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451" windowHeight="9900" firstSheet="1" activeTab="3"/>
  </bookViews>
  <sheets>
    <sheet name="定数" sheetId="29" state="hidden" r:id="rId1"/>
    <sheet name="検証（USDJPY＿４H足） 200" sheetId="32" r:id="rId2"/>
    <sheet name="検証（USDJPY＿４H足） 150" sheetId="31" r:id="rId3"/>
    <sheet name="検証（USDJPY＿４H足）127" sheetId="28" r:id="rId4"/>
    <sheet name="画像" sheetId="26" r:id="rId5"/>
    <sheet name="気づき" sheetId="9" r:id="rId6"/>
    <sheet name="検証終了通貨" sheetId="10" r:id="rId7"/>
    <sheet name="検証（USDJPY1H） (2)" sheetId="30" r:id="rId8"/>
    <sheet name="テンプレ" sheetId="17" state="hidden" r:id="rId9"/>
  </sheets>
  <definedNames>
    <definedName name="_xlnm._FilterDatabase" localSheetId="1" hidden="1">'検証（USDJPY＿４H足） 200'!$B$8:$X$108</definedName>
  </definedNames>
  <calcPr calcId="144525"/>
</workbook>
</file>

<file path=xl/sharedStrings.xml><?xml version="1.0" encoding="utf-8"?>
<sst xmlns="http://schemas.openxmlformats.org/spreadsheetml/2006/main" count="81">
  <si>
    <t>取引通貨単位</t>
  </si>
  <si>
    <t>通貨平均価格</t>
  </si>
  <si>
    <t>AUD</t>
  </si>
  <si>
    <t>CAD</t>
  </si>
  <si>
    <t>CHF</t>
  </si>
  <si>
    <t>EUR</t>
  </si>
  <si>
    <t>GBP</t>
  </si>
  <si>
    <t>JPY</t>
  </si>
  <si>
    <t>NZD</t>
  </si>
  <si>
    <t>USD</t>
  </si>
  <si>
    <t>通貨ペア</t>
  </si>
  <si>
    <t>USD/JPY</t>
  </si>
  <si>
    <t>時間足</t>
  </si>
  <si>
    <t>4H足</t>
  </si>
  <si>
    <t>当初資金</t>
  </si>
  <si>
    <t>最終資金</t>
  </si>
  <si>
    <t>エントリー理由</t>
  </si>
  <si>
    <t>PBを2017年より検証。ルールは10MA/20MAを実体が抜けている。または、当たっている。十字線も同様の扱いの時にエントリー指示をする。ロスカットはエントリー時の高値/安値とする</t>
  </si>
  <si>
    <t>決済理由</t>
  </si>
  <si>
    <t>・FB200</t>
  </si>
  <si>
    <t>損益金額</t>
  </si>
  <si>
    <t>損益pips</t>
  </si>
  <si>
    <t>最大ドローアップ</t>
  </si>
  <si>
    <t>最大ドローダウン</t>
  </si>
  <si>
    <t>勝数</t>
  </si>
  <si>
    <t>負数</t>
  </si>
  <si>
    <t>引分</t>
  </si>
  <si>
    <t>勝率</t>
  </si>
  <si>
    <t>最大連勝</t>
  </si>
  <si>
    <t>最大連敗</t>
  </si>
  <si>
    <t>No.</t>
  </si>
  <si>
    <t>資金</t>
  </si>
  <si>
    <t>エントリー</t>
  </si>
  <si>
    <t>リスク（1%）</t>
  </si>
  <si>
    <t>ロット</t>
  </si>
  <si>
    <t>決済</t>
  </si>
  <si>
    <t>損益</t>
  </si>
  <si>
    <t>西暦</t>
  </si>
  <si>
    <t>日付</t>
  </si>
  <si>
    <t>売買</t>
  </si>
  <si>
    <t>レート</t>
  </si>
  <si>
    <t>pips</t>
  </si>
  <si>
    <t>損失上限</t>
  </si>
  <si>
    <t>金額</t>
  </si>
  <si>
    <t>売</t>
  </si>
  <si>
    <t xml:space="preserve"> </t>
  </si>
  <si>
    <t>買</t>
  </si>
  <si>
    <t>※フィボナッチ200のみ▲決済（127/150はプラス）</t>
  </si>
  <si>
    <t>※十字線</t>
  </si>
  <si>
    <t>・FB150</t>
  </si>
  <si>
    <t>・FB1.27</t>
  </si>
  <si>
    <t>気付き　質問</t>
  </si>
  <si>
    <t xml:space="preserve">4時間足の検証を、2017年2月より開始し、約定（利益確定）をフィボナッチ127,150、200の3種類で検証を実施。SMA10と20を見ながらＰＢが現れたらエントリーしています。
ロスカットはサイン（シグナル）が出た時の高値/安値にしました。損を早く切ることを注意しました。
通貨については1通貨のみの「USD/JPY」。
※ＰＢは目検討でやっているのであまり正確ではないです。
</t>
  </si>
  <si>
    <t>感想</t>
  </si>
  <si>
    <t>金額設定を、50万で行いましたがロスカットをしかっりとやることを意識しました。
20191010のＷＥｂセミナーで師匠が自分がしっくりくるまで初心者は検証することが大切だとおっしゃってくださいました。このやり方だけでいいのか？やり方があっているのか？
フィボナッチ200、150、127の3種類実施しましたが50回検証すると予想を反して
「150」設定が勝率＆利益も一番良かったです。
100回まではやってみようと思います
不安はありますが先ずは検証が大切だと大阪勉強会の大西先生も言っていたのでやってみます。
検証を行っていると自分の馬鹿さ加減で不安になり頭をポコポコ殴りますが何かいい方法はないでしょうか？</t>
  </si>
  <si>
    <t>今後</t>
  </si>
  <si>
    <t>早くＰＢ検証を終わらせて次のＥＢ、ＯＢ検証をやっていきたいと思います。
100回は実施しようと思います。</t>
  </si>
  <si>
    <t>検証終了通貨</t>
  </si>
  <si>
    <t>ルール</t>
  </si>
  <si>
    <t>日足</t>
  </si>
  <si>
    <t>終了日</t>
  </si>
  <si>
    <t>PB。EB</t>
  </si>
  <si>
    <t>PB.EB</t>
  </si>
  <si>
    <t>GBP/USD</t>
  </si>
  <si>
    <t xml:space="preserve">EUR/JPY </t>
  </si>
  <si>
    <t>USD/CHF</t>
  </si>
  <si>
    <t>EUR/USD</t>
  </si>
  <si>
    <t>AUD/USD</t>
  </si>
  <si>
    <t>AUD/JPY</t>
  </si>
  <si>
    <t>NZD/USD</t>
  </si>
  <si>
    <t>GBP/JPY</t>
  </si>
  <si>
    <t>EUR/AUD</t>
  </si>
  <si>
    <t>NZD/JPY</t>
  </si>
  <si>
    <t>CAD/JPY</t>
  </si>
  <si>
    <t>CHF/JPY</t>
  </si>
  <si>
    <t>60分足</t>
  </si>
  <si>
    <t>10MA・20MAの両方の上側にキャンドルがあれば買い方向、下側なら売り方向。MAに触れてPB出現でエントリー待ち、PB高値or安値ブレイクでエントリー。</t>
  </si>
  <si>
    <t>・トレーリングストップ（ダウ理論）エリオット波動理論・ボリンジャーバンドσ±２</t>
  </si>
  <si>
    <t>リスク（2%）</t>
  </si>
  <si>
    <t>・トレーリングストップ（ダウ理論）</t>
  </si>
  <si>
    <t>リスク（3%）</t>
  </si>
</sst>
</file>

<file path=xl/styles.xml><?xml version="1.0" encoding="utf-8"?>
<styleSheet xmlns="http://schemas.openxmlformats.org/spreadsheetml/2006/main">
  <numFmts count="10">
    <numFmt numFmtId="176" formatCode="#,##0_ ;[Red]\-#,##0\ "/>
    <numFmt numFmtId="177" formatCode="#,##0_ "/>
    <numFmt numFmtId="178" formatCode="m/d;@"/>
    <numFmt numFmtId="179" formatCode="0.0_ ;[Red]\-0.0\ "/>
    <numFmt numFmtId="180" formatCode="_ * #,##0_ ;_ * \-#,##0_ ;_ * &quot;-&quot;??_ ;_ @_ "/>
    <numFmt numFmtId="181" formatCode="_-&quot;\&quot;* #,##0_-;\-&quot;\&quot;* #,##0_-;_-&quot;\&quot;* &quot;-&quot;_-;_-@_-"/>
    <numFmt numFmtId="182" formatCode="_-* #,##0_-;\-* #,##0_-;_-* &quot;-&quot;_-;_-@_-"/>
    <numFmt numFmtId="183" formatCode="_-&quot;\&quot;* #,##0_-\ ;\-&quot;\&quot;* #,##0_-\ ;_-&quot;\&quot;* &quot;-&quot;??_-\ ;_-@_-"/>
    <numFmt numFmtId="184" formatCode="0.0%"/>
    <numFmt numFmtId="185" formatCode="0.00_ "/>
  </numFmts>
  <fonts count="30">
    <font>
      <sz val="11"/>
      <color indexed="8"/>
      <name val="ＭＳ Ｐゴシック"/>
      <charset val="128"/>
    </font>
    <font>
      <b/>
      <sz val="11"/>
      <color indexed="8"/>
      <name val="ＭＳ Ｐゴシック"/>
      <charset val="128"/>
    </font>
    <font>
      <b/>
      <sz val="11"/>
      <color theme="1"/>
      <name val="ＭＳ Ｐゴシック"/>
      <charset val="128"/>
      <scheme val="minor"/>
    </font>
    <font>
      <sz val="11"/>
      <name val="ＭＳ Ｐゴシック"/>
      <charset val="128"/>
      <scheme val="minor"/>
    </font>
    <font>
      <sz val="14"/>
      <color indexed="8"/>
      <name val="ＭＳ Ｐゴシック"/>
      <charset val="128"/>
    </font>
    <font>
      <b/>
      <sz val="14"/>
      <color indexed="8"/>
      <name val="ＭＳ Ｐゴシック"/>
      <charset val="128"/>
    </font>
    <font>
      <b/>
      <sz val="14"/>
      <color rgb="FFFF0000"/>
      <name val="ＭＳ Ｐゴシック"/>
      <charset val="128"/>
    </font>
    <font>
      <b/>
      <sz val="14"/>
      <name val="ＭＳ Ｐゴシック"/>
      <charset val="128"/>
    </font>
    <font>
      <sz val="14"/>
      <name val="ＭＳ Ｐゴシック"/>
      <charset val="128"/>
    </font>
    <font>
      <b/>
      <sz val="12"/>
      <color indexed="8"/>
      <name val="ＭＳ Ｐゴシック"/>
      <charset val="128"/>
    </font>
    <font>
      <sz val="22"/>
      <color indexed="8"/>
      <name val="ＭＳ Ｐゴシック"/>
      <charset val="128"/>
    </font>
    <font>
      <sz val="11"/>
      <color rgb="FFFF0000"/>
      <name val="ＭＳ Ｐゴシック"/>
      <charset val="128"/>
      <scheme val="minor"/>
    </font>
    <font>
      <sz val="11"/>
      <color indexed="8"/>
      <name val="ＭＳ Ｐゴシック"/>
      <charset val="128"/>
      <scheme val="minor"/>
    </font>
    <font>
      <b/>
      <sz val="15"/>
      <color theme="3"/>
      <name val="ＭＳ Ｐゴシック"/>
      <charset val="128"/>
      <scheme val="minor"/>
    </font>
    <font>
      <i/>
      <sz val="11"/>
      <color rgb="FF7F7F7F"/>
      <name val="ＭＳ Ｐゴシック"/>
      <charset val="128"/>
      <scheme val="minor"/>
    </font>
    <font>
      <u/>
      <sz val="11"/>
      <color rgb="FF800080"/>
      <name val="ＭＳ Ｐゴシック"/>
      <charset val="128"/>
      <scheme val="minor"/>
    </font>
    <font>
      <sz val="11"/>
      <color theme="1"/>
      <name val="ＭＳ Ｐゴシック"/>
      <charset val="128"/>
      <scheme val="minor"/>
    </font>
    <font>
      <sz val="11"/>
      <color rgb="FF3F3F76"/>
      <name val="ＭＳ Ｐゴシック"/>
      <charset val="128"/>
      <scheme val="minor"/>
    </font>
    <font>
      <sz val="11"/>
      <color theme="0"/>
      <name val="ＭＳ Ｐゴシック"/>
      <charset val="128"/>
      <scheme val="minor"/>
    </font>
    <font>
      <u/>
      <sz val="11"/>
      <color rgb="FF0000FF"/>
      <name val="ＭＳ Ｐゴシック"/>
      <charset val="128"/>
      <scheme val="minor"/>
    </font>
    <font>
      <b/>
      <sz val="11"/>
      <color rgb="FFFA7D00"/>
      <name val="ＭＳ Ｐゴシック"/>
      <charset val="128"/>
      <scheme val="minor"/>
    </font>
    <font>
      <sz val="11"/>
      <color rgb="FF006100"/>
      <name val="ＭＳ Ｐゴシック"/>
      <charset val="128"/>
      <scheme val="minor"/>
    </font>
    <font>
      <sz val="11"/>
      <color rgb="FFFA7D00"/>
      <name val="ＭＳ Ｐゴシック"/>
      <charset val="128"/>
      <scheme val="minor"/>
    </font>
    <font>
      <b/>
      <sz val="18"/>
      <color theme="3"/>
      <name val="ＭＳ Ｐゴシック"/>
      <charset val="128"/>
      <scheme val="major"/>
    </font>
    <font>
      <sz val="11"/>
      <color rgb="FF9C0006"/>
      <name val="ＭＳ Ｐゴシック"/>
      <charset val="128"/>
      <scheme val="minor"/>
    </font>
    <font>
      <b/>
      <sz val="11"/>
      <color rgb="FF3F3F3F"/>
      <name val="ＭＳ Ｐゴシック"/>
      <charset val="128"/>
      <scheme val="minor"/>
    </font>
    <font>
      <b/>
      <sz val="11"/>
      <color theme="3"/>
      <name val="ＭＳ Ｐゴシック"/>
      <charset val="128"/>
      <scheme val="minor"/>
    </font>
    <font>
      <b/>
      <sz val="13"/>
      <color theme="3"/>
      <name val="ＭＳ Ｐゴシック"/>
      <charset val="128"/>
      <scheme val="minor"/>
    </font>
    <font>
      <b/>
      <sz val="11"/>
      <color theme="0"/>
      <name val="ＭＳ Ｐゴシック"/>
      <charset val="128"/>
      <scheme val="minor"/>
    </font>
    <font>
      <sz val="11"/>
      <color rgb="FF9C6500"/>
      <name val="ＭＳ Ｐゴシック"/>
      <charset val="128"/>
      <scheme val="minor"/>
    </font>
  </fonts>
  <fills count="40">
    <fill>
      <patternFill patternType="none"/>
    </fill>
    <fill>
      <patternFill patternType="gray125"/>
    </fill>
    <fill>
      <patternFill patternType="solid">
        <fgColor theme="8" tint="0.799981688894314"/>
        <bgColor indexed="64"/>
      </patternFill>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rgb="FFFFCC99"/>
        <bgColor indexed="64"/>
      </patternFill>
    </fill>
    <fill>
      <patternFill patternType="solid">
        <fgColor rgb="FFEAEAEA"/>
        <bgColor indexed="64"/>
      </patternFill>
    </fill>
    <fill>
      <patternFill patternType="solid">
        <fgColor rgb="FFCCFFCC"/>
        <bgColor indexed="64"/>
      </patternFill>
    </fill>
    <fill>
      <patternFill patternType="solid">
        <fgColor rgb="FFCCCCFF"/>
        <bgColor indexed="64"/>
      </patternFill>
    </fill>
    <fill>
      <patternFill patternType="solid">
        <fgColor rgb="FFFFFF99"/>
        <bgColor indexed="64"/>
      </patternFill>
    </fill>
    <fill>
      <patternFill patternType="solid">
        <fgColor theme="8" tint="0.399975585192419"/>
        <bgColor indexed="64"/>
      </patternFill>
    </fill>
    <fill>
      <patternFill patternType="solid">
        <fgColor rgb="FFFFFF00"/>
        <bgColor indexed="64"/>
      </patternFill>
    </fill>
    <fill>
      <patternFill patternType="solid">
        <fgColor theme="4" tint="0.799981688894314"/>
        <bgColor indexed="64"/>
      </patternFill>
    </fill>
    <fill>
      <patternFill patternType="solid">
        <fgColor theme="8"/>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6"/>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5"/>
        <bgColor indexed="64"/>
      </patternFill>
    </fill>
    <fill>
      <patternFill patternType="solid">
        <fgColor rgb="FFF2F2F2"/>
        <bgColor indexed="64"/>
      </patternFill>
    </fill>
    <fill>
      <patternFill patternType="solid">
        <fgColor rgb="FFC6EFCE"/>
        <bgColor indexed="64"/>
      </patternFill>
    </fill>
    <fill>
      <patternFill patternType="solid">
        <fgColor theme="7" tint="0.399975585192419"/>
        <bgColor indexed="64"/>
      </patternFill>
    </fill>
    <fill>
      <patternFill patternType="solid">
        <fgColor theme="5" tint="0.599993896298105"/>
        <bgColor indexed="64"/>
      </patternFill>
    </fill>
    <fill>
      <patternFill patternType="solid">
        <fgColor theme="9"/>
        <bgColor indexed="64"/>
      </patternFill>
    </fill>
    <fill>
      <patternFill patternType="solid">
        <fgColor rgb="FFFFC7CE"/>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rgb="FFFFEB9C"/>
        <bgColor indexed="64"/>
      </patternFill>
    </fill>
    <fill>
      <patternFill patternType="solid">
        <fgColor theme="4"/>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theme="5"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tint="0.399975585192419"/>
      </bottom>
      <diagonal/>
    </border>
    <border>
      <left/>
      <right/>
      <top/>
      <bottom style="thick">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lignment vertical="center"/>
    </xf>
    <xf numFmtId="182" fontId="0" fillId="0" borderId="0" applyFont="0" applyFill="0" applyBorder="0" applyAlignment="0" applyProtection="0">
      <alignment vertical="center"/>
    </xf>
    <xf numFmtId="0" fontId="17" fillId="6" borderId="14" applyNumberFormat="0" applyAlignment="0" applyProtection="0">
      <alignment vertical="center"/>
    </xf>
    <xf numFmtId="180" fontId="12" fillId="0" borderId="0" applyFont="0" applyFill="0" applyBorder="0" applyAlignment="0" applyProtection="0">
      <alignment vertical="center"/>
    </xf>
    <xf numFmtId="181" fontId="0" fillId="0" borderId="0" applyFont="0" applyFill="0" applyBorder="0" applyAlignment="0" applyProtection="0">
      <alignment vertical="center"/>
    </xf>
    <xf numFmtId="0" fontId="16" fillId="18" borderId="0" applyNumberFormat="0" applyBorder="0" applyAlignment="0" applyProtection="0">
      <alignment vertical="center"/>
    </xf>
    <xf numFmtId="183" fontId="12" fillId="0" borderId="0" applyFont="0" applyFill="0" applyBorder="0" applyAlignment="0" applyProtection="0">
      <alignment vertical="center"/>
    </xf>
    <xf numFmtId="0" fontId="16" fillId="15" borderId="0" applyNumberFormat="0" applyBorder="0" applyAlignment="0" applyProtection="0">
      <alignment vertical="center"/>
    </xf>
    <xf numFmtId="0" fontId="0" fillId="5" borderId="12" applyNumberFormat="0" applyFont="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18" fillId="21" borderId="0" applyNumberFormat="0" applyBorder="0" applyAlignment="0" applyProtection="0">
      <alignment vertical="center"/>
    </xf>
    <xf numFmtId="0" fontId="15" fillId="0" borderId="0" applyNumberFormat="0" applyFill="0" applyBorder="0" applyAlignment="0" applyProtection="0">
      <alignment vertical="center"/>
    </xf>
    <xf numFmtId="0" fontId="21" fillId="23" borderId="0" applyNumberFormat="0" applyBorder="0" applyAlignment="0" applyProtection="0">
      <alignment vertical="center"/>
    </xf>
    <xf numFmtId="0" fontId="11" fillId="0" borderId="0" applyNumberFormat="0" applyFill="0" applyBorder="0" applyAlignment="0" applyProtection="0">
      <alignment vertical="center"/>
    </xf>
    <xf numFmtId="0" fontId="22" fillId="0" borderId="15" applyNumberFormat="0" applyFill="0" applyAlignment="0" applyProtection="0">
      <alignment vertical="center"/>
    </xf>
    <xf numFmtId="0" fontId="2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8" fillId="26" borderId="0" applyNumberFormat="0" applyBorder="0" applyAlignment="0" applyProtection="0">
      <alignment vertical="center"/>
    </xf>
    <xf numFmtId="0" fontId="25" fillId="22" borderId="16" applyNumberFormat="0" applyAlignment="0" applyProtection="0">
      <alignment vertical="center"/>
    </xf>
    <xf numFmtId="0" fontId="13" fillId="0" borderId="13" applyNumberFormat="0" applyFill="0" applyAlignment="0" applyProtection="0">
      <alignment vertical="center"/>
    </xf>
    <xf numFmtId="0" fontId="27" fillId="0" borderId="18" applyNumberFormat="0" applyFill="0" applyAlignment="0" applyProtection="0">
      <alignment vertical="center"/>
    </xf>
    <xf numFmtId="0" fontId="20" fillId="22" borderId="14" applyNumberFormat="0" applyAlignment="0" applyProtection="0">
      <alignment vertical="center"/>
    </xf>
    <xf numFmtId="0" fontId="26" fillId="0" borderId="17" applyNumberFormat="0" applyFill="0" applyAlignment="0" applyProtection="0">
      <alignment vertical="center"/>
    </xf>
    <xf numFmtId="0" fontId="26" fillId="0" borderId="0" applyNumberFormat="0" applyFill="0" applyBorder="0" applyAlignment="0" applyProtection="0">
      <alignment vertical="center"/>
    </xf>
    <xf numFmtId="0" fontId="18" fillId="11" borderId="0" applyNumberFormat="0" applyBorder="0" applyAlignment="0" applyProtection="0">
      <alignment vertical="center"/>
    </xf>
    <xf numFmtId="0" fontId="28" fillId="30" borderId="20" applyNumberFormat="0" applyAlignment="0" applyProtection="0">
      <alignment vertical="center"/>
    </xf>
    <xf numFmtId="0" fontId="16" fillId="29" borderId="0" applyNumberFormat="0" applyBorder="0" applyAlignment="0" applyProtection="0">
      <alignment vertical="center"/>
    </xf>
    <xf numFmtId="0" fontId="2" fillId="0" borderId="19" applyNumberFormat="0" applyFill="0" applyAlignment="0" applyProtection="0">
      <alignment vertical="center"/>
    </xf>
    <xf numFmtId="0" fontId="24" fillId="27" borderId="0" applyNumberFormat="0" applyBorder="0" applyAlignment="0" applyProtection="0">
      <alignment vertical="center"/>
    </xf>
    <xf numFmtId="0" fontId="29" fillId="31" borderId="0" applyNumberFormat="0" applyBorder="0" applyAlignment="0" applyProtection="0">
      <alignment vertical="center"/>
    </xf>
    <xf numFmtId="0" fontId="18" fillId="32" borderId="0" applyNumberFormat="0" applyBorder="0" applyAlignment="0" applyProtection="0">
      <alignment vertical="center"/>
    </xf>
    <xf numFmtId="0" fontId="16" fillId="13" borderId="0" applyNumberFormat="0" applyBorder="0" applyAlignment="0" applyProtection="0">
      <alignment vertical="center"/>
    </xf>
    <xf numFmtId="0" fontId="16" fillId="2" borderId="0" applyNumberFormat="0" applyBorder="0" applyAlignment="0" applyProtection="0">
      <alignment vertical="center"/>
    </xf>
    <xf numFmtId="0" fontId="18" fillId="20" borderId="0" applyNumberFormat="0" applyBorder="0" applyAlignment="0" applyProtection="0">
      <alignment vertical="center"/>
    </xf>
    <xf numFmtId="0" fontId="16" fillId="36" borderId="0" applyNumberFormat="0" applyBorder="0" applyAlignment="0" applyProtection="0">
      <alignment vertical="center"/>
    </xf>
    <xf numFmtId="0" fontId="16" fillId="25" borderId="0" applyNumberFormat="0" applyBorder="0" applyAlignment="0" applyProtection="0">
      <alignment vertical="center"/>
    </xf>
    <xf numFmtId="0" fontId="16" fillId="35" borderId="0" applyNumberFormat="0" applyBorder="0" applyAlignment="0" applyProtection="0">
      <alignment vertical="center"/>
    </xf>
    <xf numFmtId="0" fontId="18" fillId="39" borderId="0" applyNumberFormat="0" applyBorder="0" applyAlignment="0" applyProtection="0">
      <alignment vertical="center"/>
    </xf>
    <xf numFmtId="0" fontId="18" fillId="17" borderId="0" applyNumberFormat="0" applyBorder="0" applyAlignment="0" applyProtection="0">
      <alignment vertical="center"/>
    </xf>
    <xf numFmtId="0" fontId="16" fillId="16" borderId="0" applyNumberFormat="0" applyBorder="0" applyAlignment="0" applyProtection="0">
      <alignment vertical="center"/>
    </xf>
    <xf numFmtId="0" fontId="16" fillId="38" borderId="0" applyNumberFormat="0" applyBorder="0" applyAlignment="0" applyProtection="0">
      <alignment vertical="center"/>
    </xf>
    <xf numFmtId="0" fontId="18" fillId="28" borderId="0" applyNumberFormat="0" applyBorder="0" applyAlignment="0" applyProtection="0">
      <alignment vertical="center"/>
    </xf>
    <xf numFmtId="0" fontId="18" fillId="37" borderId="0" applyNumberFormat="0" applyBorder="0" applyAlignment="0" applyProtection="0">
      <alignment vertical="center"/>
    </xf>
    <xf numFmtId="0" fontId="16" fillId="33" borderId="0" applyNumberFormat="0" applyBorder="0" applyAlignment="0" applyProtection="0">
      <alignment vertical="center"/>
    </xf>
    <xf numFmtId="0" fontId="18" fillId="24" borderId="0" applyNumberFormat="0" applyBorder="0" applyAlignment="0" applyProtection="0">
      <alignment vertical="center"/>
    </xf>
    <xf numFmtId="0" fontId="18" fillId="14" borderId="0" applyNumberFormat="0" applyBorder="0" applyAlignment="0" applyProtection="0">
      <alignment vertical="center"/>
    </xf>
    <xf numFmtId="0" fontId="16" fillId="34" borderId="0" applyNumberFormat="0" applyBorder="0" applyAlignment="0" applyProtection="0">
      <alignment vertical="center"/>
    </xf>
    <xf numFmtId="0" fontId="18" fillId="19" borderId="0" applyNumberFormat="0" applyBorder="0" applyAlignment="0" applyProtection="0">
      <alignment vertical="center"/>
    </xf>
    <xf numFmtId="0" fontId="0" fillId="0" borderId="0">
      <alignment vertical="center"/>
    </xf>
    <xf numFmtId="0" fontId="0" fillId="0" borderId="0">
      <alignment vertical="center"/>
    </xf>
  </cellStyleXfs>
  <cellXfs count="94">
    <xf numFmtId="0" fontId="0" fillId="0" borderId="0" xfId="0">
      <alignment vertical="center"/>
    </xf>
    <xf numFmtId="0" fontId="1" fillId="0" borderId="0" xfId="0" applyFont="1" applyAlignment="1">
      <alignment horizontal="center" vertical="center"/>
    </xf>
    <xf numFmtId="0" fontId="2" fillId="2"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176" fontId="0" fillId="0" borderId="1" xfId="0" applyNumberFormat="1" applyBorder="1" applyAlignment="1">
      <alignment horizontal="center" vertical="center"/>
    </xf>
    <xf numFmtId="179" fontId="0" fillId="0" borderId="1" xfId="0" applyNumberFormat="1" applyBorder="1" applyAlignment="1">
      <alignment horizontal="center" vertical="center"/>
    </xf>
    <xf numFmtId="0" fontId="2" fillId="2" borderId="2" xfId="0" applyFont="1" applyFill="1" applyBorder="1" applyAlignment="1">
      <alignment horizontal="center" vertical="center"/>
    </xf>
    <xf numFmtId="0" fontId="0" fillId="0" borderId="2" xfId="0" applyBorder="1" applyAlignment="1">
      <alignment horizontal="center" vertical="center"/>
    </xf>
    <xf numFmtId="0" fontId="2" fillId="0" borderId="3" xfId="0" applyFont="1" applyFill="1" applyBorder="1" applyAlignment="1">
      <alignment horizontal="center" vertical="center"/>
    </xf>
    <xf numFmtId="0" fontId="0" fillId="0" borderId="4" xfId="0" applyFill="1" applyBorder="1" applyAlignment="1">
      <alignment horizontal="center" vertical="center"/>
    </xf>
    <xf numFmtId="0" fontId="2" fillId="0" borderId="4" xfId="0" applyFont="1" applyFill="1" applyBorder="1" applyAlignment="1">
      <alignment horizontal="center" vertical="center"/>
    </xf>
    <xf numFmtId="0" fontId="0" fillId="0" borderId="3" xfId="0" applyFill="1" applyBorder="1" applyAlignment="1">
      <alignment horizontal="center" vertical="center"/>
    </xf>
    <xf numFmtId="0" fontId="2" fillId="3" borderId="5" xfId="0" applyFont="1" applyFill="1" applyBorder="1" applyAlignment="1">
      <alignment horizontal="center" vertical="center" shrinkToFit="1"/>
    </xf>
    <xf numFmtId="0" fontId="2" fillId="4" borderId="6" xfId="0" applyFont="1" applyFill="1" applyBorder="1" applyAlignment="1">
      <alignment horizontal="center" vertical="center" shrinkToFit="1"/>
    </xf>
    <xf numFmtId="0" fontId="2" fillId="4" borderId="7" xfId="0" applyFont="1" applyFill="1" applyBorder="1" applyAlignment="1">
      <alignment horizontal="center" vertical="center" shrinkToFit="1"/>
    </xf>
    <xf numFmtId="0" fontId="2" fillId="5" borderId="8" xfId="0" applyFont="1" applyFill="1" applyBorder="1" applyAlignment="1">
      <alignment horizontal="center" vertical="center" shrinkToFit="1"/>
    </xf>
    <xf numFmtId="0" fontId="2" fillId="5" borderId="3"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0" fontId="2" fillId="4" borderId="8" xfId="0" applyFont="1" applyFill="1" applyBorder="1" applyAlignment="1">
      <alignment horizontal="center" vertical="center" shrinkToFit="1"/>
    </xf>
    <xf numFmtId="0" fontId="2" fillId="4" borderId="9" xfId="0" applyFont="1" applyFill="1" applyBorder="1" applyAlignment="1">
      <alignment horizontal="center" vertical="center" shrinkToFit="1"/>
    </xf>
    <xf numFmtId="0" fontId="2" fillId="5" borderId="1" xfId="0" applyFont="1" applyFill="1" applyBorder="1" applyAlignment="1">
      <alignment horizontal="center" vertical="center" shrinkToFit="1"/>
    </xf>
    <xf numFmtId="0" fontId="2" fillId="5" borderId="10" xfId="0" applyFont="1" applyFill="1" applyBorder="1" applyAlignment="1">
      <alignment horizontal="center" vertical="center" shrinkToFit="1"/>
    </xf>
    <xf numFmtId="0" fontId="3" fillId="0" borderId="1" xfId="0" applyFont="1" applyFill="1" applyBorder="1" applyAlignment="1">
      <alignment horizontal="center" vertical="center"/>
    </xf>
    <xf numFmtId="177" fontId="3" fillId="0" borderId="1" xfId="0" applyNumberFormat="1" applyFont="1" applyFill="1" applyBorder="1" applyAlignment="1">
      <alignment horizontal="center" vertical="center"/>
    </xf>
    <xf numFmtId="178" fontId="3" fillId="0" borderId="1" xfId="0" applyNumberFormat="1" applyFont="1" applyFill="1" applyBorder="1" applyAlignment="1">
      <alignment horizontal="center" vertical="center"/>
    </xf>
    <xf numFmtId="177" fontId="0" fillId="0" borderId="1" xfId="0" applyNumberFormat="1" applyBorder="1" applyAlignment="1">
      <alignment horizontal="center" vertical="center"/>
    </xf>
    <xf numFmtId="0" fontId="0" fillId="0" borderId="1" xfId="0" applyBorder="1" applyAlignment="1">
      <alignment vertical="center"/>
    </xf>
    <xf numFmtId="0" fontId="2" fillId="2" borderId="1" xfId="0" applyFont="1" applyFill="1" applyBorder="1" applyAlignment="1">
      <alignment horizontal="center" vertical="center" shrinkToFit="1"/>
    </xf>
    <xf numFmtId="184" fontId="0" fillId="0" borderId="1" xfId="9" applyNumberFormat="1" applyFont="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2" fillId="2" borderId="6" xfId="0" applyFont="1" applyFill="1" applyBorder="1" applyAlignment="1">
      <alignment vertical="center"/>
    </xf>
    <xf numFmtId="0" fontId="2" fillId="2" borderId="11" xfId="0" applyFont="1" applyFill="1" applyBorder="1" applyAlignment="1">
      <alignment vertical="center"/>
    </xf>
    <xf numFmtId="184" fontId="0" fillId="0" borderId="3" xfId="9" applyNumberFormat="1" applyFont="1" applyFill="1" applyBorder="1" applyAlignment="1">
      <alignment horizontal="center" vertical="center"/>
    </xf>
    <xf numFmtId="0" fontId="2" fillId="0" borderId="3" xfId="0" applyFont="1" applyFill="1" applyBorder="1" applyAlignment="1">
      <alignment vertical="center"/>
    </xf>
    <xf numFmtId="0" fontId="0" fillId="0" borderId="3" xfId="0" applyBorder="1" applyAlignment="1">
      <alignment horizontal="center" vertical="center"/>
    </xf>
    <xf numFmtId="0" fontId="2" fillId="5" borderId="11" xfId="0" applyFont="1" applyFill="1" applyBorder="1" applyAlignment="1">
      <alignment horizontal="center" vertical="center" shrinkToFit="1"/>
    </xf>
    <xf numFmtId="0" fontId="2" fillId="6" borderId="8" xfId="0" applyFont="1" applyFill="1" applyBorder="1" applyAlignment="1">
      <alignment horizontal="center" vertical="center" shrinkToFit="1"/>
    </xf>
    <xf numFmtId="0" fontId="2" fillId="6" borderId="3" xfId="0" applyFont="1" applyFill="1" applyBorder="1" applyAlignment="1">
      <alignment horizontal="center" vertical="center" shrinkToFit="1"/>
    </xf>
    <xf numFmtId="0" fontId="2" fillId="6" borderId="11" xfId="0" applyFont="1" applyFill="1" applyBorder="1" applyAlignment="1">
      <alignment horizontal="center" vertical="center" shrinkToFit="1"/>
    </xf>
    <xf numFmtId="0" fontId="2" fillId="7" borderId="1"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0" fontId="2" fillId="8" borderId="3" xfId="0" applyFont="1" applyFill="1" applyBorder="1" applyAlignment="1">
      <alignment horizontal="center" vertical="center" shrinkToFit="1"/>
    </xf>
    <xf numFmtId="0" fontId="2" fillId="6" borderId="1" xfId="0" applyFont="1" applyFill="1" applyBorder="1" applyAlignment="1">
      <alignment horizontal="center" vertical="center" shrinkToFit="1"/>
    </xf>
    <xf numFmtId="0" fontId="2" fillId="6" borderId="10" xfId="0" applyFont="1" applyFill="1" applyBorder="1" applyAlignment="1">
      <alignment horizontal="center" vertical="center" shrinkToFit="1"/>
    </xf>
    <xf numFmtId="0" fontId="2" fillId="8" borderId="1" xfId="0" applyFont="1" applyFill="1" applyBorder="1" applyAlignment="1">
      <alignment horizontal="center" vertical="center" shrinkToFit="1"/>
    </xf>
    <xf numFmtId="0" fontId="2" fillId="8" borderId="10" xfId="0" applyFont="1" applyFill="1" applyBorder="1" applyAlignment="1">
      <alignment horizontal="center" vertical="center" shrinkToFit="1"/>
    </xf>
    <xf numFmtId="185" fontId="3" fillId="0" borderId="1" xfId="0" applyNumberFormat="1" applyFont="1" applyFill="1" applyBorder="1" applyAlignment="1">
      <alignment horizontal="center" vertical="center"/>
    </xf>
    <xf numFmtId="0" fontId="0" fillId="0" borderId="0" xfId="0" applyAlignment="1">
      <alignment horizontal="center" vertical="center"/>
    </xf>
    <xf numFmtId="0" fontId="2" fillId="8" borderId="11" xfId="0" applyFont="1" applyFill="1" applyBorder="1" applyAlignment="1">
      <alignment horizontal="center" vertical="center" shrinkToFit="1"/>
    </xf>
    <xf numFmtId="0" fontId="2" fillId="9" borderId="1" xfId="0" applyFont="1" applyFill="1" applyBorder="1" applyAlignment="1">
      <alignment horizontal="center" vertical="center" shrinkToFit="1"/>
    </xf>
    <xf numFmtId="176" fontId="3" fillId="0" borderId="1" xfId="0" applyNumberFormat="1" applyFont="1" applyFill="1" applyBorder="1" applyAlignment="1">
      <alignment horizontal="center" vertical="center"/>
    </xf>
    <xf numFmtId="179" fontId="3" fillId="0" borderId="1" xfId="0" applyNumberFormat="1" applyFont="1" applyFill="1" applyBorder="1" applyAlignment="1">
      <alignment horizontal="center" vertical="center"/>
    </xf>
    <xf numFmtId="0" fontId="0" fillId="10" borderId="1" xfId="0" applyFill="1" applyBorder="1" applyAlignment="1">
      <alignment horizontal="center" vertical="center"/>
    </xf>
    <xf numFmtId="177" fontId="0" fillId="10" borderId="1" xfId="0" applyNumberFormat="1" applyFill="1" applyBorder="1" applyAlignment="1">
      <alignment horizontal="center" vertical="center"/>
    </xf>
    <xf numFmtId="0" fontId="0" fillId="0" borderId="0" xfId="0" applyFont="1" applyAlignment="1">
      <alignment horizontal="center" vertical="center"/>
    </xf>
    <xf numFmtId="56" fontId="3" fillId="0" borderId="1" xfId="0" applyNumberFormat="1" applyFont="1" applyFill="1" applyBorder="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center" vertical="center"/>
    </xf>
    <xf numFmtId="0" fontId="5" fillId="0" borderId="0" xfId="0" applyFont="1" applyAlignment="1">
      <alignment horizontal="left" vertical="center"/>
    </xf>
    <xf numFmtId="0" fontId="5" fillId="11" borderId="1" xfId="0" applyFont="1" applyFill="1" applyBorder="1" applyAlignment="1">
      <alignment horizontal="center" vertical="center"/>
    </xf>
    <xf numFmtId="0" fontId="6" fillId="11" borderId="1" xfId="0" applyFont="1" applyFill="1" applyBorder="1" applyAlignment="1">
      <alignment horizontal="center" vertical="center"/>
    </xf>
    <xf numFmtId="0" fontId="7" fillId="11" borderId="1" xfId="0" applyFont="1" applyFill="1" applyBorder="1" applyAlignment="1">
      <alignment horizontal="center" vertical="center"/>
    </xf>
    <xf numFmtId="0" fontId="5" fillId="0" borderId="1" xfId="0" applyFont="1" applyBorder="1" applyAlignment="1">
      <alignment horizontal="center" vertical="center"/>
    </xf>
    <xf numFmtId="0" fontId="4" fillId="0" borderId="1" xfId="0" applyFont="1" applyBorder="1" applyAlignment="1">
      <alignment horizontal="center" vertical="center"/>
    </xf>
    <xf numFmtId="14" fontId="6" fillId="0" borderId="1" xfId="0" applyNumberFormat="1" applyFont="1" applyBorder="1" applyAlignment="1">
      <alignment horizontal="center" vertical="center"/>
    </xf>
    <xf numFmtId="14"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6" fillId="0" borderId="1"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0" fontId="9" fillId="0" borderId="0" xfId="0" applyFont="1" applyAlignment="1">
      <alignment horizontal="center" vertical="center"/>
    </xf>
    <xf numFmtId="0" fontId="10" fillId="0" borderId="0" xfId="0" applyFont="1">
      <alignment vertical="center"/>
    </xf>
    <xf numFmtId="0" fontId="0" fillId="12" borderId="0" xfId="0" applyFill="1">
      <alignment vertical="center"/>
    </xf>
    <xf numFmtId="0" fontId="3" fillId="12" borderId="1" xfId="0" applyFont="1" applyFill="1" applyBorder="1" applyAlignment="1">
      <alignment horizontal="center" vertical="center"/>
    </xf>
    <xf numFmtId="177" fontId="3" fillId="12" borderId="1" xfId="0" applyNumberFormat="1" applyFont="1" applyFill="1" applyBorder="1" applyAlignment="1">
      <alignment horizontal="center" vertical="center"/>
    </xf>
    <xf numFmtId="178" fontId="3" fillId="12" borderId="1" xfId="0" applyNumberFormat="1" applyFont="1" applyFill="1" applyBorder="1" applyAlignment="1">
      <alignment horizontal="center" vertical="center"/>
    </xf>
    <xf numFmtId="0" fontId="0" fillId="4" borderId="0" xfId="0" applyFill="1">
      <alignment vertical="center"/>
    </xf>
    <xf numFmtId="0" fontId="3" fillId="4" borderId="1" xfId="0" applyFont="1" applyFill="1" applyBorder="1" applyAlignment="1">
      <alignment horizontal="center" vertical="center"/>
    </xf>
    <xf numFmtId="177" fontId="3" fillId="4" borderId="1" xfId="0" applyNumberFormat="1" applyFont="1" applyFill="1" applyBorder="1" applyAlignment="1">
      <alignment horizontal="center" vertical="center"/>
    </xf>
    <xf numFmtId="178" fontId="3" fillId="4" borderId="1" xfId="0" applyNumberFormat="1" applyFont="1" applyFill="1" applyBorder="1" applyAlignment="1">
      <alignment horizontal="center" vertical="center"/>
    </xf>
    <xf numFmtId="185" fontId="3" fillId="12" borderId="1" xfId="0" applyNumberFormat="1" applyFont="1" applyFill="1" applyBorder="1" applyAlignment="1">
      <alignment horizontal="center" vertical="center"/>
    </xf>
    <xf numFmtId="185" fontId="3" fillId="4" borderId="1" xfId="0" applyNumberFormat="1" applyFont="1" applyFill="1" applyBorder="1" applyAlignment="1">
      <alignment horizontal="center" vertical="center"/>
    </xf>
    <xf numFmtId="176" fontId="3" fillId="12" borderId="1" xfId="0" applyNumberFormat="1" applyFont="1" applyFill="1" applyBorder="1" applyAlignment="1">
      <alignment horizontal="center" vertical="center"/>
    </xf>
    <xf numFmtId="179" fontId="3" fillId="12" borderId="1" xfId="0" applyNumberFormat="1" applyFont="1" applyFill="1" applyBorder="1" applyAlignment="1">
      <alignment horizontal="center" vertical="center"/>
    </xf>
    <xf numFmtId="176" fontId="3" fillId="4" borderId="1" xfId="0" applyNumberFormat="1" applyFont="1" applyFill="1" applyBorder="1" applyAlignment="1">
      <alignment horizontal="center" vertical="center"/>
    </xf>
    <xf numFmtId="179" fontId="3" fillId="4" borderId="1" xfId="0" applyNumberFormat="1" applyFont="1" applyFill="1" applyBorder="1" applyAlignment="1">
      <alignment horizontal="center" vertical="center"/>
    </xf>
    <xf numFmtId="0" fontId="0" fillId="0" borderId="0" xfId="0" applyFill="1">
      <alignment vertical="center"/>
    </xf>
  </cellXfs>
  <cellStyles count="51">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20% - アクセント 4" xfId="7" builtinId="42"/>
    <cellStyle name="メモ" xfId="8" builtinId="10"/>
    <cellStyle name="パーセント" xfId="9" builtinId="5"/>
    <cellStyle name="ハイパーリンク" xfId="10" builtinId="8"/>
    <cellStyle name="アクセント 2" xfId="11" builtinId="33"/>
    <cellStyle name="訪問済ハイパーリンク" xfId="12" builtinId="9"/>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アクセント 1" xfId="31" builtinId="29"/>
    <cellStyle name="20% - アクセント 1" xfId="32" builtinId="30"/>
    <cellStyle name="20% - アクセント 5" xfId="33" builtinId="46"/>
    <cellStyle name="60% - アクセント 1" xfId="34" builtinId="32"/>
    <cellStyle name="20% - アクセント 2" xfId="35" builtinId="34"/>
    <cellStyle name="40% - アクセント 2" xfId="36" builtinId="35"/>
    <cellStyle name="20% - アクセント 6" xfId="37" builtinId="50"/>
    <cellStyle name="60% - アクセント 2" xfId="38" builtinId="36"/>
    <cellStyle name="アクセント 3" xfId="39" builtinId="37"/>
    <cellStyle name="20% - アクセント 3" xfId="40" builtinId="38"/>
    <cellStyle name="40% - アクセント 3" xfId="41" builtinId="39"/>
    <cellStyle name="60% - アクセント 3" xfId="42" builtinId="40"/>
    <cellStyle name="アクセント 4" xfId="43" builtinId="41"/>
    <cellStyle name="40% - アクセント 4" xfId="44" builtinId="43"/>
    <cellStyle name="60% - アクセント 4" xfId="45" builtinId="44"/>
    <cellStyle name="アクセント 5" xfId="46" builtinId="45"/>
    <cellStyle name="40% - アクセント 6" xfId="47" builtinId="51"/>
    <cellStyle name="60% - アクセント 6" xfId="48" builtinId="52"/>
    <cellStyle name="標準 2" xfId="49"/>
    <cellStyle name="標準 3" xfId="50"/>
  </cellStyles>
  <dxfs count="2">
    <dxf>
      <font>
        <b val="1"/>
        <i val="0"/>
        <strike val="0"/>
        <color rgb="FFFF0000"/>
      </font>
    </dxf>
    <dxf>
      <font>
        <b val="1"/>
        <i val="0"/>
        <strike val="0"/>
        <color rgb="FF0000FF"/>
      </font>
    </dxf>
  </dxfs>
  <tableStyles count="0" defaultTableStyle="TableStyleMedium2" defaultPivotStyle="PivotStyleLight16"/>
  <colors>
    <mruColors>
      <color rgb="00FFFF99"/>
      <color rgb="00FF0000"/>
      <color rgb="00FFCC99"/>
      <color rgb="00CCFFCC"/>
      <color rgb="00CCCCFF"/>
      <color rgb="00FFFFCC"/>
      <color rgb="00DAEEF3"/>
      <color rgb="00FFCCFF"/>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281940</xdr:colOff>
      <xdr:row>0</xdr:row>
      <xdr:rowOff>7620</xdr:rowOff>
    </xdr:from>
    <xdr:to>
      <xdr:col>13</xdr:col>
      <xdr:colOff>109855</xdr:colOff>
      <xdr:row>30</xdr:row>
      <xdr:rowOff>57150</xdr:rowOff>
    </xdr:to>
    <xdr:pic>
      <xdr:nvPicPr>
        <xdr:cNvPr id="3996" name="図形 2"/>
        <xdr:cNvPicPr>
          <a:picLocks noChangeAspect="1"/>
        </xdr:cNvPicPr>
      </xdr:nvPicPr>
      <xdr:blipFill>
        <a:blip r:embed="rId1"/>
        <a:stretch>
          <a:fillRect/>
        </a:stretch>
      </xdr:blipFill>
      <xdr:spPr>
        <a:xfrm>
          <a:off x="1353820" y="7620"/>
          <a:ext cx="6533515" cy="5680710"/>
        </a:xfrm>
        <a:prstGeom prst="rect">
          <a:avLst/>
        </a:prstGeom>
        <a:noFill/>
        <a:ln w="9525">
          <a:noFill/>
        </a:ln>
      </xdr:spPr>
    </xdr:pic>
    <xdr:clientData/>
  </xdr:twoCellAnchor>
  <xdr:twoCellAnchor editAs="oneCell">
    <xdr:from>
      <xdr:col>2</xdr:col>
      <xdr:colOff>49530</xdr:colOff>
      <xdr:row>34</xdr:row>
      <xdr:rowOff>30480</xdr:rowOff>
    </xdr:from>
    <xdr:to>
      <xdr:col>10</xdr:col>
      <xdr:colOff>273050</xdr:colOff>
      <xdr:row>66</xdr:row>
      <xdr:rowOff>163195</xdr:rowOff>
    </xdr:to>
    <xdr:pic>
      <xdr:nvPicPr>
        <xdr:cNvPr id="3997" name="図形 4"/>
        <xdr:cNvPicPr>
          <a:picLocks noChangeAspect="1"/>
        </xdr:cNvPicPr>
      </xdr:nvPicPr>
      <xdr:blipFill>
        <a:blip r:embed="rId2"/>
        <a:stretch>
          <a:fillRect/>
        </a:stretch>
      </xdr:blipFill>
      <xdr:spPr>
        <a:xfrm>
          <a:off x="1121410" y="6393180"/>
          <a:ext cx="5100320" cy="6129655"/>
        </a:xfrm>
        <a:prstGeom prst="rect">
          <a:avLst/>
        </a:prstGeom>
        <a:noFill/>
        <a:ln w="9525">
          <a:noFill/>
        </a:ln>
      </xdr:spPr>
    </xdr:pic>
    <xdr:clientData/>
  </xdr:twoCellAnchor>
  <xdr:twoCellAnchor editAs="oneCell">
    <xdr:from>
      <xdr:col>1</xdr:col>
      <xdr:colOff>549910</xdr:colOff>
      <xdr:row>70</xdr:row>
      <xdr:rowOff>38100</xdr:rowOff>
    </xdr:from>
    <xdr:to>
      <xdr:col>17</xdr:col>
      <xdr:colOff>111125</xdr:colOff>
      <xdr:row>103</xdr:row>
      <xdr:rowOff>170815</xdr:rowOff>
    </xdr:to>
    <xdr:pic>
      <xdr:nvPicPr>
        <xdr:cNvPr id="3998" name="図形 6"/>
        <xdr:cNvPicPr>
          <a:picLocks noChangeAspect="1"/>
        </xdr:cNvPicPr>
      </xdr:nvPicPr>
      <xdr:blipFill>
        <a:blip r:embed="rId3"/>
        <a:stretch>
          <a:fillRect/>
        </a:stretch>
      </xdr:blipFill>
      <xdr:spPr>
        <a:xfrm>
          <a:off x="1064260" y="13129260"/>
          <a:ext cx="9262745" cy="6312535"/>
        </a:xfrm>
        <a:prstGeom prst="rect">
          <a:avLst/>
        </a:prstGeom>
        <a:noFill/>
        <a:ln w="9525">
          <a:noFill/>
        </a:ln>
      </xdr:spPr>
    </xdr:pic>
    <xdr:clientData/>
  </xdr:twoCellAnchor>
  <xdr:twoCellAnchor editAs="oneCell">
    <xdr:from>
      <xdr:col>2</xdr:col>
      <xdr:colOff>0</xdr:colOff>
      <xdr:row>108</xdr:row>
      <xdr:rowOff>0</xdr:rowOff>
    </xdr:from>
    <xdr:to>
      <xdr:col>12</xdr:col>
      <xdr:colOff>307975</xdr:colOff>
      <xdr:row>145</xdr:row>
      <xdr:rowOff>125730</xdr:rowOff>
    </xdr:to>
    <xdr:pic>
      <xdr:nvPicPr>
        <xdr:cNvPr id="3999" name="図形 7"/>
        <xdr:cNvPicPr>
          <a:picLocks noChangeAspect="1"/>
        </xdr:cNvPicPr>
      </xdr:nvPicPr>
      <xdr:blipFill>
        <a:blip r:embed="rId4"/>
        <a:stretch>
          <a:fillRect/>
        </a:stretch>
      </xdr:blipFill>
      <xdr:spPr>
        <a:xfrm>
          <a:off x="1071880" y="20185380"/>
          <a:ext cx="6403975" cy="7037070"/>
        </a:xfrm>
        <a:prstGeom prst="rect">
          <a:avLst/>
        </a:prstGeom>
        <a:noFill/>
        <a:ln w="9525">
          <a:noFill/>
        </a:ln>
      </xdr:spPr>
    </xdr:pic>
    <xdr:clientData/>
  </xdr:twoCellAnchor>
  <xdr:twoCellAnchor editAs="oneCell">
    <xdr:from>
      <xdr:col>2</xdr:col>
      <xdr:colOff>0</xdr:colOff>
      <xdr:row>148</xdr:row>
      <xdr:rowOff>0</xdr:rowOff>
    </xdr:from>
    <xdr:to>
      <xdr:col>18</xdr:col>
      <xdr:colOff>347980</xdr:colOff>
      <xdr:row>182</xdr:row>
      <xdr:rowOff>140335</xdr:rowOff>
    </xdr:to>
    <xdr:pic>
      <xdr:nvPicPr>
        <xdr:cNvPr id="4000" name="図形 8"/>
        <xdr:cNvPicPr>
          <a:picLocks noChangeAspect="1"/>
        </xdr:cNvPicPr>
      </xdr:nvPicPr>
      <xdr:blipFill>
        <a:blip r:embed="rId5"/>
        <a:stretch>
          <a:fillRect/>
        </a:stretch>
      </xdr:blipFill>
      <xdr:spPr>
        <a:xfrm>
          <a:off x="1071880" y="27645360"/>
          <a:ext cx="10101580" cy="6503035"/>
        </a:xfrm>
        <a:prstGeom prst="rect">
          <a:avLst/>
        </a:prstGeom>
        <a:noFill/>
        <a:ln w="9525">
          <a:noFill/>
        </a:ln>
      </xdr:spPr>
    </xdr:pic>
    <xdr:clientData/>
  </xdr:twoCellAnchor>
  <xdr:twoCellAnchor editAs="oneCell">
    <xdr:from>
      <xdr:col>2</xdr:col>
      <xdr:colOff>0</xdr:colOff>
      <xdr:row>187</xdr:row>
      <xdr:rowOff>0</xdr:rowOff>
    </xdr:from>
    <xdr:to>
      <xdr:col>17</xdr:col>
      <xdr:colOff>164465</xdr:colOff>
      <xdr:row>223</xdr:row>
      <xdr:rowOff>148590</xdr:rowOff>
    </xdr:to>
    <xdr:pic>
      <xdr:nvPicPr>
        <xdr:cNvPr id="4001" name="図形 9"/>
        <xdr:cNvPicPr>
          <a:picLocks noChangeAspect="1"/>
        </xdr:cNvPicPr>
      </xdr:nvPicPr>
      <xdr:blipFill>
        <a:blip r:embed="rId6"/>
        <a:stretch>
          <a:fillRect/>
        </a:stretch>
      </xdr:blipFill>
      <xdr:spPr>
        <a:xfrm>
          <a:off x="1071880" y="34922460"/>
          <a:ext cx="9308465" cy="6877050"/>
        </a:xfrm>
        <a:prstGeom prst="rect">
          <a:avLst/>
        </a:prstGeom>
        <a:noFill/>
        <a:ln w="9525">
          <a:noFill/>
        </a:ln>
      </xdr:spPr>
    </xdr:pic>
    <xdr:clientData/>
  </xdr:twoCellAnchor>
  <xdr:twoCellAnchor editAs="oneCell">
    <xdr:from>
      <xdr:col>2</xdr:col>
      <xdr:colOff>0</xdr:colOff>
      <xdr:row>227</xdr:row>
      <xdr:rowOff>0</xdr:rowOff>
    </xdr:from>
    <xdr:to>
      <xdr:col>26</xdr:col>
      <xdr:colOff>7620</xdr:colOff>
      <xdr:row>264</xdr:row>
      <xdr:rowOff>118110</xdr:rowOff>
    </xdr:to>
    <xdr:pic>
      <xdr:nvPicPr>
        <xdr:cNvPr id="4002" name="図形 10"/>
        <xdr:cNvPicPr>
          <a:picLocks noChangeAspect="1"/>
        </xdr:cNvPicPr>
      </xdr:nvPicPr>
      <xdr:blipFill>
        <a:blip r:embed="rId7"/>
        <a:stretch>
          <a:fillRect/>
        </a:stretch>
      </xdr:blipFill>
      <xdr:spPr>
        <a:xfrm>
          <a:off x="1071880" y="42382440"/>
          <a:ext cx="14638020" cy="7029450"/>
        </a:xfrm>
        <a:prstGeom prst="rect">
          <a:avLst/>
        </a:prstGeom>
        <a:noFill/>
        <a:ln w="9525">
          <a:noFill/>
        </a:ln>
      </xdr:spPr>
    </xdr:pic>
    <xdr:clientData/>
  </xdr:twoCellAnchor>
  <xdr:twoCellAnchor editAs="oneCell">
    <xdr:from>
      <xdr:col>2</xdr:col>
      <xdr:colOff>0</xdr:colOff>
      <xdr:row>269</xdr:row>
      <xdr:rowOff>0</xdr:rowOff>
    </xdr:from>
    <xdr:to>
      <xdr:col>26</xdr:col>
      <xdr:colOff>7620</xdr:colOff>
      <xdr:row>306</xdr:row>
      <xdr:rowOff>118110</xdr:rowOff>
    </xdr:to>
    <xdr:pic>
      <xdr:nvPicPr>
        <xdr:cNvPr id="4003" name="図形 11"/>
        <xdr:cNvPicPr>
          <a:picLocks noChangeAspect="1"/>
        </xdr:cNvPicPr>
      </xdr:nvPicPr>
      <xdr:blipFill>
        <a:blip r:embed="rId8"/>
        <a:stretch>
          <a:fillRect/>
        </a:stretch>
      </xdr:blipFill>
      <xdr:spPr>
        <a:xfrm>
          <a:off x="1071880" y="50208180"/>
          <a:ext cx="14638020" cy="7029450"/>
        </a:xfrm>
        <a:prstGeom prst="rect">
          <a:avLst/>
        </a:prstGeom>
        <a:noFill/>
        <a:ln w="9525">
          <a:noFill/>
        </a:ln>
      </xdr:spPr>
    </xdr:pic>
    <xdr:clientData/>
  </xdr:twoCellAnchor>
  <xdr:twoCellAnchor editAs="oneCell">
    <xdr:from>
      <xdr:col>2</xdr:col>
      <xdr:colOff>0</xdr:colOff>
      <xdr:row>311</xdr:row>
      <xdr:rowOff>0</xdr:rowOff>
    </xdr:from>
    <xdr:to>
      <xdr:col>26</xdr:col>
      <xdr:colOff>7620</xdr:colOff>
      <xdr:row>348</xdr:row>
      <xdr:rowOff>118110</xdr:rowOff>
    </xdr:to>
    <xdr:pic>
      <xdr:nvPicPr>
        <xdr:cNvPr id="4004" name="図形 12"/>
        <xdr:cNvPicPr>
          <a:picLocks noChangeAspect="1"/>
        </xdr:cNvPicPr>
      </xdr:nvPicPr>
      <xdr:blipFill>
        <a:blip r:embed="rId9"/>
        <a:stretch>
          <a:fillRect/>
        </a:stretch>
      </xdr:blipFill>
      <xdr:spPr>
        <a:xfrm>
          <a:off x="1071880" y="58033920"/>
          <a:ext cx="14638020" cy="7029450"/>
        </a:xfrm>
        <a:prstGeom prst="rect">
          <a:avLst/>
        </a:prstGeom>
        <a:noFill/>
        <a:ln w="9525">
          <a:noFill/>
        </a:ln>
      </xdr:spPr>
    </xdr:pic>
    <xdr:clientData/>
  </xdr:twoCellAnchor>
  <xdr:twoCellAnchor editAs="oneCell">
    <xdr:from>
      <xdr:col>2</xdr:col>
      <xdr:colOff>45720</xdr:colOff>
      <xdr:row>352</xdr:row>
      <xdr:rowOff>38100</xdr:rowOff>
    </xdr:from>
    <xdr:to>
      <xdr:col>26</xdr:col>
      <xdr:colOff>53340</xdr:colOff>
      <xdr:row>389</xdr:row>
      <xdr:rowOff>156210</xdr:rowOff>
    </xdr:to>
    <xdr:pic>
      <xdr:nvPicPr>
        <xdr:cNvPr id="4005" name="図形 13"/>
        <xdr:cNvPicPr>
          <a:picLocks noChangeAspect="1"/>
        </xdr:cNvPicPr>
      </xdr:nvPicPr>
      <xdr:blipFill>
        <a:blip r:embed="rId10"/>
        <a:stretch>
          <a:fillRect/>
        </a:stretch>
      </xdr:blipFill>
      <xdr:spPr>
        <a:xfrm>
          <a:off x="1117600" y="65714880"/>
          <a:ext cx="14638020" cy="702945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B13"/>
  <sheetViews>
    <sheetView workbookViewId="0">
      <selection activeCell="A3" sqref="A3"/>
    </sheetView>
  </sheetViews>
  <sheetFormatPr defaultColWidth="8.88888888888889" defaultRowHeight="13.2" outlineLevelCol="1"/>
  <sheetData>
    <row r="2" spans="1:1">
      <c r="A2" t="s">
        <v>0</v>
      </c>
    </row>
    <row r="3" spans="1:1">
      <c r="A3">
        <v>100000</v>
      </c>
    </row>
    <row r="5" spans="1:1">
      <c r="A5" t="s">
        <v>1</v>
      </c>
    </row>
    <row r="6" spans="1:2">
      <c r="A6" t="s">
        <v>2</v>
      </c>
      <c r="B6">
        <v>90</v>
      </c>
    </row>
    <row r="7" spans="1:2">
      <c r="A7" t="s">
        <v>3</v>
      </c>
      <c r="B7">
        <v>90</v>
      </c>
    </row>
    <row r="8" spans="1:2">
      <c r="A8" t="s">
        <v>4</v>
      </c>
      <c r="B8">
        <v>110</v>
      </c>
    </row>
    <row r="9" spans="1:2">
      <c r="A9" t="s">
        <v>5</v>
      </c>
      <c r="B9">
        <v>120</v>
      </c>
    </row>
    <row r="10" spans="1:2">
      <c r="A10" t="s">
        <v>6</v>
      </c>
      <c r="B10">
        <v>150</v>
      </c>
    </row>
    <row r="11" spans="1:2">
      <c r="A11" t="s">
        <v>7</v>
      </c>
      <c r="B11">
        <v>100</v>
      </c>
    </row>
    <row r="12" spans="1:2">
      <c r="A12" t="s">
        <v>8</v>
      </c>
      <c r="B12">
        <v>80</v>
      </c>
    </row>
    <row r="13" spans="1:2">
      <c r="A13" t="s">
        <v>9</v>
      </c>
      <c r="B13">
        <v>120</v>
      </c>
    </row>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X109"/>
  <sheetViews>
    <sheetView workbookViewId="0">
      <pane ySplit="8" topLeftCell="A49" activePane="bottomLeft" state="frozen"/>
      <selection/>
      <selection pane="bottomLeft" activeCell="X66" sqref="X66"/>
    </sheetView>
  </sheetViews>
  <sheetFormatPr defaultColWidth="8.88888888888889" defaultRowHeight="13.2"/>
  <cols>
    <col min="1" max="1" width="2.87962962962963" customWidth="1"/>
    <col min="2" max="18" width="6.62962962962963" customWidth="1"/>
    <col min="22" max="22" width="10.8796296296296" style="1" hidden="1" customWidth="1"/>
    <col min="23" max="23" width="8.88888888888889" hidden="1" customWidth="1"/>
  </cols>
  <sheetData>
    <row r="2" spans="2:20">
      <c r="B2" s="2" t="s">
        <v>10</v>
      </c>
      <c r="C2" s="2"/>
      <c r="D2" s="54" t="s">
        <v>11</v>
      </c>
      <c r="E2" s="54"/>
      <c r="F2" s="2" t="s">
        <v>12</v>
      </c>
      <c r="G2" s="2"/>
      <c r="H2" s="3" t="s">
        <v>13</v>
      </c>
      <c r="I2" s="3"/>
      <c r="J2" s="2" t="s">
        <v>14</v>
      </c>
      <c r="K2" s="2"/>
      <c r="L2" s="55">
        <v>500000</v>
      </c>
      <c r="M2" s="54"/>
      <c r="N2" s="2" t="s">
        <v>15</v>
      </c>
      <c r="O2" s="2"/>
      <c r="P2" s="26">
        <f>SUM(L2,D4)</f>
        <v>793883.769937925</v>
      </c>
      <c r="Q2" s="3"/>
      <c r="R2" s="49"/>
      <c r="S2" s="49"/>
      <c r="T2" s="49"/>
    </row>
    <row r="3" ht="57" customHeight="1" spans="2:19">
      <c r="B3" s="2" t="s">
        <v>16</v>
      </c>
      <c r="C3" s="2"/>
      <c r="D3" s="4" t="s">
        <v>17</v>
      </c>
      <c r="E3" s="4"/>
      <c r="F3" s="4"/>
      <c r="G3" s="4"/>
      <c r="H3" s="4"/>
      <c r="I3" s="4"/>
      <c r="J3" s="2" t="s">
        <v>18</v>
      </c>
      <c r="K3" s="2"/>
      <c r="L3" s="4" t="s">
        <v>19</v>
      </c>
      <c r="M3" s="27"/>
      <c r="N3" s="27"/>
      <c r="O3" s="27"/>
      <c r="P3" s="27"/>
      <c r="Q3" s="27"/>
      <c r="R3" s="49"/>
      <c r="S3" s="49"/>
    </row>
    <row r="4" spans="2:20">
      <c r="B4" s="2" t="s">
        <v>20</v>
      </c>
      <c r="C4" s="2"/>
      <c r="D4" s="5">
        <f>SUM($R$9:$S$993)</f>
        <v>293883.769937925</v>
      </c>
      <c r="E4" s="5"/>
      <c r="F4" s="2" t="s">
        <v>21</v>
      </c>
      <c r="G4" s="2"/>
      <c r="H4" s="6">
        <f>SUM($T$9:$U$108)</f>
        <v>-851.000000000007</v>
      </c>
      <c r="I4" s="3"/>
      <c r="J4" s="28" t="s">
        <v>22</v>
      </c>
      <c r="K4" s="28"/>
      <c r="L4" s="26">
        <f>MAX($C$9:$D$990)-C9</f>
        <v>286500.49652678</v>
      </c>
      <c r="M4" s="26"/>
      <c r="N4" s="28" t="s">
        <v>23</v>
      </c>
      <c r="O4" s="28"/>
      <c r="P4" s="5">
        <f>SUMIF(R9:S990,"&lt;0",R9:S990)</f>
        <v>-147608.310399577</v>
      </c>
      <c r="Q4" s="5"/>
      <c r="R4" s="49"/>
      <c r="S4" s="49"/>
      <c r="T4" s="49"/>
    </row>
    <row r="5" spans="2:20">
      <c r="B5" s="7" t="s">
        <v>24</v>
      </c>
      <c r="C5" s="3">
        <f>COUNTIF($R$9:$R$990,"&gt;0")</f>
        <v>27</v>
      </c>
      <c r="D5" s="2" t="s">
        <v>25</v>
      </c>
      <c r="E5" s="8">
        <f>COUNTIF($R$9:$R$990,"&lt;0")</f>
        <v>23</v>
      </c>
      <c r="F5" s="2" t="s">
        <v>26</v>
      </c>
      <c r="G5" s="3">
        <f>COUNTIF($R$9:$R$990,"=0")</f>
        <v>0</v>
      </c>
      <c r="H5" s="2" t="s">
        <v>27</v>
      </c>
      <c r="I5" s="29">
        <f>C5/SUM(C5,E5,G5)</f>
        <v>0.54</v>
      </c>
      <c r="J5" s="7" t="s">
        <v>28</v>
      </c>
      <c r="K5" s="2"/>
      <c r="L5" s="30">
        <f>MAX(V9:V993)</f>
        <v>4</v>
      </c>
      <c r="M5" s="31"/>
      <c r="N5" s="32" t="s">
        <v>29</v>
      </c>
      <c r="O5" s="33"/>
      <c r="P5" s="30">
        <f>MAX(W9:W993)</f>
        <v>3</v>
      </c>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33</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3">
      <c r="B9" s="23">
        <v>1</v>
      </c>
      <c r="C9" s="24">
        <v>500000</v>
      </c>
      <c r="D9" s="24"/>
      <c r="E9" s="23">
        <v>2017</v>
      </c>
      <c r="F9" s="25">
        <v>43499</v>
      </c>
      <c r="G9" s="23" t="s">
        <v>44</v>
      </c>
      <c r="H9" s="23">
        <v>112.48</v>
      </c>
      <c r="I9" s="23"/>
      <c r="J9" s="23">
        <v>59</v>
      </c>
      <c r="K9" s="24">
        <f t="shared" ref="K9:K72" si="0">IF(J9="","",C9*0.01)</f>
        <v>5000</v>
      </c>
      <c r="L9" s="24"/>
      <c r="M9" s="48">
        <f>IF(J9="","",(K9/J9)/LOOKUP(RIGHT($D$2,3),定数!$A$6:$A$13,定数!$B$6:$B$13))</f>
        <v>0.847457627118644</v>
      </c>
      <c r="N9" s="23">
        <v>2017</v>
      </c>
      <c r="O9" s="25">
        <v>43502</v>
      </c>
      <c r="P9" s="23">
        <v>113.07</v>
      </c>
      <c r="Q9" s="23"/>
      <c r="R9" s="52">
        <f>IF(P9="","",T9*M9*LOOKUP(RIGHT($D$2,3),定数!$A$6:$A$13,定数!$B$6:$B$13))</f>
        <v>-4999.99999999991</v>
      </c>
      <c r="S9" s="52"/>
      <c r="T9" s="53">
        <f>IF(P9="","",IF(G9="買",(P9-H9),(H9-P9))*IF(RIGHT($D$2,3)="JPY",100,10000))</f>
        <v>-58.9999999999989</v>
      </c>
      <c r="U9" s="53"/>
      <c r="V9" s="56">
        <f t="shared" ref="V9:V22" si="1">IF(T9&lt;&gt;"",IF(T9&gt;0,1+V8,0),"")</f>
        <v>0</v>
      </c>
      <c r="W9">
        <f t="shared" ref="W9:W72" si="2">IF(T9&lt;&gt;"",IF(T9&lt;0,1+W8,0),"")</f>
        <v>1</v>
      </c>
    </row>
    <row r="10" spans="2:23">
      <c r="B10" s="23">
        <v>2</v>
      </c>
      <c r="C10" s="24">
        <f t="shared" ref="C10:C73" si="3">IF(R9="","",C9+R9)</f>
        <v>495000</v>
      </c>
      <c r="D10" s="24"/>
      <c r="E10" s="23" t="s">
        <v>45</v>
      </c>
      <c r="F10" s="25">
        <v>43504</v>
      </c>
      <c r="G10" s="23" t="s">
        <v>46</v>
      </c>
      <c r="H10" s="23">
        <v>112.34</v>
      </c>
      <c r="I10" s="23"/>
      <c r="J10" s="23">
        <v>3</v>
      </c>
      <c r="K10" s="24">
        <f t="shared" si="0"/>
        <v>4950</v>
      </c>
      <c r="L10" s="24"/>
      <c r="M10" s="48">
        <f>IF(J10="","",(K10/J10)/LOOKUP(RIGHT($D$2,3),定数!$A$6:$A$13,定数!$B$6:$B$13))</f>
        <v>16.5</v>
      </c>
      <c r="N10" s="23" t="s">
        <v>45</v>
      </c>
      <c r="O10" s="25">
        <v>43505</v>
      </c>
      <c r="P10" s="23">
        <v>112.92</v>
      </c>
      <c r="Q10" s="23"/>
      <c r="R10" s="52">
        <f>IF(P10="","",T10*M10*LOOKUP(RIGHT($D$2,3),定数!$A$6:$A$13,定数!$B$6:$B$13))</f>
        <v>95699.9999999997</v>
      </c>
      <c r="S10" s="52"/>
      <c r="T10" s="53">
        <f>IF(P10="","",IF(G10="買",(P10-H10),(H10-P10))*IF(RIGHT($D$2,3)="JPY",100,10000))</f>
        <v>57.9999999999998</v>
      </c>
      <c r="U10" s="53"/>
      <c r="V10" s="1">
        <f t="shared" si="1"/>
        <v>1</v>
      </c>
      <c r="W10">
        <f t="shared" si="2"/>
        <v>0</v>
      </c>
    </row>
    <row r="11" spans="2:23">
      <c r="B11" s="23">
        <v>3</v>
      </c>
      <c r="C11" s="24">
        <f t="shared" si="3"/>
        <v>590700</v>
      </c>
      <c r="D11" s="24"/>
      <c r="E11" s="23" t="s">
        <v>45</v>
      </c>
      <c r="F11" s="25">
        <v>43509</v>
      </c>
      <c r="G11" s="23" t="s">
        <v>46</v>
      </c>
      <c r="H11" s="23">
        <v>113.93</v>
      </c>
      <c r="I11" s="23"/>
      <c r="J11" s="23">
        <v>33</v>
      </c>
      <c r="K11" s="24">
        <f t="shared" si="0"/>
        <v>5907</v>
      </c>
      <c r="L11" s="24"/>
      <c r="M11" s="48">
        <f>IF(J11="","",(K11/J11)/LOOKUP(RIGHT($D$2,3),定数!$A$6:$A$13,定数!$B$6:$B$13))</f>
        <v>1.79</v>
      </c>
      <c r="N11" s="23" t="s">
        <v>45</v>
      </c>
      <c r="O11" s="25">
        <v>43509</v>
      </c>
      <c r="P11" s="23">
        <v>113.6</v>
      </c>
      <c r="Q11" s="23"/>
      <c r="R11" s="52">
        <f>IF(P11="","",T11*M11*LOOKUP(RIGHT($D$2,3),定数!$A$6:$A$13,定数!$B$6:$B$13))</f>
        <v>-5907.00000000022</v>
      </c>
      <c r="S11" s="52"/>
      <c r="T11" s="53">
        <f>IF(P11="","",IF(G11="買",(P11-H11),(H11-P11))*IF(RIGHT($D$2,3)="JPY",100,10000))</f>
        <v>-33.0000000000013</v>
      </c>
      <c r="U11" s="53"/>
      <c r="V11" s="1">
        <f t="shared" si="1"/>
        <v>0</v>
      </c>
      <c r="W11">
        <f t="shared" si="2"/>
        <v>1</v>
      </c>
    </row>
    <row r="12" spans="2:23">
      <c r="B12" s="23">
        <v>4</v>
      </c>
      <c r="C12" s="24">
        <f t="shared" si="3"/>
        <v>584793</v>
      </c>
      <c r="D12" s="24"/>
      <c r="E12" s="23" t="s">
        <v>45</v>
      </c>
      <c r="F12" s="25">
        <v>43554</v>
      </c>
      <c r="G12" s="23" t="s">
        <v>46</v>
      </c>
      <c r="H12" s="23">
        <v>111.54</v>
      </c>
      <c r="I12" s="23"/>
      <c r="J12" s="23">
        <v>55</v>
      </c>
      <c r="K12" s="24">
        <f t="shared" si="0"/>
        <v>5847.93</v>
      </c>
      <c r="L12" s="24"/>
      <c r="M12" s="48">
        <f>IF(J12="","",(K12/J12)/LOOKUP(RIGHT($D$2,3),定数!$A$6:$A$13,定数!$B$6:$B$13))</f>
        <v>1.06326</v>
      </c>
      <c r="N12" s="23" t="s">
        <v>45</v>
      </c>
      <c r="O12" s="25">
        <v>43558</v>
      </c>
      <c r="P12" s="23">
        <v>110.99</v>
      </c>
      <c r="Q12" s="23"/>
      <c r="R12" s="52">
        <f>IF(P12="","",T12*M12*LOOKUP(RIGHT($D$2,3),定数!$A$6:$A$13,定数!$B$6:$B$13))</f>
        <v>-5847.93000000012</v>
      </c>
      <c r="S12" s="52"/>
      <c r="T12" s="53">
        <f>IF(P12="","",IF(G12="買",(P12-H12),(H12-P12))*IF(RIGHT($D$2,3)="JPY",100,10000))</f>
        <v>-55.0000000000011</v>
      </c>
      <c r="U12" s="53"/>
      <c r="V12" s="1">
        <f t="shared" si="1"/>
        <v>0</v>
      </c>
      <c r="W12">
        <f t="shared" si="2"/>
        <v>2</v>
      </c>
    </row>
    <row r="13" spans="2:23">
      <c r="B13" s="23">
        <v>5</v>
      </c>
      <c r="C13" s="24">
        <f t="shared" si="3"/>
        <v>578945.069999999</v>
      </c>
      <c r="D13" s="24"/>
      <c r="E13" s="23" t="s">
        <v>45</v>
      </c>
      <c r="F13" s="25">
        <v>43558</v>
      </c>
      <c r="G13" s="23" t="s">
        <v>44</v>
      </c>
      <c r="H13" s="23">
        <v>111.58</v>
      </c>
      <c r="I13" s="23"/>
      <c r="J13" s="23">
        <v>31</v>
      </c>
      <c r="K13" s="24">
        <f t="shared" si="0"/>
        <v>5789.45069999999</v>
      </c>
      <c r="L13" s="24"/>
      <c r="M13" s="48">
        <f>IF(J13="","",(K13/J13)/LOOKUP(RIGHT($D$2,3),定数!$A$6:$A$13,定数!$B$6:$B$13))</f>
        <v>1.86756474193548</v>
      </c>
      <c r="N13" s="23" t="s">
        <v>45</v>
      </c>
      <c r="O13" s="25">
        <v>43558</v>
      </c>
      <c r="P13" s="23">
        <v>110.66</v>
      </c>
      <c r="Q13" s="23"/>
      <c r="R13" s="52">
        <f>IF(P13="","",T13*M13*LOOKUP(RIGHT($D$2,3),定数!$A$6:$A$13,定数!$B$6:$B$13))</f>
        <v>17181.5956258065</v>
      </c>
      <c r="S13" s="52"/>
      <c r="T13" s="53">
        <f>IF(P13="","",IF(G13="買",(P13-H13),(H13-P13))*IF(RIGHT($D$2,3)="JPY",100,10000))</f>
        <v>92.0000000000002</v>
      </c>
      <c r="U13" s="53"/>
      <c r="V13" s="1">
        <f t="shared" si="1"/>
        <v>1</v>
      </c>
      <c r="W13">
        <f t="shared" si="2"/>
        <v>0</v>
      </c>
    </row>
    <row r="14" spans="2:23">
      <c r="B14" s="23">
        <v>6</v>
      </c>
      <c r="C14" s="24">
        <f t="shared" si="3"/>
        <v>596126.665625806</v>
      </c>
      <c r="D14" s="24"/>
      <c r="E14" s="23" t="s">
        <v>45</v>
      </c>
      <c r="F14" s="25">
        <v>43559</v>
      </c>
      <c r="G14" s="23" t="s">
        <v>44</v>
      </c>
      <c r="H14" s="23">
        <v>110.61</v>
      </c>
      <c r="I14" s="23"/>
      <c r="J14" s="23">
        <v>29</v>
      </c>
      <c r="K14" s="24">
        <f t="shared" si="0"/>
        <v>5961.26665625806</v>
      </c>
      <c r="L14" s="24"/>
      <c r="M14" s="48">
        <f>IF(J14="","",(K14/J14)/LOOKUP(RIGHT($D$2,3),定数!$A$6:$A$13,定数!$B$6:$B$13))</f>
        <v>2.05560919181312</v>
      </c>
      <c r="N14" s="23" t="s">
        <v>45</v>
      </c>
      <c r="O14" s="25">
        <v>43560</v>
      </c>
      <c r="P14" s="23">
        <v>110.9</v>
      </c>
      <c r="Q14" s="23"/>
      <c r="R14" s="52">
        <f>IF(P14="","",T14*M14*LOOKUP(RIGHT($D$2,3),定数!$A$6:$A$13,定数!$B$6:$B$13))</f>
        <v>-5961.26665625819</v>
      </c>
      <c r="S14" s="52"/>
      <c r="T14" s="53">
        <f>IF(P14="","",IF(G14="買",(P14-H14),(H14-P14))*IF(RIGHT($D$2,3)="JPY",100,10000))</f>
        <v>-29.0000000000006</v>
      </c>
      <c r="U14" s="53"/>
      <c r="V14" s="1">
        <f t="shared" si="1"/>
        <v>0</v>
      </c>
      <c r="W14">
        <f t="shared" si="2"/>
        <v>1</v>
      </c>
    </row>
    <row r="15" spans="2:23">
      <c r="B15" s="23">
        <v>7</v>
      </c>
      <c r="C15" s="24">
        <f t="shared" si="3"/>
        <v>590165.398969548</v>
      </c>
      <c r="D15" s="24"/>
      <c r="E15" s="23" t="s">
        <v>45</v>
      </c>
      <c r="F15" s="25">
        <v>43568</v>
      </c>
      <c r="G15" s="23" t="s">
        <v>44</v>
      </c>
      <c r="H15" s="23">
        <v>109.04</v>
      </c>
      <c r="I15" s="23"/>
      <c r="J15" s="23">
        <v>34</v>
      </c>
      <c r="K15" s="24">
        <f t="shared" si="0"/>
        <v>5901.65398969548</v>
      </c>
      <c r="L15" s="24"/>
      <c r="M15" s="48">
        <f>IF(J15="","",(K15/J15)/LOOKUP(RIGHT($D$2,3),定数!$A$6:$A$13,定数!$B$6:$B$13))</f>
        <v>1.73578058520455</v>
      </c>
      <c r="N15" s="23" t="s">
        <v>45</v>
      </c>
      <c r="O15" s="25">
        <v>43571</v>
      </c>
      <c r="P15" s="23">
        <v>108.36</v>
      </c>
      <c r="Q15" s="23"/>
      <c r="R15" s="52">
        <f>IF(P15="","",T15*M15*LOOKUP(RIGHT($D$2,3),定数!$A$6:$A$13,定数!$B$6:$B$13))</f>
        <v>11803.3079793911</v>
      </c>
      <c r="S15" s="52"/>
      <c r="T15" s="53">
        <f>IF(P15="","",IF(G15="買",(P15-H15),(H15-P15))*IF(RIGHT($D$2,3)="JPY",100,10000))</f>
        <v>68.0000000000007</v>
      </c>
      <c r="U15" s="53"/>
      <c r="V15" s="1">
        <f t="shared" si="1"/>
        <v>1</v>
      </c>
      <c r="W15">
        <f t="shared" si="2"/>
        <v>0</v>
      </c>
    </row>
    <row r="16" spans="2:23">
      <c r="B16" s="23">
        <v>8</v>
      </c>
      <c r="C16" s="24">
        <f t="shared" si="3"/>
        <v>601968.706948939</v>
      </c>
      <c r="D16" s="24"/>
      <c r="E16" s="23" t="s">
        <v>45</v>
      </c>
      <c r="F16" s="25">
        <v>43574</v>
      </c>
      <c r="G16" s="23" t="s">
        <v>46</v>
      </c>
      <c r="H16" s="23">
        <v>108.95</v>
      </c>
      <c r="I16" s="23"/>
      <c r="J16" s="23">
        <v>27</v>
      </c>
      <c r="K16" s="24">
        <f t="shared" si="0"/>
        <v>6019.68706948939</v>
      </c>
      <c r="L16" s="24"/>
      <c r="M16" s="48">
        <f>IF(J16="","",(K16/J16)/LOOKUP(RIGHT($D$2,3),定数!$A$6:$A$13,定数!$B$6:$B$13))</f>
        <v>2.22951372944051</v>
      </c>
      <c r="N16" s="23" t="s">
        <v>45</v>
      </c>
      <c r="O16" s="25">
        <v>43575</v>
      </c>
      <c r="P16" s="23">
        <v>109.47</v>
      </c>
      <c r="Q16" s="23"/>
      <c r="R16" s="52">
        <f>IF(P16="","",T16*M16*LOOKUP(RIGHT($D$2,3),定数!$A$6:$A$13,定数!$B$6:$B$13))</f>
        <v>11593.4713930906</v>
      </c>
      <c r="S16" s="52"/>
      <c r="T16" s="53">
        <f>IF(P16="","",IF(G16="買",(P16-H16),(H16-P16))*IF(RIGHT($D$2,3)="JPY",100,10000))</f>
        <v>51.9999999999996</v>
      </c>
      <c r="U16" s="53"/>
      <c r="V16" s="1">
        <f t="shared" si="1"/>
        <v>2</v>
      </c>
      <c r="W16">
        <f t="shared" si="2"/>
        <v>0</v>
      </c>
    </row>
    <row r="17" spans="2:23">
      <c r="B17" s="23">
        <v>9</v>
      </c>
      <c r="C17" s="24">
        <f t="shared" si="3"/>
        <v>613562.178342029</v>
      </c>
      <c r="D17" s="24"/>
      <c r="E17" s="23" t="s">
        <v>45</v>
      </c>
      <c r="F17" s="25">
        <v>43579</v>
      </c>
      <c r="G17" s="23" t="s">
        <v>46</v>
      </c>
      <c r="H17" s="23">
        <v>109.92</v>
      </c>
      <c r="I17" s="23"/>
      <c r="J17" s="23">
        <v>34</v>
      </c>
      <c r="K17" s="24">
        <f t="shared" si="0"/>
        <v>6135.62178342029</v>
      </c>
      <c r="L17" s="24"/>
      <c r="M17" s="48">
        <f>IF(J17="","",(K17/J17)/LOOKUP(RIGHT($D$2,3),定数!$A$6:$A$13,定数!$B$6:$B$13))</f>
        <v>1.80459464218244</v>
      </c>
      <c r="N17" s="23" t="s">
        <v>45</v>
      </c>
      <c r="O17" s="25">
        <v>43580</v>
      </c>
      <c r="P17" s="23">
        <v>110.56</v>
      </c>
      <c r="Q17" s="23"/>
      <c r="R17" s="52">
        <f>IF(P17="","",T17*M17*LOOKUP(RIGHT($D$2,3),定数!$A$6:$A$13,定数!$B$6:$B$13))</f>
        <v>11549.4057099676</v>
      </c>
      <c r="S17" s="52"/>
      <c r="T17" s="53">
        <f>IF(P17="","",IF(G17="買",(P17-H17),(H17-P17))*IF(RIGHT($D$2,3)="JPY",100,10000))</f>
        <v>64.0000000000001</v>
      </c>
      <c r="U17" s="53"/>
      <c r="V17" s="1">
        <f t="shared" si="1"/>
        <v>3</v>
      </c>
      <c r="W17">
        <f t="shared" si="2"/>
        <v>0</v>
      </c>
    </row>
    <row r="18" spans="2:23">
      <c r="B18" s="23">
        <v>10</v>
      </c>
      <c r="C18" s="24">
        <f t="shared" si="3"/>
        <v>625111.584051997</v>
      </c>
      <c r="D18" s="24"/>
      <c r="E18" s="23" t="s">
        <v>45</v>
      </c>
      <c r="F18" s="25">
        <v>43585</v>
      </c>
      <c r="G18" s="23" t="s">
        <v>46</v>
      </c>
      <c r="H18" s="23">
        <v>111.47</v>
      </c>
      <c r="I18" s="23"/>
      <c r="J18" s="23">
        <v>27</v>
      </c>
      <c r="K18" s="24">
        <f t="shared" si="0"/>
        <v>6251.11584051997</v>
      </c>
      <c r="L18" s="24"/>
      <c r="M18" s="48">
        <f>IF(J18="","",(K18/J18)/LOOKUP(RIGHT($D$2,3),定数!$A$6:$A$13,定数!$B$6:$B$13))</f>
        <v>2.31522808908147</v>
      </c>
      <c r="N18" s="23" t="s">
        <v>45</v>
      </c>
      <c r="O18" s="25">
        <v>43587</v>
      </c>
      <c r="P18" s="23">
        <v>112.03</v>
      </c>
      <c r="Q18" s="23"/>
      <c r="R18" s="52">
        <f>IF(P18="","",T18*M18*LOOKUP(RIGHT($D$2,3),定数!$A$6:$A$13,定数!$B$6:$B$13))</f>
        <v>12965.2772988563</v>
      </c>
      <c r="S18" s="52"/>
      <c r="T18" s="53">
        <f>IF(P18="","",IF(G18="買",(P18-H18),(H18-P18))*IF(RIGHT($D$2,3)="JPY",100,10000))</f>
        <v>56.0000000000002</v>
      </c>
      <c r="U18" s="53"/>
      <c r="V18" s="1">
        <f t="shared" si="1"/>
        <v>4</v>
      </c>
      <c r="W18">
        <f t="shared" si="2"/>
        <v>0</v>
      </c>
    </row>
    <row r="19" spans="2:23">
      <c r="B19" s="23">
        <v>11</v>
      </c>
      <c r="C19" s="24">
        <f t="shared" si="3"/>
        <v>638076.861350853</v>
      </c>
      <c r="D19" s="24"/>
      <c r="E19" s="23" t="s">
        <v>45</v>
      </c>
      <c r="F19" s="25">
        <v>43595</v>
      </c>
      <c r="G19" s="23" t="s">
        <v>46</v>
      </c>
      <c r="H19" s="23">
        <v>113.84</v>
      </c>
      <c r="I19" s="23"/>
      <c r="J19" s="23">
        <v>17</v>
      </c>
      <c r="K19" s="24">
        <f t="shared" si="0"/>
        <v>6380.76861350853</v>
      </c>
      <c r="L19" s="24"/>
      <c r="M19" s="48">
        <f>IF(J19="","",(K19/J19)/LOOKUP(RIGHT($D$2,3),定数!$A$6:$A$13,定数!$B$6:$B$13))</f>
        <v>3.75339330206384</v>
      </c>
      <c r="N19" s="23" t="s">
        <v>45</v>
      </c>
      <c r="O19" s="25">
        <v>43596</v>
      </c>
      <c r="P19" s="23">
        <v>113.67</v>
      </c>
      <c r="Q19" s="23"/>
      <c r="R19" s="52">
        <f>IF(P19="","",T19*M19*LOOKUP(RIGHT($D$2,3),定数!$A$6:$A$13,定数!$B$6:$B$13))</f>
        <v>-6380.7686135086</v>
      </c>
      <c r="S19" s="52"/>
      <c r="T19" s="53">
        <f>IF(P19="","",IF(G19="買",(P19-H19),(H19-P19))*IF(RIGHT($D$2,3)="JPY",100,10000))</f>
        <v>-17.0000000000002</v>
      </c>
      <c r="U19" s="53"/>
      <c r="V19" s="1">
        <f t="shared" si="1"/>
        <v>0</v>
      </c>
      <c r="W19">
        <f t="shared" si="2"/>
        <v>1</v>
      </c>
    </row>
    <row r="20" spans="2:23">
      <c r="B20" s="23">
        <v>12</v>
      </c>
      <c r="C20" s="24">
        <f t="shared" si="3"/>
        <v>631696.092737345</v>
      </c>
      <c r="D20" s="24"/>
      <c r="E20" s="23" t="s">
        <v>45</v>
      </c>
      <c r="F20" s="25">
        <v>43597</v>
      </c>
      <c r="G20" s="23" t="s">
        <v>44</v>
      </c>
      <c r="H20" s="23">
        <v>113.77</v>
      </c>
      <c r="I20" s="23"/>
      <c r="J20" s="23">
        <v>24</v>
      </c>
      <c r="K20" s="24">
        <f t="shared" si="0"/>
        <v>6316.96092737345</v>
      </c>
      <c r="L20" s="24"/>
      <c r="M20" s="48">
        <f>IF(J20="","",(K20/J20)/LOOKUP(RIGHT($D$2,3),定数!$A$6:$A$13,定数!$B$6:$B$13))</f>
        <v>2.63206705307227</v>
      </c>
      <c r="N20" s="23" t="s">
        <v>45</v>
      </c>
      <c r="O20" s="25">
        <v>43597</v>
      </c>
      <c r="P20" s="23">
        <v>113.31</v>
      </c>
      <c r="Q20" s="23"/>
      <c r="R20" s="52">
        <f>IF(P20="","",T20*M20*LOOKUP(RIGHT($D$2,3),定数!$A$6:$A$13,定数!$B$6:$B$13))</f>
        <v>12107.5084441323</v>
      </c>
      <c r="S20" s="52"/>
      <c r="T20" s="53">
        <f>IF(P20="","",IF(G20="買",(P20-H20),(H20-P20))*IF(RIGHT($D$2,3)="JPY",100,10000))</f>
        <v>45.9999999999994</v>
      </c>
      <c r="U20" s="53"/>
      <c r="V20" s="1">
        <f t="shared" si="1"/>
        <v>1</v>
      </c>
      <c r="W20">
        <f t="shared" si="2"/>
        <v>0</v>
      </c>
    </row>
    <row r="21" spans="2:23">
      <c r="B21" s="23">
        <v>13</v>
      </c>
      <c r="C21" s="24">
        <f t="shared" si="3"/>
        <v>643803.601181477</v>
      </c>
      <c r="D21" s="24"/>
      <c r="E21" s="23" t="s">
        <v>45</v>
      </c>
      <c r="F21" s="25">
        <v>43613</v>
      </c>
      <c r="G21" s="23" t="s">
        <v>44</v>
      </c>
      <c r="H21" s="23">
        <v>111.25</v>
      </c>
      <c r="I21" s="23"/>
      <c r="J21" s="23">
        <v>21</v>
      </c>
      <c r="K21" s="24">
        <f t="shared" si="0"/>
        <v>6438.03601181477</v>
      </c>
      <c r="L21" s="24"/>
      <c r="M21" s="48">
        <f>IF(J21="","",(K21/J21)/LOOKUP(RIGHT($D$2,3),定数!$A$6:$A$13,定数!$B$6:$B$13))</f>
        <v>3.06573143419751</v>
      </c>
      <c r="N21" s="23" t="s">
        <v>45</v>
      </c>
      <c r="O21" s="25">
        <v>43614</v>
      </c>
      <c r="P21" s="23">
        <v>110.87</v>
      </c>
      <c r="Q21" s="23"/>
      <c r="R21" s="52">
        <f>IF(P21="","",T21*M21*LOOKUP(RIGHT($D$2,3),定数!$A$6:$A$13,定数!$B$6:$B$13))</f>
        <v>11649.7794499504</v>
      </c>
      <c r="S21" s="52"/>
      <c r="T21" s="53">
        <f>IF(P21="","",IF(G21="買",(P21-H21),(H21-P21))*IF(RIGHT($D$2,3)="JPY",100,10000))</f>
        <v>37.9999999999995</v>
      </c>
      <c r="U21" s="53"/>
      <c r="V21" s="1">
        <f t="shared" si="1"/>
        <v>2</v>
      </c>
      <c r="W21">
        <f t="shared" si="2"/>
        <v>0</v>
      </c>
    </row>
    <row r="22" spans="2:23">
      <c r="B22" s="23">
        <v>14</v>
      </c>
      <c r="C22" s="24">
        <f t="shared" si="3"/>
        <v>655453.380631428</v>
      </c>
      <c r="D22" s="24"/>
      <c r="E22" s="23" t="s">
        <v>45</v>
      </c>
      <c r="F22" s="25">
        <v>43615</v>
      </c>
      <c r="G22" s="23" t="s">
        <v>44</v>
      </c>
      <c r="H22" s="23">
        <v>94.03</v>
      </c>
      <c r="I22" s="23"/>
      <c r="J22" s="23">
        <v>35</v>
      </c>
      <c r="K22" s="24">
        <v>110.87</v>
      </c>
      <c r="L22" s="24"/>
      <c r="M22" s="48">
        <f>IF(J22="","",(K22/J22)/LOOKUP(RIGHT($D$2,3),定数!$A$6:$A$13,定数!$B$6:$B$13))</f>
        <v>0.0316771428571429</v>
      </c>
      <c r="N22" s="23" t="s">
        <v>45</v>
      </c>
      <c r="O22" s="25">
        <v>43617</v>
      </c>
      <c r="P22" s="23">
        <v>111.22</v>
      </c>
      <c r="Q22" s="23"/>
      <c r="R22" s="52">
        <f>IF(P22="","",T22*M22*LOOKUP(RIGHT($D$2,3),定数!$A$6:$A$13,定数!$B$6:$B$13))</f>
        <v>-5445.30085714286</v>
      </c>
      <c r="S22" s="52"/>
      <c r="T22" s="53">
        <f>IF(P22="","",IF(G22="買",(P22-H22),(H22-P22))*IF(RIGHT($D$2,3)="JPY",100,10000))</f>
        <v>-1719</v>
      </c>
      <c r="U22" s="53"/>
      <c r="V22" s="1">
        <f t="shared" si="1"/>
        <v>0</v>
      </c>
      <c r="W22">
        <f t="shared" si="2"/>
        <v>1</v>
      </c>
    </row>
    <row r="23" spans="2:23">
      <c r="B23" s="23">
        <v>15</v>
      </c>
      <c r="C23" s="24">
        <f t="shared" si="3"/>
        <v>650008.079774285</v>
      </c>
      <c r="D23" s="24"/>
      <c r="E23" s="23" t="s">
        <v>45</v>
      </c>
      <c r="F23" s="25">
        <v>43628</v>
      </c>
      <c r="G23" s="23" t="s">
        <v>44</v>
      </c>
      <c r="H23" s="23">
        <v>109.79</v>
      </c>
      <c r="I23" s="23"/>
      <c r="J23" s="23">
        <v>61</v>
      </c>
      <c r="K23" s="24">
        <v>110.87</v>
      </c>
      <c r="L23" s="24"/>
      <c r="M23" s="48">
        <f>IF(J23="","",(K23/J23)/LOOKUP(RIGHT($D$2,3),定数!$A$6:$A$13,定数!$B$6:$B$13))</f>
        <v>0.0181754098360656</v>
      </c>
      <c r="N23" s="23" t="s">
        <v>45</v>
      </c>
      <c r="O23" s="25">
        <v>43628</v>
      </c>
      <c r="P23" s="23">
        <v>110.4</v>
      </c>
      <c r="Q23" s="23"/>
      <c r="R23" s="52">
        <f>IF(P23="","",T23*M23*LOOKUP(RIGHT($D$2,3),定数!$A$6:$A$13,定数!$B$6:$B$13))</f>
        <v>-110.87</v>
      </c>
      <c r="S23" s="52"/>
      <c r="T23" s="53">
        <f>IF(P23="","",IF(G23="買",(P23-H23),(H23-P23))*IF(RIGHT($D$2,3)="JPY",100,10000))</f>
        <v>-60.9999999999999</v>
      </c>
      <c r="U23" s="53"/>
      <c r="V23" t="str">
        <f t="shared" ref="V23:V86" si="4">IF(S23&lt;&gt;"",IF(S23&lt;0,1+V22,0),"")</f>
        <v/>
      </c>
      <c r="W23">
        <f t="shared" si="2"/>
        <v>2</v>
      </c>
    </row>
    <row r="24" spans="2:23">
      <c r="B24" s="23">
        <v>16</v>
      </c>
      <c r="C24" s="24">
        <f t="shared" si="3"/>
        <v>649897.209774285</v>
      </c>
      <c r="D24" s="24"/>
      <c r="E24" s="23" t="s">
        <v>45</v>
      </c>
      <c r="F24" s="25">
        <v>43650</v>
      </c>
      <c r="G24" s="23" t="s">
        <v>46</v>
      </c>
      <c r="H24" s="23">
        <v>113.29</v>
      </c>
      <c r="I24" s="23"/>
      <c r="J24" s="23">
        <v>56</v>
      </c>
      <c r="K24" s="24">
        <f t="shared" si="0"/>
        <v>6498.97209774285</v>
      </c>
      <c r="L24" s="24"/>
      <c r="M24" s="48">
        <f>IF(J24="","",(K24/J24)/LOOKUP(RIGHT($D$2,3),定数!$A$6:$A$13,定数!$B$6:$B$13))</f>
        <v>1.16053073173979</v>
      </c>
      <c r="N24" s="23" t="s">
        <v>45</v>
      </c>
      <c r="O24" s="25">
        <v>43657</v>
      </c>
      <c r="P24" s="23">
        <v>114.39</v>
      </c>
      <c r="Q24" s="23"/>
      <c r="R24" s="52">
        <f>IF(P24="","",T24*M24*LOOKUP(RIGHT($D$2,3),定数!$A$6:$A$13,定数!$B$6:$B$13))</f>
        <v>12765.8380491377</v>
      </c>
      <c r="S24" s="52"/>
      <c r="T24" s="53">
        <f>IF(P24="","",IF(G24="買",(P24-H24),(H24-P24))*IF(RIGHT($D$2,3)="JPY",100,10000))</f>
        <v>109.999999999999</v>
      </c>
      <c r="U24" s="53"/>
      <c r="V24" t="str">
        <f t="shared" si="4"/>
        <v/>
      </c>
      <c r="W24">
        <f t="shared" si="2"/>
        <v>0</v>
      </c>
    </row>
    <row r="25" spans="2:23">
      <c r="B25" s="23">
        <v>17</v>
      </c>
      <c r="C25" s="24">
        <f t="shared" si="3"/>
        <v>662663.047823422</v>
      </c>
      <c r="D25" s="24"/>
      <c r="E25" s="23" t="s">
        <v>45</v>
      </c>
      <c r="F25" s="25">
        <v>43657</v>
      </c>
      <c r="G25" s="23" t="s">
        <v>44</v>
      </c>
      <c r="H25" s="23">
        <v>113.69</v>
      </c>
      <c r="I25" s="23"/>
      <c r="J25" s="23">
        <v>29</v>
      </c>
      <c r="K25" s="24">
        <f t="shared" si="0"/>
        <v>6626.63047823422</v>
      </c>
      <c r="L25" s="24"/>
      <c r="M25" s="48">
        <f>IF(J25="","",(K25/J25)/LOOKUP(RIGHT($D$2,3),定数!$A$6:$A$13,定数!$B$6:$B$13))</f>
        <v>2.28504499249456</v>
      </c>
      <c r="N25" s="23" t="s">
        <v>45</v>
      </c>
      <c r="O25" s="25">
        <v>43658</v>
      </c>
      <c r="P25" s="23">
        <v>113.16</v>
      </c>
      <c r="Q25" s="23"/>
      <c r="R25" s="52">
        <f>IF(P25="","",T25*M25*LOOKUP(RIGHT($D$2,3),定数!$A$6:$A$13,定数!$B$6:$B$13))</f>
        <v>12110.7384602212</v>
      </c>
      <c r="S25" s="52"/>
      <c r="T25" s="53">
        <f>IF(P25="","",IF(G25="買",(P25-H25),(H25-P25))*IF(RIGHT($D$2,3)="JPY",100,10000))</f>
        <v>53.0000000000001</v>
      </c>
      <c r="U25" s="53"/>
      <c r="V25" t="str">
        <f t="shared" si="4"/>
        <v/>
      </c>
      <c r="W25">
        <f t="shared" si="2"/>
        <v>0</v>
      </c>
    </row>
    <row r="26" spans="2:23">
      <c r="B26" s="23">
        <v>18</v>
      </c>
      <c r="C26" s="24">
        <f t="shared" si="3"/>
        <v>674773.786283643</v>
      </c>
      <c r="D26" s="24"/>
      <c r="E26" s="23" t="s">
        <v>45</v>
      </c>
      <c r="F26" s="25">
        <v>43658</v>
      </c>
      <c r="G26" s="23" t="s">
        <v>44</v>
      </c>
      <c r="H26" s="23">
        <v>113.12</v>
      </c>
      <c r="I26" s="23"/>
      <c r="J26" s="23">
        <v>40</v>
      </c>
      <c r="K26" s="24">
        <f t="shared" si="0"/>
        <v>6747.73786283643</v>
      </c>
      <c r="L26" s="24"/>
      <c r="M26" s="48">
        <f>IF(J26="","",(K26/J26)/LOOKUP(RIGHT($D$2,3),定数!$A$6:$A$13,定数!$B$6:$B$13))</f>
        <v>1.68693446570911</v>
      </c>
      <c r="N26" s="23" t="s">
        <v>45</v>
      </c>
      <c r="O26" s="25">
        <v>43659</v>
      </c>
      <c r="P26" s="23">
        <v>113.52</v>
      </c>
      <c r="Q26" s="23"/>
      <c r="R26" s="52">
        <f>IF(P26="","",T26*M26*LOOKUP(RIGHT($D$2,3),定数!$A$6:$A$13,定数!$B$6:$B$13))</f>
        <v>-6747.73786283629</v>
      </c>
      <c r="S26" s="52"/>
      <c r="T26" s="53">
        <f>IF(P26="","",IF(G26="買",(P26-H26),(H26-P26))*IF(RIGHT($D$2,3)="JPY",100,10000))</f>
        <v>-39.9999999999991</v>
      </c>
      <c r="U26" s="53"/>
      <c r="V26" t="str">
        <f t="shared" si="4"/>
        <v/>
      </c>
      <c r="W26">
        <f t="shared" si="2"/>
        <v>1</v>
      </c>
    </row>
    <row r="27" spans="2:23">
      <c r="B27" s="23">
        <v>19</v>
      </c>
      <c r="C27" s="24">
        <f t="shared" si="3"/>
        <v>668026.048420807</v>
      </c>
      <c r="D27" s="24"/>
      <c r="E27" s="23" t="s">
        <v>45</v>
      </c>
      <c r="F27" s="25">
        <v>43665</v>
      </c>
      <c r="G27" s="23" t="s">
        <v>44</v>
      </c>
      <c r="H27" s="23">
        <v>111.94</v>
      </c>
      <c r="I27" s="23"/>
      <c r="J27" s="23">
        <v>28</v>
      </c>
      <c r="K27" s="24">
        <f t="shared" si="0"/>
        <v>6680.26048420807</v>
      </c>
      <c r="L27" s="24"/>
      <c r="M27" s="48">
        <f>IF(J27="","",(K27/J27)/LOOKUP(RIGHT($D$2,3),定数!$A$6:$A$13,定数!$B$6:$B$13))</f>
        <v>2.3858073157886</v>
      </c>
      <c r="N27" s="23" t="s">
        <v>45</v>
      </c>
      <c r="O27" s="25">
        <v>43666</v>
      </c>
      <c r="P27" s="23">
        <v>112.22</v>
      </c>
      <c r="Q27" s="23"/>
      <c r="R27" s="52">
        <f>IF(P27="","",T27*M27*LOOKUP(RIGHT($D$2,3),定数!$A$6:$A$13,定数!$B$6:$B$13))</f>
        <v>-6680.2604842081</v>
      </c>
      <c r="S27" s="52"/>
      <c r="T27" s="53">
        <f>IF(P27="","",IF(G27="買",(P27-H27),(H27-P27))*IF(RIGHT($D$2,3)="JPY",100,10000))</f>
        <v>-28.0000000000001</v>
      </c>
      <c r="U27" s="53"/>
      <c r="V27" t="str">
        <f t="shared" si="4"/>
        <v/>
      </c>
      <c r="W27">
        <f t="shared" si="2"/>
        <v>2</v>
      </c>
    </row>
    <row r="28" s="93" customFormat="1" spans="1:24">
      <c r="A28" s="79"/>
      <c r="B28" s="80">
        <v>20</v>
      </c>
      <c r="C28" s="81">
        <f t="shared" si="3"/>
        <v>661345.787936599</v>
      </c>
      <c r="D28" s="81"/>
      <c r="E28" s="80" t="s">
        <v>45</v>
      </c>
      <c r="F28" s="82">
        <v>43671</v>
      </c>
      <c r="G28" s="80" t="s">
        <v>46</v>
      </c>
      <c r="H28" s="80">
        <v>111.54</v>
      </c>
      <c r="I28" s="80"/>
      <c r="J28" s="80">
        <v>19</v>
      </c>
      <c r="K28" s="81">
        <f t="shared" si="0"/>
        <v>6613.45787936599</v>
      </c>
      <c r="L28" s="81"/>
      <c r="M28" s="87">
        <f>IF(J28="","",(K28/J28)/LOOKUP(RIGHT($D$2,3),定数!$A$6:$A$13,定数!$B$6:$B$13))</f>
        <v>3.48076730492947</v>
      </c>
      <c r="N28" s="80" t="s">
        <v>45</v>
      </c>
      <c r="O28" s="82">
        <v>43672</v>
      </c>
      <c r="P28" s="80">
        <v>111.35</v>
      </c>
      <c r="Q28" s="80"/>
      <c r="R28" s="89">
        <f>IF(P28="","",T28*M28*LOOKUP(RIGHT($D$2,3),定数!$A$6:$A$13,定数!$B$6:$B$13))</f>
        <v>-6613.45787936641</v>
      </c>
      <c r="S28" s="89"/>
      <c r="T28" s="90">
        <f>IF(P28="","",IF(G28="買",(P28-H28),(H28-P28))*IF(RIGHT($D$2,3)="JPY",100,10000))</f>
        <v>-19.0000000000012</v>
      </c>
      <c r="U28" s="90"/>
      <c r="V28" s="79" t="str">
        <f t="shared" si="4"/>
        <v/>
      </c>
      <c r="W28" s="79">
        <f t="shared" si="2"/>
        <v>3</v>
      </c>
      <c r="X28" s="79" t="s">
        <v>47</v>
      </c>
    </row>
    <row r="29" spans="2:23">
      <c r="B29" s="23">
        <v>21</v>
      </c>
      <c r="C29" s="24">
        <f t="shared" si="3"/>
        <v>654732.330057233</v>
      </c>
      <c r="D29" s="24"/>
      <c r="E29" s="23" t="s">
        <v>45</v>
      </c>
      <c r="F29" s="25">
        <v>43673</v>
      </c>
      <c r="G29" s="23" t="s">
        <v>44</v>
      </c>
      <c r="H29" s="23">
        <v>111.24</v>
      </c>
      <c r="I29" s="23"/>
      <c r="J29" s="23">
        <v>46</v>
      </c>
      <c r="K29" s="24">
        <f t="shared" si="0"/>
        <v>6547.32330057233</v>
      </c>
      <c r="L29" s="24"/>
      <c r="M29" s="48">
        <f>IF(J29="","",(K29/J29)/LOOKUP(RIGHT($D$2,3),定数!$A$6:$A$13,定数!$B$6:$B$13))</f>
        <v>1.42333115229833</v>
      </c>
      <c r="N29" s="23" t="s">
        <v>45</v>
      </c>
      <c r="O29" s="25">
        <v>43676</v>
      </c>
      <c r="P29" s="23">
        <v>110.37</v>
      </c>
      <c r="Q29" s="23"/>
      <c r="R29" s="52">
        <f>IF(P29="","",T29*M29*LOOKUP(RIGHT($D$2,3),定数!$A$6:$A$13,定数!$B$6:$B$13))</f>
        <v>12382.9810249954</v>
      </c>
      <c r="S29" s="52"/>
      <c r="T29" s="53">
        <f>IF(P29="","",IF(G29="買",(P29-H29),(H29-P29))*IF(RIGHT($D$2,3)="JPY",100,10000))</f>
        <v>86.999999999999</v>
      </c>
      <c r="U29" s="53"/>
      <c r="V29" t="str">
        <f t="shared" si="4"/>
        <v/>
      </c>
      <c r="W29">
        <f t="shared" si="2"/>
        <v>0</v>
      </c>
    </row>
    <row r="30" spans="2:23">
      <c r="B30" s="23">
        <v>22</v>
      </c>
      <c r="C30" s="24">
        <f t="shared" si="3"/>
        <v>667115.311082228</v>
      </c>
      <c r="D30" s="24"/>
      <c r="E30" s="23" t="s">
        <v>45</v>
      </c>
      <c r="F30" s="25">
        <v>43685</v>
      </c>
      <c r="G30" s="23" t="s">
        <v>44</v>
      </c>
      <c r="H30" s="23">
        <v>110.26</v>
      </c>
      <c r="I30" s="23"/>
      <c r="J30" s="23">
        <v>56</v>
      </c>
      <c r="K30" s="24">
        <f t="shared" si="0"/>
        <v>6671.15311082228</v>
      </c>
      <c r="L30" s="24"/>
      <c r="M30" s="48">
        <f>IF(J30="","",(K30/J30)/LOOKUP(RIGHT($D$2,3),定数!$A$6:$A$13,定数!$B$6:$B$13))</f>
        <v>1.19127734121826</v>
      </c>
      <c r="N30" s="23" t="s">
        <v>45</v>
      </c>
      <c r="O30" s="25">
        <v>43687</v>
      </c>
      <c r="P30" s="23">
        <v>109.16</v>
      </c>
      <c r="Q30" s="23"/>
      <c r="R30" s="52">
        <f>IF(P30="","",T30*M30*LOOKUP(RIGHT($D$2,3),定数!$A$6:$A$13,定数!$B$6:$B$13))</f>
        <v>13104.050753401</v>
      </c>
      <c r="S30" s="52"/>
      <c r="T30" s="53">
        <f>IF(P30="","",IF(G30="買",(P30-H30),(H30-P30))*IF(RIGHT($D$2,3)="JPY",100,10000))</f>
        <v>110.000000000001</v>
      </c>
      <c r="U30" s="53"/>
      <c r="V30" t="str">
        <f t="shared" si="4"/>
        <v/>
      </c>
      <c r="W30">
        <f t="shared" si="2"/>
        <v>0</v>
      </c>
    </row>
    <row r="31" spans="2:23">
      <c r="B31" s="23">
        <v>23</v>
      </c>
      <c r="C31" s="24">
        <f t="shared" si="3"/>
        <v>680219.361835629</v>
      </c>
      <c r="D31" s="24"/>
      <c r="E31" s="23" t="s">
        <v>45</v>
      </c>
      <c r="F31" s="25">
        <v>43688</v>
      </c>
      <c r="G31" s="23" t="s">
        <v>44</v>
      </c>
      <c r="H31" s="23">
        <v>108.94</v>
      </c>
      <c r="I31" s="23"/>
      <c r="J31" s="23">
        <v>45</v>
      </c>
      <c r="K31" s="24">
        <f t="shared" si="0"/>
        <v>6802.19361835629</v>
      </c>
      <c r="L31" s="24"/>
      <c r="M31" s="48">
        <f>IF(J31="","",(K31/J31)/LOOKUP(RIGHT($D$2,3),定数!$A$6:$A$13,定数!$B$6:$B$13))</f>
        <v>1.51159858185695</v>
      </c>
      <c r="N31" s="23" t="s">
        <v>45</v>
      </c>
      <c r="O31" s="25">
        <v>43690</v>
      </c>
      <c r="P31" s="23">
        <v>109.39</v>
      </c>
      <c r="Q31" s="23"/>
      <c r="R31" s="52">
        <f>IF(P31="","",T31*M31*LOOKUP(RIGHT($D$2,3),定数!$A$6:$A$13,定数!$B$6:$B$13))</f>
        <v>-6802.19361835633</v>
      </c>
      <c r="S31" s="52"/>
      <c r="T31" s="53">
        <f>IF(P31="","",IF(G31="買",(P31-H31),(H31-P31))*IF(RIGHT($D$2,3)="JPY",100,10000))</f>
        <v>-45.0000000000003</v>
      </c>
      <c r="U31" s="53"/>
      <c r="V31" t="str">
        <f t="shared" si="4"/>
        <v/>
      </c>
      <c r="W31">
        <f t="shared" si="2"/>
        <v>1</v>
      </c>
    </row>
    <row r="32" spans="2:23">
      <c r="B32" s="23">
        <v>24</v>
      </c>
      <c r="C32" s="24">
        <f t="shared" si="3"/>
        <v>673417.168217273</v>
      </c>
      <c r="D32" s="24"/>
      <c r="E32" s="23" t="s">
        <v>45</v>
      </c>
      <c r="F32" s="25">
        <v>43697</v>
      </c>
      <c r="G32" s="23" t="s">
        <v>44</v>
      </c>
      <c r="H32" s="23">
        <v>109.19</v>
      </c>
      <c r="I32" s="23"/>
      <c r="J32" s="23">
        <v>22</v>
      </c>
      <c r="K32" s="24">
        <f t="shared" si="0"/>
        <v>6734.17168217273</v>
      </c>
      <c r="L32" s="24"/>
      <c r="M32" s="48">
        <f>IF(J32="","",(K32/J32)/LOOKUP(RIGHT($D$2,3),定数!$A$6:$A$13,定数!$B$6:$B$13))</f>
        <v>3.06098712826033</v>
      </c>
      <c r="N32" s="23"/>
      <c r="O32" s="25">
        <v>43698</v>
      </c>
      <c r="P32" s="23">
        <v>108.75</v>
      </c>
      <c r="Q32" s="23"/>
      <c r="R32" s="52">
        <f>IF(P32="","",T32*M32*LOOKUP(RIGHT($D$2,3),定数!$A$6:$A$13,定数!$B$6:$B$13))</f>
        <v>13468.3433643454</v>
      </c>
      <c r="S32" s="52"/>
      <c r="T32" s="53">
        <f>IF(P32="","",IF(G32="買",(P32-H32),(H32-P32))*IF(RIGHT($D$2,3)="JPY",100,10000))</f>
        <v>43.9999999999998</v>
      </c>
      <c r="U32" s="53"/>
      <c r="V32" t="str">
        <f t="shared" si="4"/>
        <v/>
      </c>
      <c r="W32">
        <f t="shared" si="2"/>
        <v>0</v>
      </c>
    </row>
    <row r="33" spans="2:23">
      <c r="B33" s="23">
        <v>25</v>
      </c>
      <c r="C33" s="24">
        <f t="shared" si="3"/>
        <v>686885.511581618</v>
      </c>
      <c r="D33" s="24"/>
      <c r="E33" s="23"/>
      <c r="F33" s="25">
        <v>43699</v>
      </c>
      <c r="G33" s="23" t="s">
        <v>46</v>
      </c>
      <c r="H33" s="23">
        <v>109.48</v>
      </c>
      <c r="I33" s="23"/>
      <c r="J33" s="23">
        <v>27</v>
      </c>
      <c r="K33" s="24">
        <f t="shared" si="0"/>
        <v>6868.85511581618</v>
      </c>
      <c r="L33" s="24"/>
      <c r="M33" s="48">
        <f>IF(J33="","",(K33/J33)/LOOKUP(RIGHT($D$2,3),定数!$A$6:$A$13,定数!$B$6:$B$13))</f>
        <v>2.54402041326525</v>
      </c>
      <c r="N33" s="23"/>
      <c r="O33" s="25">
        <v>43699</v>
      </c>
      <c r="P33" s="23">
        <v>109.21</v>
      </c>
      <c r="Q33" s="23"/>
      <c r="R33" s="52">
        <f>IF(P33="","",T33*M33*LOOKUP(RIGHT($D$2,3),定数!$A$6:$A$13,定数!$B$6:$B$13))</f>
        <v>-6868.85511581644</v>
      </c>
      <c r="S33" s="52"/>
      <c r="T33" s="53">
        <f>IF(P33="","",IF(G33="買",(P33-H33),(H33-P33))*IF(RIGHT($D$2,3)="JPY",100,10000))</f>
        <v>-27.000000000001</v>
      </c>
      <c r="U33" s="53"/>
      <c r="V33" t="str">
        <f t="shared" si="4"/>
        <v/>
      </c>
      <c r="W33">
        <f t="shared" si="2"/>
        <v>1</v>
      </c>
    </row>
    <row r="34" spans="2:23">
      <c r="B34" s="23">
        <v>26</v>
      </c>
      <c r="C34" s="24">
        <f t="shared" si="3"/>
        <v>680016.656465802</v>
      </c>
      <c r="D34" s="24"/>
      <c r="E34" s="23"/>
      <c r="F34" s="25">
        <v>43704</v>
      </c>
      <c r="G34" s="23" t="s">
        <v>44</v>
      </c>
      <c r="H34" s="23">
        <v>109.07</v>
      </c>
      <c r="I34" s="23"/>
      <c r="J34" s="23">
        <v>32</v>
      </c>
      <c r="K34" s="24">
        <f t="shared" si="0"/>
        <v>6800.16656465801</v>
      </c>
      <c r="L34" s="24"/>
      <c r="M34" s="48">
        <f>IF(J34="","",(K34/J34)/LOOKUP(RIGHT($D$2,3),定数!$A$6:$A$13,定数!$B$6:$B$13))</f>
        <v>2.12505205145563</v>
      </c>
      <c r="N34" s="23"/>
      <c r="O34" s="25">
        <v>43705</v>
      </c>
      <c r="P34" s="23">
        <v>108.44</v>
      </c>
      <c r="Q34" s="23"/>
      <c r="R34" s="52">
        <f>IF(P34="","",T34*M34*LOOKUP(RIGHT($D$2,3),定数!$A$6:$A$13,定数!$B$6:$B$13))</f>
        <v>13387.8279241704</v>
      </c>
      <c r="S34" s="52"/>
      <c r="T34" s="53">
        <f>IF(P34="","",IF(G34="買",(P34-H34),(H34-P34))*IF(RIGHT($D$2,3)="JPY",100,10000))</f>
        <v>62.9999999999995</v>
      </c>
      <c r="U34" s="53"/>
      <c r="V34" t="str">
        <f t="shared" si="4"/>
        <v/>
      </c>
      <c r="W34">
        <f t="shared" si="2"/>
        <v>0</v>
      </c>
    </row>
    <row r="35" spans="2:23">
      <c r="B35" s="23">
        <v>27</v>
      </c>
      <c r="C35" s="24">
        <f t="shared" si="3"/>
        <v>693404.484389972</v>
      </c>
      <c r="D35" s="24"/>
      <c r="E35" s="23"/>
      <c r="F35" s="25">
        <v>43705</v>
      </c>
      <c r="G35" s="23" t="s">
        <v>44</v>
      </c>
      <c r="H35" s="23">
        <v>109.02</v>
      </c>
      <c r="I35" s="23"/>
      <c r="J35" s="23">
        <v>34</v>
      </c>
      <c r="K35" s="24">
        <f t="shared" si="0"/>
        <v>6934.04484389972</v>
      </c>
      <c r="L35" s="24"/>
      <c r="M35" s="48">
        <f>IF(J35="","",(K35/J35)/LOOKUP(RIGHT($D$2,3),定数!$A$6:$A$13,定数!$B$6:$B$13))</f>
        <v>2.03942495408815</v>
      </c>
      <c r="N35" s="23"/>
      <c r="O35" s="25">
        <v>43705</v>
      </c>
      <c r="P35" s="23">
        <v>108.38</v>
      </c>
      <c r="Q35" s="23"/>
      <c r="R35" s="52">
        <f>IF(P35="","",T35*M35*LOOKUP(RIGHT($D$2,3),定数!$A$6:$A$13,定数!$B$6:$B$13))</f>
        <v>13052.3197061642</v>
      </c>
      <c r="S35" s="52"/>
      <c r="T35" s="53">
        <f>IF(P35="","",IF(G35="買",(P35-H35),(H35-P35))*IF(RIGHT($D$2,3)="JPY",100,10000))</f>
        <v>64.0000000000001</v>
      </c>
      <c r="U35" s="53"/>
      <c r="V35" t="str">
        <f t="shared" si="4"/>
        <v/>
      </c>
      <c r="W35">
        <f t="shared" si="2"/>
        <v>0</v>
      </c>
    </row>
    <row r="36" spans="2:23">
      <c r="B36" s="23">
        <v>28</v>
      </c>
      <c r="C36" s="24">
        <f t="shared" si="3"/>
        <v>706456.804096136</v>
      </c>
      <c r="D36" s="24"/>
      <c r="E36" s="23"/>
      <c r="F36" s="25">
        <v>43712</v>
      </c>
      <c r="G36" s="23" t="s">
        <v>44</v>
      </c>
      <c r="H36" s="23">
        <v>109.54</v>
      </c>
      <c r="I36" s="23"/>
      <c r="J36" s="23">
        <v>26</v>
      </c>
      <c r="K36" s="24">
        <f t="shared" si="0"/>
        <v>7064.56804096136</v>
      </c>
      <c r="L36" s="24"/>
      <c r="M36" s="48">
        <f>IF(J36="","",(K36/J36)/LOOKUP(RIGHT($D$2,3),定数!$A$6:$A$13,定数!$B$6:$B$13))</f>
        <v>2.71714155421591</v>
      </c>
      <c r="N36" s="23"/>
      <c r="O36" s="25">
        <v>43713</v>
      </c>
      <c r="P36" s="23">
        <v>108.95</v>
      </c>
      <c r="Q36" s="23"/>
      <c r="R36" s="52">
        <f>IF(P36="","",T36*M36*LOOKUP(RIGHT($D$2,3),定数!$A$6:$A$13,定数!$B$6:$B$13))</f>
        <v>16031.135169874</v>
      </c>
      <c r="S36" s="52"/>
      <c r="T36" s="53">
        <f>IF(P36="","",IF(G36="買",(P36-H36),(H36-P36))*IF(RIGHT($D$2,3)="JPY",100,10000))</f>
        <v>59.0000000000003</v>
      </c>
      <c r="U36" s="53"/>
      <c r="V36" t="str">
        <f t="shared" si="4"/>
        <v/>
      </c>
      <c r="W36">
        <f t="shared" si="2"/>
        <v>0</v>
      </c>
    </row>
    <row r="37" spans="1:24">
      <c r="A37" s="79"/>
      <c r="B37" s="80">
        <v>29</v>
      </c>
      <c r="C37" s="81">
        <f t="shared" si="3"/>
        <v>722487.93926601</v>
      </c>
      <c r="D37" s="81"/>
      <c r="E37" s="80"/>
      <c r="F37" s="82">
        <v>43750</v>
      </c>
      <c r="G37" s="80" t="s">
        <v>44</v>
      </c>
      <c r="H37" s="80">
        <v>112.1</v>
      </c>
      <c r="I37" s="80"/>
      <c r="J37" s="80">
        <v>25</v>
      </c>
      <c r="K37" s="81">
        <f t="shared" si="0"/>
        <v>7224.8793926601</v>
      </c>
      <c r="L37" s="81"/>
      <c r="M37" s="87">
        <f>IF(J37="","",(K37/J37)/LOOKUP(RIGHT($D$2,3),定数!$A$6:$A$13,定数!$B$6:$B$13))</f>
        <v>2.88995175706404</v>
      </c>
      <c r="N37" s="80"/>
      <c r="O37" s="82">
        <v>43751</v>
      </c>
      <c r="P37" s="80">
        <v>112.35</v>
      </c>
      <c r="Q37" s="80"/>
      <c r="R37" s="89">
        <f>IF(P37="","",T37*M37*LOOKUP(RIGHT($D$2,3),定数!$A$6:$A$13,定数!$B$6:$B$13))</f>
        <v>-7224.8793926601</v>
      </c>
      <c r="S37" s="89"/>
      <c r="T37" s="90">
        <f>IF(P37="","",IF(G37="買",(P37-H37),(H37-P37))*IF(RIGHT($D$2,3)="JPY",100,10000))</f>
        <v>-25</v>
      </c>
      <c r="U37" s="90"/>
      <c r="V37" t="str">
        <f t="shared" si="4"/>
        <v/>
      </c>
      <c r="W37">
        <f t="shared" si="2"/>
        <v>1</v>
      </c>
      <c r="X37" s="79" t="s">
        <v>47</v>
      </c>
    </row>
    <row r="38" spans="2:23">
      <c r="B38" s="23">
        <v>30</v>
      </c>
      <c r="C38" s="24">
        <f t="shared" si="3"/>
        <v>715263.05987335</v>
      </c>
      <c r="D38" s="24"/>
      <c r="E38" s="23"/>
      <c r="F38" s="25">
        <v>43762</v>
      </c>
      <c r="G38" s="23" t="s">
        <v>46</v>
      </c>
      <c r="H38" s="23">
        <v>113.94</v>
      </c>
      <c r="I38" s="23"/>
      <c r="J38" s="23">
        <v>41</v>
      </c>
      <c r="K38" s="24">
        <f t="shared" si="0"/>
        <v>7152.6305987335</v>
      </c>
      <c r="L38" s="24"/>
      <c r="M38" s="48">
        <f>IF(J38="","",(K38/J38)/LOOKUP(RIGHT($D$2,3),定数!$A$6:$A$13,定数!$B$6:$B$13))</f>
        <v>1.74454404847159</v>
      </c>
      <c r="N38" s="23"/>
      <c r="O38" s="25">
        <v>43763</v>
      </c>
      <c r="P38" s="23">
        <v>113.53</v>
      </c>
      <c r="Q38" s="23"/>
      <c r="R38" s="52">
        <f>IF(P38="","",T38*M38*LOOKUP(RIGHT($D$2,3),定数!$A$6:$A$13,定数!$B$6:$B$13))</f>
        <v>-7152.63059873344</v>
      </c>
      <c r="S38" s="52"/>
      <c r="T38" s="53">
        <f>IF(P38="","",IF(G38="買",(P38-H38),(H38-P38))*IF(RIGHT($D$2,3)="JPY",100,10000))</f>
        <v>-40.9999999999997</v>
      </c>
      <c r="U38" s="53"/>
      <c r="V38" t="str">
        <f t="shared" si="4"/>
        <v/>
      </c>
      <c r="W38">
        <f t="shared" si="2"/>
        <v>2</v>
      </c>
    </row>
    <row r="39" spans="2:23">
      <c r="B39" s="23">
        <v>31</v>
      </c>
      <c r="C39" s="24">
        <f t="shared" si="3"/>
        <v>708110.429274617</v>
      </c>
      <c r="D39" s="24"/>
      <c r="E39" s="23"/>
      <c r="F39" s="25">
        <v>43771</v>
      </c>
      <c r="G39" s="23" t="s">
        <v>46</v>
      </c>
      <c r="H39" s="23">
        <v>114.17</v>
      </c>
      <c r="I39" s="23"/>
      <c r="J39" s="23">
        <v>64</v>
      </c>
      <c r="K39" s="24">
        <f t="shared" si="0"/>
        <v>7081.10429274617</v>
      </c>
      <c r="L39" s="24"/>
      <c r="M39" s="48">
        <f>IF(J39="","",(K39/J39)/LOOKUP(RIGHT($D$2,3),定数!$A$6:$A$13,定数!$B$6:$B$13))</f>
        <v>1.10642254574159</v>
      </c>
      <c r="N39" s="23"/>
      <c r="O39" s="25">
        <v>43777</v>
      </c>
      <c r="P39" s="23">
        <v>113.53</v>
      </c>
      <c r="Q39" s="23"/>
      <c r="R39" s="52">
        <f>IF(P39="","",T39*M39*LOOKUP(RIGHT($D$2,3),定数!$A$6:$A$13,定数!$B$6:$B$13))</f>
        <v>-7081.10429274617</v>
      </c>
      <c r="S39" s="52"/>
      <c r="T39" s="53">
        <f>IF(P39="","",IF(G39="買",(P39-H39),(H39-P39))*IF(RIGHT($D$2,3)="JPY",100,10000))</f>
        <v>-64.0000000000001</v>
      </c>
      <c r="U39" s="53"/>
      <c r="V39" t="str">
        <f t="shared" si="4"/>
        <v/>
      </c>
      <c r="W39">
        <f t="shared" si="2"/>
        <v>3</v>
      </c>
    </row>
    <row r="40" spans="2:23">
      <c r="B40" s="23">
        <v>32</v>
      </c>
      <c r="C40" s="24">
        <f t="shared" si="3"/>
        <v>701029.32498187</v>
      </c>
      <c r="D40" s="24"/>
      <c r="E40" s="23"/>
      <c r="F40" s="25">
        <v>43790</v>
      </c>
      <c r="G40" s="23" t="s">
        <v>44</v>
      </c>
      <c r="H40" s="23">
        <v>112.27</v>
      </c>
      <c r="I40" s="23"/>
      <c r="J40" s="23">
        <v>21</v>
      </c>
      <c r="K40" s="24">
        <f t="shared" si="0"/>
        <v>7010.2932498187</v>
      </c>
      <c r="L40" s="24"/>
      <c r="M40" s="48">
        <f>IF(J40="","",(K40/J40)/LOOKUP(RIGHT($D$2,3),定数!$A$6:$A$13,定数!$B$6:$B$13))</f>
        <v>3.33823488086605</v>
      </c>
      <c r="N40" s="23"/>
      <c r="O40" s="25">
        <v>43791</v>
      </c>
      <c r="P40" s="23">
        <v>111.87</v>
      </c>
      <c r="Q40" s="23"/>
      <c r="R40" s="52">
        <f>IF(P40="","",T40*M40*LOOKUP(RIGHT($D$2,3),定数!$A$6:$A$13,定数!$B$6:$B$13))</f>
        <v>13352.9395234639</v>
      </c>
      <c r="S40" s="52"/>
      <c r="T40" s="53">
        <f>IF(P40="","",IF(G40="買",(P40-H40),(H40-P40))*IF(RIGHT($D$2,3)="JPY",100,10000))</f>
        <v>39.9999999999991</v>
      </c>
      <c r="U40" s="53"/>
      <c r="V40" t="str">
        <f t="shared" si="4"/>
        <v/>
      </c>
      <c r="W40">
        <f t="shared" si="2"/>
        <v>0</v>
      </c>
    </row>
    <row r="41" spans="2:23">
      <c r="B41" s="23">
        <v>33</v>
      </c>
      <c r="C41" s="24">
        <f t="shared" si="3"/>
        <v>714382.264505334</v>
      </c>
      <c r="D41" s="24"/>
      <c r="E41" s="23"/>
      <c r="F41" s="25">
        <v>43818</v>
      </c>
      <c r="G41" s="23" t="s">
        <v>46</v>
      </c>
      <c r="H41" s="23">
        <v>112.03</v>
      </c>
      <c r="I41" s="23"/>
      <c r="J41" s="23">
        <v>60</v>
      </c>
      <c r="K41" s="24">
        <f t="shared" si="0"/>
        <v>7143.82264505334</v>
      </c>
      <c r="L41" s="24"/>
      <c r="M41" s="48">
        <f>IF(J41="","",(K41/J41)/LOOKUP(RIGHT($D$2,3),定数!$A$6:$A$13,定数!$B$6:$B$13))</f>
        <v>1.19063710750889</v>
      </c>
      <c r="N41" s="23"/>
      <c r="O41" s="25">
        <v>43818</v>
      </c>
      <c r="P41" s="23">
        <v>112.72</v>
      </c>
      <c r="Q41" s="23"/>
      <c r="R41" s="52">
        <f>IF(P41="","",T41*M41*LOOKUP(RIGHT($D$2,3),定数!$A$6:$A$13,定数!$B$6:$B$13))</f>
        <v>8215.39604181132</v>
      </c>
      <c r="S41" s="52"/>
      <c r="T41" s="53">
        <f>IF(P41="","",IF(G41="買",(P41-H41),(H41-P41))*IF(RIGHT($D$2,3)="JPY",100,10000))</f>
        <v>68.9999999999998</v>
      </c>
      <c r="U41" s="53"/>
      <c r="V41" t="str">
        <f t="shared" si="4"/>
        <v/>
      </c>
      <c r="W41">
        <f t="shared" si="2"/>
        <v>0</v>
      </c>
    </row>
    <row r="42" spans="2:23">
      <c r="B42" s="23">
        <v>34</v>
      </c>
      <c r="C42" s="24">
        <f t="shared" si="3"/>
        <v>722597.660547146</v>
      </c>
      <c r="D42" s="24"/>
      <c r="E42" s="23">
        <v>2018</v>
      </c>
      <c r="F42" s="25">
        <v>43468</v>
      </c>
      <c r="G42" s="23" t="s">
        <v>44</v>
      </c>
      <c r="H42" s="23">
        <v>112.22</v>
      </c>
      <c r="I42" s="23"/>
      <c r="J42" s="23">
        <v>16</v>
      </c>
      <c r="K42" s="24">
        <f t="shared" si="0"/>
        <v>7225.97660547146</v>
      </c>
      <c r="L42" s="24"/>
      <c r="M42" s="48">
        <f>IF(J42="","",(K42/J42)/LOOKUP(RIGHT($D$2,3),定数!$A$6:$A$13,定数!$B$6:$B$13))</f>
        <v>4.51623537841966</v>
      </c>
      <c r="N42" s="23">
        <v>2018</v>
      </c>
      <c r="O42" s="25">
        <v>43468</v>
      </c>
      <c r="P42" s="23">
        <v>112.38</v>
      </c>
      <c r="Q42" s="23"/>
      <c r="R42" s="52">
        <f>IF(P42="","",T42*M42*LOOKUP(RIGHT($D$2,3),定数!$A$6:$A$13,定数!$B$6:$B$13))</f>
        <v>-7225.9766054713</v>
      </c>
      <c r="S42" s="52"/>
      <c r="T42" s="53">
        <f>IF(P42="","",IF(G42="買",(P42-H42),(H42-P42))*IF(RIGHT($D$2,3)="JPY",100,10000))</f>
        <v>-15.9999999999997</v>
      </c>
      <c r="U42" s="53"/>
      <c r="V42" t="str">
        <f t="shared" si="4"/>
        <v/>
      </c>
      <c r="W42">
        <f t="shared" si="2"/>
        <v>1</v>
      </c>
    </row>
    <row r="43" spans="2:23">
      <c r="B43" s="23">
        <v>35</v>
      </c>
      <c r="C43" s="24">
        <f t="shared" si="3"/>
        <v>715371.683941674</v>
      </c>
      <c r="D43" s="24"/>
      <c r="E43" s="23"/>
      <c r="F43" s="25">
        <v>43482</v>
      </c>
      <c r="G43" s="23" t="s">
        <v>46</v>
      </c>
      <c r="H43" s="23">
        <v>110.88</v>
      </c>
      <c r="I43" s="23"/>
      <c r="J43" s="23">
        <v>28</v>
      </c>
      <c r="K43" s="24">
        <f t="shared" si="0"/>
        <v>7153.71683941674</v>
      </c>
      <c r="L43" s="24"/>
      <c r="M43" s="48">
        <f>IF(J43="","",(K43/J43)/LOOKUP(RIGHT($D$2,3),定数!$A$6:$A$13,定数!$B$6:$B$13))</f>
        <v>2.55489887122027</v>
      </c>
      <c r="N43" s="23"/>
      <c r="O43" s="25">
        <v>43482</v>
      </c>
      <c r="P43" s="23">
        <v>110.6</v>
      </c>
      <c r="Q43" s="23"/>
      <c r="R43" s="52">
        <f>IF(P43="","",T43*M43*LOOKUP(RIGHT($D$2,3),定数!$A$6:$A$13,定数!$B$6:$B$13))</f>
        <v>-7153.71683941677</v>
      </c>
      <c r="S43" s="52"/>
      <c r="T43" s="53">
        <f>IF(P43="","",IF(G43="買",(P43-H43),(H43-P43))*IF(RIGHT($D$2,3)="JPY",100,10000))</f>
        <v>-28.0000000000001</v>
      </c>
      <c r="U43" s="53"/>
      <c r="V43" t="str">
        <f t="shared" si="4"/>
        <v/>
      </c>
      <c r="W43">
        <f t="shared" si="2"/>
        <v>2</v>
      </c>
    </row>
    <row r="44" spans="2:23">
      <c r="B44" s="23">
        <v>36</v>
      </c>
      <c r="C44" s="24">
        <f t="shared" si="3"/>
        <v>708217.967102258</v>
      </c>
      <c r="D44" s="24"/>
      <c r="E44" s="23"/>
      <c r="F44" s="25">
        <v>43494</v>
      </c>
      <c r="G44" s="23" t="s">
        <v>44</v>
      </c>
      <c r="H44" s="23">
        <v>108.64</v>
      </c>
      <c r="I44" s="23"/>
      <c r="J44" s="23">
        <v>55</v>
      </c>
      <c r="K44" s="24">
        <f t="shared" si="0"/>
        <v>7082.17967102258</v>
      </c>
      <c r="L44" s="24"/>
      <c r="M44" s="48">
        <f>IF(J44="","",(K44/J44)/LOOKUP(RIGHT($D$2,3),定数!$A$6:$A$13,定数!$B$6:$B$13))</f>
        <v>1.28766903109501</v>
      </c>
      <c r="N44" s="23"/>
      <c r="O44" s="25">
        <v>43496</v>
      </c>
      <c r="P44" s="23">
        <v>109.19</v>
      </c>
      <c r="Q44" s="23"/>
      <c r="R44" s="52">
        <f>IF(P44="","",T44*M44*LOOKUP(RIGHT($D$2,3),定数!$A$6:$A$13,定数!$B$6:$B$13))</f>
        <v>-7082.17967102254</v>
      </c>
      <c r="S44" s="52"/>
      <c r="T44" s="53">
        <f>IF(P44="","",IF(G44="買",(P44-H44),(H44-P44))*IF(RIGHT($D$2,3)="JPY",100,10000))</f>
        <v>-54.9999999999997</v>
      </c>
      <c r="U44" s="53"/>
      <c r="V44" t="str">
        <f t="shared" si="4"/>
        <v/>
      </c>
      <c r="W44">
        <f t="shared" si="2"/>
        <v>3</v>
      </c>
    </row>
    <row r="45" spans="2:23">
      <c r="B45" s="23">
        <v>37</v>
      </c>
      <c r="C45" s="24">
        <f t="shared" si="3"/>
        <v>701135.787431235</v>
      </c>
      <c r="D45" s="24"/>
      <c r="E45" s="23"/>
      <c r="F45" s="25">
        <v>43497</v>
      </c>
      <c r="G45" s="23" t="s">
        <v>46</v>
      </c>
      <c r="H45" s="23">
        <v>109.66</v>
      </c>
      <c r="I45" s="23"/>
      <c r="J45" s="23">
        <v>39</v>
      </c>
      <c r="K45" s="24">
        <f t="shared" si="0"/>
        <v>7011.35787431235</v>
      </c>
      <c r="L45" s="24"/>
      <c r="M45" s="48">
        <f>IF(J45="","",(K45/J45)/LOOKUP(RIGHT($D$2,3),定数!$A$6:$A$13,定数!$B$6:$B$13))</f>
        <v>1.7977840703365</v>
      </c>
      <c r="N45" s="23"/>
      <c r="O45" s="25">
        <v>43498</v>
      </c>
      <c r="P45" s="23">
        <v>110.39</v>
      </c>
      <c r="Q45" s="23"/>
      <c r="R45" s="52">
        <f>IF(P45="","",T45*M45*LOOKUP(RIGHT($D$2,3),定数!$A$6:$A$13,定数!$B$6:$B$13))</f>
        <v>13123.8237134565</v>
      </c>
      <c r="S45" s="52"/>
      <c r="T45" s="53">
        <f>IF(P45="","",IF(G45="買",(P45-H45),(H45-P45))*IF(RIGHT($D$2,3)="JPY",100,10000))</f>
        <v>73.0000000000004</v>
      </c>
      <c r="U45" s="53"/>
      <c r="V45" t="str">
        <f t="shared" si="4"/>
        <v/>
      </c>
      <c r="W45">
        <f t="shared" si="2"/>
        <v>0</v>
      </c>
    </row>
    <row r="46" spans="2:23">
      <c r="B46" s="23">
        <v>38</v>
      </c>
      <c r="C46" s="24">
        <f t="shared" si="3"/>
        <v>714259.611144691</v>
      </c>
      <c r="D46" s="24"/>
      <c r="E46" s="23"/>
      <c r="F46" s="25">
        <v>43505</v>
      </c>
      <c r="G46" s="23" t="s">
        <v>44</v>
      </c>
      <c r="H46" s="23">
        <v>108.89</v>
      </c>
      <c r="I46" s="23"/>
      <c r="J46" s="23">
        <v>40</v>
      </c>
      <c r="K46" s="24">
        <f t="shared" si="0"/>
        <v>7142.59611144691</v>
      </c>
      <c r="L46" s="24"/>
      <c r="M46" s="48">
        <f>IF(J46="","",(K46/J46)/LOOKUP(RIGHT($D$2,3),定数!$A$6:$A$13,定数!$B$6:$B$13))</f>
        <v>1.78564902786173</v>
      </c>
      <c r="N46" s="23"/>
      <c r="O46" s="25">
        <v>43509</v>
      </c>
      <c r="P46" s="23">
        <v>108.14</v>
      </c>
      <c r="Q46" s="23"/>
      <c r="R46" s="52">
        <f>IF(P46="","",T46*M46*LOOKUP(RIGHT($D$2,3),定数!$A$6:$A$13,定数!$B$6:$B$13))</f>
        <v>13392.367708963</v>
      </c>
      <c r="S46" s="52"/>
      <c r="T46" s="53">
        <f>IF(P46="","",IF(G46="買",(P46-H46),(H46-P46))*IF(RIGHT($D$2,3)="JPY",100,10000))</f>
        <v>75</v>
      </c>
      <c r="U46" s="53"/>
      <c r="V46" t="str">
        <f t="shared" si="4"/>
        <v/>
      </c>
      <c r="W46">
        <f t="shared" si="2"/>
        <v>0</v>
      </c>
    </row>
    <row r="47" spans="2:23">
      <c r="B47" s="23">
        <v>39</v>
      </c>
      <c r="C47" s="24">
        <f t="shared" si="3"/>
        <v>727651.978853654</v>
      </c>
      <c r="D47" s="24"/>
      <c r="E47" s="23"/>
      <c r="F47" s="25">
        <v>43519</v>
      </c>
      <c r="G47" s="23" t="s">
        <v>44</v>
      </c>
      <c r="H47" s="23">
        <v>106.77</v>
      </c>
      <c r="I47" s="23"/>
      <c r="J47" s="23">
        <v>50</v>
      </c>
      <c r="K47" s="24">
        <f t="shared" si="0"/>
        <v>7276.51978853655</v>
      </c>
      <c r="L47" s="24"/>
      <c r="M47" s="48">
        <f>IF(J47="","",(K47/J47)/LOOKUP(RIGHT($D$2,3),定数!$A$6:$A$13,定数!$B$6:$B$13))</f>
        <v>1.45530395770731</v>
      </c>
      <c r="N47" s="23"/>
      <c r="O47" s="25">
        <v>43519</v>
      </c>
      <c r="P47" s="23">
        <v>107.12</v>
      </c>
      <c r="Q47" s="23"/>
      <c r="R47" s="52">
        <f>IF(P47="","",T47*M47*LOOKUP(RIGHT($D$2,3),定数!$A$6:$A$13,定数!$B$6:$B$13))</f>
        <v>-5093.56385197571</v>
      </c>
      <c r="S47" s="52"/>
      <c r="T47" s="53">
        <f>IF(P47="","",IF(G47="買",(P47-H47),(H47-P47))*IF(RIGHT($D$2,3)="JPY",100,10000))</f>
        <v>-35.0000000000009</v>
      </c>
      <c r="U47" s="53"/>
      <c r="V47" t="str">
        <f t="shared" si="4"/>
        <v/>
      </c>
      <c r="W47">
        <f t="shared" si="2"/>
        <v>1</v>
      </c>
    </row>
    <row r="48" spans="2:23">
      <c r="B48" s="23">
        <v>40</v>
      </c>
      <c r="C48" s="24">
        <f t="shared" si="3"/>
        <v>722558.415001679</v>
      </c>
      <c r="D48" s="24"/>
      <c r="E48" s="23"/>
      <c r="F48" s="25">
        <v>43525</v>
      </c>
      <c r="G48" s="23" t="s">
        <v>44</v>
      </c>
      <c r="H48" s="23">
        <v>106.75</v>
      </c>
      <c r="I48" s="23"/>
      <c r="J48" s="23">
        <v>44</v>
      </c>
      <c r="K48" s="24">
        <f t="shared" si="0"/>
        <v>7225.58415001679</v>
      </c>
      <c r="L48" s="24"/>
      <c r="M48" s="48">
        <f>IF(J48="","",(K48/J48)/LOOKUP(RIGHT($D$2,3),定数!$A$6:$A$13,定数!$B$6:$B$13))</f>
        <v>1.64217821591291</v>
      </c>
      <c r="N48" s="23"/>
      <c r="O48" s="25">
        <v>43525</v>
      </c>
      <c r="P48" s="23">
        <v>105.9</v>
      </c>
      <c r="Q48" s="23"/>
      <c r="R48" s="52">
        <f>IF(P48="","",T48*M48*LOOKUP(RIGHT($D$2,3),定数!$A$6:$A$13,定数!$B$6:$B$13))</f>
        <v>13958.5148352596</v>
      </c>
      <c r="S48" s="52"/>
      <c r="T48" s="53">
        <f>IF(P48="","",IF(G48="買",(P48-H48),(H48-P48))*IF(RIGHT($D$2,3)="JPY",100,10000))</f>
        <v>84.9999999999994</v>
      </c>
      <c r="U48" s="53"/>
      <c r="V48" t="str">
        <f t="shared" si="4"/>
        <v/>
      </c>
      <c r="W48">
        <f t="shared" si="2"/>
        <v>0</v>
      </c>
    </row>
    <row r="49" spans="2:23">
      <c r="B49" s="23">
        <v>41</v>
      </c>
      <c r="C49" s="24">
        <f t="shared" si="3"/>
        <v>736516.929836938</v>
      </c>
      <c r="D49" s="24"/>
      <c r="E49" s="23"/>
      <c r="F49" s="25">
        <v>43543</v>
      </c>
      <c r="G49" s="23" t="s">
        <v>46</v>
      </c>
      <c r="H49" s="23">
        <v>106.14</v>
      </c>
      <c r="I49" s="23"/>
      <c r="J49" s="23">
        <v>22</v>
      </c>
      <c r="K49" s="24">
        <f t="shared" si="0"/>
        <v>7365.16929836938</v>
      </c>
      <c r="L49" s="24"/>
      <c r="M49" s="48">
        <f>IF(J49="","",(K49/J49)/LOOKUP(RIGHT($D$2,3),定数!$A$6:$A$13,定数!$B$6:$B$13))</f>
        <v>3.34780422653154</v>
      </c>
      <c r="N49" s="23"/>
      <c r="O49" s="25">
        <v>43544</v>
      </c>
      <c r="P49" s="23">
        <v>106.56</v>
      </c>
      <c r="Q49" s="23"/>
      <c r="R49" s="52">
        <f>IF(P49="","",T49*M49*LOOKUP(RIGHT($D$2,3),定数!$A$6:$A$13,定数!$B$6:$B$13))</f>
        <v>14060.7777514325</v>
      </c>
      <c r="S49" s="52"/>
      <c r="T49" s="53">
        <f>IF(P49="","",IF(G49="買",(P49-H49),(H49-P49))*IF(RIGHT($D$2,3)="JPY",100,10000))</f>
        <v>42.0000000000002</v>
      </c>
      <c r="U49" s="53"/>
      <c r="V49" t="str">
        <f t="shared" si="4"/>
        <v/>
      </c>
      <c r="W49">
        <f t="shared" si="2"/>
        <v>0</v>
      </c>
    </row>
    <row r="50" spans="1:24">
      <c r="A50" s="79"/>
      <c r="B50" s="80">
        <v>42</v>
      </c>
      <c r="C50" s="81">
        <f t="shared" si="3"/>
        <v>750577.707588371</v>
      </c>
      <c r="D50" s="81"/>
      <c r="E50" s="80"/>
      <c r="F50" s="82">
        <v>43545</v>
      </c>
      <c r="G50" s="80" t="s">
        <v>44</v>
      </c>
      <c r="H50" s="80">
        <v>105.86</v>
      </c>
      <c r="I50" s="80"/>
      <c r="J50" s="80">
        <v>77</v>
      </c>
      <c r="K50" s="81">
        <f t="shared" si="0"/>
        <v>7505.77707588371</v>
      </c>
      <c r="L50" s="81"/>
      <c r="M50" s="87">
        <f>IF(J50="","",(K50/J50)/LOOKUP(RIGHT($D$2,3),定数!$A$6:$A$13,定数!$B$6:$B$13))</f>
        <v>0.974776243621261</v>
      </c>
      <c r="N50" s="80"/>
      <c r="O50" s="82">
        <v>43552</v>
      </c>
      <c r="P50" s="80">
        <v>106.63</v>
      </c>
      <c r="Q50" s="80"/>
      <c r="R50" s="89">
        <f>IF(P50="","",T50*M50*LOOKUP(RIGHT($D$2,3),定数!$A$6:$A$13,定数!$B$6:$B$13))</f>
        <v>-7505.77707588367</v>
      </c>
      <c r="S50" s="89"/>
      <c r="T50" s="90">
        <f>IF(P50="","",IF(G50="買",(P50-H50),(H50-P50))*IF(RIGHT($D$2,3)="JPY",100,10000))</f>
        <v>-76.9999999999996</v>
      </c>
      <c r="U50" s="90"/>
      <c r="V50" t="str">
        <f t="shared" si="4"/>
        <v/>
      </c>
      <c r="W50">
        <f t="shared" si="2"/>
        <v>1</v>
      </c>
      <c r="X50" s="79" t="s">
        <v>47</v>
      </c>
    </row>
    <row r="51" spans="1:24">
      <c r="A51" s="83"/>
      <c r="B51" s="84">
        <v>43</v>
      </c>
      <c r="C51" s="85">
        <f t="shared" si="3"/>
        <v>743071.930512487</v>
      </c>
      <c r="D51" s="85"/>
      <c r="E51" s="84"/>
      <c r="F51" s="86">
        <v>43552</v>
      </c>
      <c r="G51" s="84" t="s">
        <v>46</v>
      </c>
      <c r="H51" s="84">
        <v>105.73</v>
      </c>
      <c r="I51" s="84"/>
      <c r="J51" s="84">
        <v>31</v>
      </c>
      <c r="K51" s="85">
        <f t="shared" si="0"/>
        <v>7430.71930512487</v>
      </c>
      <c r="L51" s="85"/>
      <c r="M51" s="88">
        <f>IF(J51="","",(K51/J51)/LOOKUP(RIGHT($D$2,3),定数!$A$6:$A$13,定数!$B$6:$B$13))</f>
        <v>2.39700622745964</v>
      </c>
      <c r="N51" s="84"/>
      <c r="O51" s="86">
        <v>43552</v>
      </c>
      <c r="P51" s="84">
        <v>106.33</v>
      </c>
      <c r="Q51" s="84"/>
      <c r="R51" s="91">
        <f>IF(P51="","",T51*M51*LOOKUP(RIGHT($D$2,3),定数!$A$6:$A$13,定数!$B$6:$B$13))</f>
        <v>14382.0373647577</v>
      </c>
      <c r="S51" s="91"/>
      <c r="T51" s="92">
        <f>IF(P51="","",IF(G51="買",(P51-H51),(H51-P51))*IF(RIGHT($D$2,3)="JPY",100,10000))</f>
        <v>59.9999999999994</v>
      </c>
      <c r="U51" s="92"/>
      <c r="V51" t="str">
        <f t="shared" si="4"/>
        <v/>
      </c>
      <c r="W51">
        <f t="shared" si="2"/>
        <v>0</v>
      </c>
      <c r="X51" s="83" t="s">
        <v>48</v>
      </c>
    </row>
    <row r="52" spans="2:23">
      <c r="B52" s="23">
        <v>44</v>
      </c>
      <c r="C52" s="24">
        <f t="shared" si="3"/>
        <v>757453.967877245</v>
      </c>
      <c r="D52" s="24"/>
      <c r="E52" s="23"/>
      <c r="F52" s="25">
        <v>43579</v>
      </c>
      <c r="G52" s="23" t="s">
        <v>46</v>
      </c>
      <c r="H52" s="23">
        <v>108.83</v>
      </c>
      <c r="I52" s="23"/>
      <c r="J52" s="23">
        <v>30</v>
      </c>
      <c r="K52" s="24">
        <f t="shared" si="0"/>
        <v>7574.53967877245</v>
      </c>
      <c r="L52" s="24"/>
      <c r="M52" s="48">
        <f>IF(J52="","",(K52/J52)/LOOKUP(RIGHT($D$2,3),定数!$A$6:$A$13,定数!$B$6:$B$13))</f>
        <v>2.52484655959082</v>
      </c>
      <c r="N52" s="23"/>
      <c r="O52" s="25">
        <v>43580</v>
      </c>
      <c r="P52" s="23">
        <v>109.42</v>
      </c>
      <c r="Q52" s="23"/>
      <c r="R52" s="52">
        <f>IF(P52="","",T52*M52*LOOKUP(RIGHT($D$2,3),定数!$A$6:$A$13,定数!$B$6:$B$13))</f>
        <v>14896.5947015859</v>
      </c>
      <c r="S52" s="52"/>
      <c r="T52" s="53">
        <f>IF(P52="","",IF(G52="買",(P52-H52),(H52-P52))*IF(RIGHT($D$2,3)="JPY",100,10000))</f>
        <v>59.0000000000003</v>
      </c>
      <c r="U52" s="53"/>
      <c r="V52" t="str">
        <f t="shared" si="4"/>
        <v/>
      </c>
      <c r="W52">
        <f t="shared" si="2"/>
        <v>0</v>
      </c>
    </row>
    <row r="53" spans="2:24">
      <c r="B53" s="84">
        <v>45</v>
      </c>
      <c r="C53" s="85">
        <f t="shared" si="3"/>
        <v>772350.562578831</v>
      </c>
      <c r="D53" s="85"/>
      <c r="E53" s="84"/>
      <c r="F53" s="86">
        <v>43585</v>
      </c>
      <c r="G53" s="84" t="s">
        <v>46</v>
      </c>
      <c r="H53" s="84">
        <v>109.43</v>
      </c>
      <c r="I53" s="84"/>
      <c r="J53" s="84">
        <v>21</v>
      </c>
      <c r="K53" s="85">
        <f t="shared" si="0"/>
        <v>7723.50562578831</v>
      </c>
      <c r="L53" s="85"/>
      <c r="M53" s="88">
        <f>IF(J53="","",(K53/J53)/LOOKUP(RIGHT($D$2,3),定数!$A$6:$A$13,定数!$B$6:$B$13))</f>
        <v>3.67785982180396</v>
      </c>
      <c r="N53" s="84"/>
      <c r="O53" s="86">
        <v>43585</v>
      </c>
      <c r="P53" s="84">
        <v>109.22</v>
      </c>
      <c r="Q53" s="84"/>
      <c r="R53" s="91">
        <f>IF(P53="","",T53*M53*LOOKUP(RIGHT($D$2,3),定数!$A$6:$A$13,定数!$B$6:$B$13))</f>
        <v>-7723.5056257886</v>
      </c>
      <c r="S53" s="91"/>
      <c r="T53" s="92">
        <f>IF(P53="","",IF(G53="買",(P53-H53),(H53-P53))*IF(RIGHT($D$2,3)="JPY",100,10000))</f>
        <v>-21.0000000000008</v>
      </c>
      <c r="U53" s="92"/>
      <c r="V53" t="str">
        <f t="shared" si="4"/>
        <v/>
      </c>
      <c r="W53">
        <f t="shared" si="2"/>
        <v>1</v>
      </c>
      <c r="X53" s="83" t="s">
        <v>48</v>
      </c>
    </row>
    <row r="54" spans="2:23">
      <c r="B54" s="23">
        <v>46</v>
      </c>
      <c r="C54" s="24">
        <f t="shared" si="3"/>
        <v>764627.056953042</v>
      </c>
      <c r="D54" s="24"/>
      <c r="E54" s="23"/>
      <c r="F54" s="25">
        <v>43589</v>
      </c>
      <c r="G54" s="23" t="s">
        <v>44</v>
      </c>
      <c r="H54" s="23">
        <v>108.79</v>
      </c>
      <c r="I54" s="23"/>
      <c r="J54" s="23">
        <v>47</v>
      </c>
      <c r="K54" s="24">
        <f t="shared" si="0"/>
        <v>7646.27056953042</v>
      </c>
      <c r="L54" s="24"/>
      <c r="M54" s="48">
        <f>IF(J54="","",(K54/J54)/LOOKUP(RIGHT($D$2,3),定数!$A$6:$A$13,定数!$B$6:$B$13))</f>
        <v>1.62686607862349</v>
      </c>
      <c r="N54" s="23"/>
      <c r="O54" s="25">
        <v>43592</v>
      </c>
      <c r="P54" s="23">
        <v>109.29</v>
      </c>
      <c r="Q54" s="23"/>
      <c r="R54" s="52">
        <f>IF(P54="","",T54*M54*LOOKUP(RIGHT($D$2,3),定数!$A$6:$A$13,定数!$B$6:$B$13))</f>
        <v>-8134.33039311747</v>
      </c>
      <c r="S54" s="52"/>
      <c r="T54" s="53">
        <f>IF(P54="","",IF(G54="買",(P54-H54),(H54-P54))*IF(RIGHT($D$2,3)="JPY",100,10000))</f>
        <v>-50</v>
      </c>
      <c r="U54" s="53"/>
      <c r="V54" t="str">
        <f t="shared" si="4"/>
        <v/>
      </c>
      <c r="W54">
        <f t="shared" si="2"/>
        <v>2</v>
      </c>
    </row>
    <row r="55" spans="2:23">
      <c r="B55" s="23">
        <v>47</v>
      </c>
      <c r="C55" s="24">
        <f t="shared" si="3"/>
        <v>756492.726559925</v>
      </c>
      <c r="D55" s="24"/>
      <c r="E55" s="23"/>
      <c r="F55" s="25">
        <v>43601</v>
      </c>
      <c r="G55" s="23" t="s">
        <v>46</v>
      </c>
      <c r="H55" s="23">
        <v>110.37</v>
      </c>
      <c r="I55" s="23"/>
      <c r="J55" s="23">
        <v>28</v>
      </c>
      <c r="K55" s="24">
        <f t="shared" si="0"/>
        <v>7564.92726559925</v>
      </c>
      <c r="L55" s="24"/>
      <c r="M55" s="48">
        <f>IF(J55="","",(K55/J55)/LOOKUP(RIGHT($D$2,3),定数!$A$6:$A$13,定数!$B$6:$B$13))</f>
        <v>2.70175973771402</v>
      </c>
      <c r="N55" s="23"/>
      <c r="O55" s="25">
        <v>43602</v>
      </c>
      <c r="P55" s="23">
        <v>110.98</v>
      </c>
      <c r="Q55" s="23"/>
      <c r="R55" s="52">
        <f>IF(P55="","",T55*M55*LOOKUP(RIGHT($D$2,3),定数!$A$6:$A$13,定数!$B$6:$B$13))</f>
        <v>16480.7344000555</v>
      </c>
      <c r="S55" s="52"/>
      <c r="T55" s="53">
        <f>IF(P55="","",IF(G55="買",(P55-H55),(H55-P55))*IF(RIGHT($D$2,3)="JPY",100,10000))</f>
        <v>60.9999999999999</v>
      </c>
      <c r="U55" s="53"/>
      <c r="V55" t="str">
        <f t="shared" si="4"/>
        <v/>
      </c>
      <c r="W55">
        <f t="shared" si="2"/>
        <v>0</v>
      </c>
    </row>
    <row r="56" spans="2:23">
      <c r="B56" s="23">
        <v>48</v>
      </c>
      <c r="C56" s="24">
        <f t="shared" si="3"/>
        <v>772973.46095998</v>
      </c>
      <c r="D56" s="24"/>
      <c r="E56" s="23"/>
      <c r="F56" s="25">
        <v>43607</v>
      </c>
      <c r="G56" s="23" t="s">
        <v>44</v>
      </c>
      <c r="H56" s="23">
        <v>110.83</v>
      </c>
      <c r="I56" s="23"/>
      <c r="J56" s="23">
        <v>24</v>
      </c>
      <c r="K56" s="24">
        <f t="shared" si="0"/>
        <v>7729.7346095998</v>
      </c>
      <c r="L56" s="24"/>
      <c r="M56" s="48">
        <f>IF(J56="","",(K56/J56)/LOOKUP(RIGHT($D$2,3),定数!$A$6:$A$13,定数!$B$6:$B$13))</f>
        <v>3.22072275399992</v>
      </c>
      <c r="N56" s="23"/>
      <c r="O56" s="25">
        <v>43607</v>
      </c>
      <c r="P56" s="23">
        <v>110.41</v>
      </c>
      <c r="Q56" s="23"/>
      <c r="R56" s="52">
        <f>IF(P56="","",T56*M56*LOOKUP(RIGHT($D$2,3),定数!$A$6:$A$13,定数!$B$6:$B$13))</f>
        <v>13527.0355667997</v>
      </c>
      <c r="S56" s="52"/>
      <c r="T56" s="53">
        <f>IF(P56="","",IF(G56="買",(P56-H56),(H56-P56))*IF(RIGHT($D$2,3)="JPY",100,10000))</f>
        <v>42.0000000000002</v>
      </c>
      <c r="U56" s="53"/>
      <c r="V56" t="str">
        <f t="shared" si="4"/>
        <v/>
      </c>
      <c r="W56">
        <f t="shared" si="2"/>
        <v>0</v>
      </c>
    </row>
    <row r="57" spans="2:24">
      <c r="B57" s="80">
        <v>49</v>
      </c>
      <c r="C57" s="81">
        <f t="shared" si="3"/>
        <v>786500.49652678</v>
      </c>
      <c r="D57" s="81"/>
      <c r="E57" s="80"/>
      <c r="F57" s="82">
        <v>43609</v>
      </c>
      <c r="G57" s="80" t="s">
        <v>44</v>
      </c>
      <c r="H57" s="80">
        <v>109.49</v>
      </c>
      <c r="I57" s="80"/>
      <c r="J57" s="80">
        <v>24</v>
      </c>
      <c r="K57" s="81">
        <f t="shared" si="0"/>
        <v>7865.0049652678</v>
      </c>
      <c r="L57" s="81"/>
      <c r="M57" s="87">
        <f>IF(J57="","",(K57/J57)/LOOKUP(RIGHT($D$2,3),定数!$A$6:$A$13,定数!$B$6:$B$13))</f>
        <v>3.27708540219492</v>
      </c>
      <c r="N57" s="80"/>
      <c r="O57" s="82">
        <v>43609</v>
      </c>
      <c r="P57" s="80">
        <v>109.73</v>
      </c>
      <c r="Q57" s="80"/>
      <c r="R57" s="89">
        <f>IF(P57="","",T57*M57*LOOKUP(RIGHT($D$2,3),定数!$A$6:$A$13,定数!$B$6:$B$13))</f>
        <v>-7865.0049652681</v>
      </c>
      <c r="S57" s="89"/>
      <c r="T57" s="90">
        <f>IF(P57="","",IF(G57="買",(P57-H57),(H57-P57))*IF(RIGHT($D$2,3)="JPY",100,10000))</f>
        <v>-24.0000000000009</v>
      </c>
      <c r="U57" s="90"/>
      <c r="V57" t="str">
        <f t="shared" si="4"/>
        <v/>
      </c>
      <c r="W57">
        <f t="shared" si="2"/>
        <v>1</v>
      </c>
      <c r="X57" s="79" t="s">
        <v>47</v>
      </c>
    </row>
    <row r="58" spans="2:23">
      <c r="B58" s="23">
        <v>50</v>
      </c>
      <c r="C58" s="24">
        <f t="shared" si="3"/>
        <v>778635.491561512</v>
      </c>
      <c r="D58" s="24"/>
      <c r="E58" s="23"/>
      <c r="F58" s="25">
        <v>43614</v>
      </c>
      <c r="G58" s="23" t="s">
        <v>44</v>
      </c>
      <c r="H58" s="23">
        <v>109.36</v>
      </c>
      <c r="I58" s="23"/>
      <c r="J58" s="23">
        <v>24</v>
      </c>
      <c r="K58" s="24">
        <f t="shared" si="0"/>
        <v>7786.35491561512</v>
      </c>
      <c r="L58" s="24"/>
      <c r="M58" s="48">
        <f>IF(J58="","",(K58/J58)/LOOKUP(RIGHT($D$2,3),定数!$A$6:$A$13,定数!$B$6:$B$13))</f>
        <v>3.24431454817297</v>
      </c>
      <c r="N58" s="23"/>
      <c r="O58" s="25">
        <v>43614</v>
      </c>
      <c r="P58" s="23">
        <v>108.89</v>
      </c>
      <c r="Q58" s="23"/>
      <c r="R58" s="52">
        <f>IF(P58="","",T58*M58*LOOKUP(RIGHT($D$2,3),定数!$A$6:$A$13,定数!$B$6:$B$13))</f>
        <v>15248.2783764129</v>
      </c>
      <c r="S58" s="52"/>
      <c r="T58" s="53">
        <f>IF(P58="","",IF(G58="買",(P58-H58),(H58-P58))*IF(RIGHT($D$2,3)="JPY",100,10000))</f>
        <v>46.9999999999999</v>
      </c>
      <c r="U58" s="53"/>
      <c r="V58" t="str">
        <f t="shared" si="4"/>
        <v/>
      </c>
      <c r="W58">
        <f t="shared" si="2"/>
        <v>0</v>
      </c>
    </row>
    <row r="59" spans="2:23">
      <c r="B59" s="23">
        <v>51</v>
      </c>
      <c r="C59" s="24"/>
      <c r="D59" s="24"/>
      <c r="E59" s="23"/>
      <c r="F59" s="25"/>
      <c r="G59" s="23"/>
      <c r="H59" s="23"/>
      <c r="I59" s="23"/>
      <c r="J59" s="23"/>
      <c r="K59" s="24"/>
      <c r="L59" s="24"/>
      <c r="M59" s="48"/>
      <c r="N59" s="23"/>
      <c r="O59" s="25"/>
      <c r="P59" s="23"/>
      <c r="Q59" s="23"/>
      <c r="R59" s="52"/>
      <c r="S59" s="52"/>
      <c r="T59" s="53"/>
      <c r="U59" s="53"/>
      <c r="V59" t="str">
        <f t="shared" si="4"/>
        <v/>
      </c>
      <c r="W59" t="str">
        <f t="shared" si="2"/>
        <v/>
      </c>
    </row>
    <row r="60" spans="2:23">
      <c r="B60" s="23">
        <v>52</v>
      </c>
      <c r="C60" s="24"/>
      <c r="D60" s="24"/>
      <c r="E60" s="23"/>
      <c r="F60" s="25"/>
      <c r="G60" s="23"/>
      <c r="H60" s="23"/>
      <c r="I60" s="23"/>
      <c r="J60" s="23"/>
      <c r="K60" s="24"/>
      <c r="L60" s="24"/>
      <c r="M60" s="48"/>
      <c r="N60" s="23"/>
      <c r="O60" s="25"/>
      <c r="P60" s="23"/>
      <c r="Q60" s="23"/>
      <c r="R60" s="52"/>
      <c r="S60" s="52"/>
      <c r="T60" s="53"/>
      <c r="U60" s="53"/>
      <c r="V60" t="str">
        <f t="shared" si="4"/>
        <v/>
      </c>
      <c r="W60" t="str">
        <f t="shared" si="2"/>
        <v/>
      </c>
    </row>
    <row r="61" spans="2:23">
      <c r="B61" s="23">
        <v>53</v>
      </c>
      <c r="C61" s="24"/>
      <c r="D61" s="24"/>
      <c r="E61" s="23"/>
      <c r="F61" s="25"/>
      <c r="G61" s="23"/>
      <c r="H61" s="23"/>
      <c r="I61" s="23"/>
      <c r="J61" s="23"/>
      <c r="K61" s="24"/>
      <c r="L61" s="24"/>
      <c r="M61" s="48"/>
      <c r="N61" s="23"/>
      <c r="O61" s="25"/>
      <c r="P61" s="23"/>
      <c r="Q61" s="23"/>
      <c r="R61" s="52"/>
      <c r="S61" s="52"/>
      <c r="T61" s="53"/>
      <c r="U61" s="53"/>
      <c r="V61" t="str">
        <f t="shared" si="4"/>
        <v/>
      </c>
      <c r="W61" t="str">
        <f t="shared" si="2"/>
        <v/>
      </c>
    </row>
    <row r="62" spans="2:23">
      <c r="B62" s="23">
        <v>54</v>
      </c>
      <c r="C62" s="24"/>
      <c r="D62" s="24"/>
      <c r="E62" s="23"/>
      <c r="F62" s="25"/>
      <c r="G62" s="23"/>
      <c r="H62" s="23"/>
      <c r="I62" s="23"/>
      <c r="J62" s="23"/>
      <c r="K62" s="24"/>
      <c r="L62" s="24"/>
      <c r="M62" s="48"/>
      <c r="N62" s="23"/>
      <c r="O62" s="25"/>
      <c r="P62" s="23"/>
      <c r="Q62" s="23"/>
      <c r="R62" s="52"/>
      <c r="S62" s="52"/>
      <c r="T62" s="53"/>
      <c r="U62" s="53"/>
      <c r="V62" t="str">
        <f t="shared" si="4"/>
        <v/>
      </c>
      <c r="W62" t="str">
        <f t="shared" si="2"/>
        <v/>
      </c>
    </row>
    <row r="63" spans="2:23">
      <c r="B63" s="23">
        <v>55</v>
      </c>
      <c r="C63" s="24"/>
      <c r="D63" s="24"/>
      <c r="E63" s="23"/>
      <c r="F63" s="25"/>
      <c r="G63" s="23"/>
      <c r="H63" s="23"/>
      <c r="I63" s="23"/>
      <c r="J63" s="23"/>
      <c r="K63" s="24"/>
      <c r="L63" s="24"/>
      <c r="M63" s="48"/>
      <c r="N63" s="23"/>
      <c r="O63" s="25"/>
      <c r="P63" s="23"/>
      <c r="Q63" s="23"/>
      <c r="R63" s="52"/>
      <c r="S63" s="52"/>
      <c r="T63" s="53"/>
      <c r="U63" s="53"/>
      <c r="V63" t="str">
        <f t="shared" si="4"/>
        <v/>
      </c>
      <c r="W63" t="str">
        <f t="shared" si="2"/>
        <v/>
      </c>
    </row>
    <row r="64" spans="2:23">
      <c r="B64" s="23">
        <v>56</v>
      </c>
      <c r="C64" s="24"/>
      <c r="D64" s="24"/>
      <c r="E64" s="23"/>
      <c r="F64" s="25"/>
      <c r="G64" s="23"/>
      <c r="H64" s="23"/>
      <c r="I64" s="23"/>
      <c r="J64" s="23"/>
      <c r="K64" s="24"/>
      <c r="L64" s="24"/>
      <c r="M64" s="48"/>
      <c r="N64" s="23"/>
      <c r="O64" s="25"/>
      <c r="P64" s="23"/>
      <c r="Q64" s="23"/>
      <c r="R64" s="52"/>
      <c r="S64" s="52"/>
      <c r="T64" s="53"/>
      <c r="U64" s="53"/>
      <c r="V64" t="str">
        <f t="shared" si="4"/>
        <v/>
      </c>
      <c r="W64" t="str">
        <f t="shared" si="2"/>
        <v/>
      </c>
    </row>
    <row r="65" spans="2:23">
      <c r="B65" s="23">
        <v>57</v>
      </c>
      <c r="C65" s="24"/>
      <c r="D65" s="24"/>
      <c r="E65" s="23"/>
      <c r="F65" s="25"/>
      <c r="G65" s="23"/>
      <c r="H65" s="23"/>
      <c r="I65" s="23"/>
      <c r="J65" s="23"/>
      <c r="K65" s="24"/>
      <c r="L65" s="24"/>
      <c r="M65" s="48"/>
      <c r="N65" s="23"/>
      <c r="O65" s="25"/>
      <c r="P65" s="23"/>
      <c r="Q65" s="23"/>
      <c r="R65" s="52"/>
      <c r="S65" s="52"/>
      <c r="T65" s="53"/>
      <c r="U65" s="53"/>
      <c r="V65" t="str">
        <f t="shared" si="4"/>
        <v/>
      </c>
      <c r="W65" t="str">
        <f t="shared" si="2"/>
        <v/>
      </c>
    </row>
    <row r="66" spans="2:23">
      <c r="B66" s="23">
        <v>58</v>
      </c>
      <c r="C66" s="24"/>
      <c r="D66" s="24"/>
      <c r="E66" s="23"/>
      <c r="F66" s="25"/>
      <c r="G66" s="23"/>
      <c r="H66" s="23"/>
      <c r="I66" s="23"/>
      <c r="J66" s="23"/>
      <c r="K66" s="24"/>
      <c r="L66" s="24"/>
      <c r="M66" s="48"/>
      <c r="N66" s="23"/>
      <c r="O66" s="25"/>
      <c r="P66" s="23"/>
      <c r="Q66" s="23"/>
      <c r="R66" s="52"/>
      <c r="S66" s="52"/>
      <c r="T66" s="53"/>
      <c r="U66" s="53"/>
      <c r="V66" t="str">
        <f t="shared" si="4"/>
        <v/>
      </c>
      <c r="W66" t="str">
        <f t="shared" si="2"/>
        <v/>
      </c>
    </row>
    <row r="67" spans="2:23">
      <c r="B67" s="23">
        <v>59</v>
      </c>
      <c r="C67" s="24"/>
      <c r="D67" s="24"/>
      <c r="E67" s="23"/>
      <c r="F67" s="25"/>
      <c r="G67" s="23"/>
      <c r="H67" s="23"/>
      <c r="I67" s="23"/>
      <c r="J67" s="23"/>
      <c r="K67" s="24"/>
      <c r="L67" s="24"/>
      <c r="M67" s="48"/>
      <c r="N67" s="23"/>
      <c r="O67" s="25"/>
      <c r="P67" s="23"/>
      <c r="Q67" s="23"/>
      <c r="R67" s="52"/>
      <c r="S67" s="52"/>
      <c r="T67" s="53"/>
      <c r="U67" s="53"/>
      <c r="V67" t="str">
        <f t="shared" si="4"/>
        <v/>
      </c>
      <c r="W67" t="str">
        <f t="shared" si="2"/>
        <v/>
      </c>
    </row>
    <row r="68" spans="2:23">
      <c r="B68" s="23">
        <v>60</v>
      </c>
      <c r="C68" s="24"/>
      <c r="D68" s="24"/>
      <c r="E68" s="23"/>
      <c r="F68" s="25"/>
      <c r="G68" s="23"/>
      <c r="H68" s="23"/>
      <c r="I68" s="23"/>
      <c r="J68" s="23"/>
      <c r="K68" s="24"/>
      <c r="L68" s="24"/>
      <c r="M68" s="48"/>
      <c r="N68" s="23"/>
      <c r="O68" s="25"/>
      <c r="P68" s="23"/>
      <c r="Q68" s="23"/>
      <c r="R68" s="52"/>
      <c r="S68" s="52"/>
      <c r="T68" s="53"/>
      <c r="U68" s="53"/>
      <c r="V68" t="str">
        <f t="shared" si="4"/>
        <v/>
      </c>
      <c r="W68" t="str">
        <f t="shared" si="2"/>
        <v/>
      </c>
    </row>
    <row r="69" spans="2:23">
      <c r="B69" s="23">
        <v>61</v>
      </c>
      <c r="C69" s="24"/>
      <c r="D69" s="24"/>
      <c r="E69" s="23"/>
      <c r="F69" s="25"/>
      <c r="G69" s="23"/>
      <c r="H69" s="23"/>
      <c r="I69" s="23"/>
      <c r="J69" s="23"/>
      <c r="K69" s="24"/>
      <c r="L69" s="24"/>
      <c r="M69" s="48"/>
      <c r="N69" s="23"/>
      <c r="O69" s="25"/>
      <c r="P69" s="23"/>
      <c r="Q69" s="23"/>
      <c r="R69" s="52"/>
      <c r="S69" s="52"/>
      <c r="T69" s="53"/>
      <c r="U69" s="53"/>
      <c r="V69" t="str">
        <f t="shared" si="4"/>
        <v/>
      </c>
      <c r="W69" t="str">
        <f t="shared" si="2"/>
        <v/>
      </c>
    </row>
    <row r="70" spans="2:23">
      <c r="B70" s="23">
        <v>62</v>
      </c>
      <c r="C70" s="24"/>
      <c r="D70" s="24"/>
      <c r="E70" s="23"/>
      <c r="F70" s="25"/>
      <c r="G70" s="23"/>
      <c r="H70" s="23"/>
      <c r="I70" s="23"/>
      <c r="J70" s="23"/>
      <c r="K70" s="24"/>
      <c r="L70" s="24"/>
      <c r="M70" s="48"/>
      <c r="N70" s="23"/>
      <c r="O70" s="25"/>
      <c r="P70" s="23"/>
      <c r="Q70" s="23"/>
      <c r="R70" s="52"/>
      <c r="S70" s="52"/>
      <c r="T70" s="53"/>
      <c r="U70" s="53"/>
      <c r="V70" t="str">
        <f t="shared" si="4"/>
        <v/>
      </c>
      <c r="W70" t="str">
        <f t="shared" si="2"/>
        <v/>
      </c>
    </row>
    <row r="71" spans="2:23">
      <c r="B71" s="23">
        <v>63</v>
      </c>
      <c r="C71" s="24"/>
      <c r="D71" s="24"/>
      <c r="E71" s="23"/>
      <c r="F71" s="25"/>
      <c r="G71" s="23"/>
      <c r="H71" s="23"/>
      <c r="I71" s="23"/>
      <c r="J71" s="23"/>
      <c r="K71" s="24"/>
      <c r="L71" s="24"/>
      <c r="M71" s="48"/>
      <c r="N71" s="23"/>
      <c r="O71" s="25"/>
      <c r="P71" s="23"/>
      <c r="Q71" s="23"/>
      <c r="R71" s="52"/>
      <c r="S71" s="52"/>
      <c r="T71" s="53"/>
      <c r="U71" s="53"/>
      <c r="V71" t="str">
        <f t="shared" si="4"/>
        <v/>
      </c>
      <c r="W71" t="str">
        <f t="shared" si="2"/>
        <v/>
      </c>
    </row>
    <row r="72" spans="2:23">
      <c r="B72" s="23">
        <v>64</v>
      </c>
      <c r="C72" s="24"/>
      <c r="D72" s="24"/>
      <c r="E72" s="23"/>
      <c r="F72" s="25"/>
      <c r="G72" s="23"/>
      <c r="H72" s="23"/>
      <c r="I72" s="23"/>
      <c r="J72" s="23"/>
      <c r="K72" s="24"/>
      <c r="L72" s="24"/>
      <c r="M72" s="48"/>
      <c r="N72" s="23"/>
      <c r="O72" s="25"/>
      <c r="P72" s="23"/>
      <c r="Q72" s="23"/>
      <c r="R72" s="52"/>
      <c r="S72" s="52"/>
      <c r="T72" s="53"/>
      <c r="U72" s="53"/>
      <c r="V72" t="str">
        <f t="shared" si="4"/>
        <v/>
      </c>
      <c r="W72" t="str">
        <f t="shared" si="2"/>
        <v/>
      </c>
    </row>
    <row r="73" spans="2:23">
      <c r="B73" s="23">
        <v>65</v>
      </c>
      <c r="C73" s="24"/>
      <c r="D73" s="24"/>
      <c r="E73" s="23"/>
      <c r="F73" s="25"/>
      <c r="G73" s="23"/>
      <c r="H73" s="23"/>
      <c r="I73" s="23"/>
      <c r="J73" s="23"/>
      <c r="K73" s="24"/>
      <c r="L73" s="24"/>
      <c r="M73" s="48"/>
      <c r="N73" s="23"/>
      <c r="O73" s="25"/>
      <c r="P73" s="23"/>
      <c r="Q73" s="23"/>
      <c r="R73" s="52"/>
      <c r="S73" s="52"/>
      <c r="T73" s="53"/>
      <c r="U73" s="53"/>
      <c r="V73" t="str">
        <f t="shared" si="4"/>
        <v/>
      </c>
      <c r="W73" t="str">
        <f t="shared" ref="W73:W108" si="5">IF(T73&lt;&gt;"",IF(T73&lt;0,1+W72,0),"")</f>
        <v/>
      </c>
    </row>
    <row r="74" spans="2:23">
      <c r="B74" s="23">
        <v>66</v>
      </c>
      <c r="C74" s="24"/>
      <c r="D74" s="24"/>
      <c r="E74" s="23"/>
      <c r="F74" s="25"/>
      <c r="G74" s="23"/>
      <c r="H74" s="23"/>
      <c r="I74" s="23"/>
      <c r="J74" s="23"/>
      <c r="K74" s="24"/>
      <c r="L74" s="24"/>
      <c r="M74" s="48"/>
      <c r="N74" s="23"/>
      <c r="O74" s="25"/>
      <c r="P74" s="23"/>
      <c r="Q74" s="23"/>
      <c r="R74" s="52"/>
      <c r="S74" s="52"/>
      <c r="T74" s="53"/>
      <c r="U74" s="53"/>
      <c r="V74" t="str">
        <f t="shared" si="4"/>
        <v/>
      </c>
      <c r="W74" t="str">
        <f t="shared" si="5"/>
        <v/>
      </c>
    </row>
    <row r="75" spans="2:23">
      <c r="B75" s="23">
        <v>67</v>
      </c>
      <c r="C75" s="24"/>
      <c r="D75" s="24"/>
      <c r="E75" s="23"/>
      <c r="F75" s="25"/>
      <c r="G75" s="23"/>
      <c r="H75" s="23"/>
      <c r="I75" s="23"/>
      <c r="J75" s="23"/>
      <c r="K75" s="24"/>
      <c r="L75" s="24"/>
      <c r="M75" s="48"/>
      <c r="N75" s="23"/>
      <c r="O75" s="25"/>
      <c r="P75" s="57"/>
      <c r="Q75" s="23"/>
      <c r="R75" s="52"/>
      <c r="S75" s="52"/>
      <c r="T75" s="53"/>
      <c r="U75" s="53"/>
      <c r="V75" t="str">
        <f t="shared" si="4"/>
        <v/>
      </c>
      <c r="W75" t="str">
        <f t="shared" si="5"/>
        <v/>
      </c>
    </row>
    <row r="76" spans="2:23">
      <c r="B76" s="23">
        <v>68</v>
      </c>
      <c r="C76" s="24"/>
      <c r="D76" s="24"/>
      <c r="E76" s="23"/>
      <c r="F76" s="25"/>
      <c r="G76" s="23"/>
      <c r="H76" s="23"/>
      <c r="I76" s="23"/>
      <c r="J76" s="23"/>
      <c r="K76" s="24"/>
      <c r="L76" s="24"/>
      <c r="M76" s="48"/>
      <c r="N76" s="23"/>
      <c r="O76" s="25"/>
      <c r="P76" s="23"/>
      <c r="Q76" s="23"/>
      <c r="R76" s="52"/>
      <c r="S76" s="52"/>
      <c r="T76" s="53"/>
      <c r="U76" s="53"/>
      <c r="V76" t="str">
        <f t="shared" si="4"/>
        <v/>
      </c>
      <c r="W76" t="str">
        <f t="shared" si="5"/>
        <v/>
      </c>
    </row>
    <row r="77" spans="2:23">
      <c r="B77" s="23">
        <v>69</v>
      </c>
      <c r="C77" s="24"/>
      <c r="D77" s="24"/>
      <c r="E77" s="23"/>
      <c r="F77" s="25"/>
      <c r="G77" s="23"/>
      <c r="H77" s="23"/>
      <c r="I77" s="23"/>
      <c r="J77" s="23"/>
      <c r="K77" s="24"/>
      <c r="L77" s="24"/>
      <c r="M77" s="48"/>
      <c r="N77" s="23"/>
      <c r="O77" s="25"/>
      <c r="P77" s="23"/>
      <c r="Q77" s="23"/>
      <c r="R77" s="52"/>
      <c r="S77" s="52"/>
      <c r="T77" s="53"/>
      <c r="U77" s="53"/>
      <c r="V77" t="str">
        <f t="shared" si="4"/>
        <v/>
      </c>
      <c r="W77" t="str">
        <f t="shared" si="5"/>
        <v/>
      </c>
    </row>
    <row r="78" spans="2:23">
      <c r="B78" s="23">
        <v>70</v>
      </c>
      <c r="C78" s="24"/>
      <c r="D78" s="24"/>
      <c r="E78" s="23"/>
      <c r="F78" s="25"/>
      <c r="G78" s="23"/>
      <c r="H78" s="23"/>
      <c r="I78" s="23"/>
      <c r="J78" s="23"/>
      <c r="K78" s="24"/>
      <c r="L78" s="24"/>
      <c r="M78" s="48"/>
      <c r="N78" s="23"/>
      <c r="O78" s="25"/>
      <c r="P78" s="23"/>
      <c r="Q78" s="23"/>
      <c r="R78" s="52"/>
      <c r="S78" s="52"/>
      <c r="T78" s="53"/>
      <c r="U78" s="53"/>
      <c r="V78" t="str">
        <f t="shared" si="4"/>
        <v/>
      </c>
      <c r="W78" t="str">
        <f t="shared" si="5"/>
        <v/>
      </c>
    </row>
    <row r="79" spans="2:23">
      <c r="B79" s="23">
        <v>71</v>
      </c>
      <c r="C79" s="24"/>
      <c r="D79" s="24"/>
      <c r="E79" s="23"/>
      <c r="F79" s="25"/>
      <c r="G79" s="23"/>
      <c r="H79" s="23"/>
      <c r="I79" s="23"/>
      <c r="J79" s="23"/>
      <c r="K79" s="24"/>
      <c r="L79" s="24"/>
      <c r="M79" s="48"/>
      <c r="N79" s="23"/>
      <c r="O79" s="25"/>
      <c r="P79" s="23"/>
      <c r="Q79" s="23"/>
      <c r="R79" s="52"/>
      <c r="S79" s="52"/>
      <c r="T79" s="53"/>
      <c r="U79" s="53"/>
      <c r="V79" t="str">
        <f t="shared" si="4"/>
        <v/>
      </c>
      <c r="W79" t="str">
        <f t="shared" si="5"/>
        <v/>
      </c>
    </row>
    <row r="80" spans="2:23">
      <c r="B80" s="23">
        <v>72</v>
      </c>
      <c r="C80" s="24"/>
      <c r="D80" s="24"/>
      <c r="E80" s="23"/>
      <c r="F80" s="25"/>
      <c r="G80" s="23"/>
      <c r="H80" s="23"/>
      <c r="I80" s="23"/>
      <c r="J80" s="23"/>
      <c r="K80" s="24"/>
      <c r="L80" s="24"/>
      <c r="M80" s="48"/>
      <c r="N80" s="23"/>
      <c r="O80" s="25"/>
      <c r="P80" s="23"/>
      <c r="Q80" s="23"/>
      <c r="R80" s="52"/>
      <c r="S80" s="52"/>
      <c r="T80" s="53"/>
      <c r="U80" s="53"/>
      <c r="V80" t="str">
        <f t="shared" si="4"/>
        <v/>
      </c>
      <c r="W80" t="str">
        <f t="shared" si="5"/>
        <v/>
      </c>
    </row>
    <row r="81" spans="2:23">
      <c r="B81" s="23">
        <v>73</v>
      </c>
      <c r="C81" s="24"/>
      <c r="D81" s="24"/>
      <c r="E81" s="23"/>
      <c r="F81" s="25"/>
      <c r="G81" s="23"/>
      <c r="H81" s="23"/>
      <c r="I81" s="23"/>
      <c r="J81" s="23"/>
      <c r="K81" s="24"/>
      <c r="L81" s="24"/>
      <c r="M81" s="48"/>
      <c r="N81" s="23"/>
      <c r="O81" s="25"/>
      <c r="P81" s="23"/>
      <c r="Q81" s="23"/>
      <c r="R81" s="52"/>
      <c r="S81" s="52"/>
      <c r="T81" s="53"/>
      <c r="U81" s="53"/>
      <c r="V81" t="str">
        <f t="shared" si="4"/>
        <v/>
      </c>
      <c r="W81" t="str">
        <f t="shared" si="5"/>
        <v/>
      </c>
    </row>
    <row r="82" spans="2:23">
      <c r="B82" s="23">
        <v>74</v>
      </c>
      <c r="C82" s="24"/>
      <c r="D82" s="24"/>
      <c r="E82" s="23"/>
      <c r="F82" s="25"/>
      <c r="G82" s="23"/>
      <c r="H82" s="23"/>
      <c r="I82" s="23"/>
      <c r="J82" s="23"/>
      <c r="K82" s="24"/>
      <c r="L82" s="24"/>
      <c r="M82" s="48"/>
      <c r="N82" s="23"/>
      <c r="O82" s="25"/>
      <c r="P82" s="23"/>
      <c r="Q82" s="23"/>
      <c r="R82" s="52"/>
      <c r="S82" s="52"/>
      <c r="T82" s="53"/>
      <c r="U82" s="53"/>
      <c r="V82" t="str">
        <f t="shared" si="4"/>
        <v/>
      </c>
      <c r="W82" t="str">
        <f t="shared" si="5"/>
        <v/>
      </c>
    </row>
    <row r="83" spans="2:23">
      <c r="B83" s="23">
        <v>75</v>
      </c>
      <c r="C83" s="24"/>
      <c r="D83" s="24"/>
      <c r="E83" s="23"/>
      <c r="F83" s="25"/>
      <c r="G83" s="23"/>
      <c r="H83" s="23"/>
      <c r="I83" s="23"/>
      <c r="J83" s="23"/>
      <c r="K83" s="24"/>
      <c r="L83" s="24"/>
      <c r="M83" s="48"/>
      <c r="N83" s="23"/>
      <c r="O83" s="25"/>
      <c r="P83" s="23"/>
      <c r="Q83" s="23"/>
      <c r="R83" s="52"/>
      <c r="S83" s="52"/>
      <c r="T83" s="53"/>
      <c r="U83" s="53"/>
      <c r="V83" t="str">
        <f t="shared" si="4"/>
        <v/>
      </c>
      <c r="W83" t="str">
        <f t="shared" si="5"/>
        <v/>
      </c>
    </row>
    <row r="84" spans="2:23">
      <c r="B84" s="23">
        <v>76</v>
      </c>
      <c r="C84" s="24"/>
      <c r="D84" s="24"/>
      <c r="E84" s="23"/>
      <c r="F84" s="25"/>
      <c r="G84" s="23"/>
      <c r="H84" s="23"/>
      <c r="I84" s="23"/>
      <c r="J84" s="23"/>
      <c r="K84" s="24"/>
      <c r="L84" s="24"/>
      <c r="M84" s="48"/>
      <c r="N84" s="23"/>
      <c r="O84" s="25"/>
      <c r="P84" s="23"/>
      <c r="Q84" s="23"/>
      <c r="R84" s="52"/>
      <c r="S84" s="52"/>
      <c r="T84" s="53"/>
      <c r="U84" s="53"/>
      <c r="V84" t="str">
        <f t="shared" si="4"/>
        <v/>
      </c>
      <c r="W84" t="str">
        <f t="shared" si="5"/>
        <v/>
      </c>
    </row>
    <row r="85" spans="2:23">
      <c r="B85" s="23">
        <v>77</v>
      </c>
      <c r="C85" s="24"/>
      <c r="D85" s="24"/>
      <c r="E85" s="23"/>
      <c r="F85" s="25"/>
      <c r="G85" s="23"/>
      <c r="H85" s="23"/>
      <c r="I85" s="23"/>
      <c r="J85" s="23"/>
      <c r="K85" s="24"/>
      <c r="L85" s="24"/>
      <c r="M85" s="48"/>
      <c r="N85" s="23"/>
      <c r="O85" s="25"/>
      <c r="P85" s="23"/>
      <c r="Q85" s="23"/>
      <c r="R85" s="52"/>
      <c r="S85" s="52"/>
      <c r="T85" s="53"/>
      <c r="U85" s="53"/>
      <c r="V85" t="str">
        <f t="shared" si="4"/>
        <v/>
      </c>
      <c r="W85" t="str">
        <f t="shared" si="5"/>
        <v/>
      </c>
    </row>
    <row r="86" spans="2:23">
      <c r="B86" s="23">
        <v>78</v>
      </c>
      <c r="C86" s="24"/>
      <c r="D86" s="24"/>
      <c r="E86" s="23"/>
      <c r="F86" s="25"/>
      <c r="G86" s="23"/>
      <c r="H86" s="23"/>
      <c r="I86" s="23"/>
      <c r="J86" s="23"/>
      <c r="K86" s="24"/>
      <c r="L86" s="24"/>
      <c r="M86" s="48"/>
      <c r="N86" s="23"/>
      <c r="O86" s="25"/>
      <c r="P86" s="23"/>
      <c r="Q86" s="23"/>
      <c r="R86" s="52"/>
      <c r="S86" s="52"/>
      <c r="T86" s="53"/>
      <c r="U86" s="53"/>
      <c r="V86" t="str">
        <f t="shared" si="4"/>
        <v/>
      </c>
      <c r="W86" t="str">
        <f t="shared" si="5"/>
        <v/>
      </c>
    </row>
    <row r="87" spans="2:23">
      <c r="B87" s="23">
        <v>79</v>
      </c>
      <c r="C87" s="24"/>
      <c r="D87" s="24"/>
      <c r="E87" s="23"/>
      <c r="F87" s="25"/>
      <c r="G87" s="23"/>
      <c r="H87" s="23"/>
      <c r="I87" s="23"/>
      <c r="J87" s="23"/>
      <c r="K87" s="24"/>
      <c r="L87" s="24"/>
      <c r="M87" s="48"/>
      <c r="N87" s="23"/>
      <c r="O87" s="25"/>
      <c r="P87" s="23"/>
      <c r="Q87" s="23"/>
      <c r="R87" s="52"/>
      <c r="S87" s="52"/>
      <c r="T87" s="53"/>
      <c r="U87" s="53"/>
      <c r="V87" t="str">
        <f t="shared" ref="V87:V108" si="6">IF(S87&lt;&gt;"",IF(S87&lt;0,1+V86,0),"")</f>
        <v/>
      </c>
      <c r="W87" t="str">
        <f t="shared" si="5"/>
        <v/>
      </c>
    </row>
    <row r="88" spans="2:23">
      <c r="B88" s="23">
        <v>80</v>
      </c>
      <c r="C88" s="24"/>
      <c r="D88" s="24"/>
      <c r="E88" s="23"/>
      <c r="F88" s="25"/>
      <c r="G88" s="23"/>
      <c r="H88" s="23"/>
      <c r="I88" s="23"/>
      <c r="J88" s="23"/>
      <c r="K88" s="24"/>
      <c r="L88" s="24"/>
      <c r="M88" s="48"/>
      <c r="N88" s="23"/>
      <c r="O88" s="25"/>
      <c r="P88" s="23"/>
      <c r="Q88" s="23"/>
      <c r="R88" s="52"/>
      <c r="S88" s="52"/>
      <c r="T88" s="53"/>
      <c r="U88" s="53"/>
      <c r="V88" t="str">
        <f t="shared" si="6"/>
        <v/>
      </c>
      <c r="W88" t="str">
        <f t="shared" si="5"/>
        <v/>
      </c>
    </row>
    <row r="89" spans="2:23">
      <c r="B89" s="23">
        <v>81</v>
      </c>
      <c r="C89" s="24"/>
      <c r="D89" s="24"/>
      <c r="E89" s="23"/>
      <c r="F89" s="25"/>
      <c r="G89" s="23"/>
      <c r="H89" s="23"/>
      <c r="I89" s="23"/>
      <c r="J89" s="23"/>
      <c r="K89" s="24"/>
      <c r="L89" s="24"/>
      <c r="M89" s="48"/>
      <c r="N89" s="23"/>
      <c r="O89" s="25"/>
      <c r="P89" s="23"/>
      <c r="Q89" s="23"/>
      <c r="R89" s="52"/>
      <c r="S89" s="52"/>
      <c r="T89" s="53"/>
      <c r="U89" s="53"/>
      <c r="V89" t="str">
        <f t="shared" si="6"/>
        <v/>
      </c>
      <c r="W89" t="str">
        <f t="shared" si="5"/>
        <v/>
      </c>
    </row>
    <row r="90" spans="2:23">
      <c r="B90" s="23">
        <v>82</v>
      </c>
      <c r="C90" s="24"/>
      <c r="D90" s="24"/>
      <c r="E90" s="23"/>
      <c r="F90" s="25"/>
      <c r="G90" s="23"/>
      <c r="H90" s="23"/>
      <c r="I90" s="23"/>
      <c r="J90" s="23"/>
      <c r="K90" s="24"/>
      <c r="L90" s="24"/>
      <c r="M90" s="48"/>
      <c r="N90" s="23"/>
      <c r="O90" s="25"/>
      <c r="P90" s="23"/>
      <c r="Q90" s="23"/>
      <c r="R90" s="52"/>
      <c r="S90" s="52"/>
      <c r="T90" s="53"/>
      <c r="U90" s="53"/>
      <c r="V90" t="str">
        <f t="shared" si="6"/>
        <v/>
      </c>
      <c r="W90" t="str">
        <f t="shared" si="5"/>
        <v/>
      </c>
    </row>
    <row r="91" spans="2:23">
      <c r="B91" s="23">
        <v>83</v>
      </c>
      <c r="C91" s="24"/>
      <c r="D91" s="24"/>
      <c r="E91" s="23"/>
      <c r="F91" s="25"/>
      <c r="G91" s="23"/>
      <c r="H91" s="23"/>
      <c r="I91" s="23"/>
      <c r="J91" s="23"/>
      <c r="K91" s="24"/>
      <c r="L91" s="24"/>
      <c r="M91" s="48"/>
      <c r="N91" s="23"/>
      <c r="O91" s="25"/>
      <c r="P91" s="23"/>
      <c r="Q91" s="23"/>
      <c r="R91" s="52"/>
      <c r="S91" s="52"/>
      <c r="T91" s="53"/>
      <c r="U91" s="53"/>
      <c r="V91" t="str">
        <f t="shared" si="6"/>
        <v/>
      </c>
      <c r="W91" t="str">
        <f t="shared" si="5"/>
        <v/>
      </c>
    </row>
    <row r="92" spans="2:23">
      <c r="B92" s="23">
        <v>84</v>
      </c>
      <c r="C92" s="24"/>
      <c r="D92" s="24"/>
      <c r="E92" s="23"/>
      <c r="F92" s="25"/>
      <c r="G92" s="23"/>
      <c r="H92" s="23"/>
      <c r="I92" s="23"/>
      <c r="J92" s="23"/>
      <c r="K92" s="24"/>
      <c r="L92" s="24"/>
      <c r="M92" s="48"/>
      <c r="N92" s="23"/>
      <c r="O92" s="25"/>
      <c r="P92" s="23"/>
      <c r="Q92" s="23"/>
      <c r="R92" s="52"/>
      <c r="S92" s="52"/>
      <c r="T92" s="53"/>
      <c r="U92" s="53"/>
      <c r="V92" t="str">
        <f t="shared" si="6"/>
        <v/>
      </c>
      <c r="W92" t="str">
        <f t="shared" si="5"/>
        <v/>
      </c>
    </row>
    <row r="93" spans="2:23">
      <c r="B93" s="23">
        <v>85</v>
      </c>
      <c r="C93" s="24"/>
      <c r="D93" s="24"/>
      <c r="E93" s="23"/>
      <c r="F93" s="25"/>
      <c r="G93" s="23"/>
      <c r="H93" s="23"/>
      <c r="I93" s="23"/>
      <c r="J93" s="23"/>
      <c r="K93" s="24"/>
      <c r="L93" s="24"/>
      <c r="M93" s="48"/>
      <c r="N93" s="23"/>
      <c r="O93" s="25"/>
      <c r="P93" s="23"/>
      <c r="Q93" s="23"/>
      <c r="R93" s="52"/>
      <c r="S93" s="52"/>
      <c r="T93" s="53"/>
      <c r="U93" s="53"/>
      <c r="V93" t="str">
        <f t="shared" si="6"/>
        <v/>
      </c>
      <c r="W93" t="str">
        <f t="shared" si="5"/>
        <v/>
      </c>
    </row>
    <row r="94" spans="2:23">
      <c r="B94" s="23">
        <v>86</v>
      </c>
      <c r="C94" s="24"/>
      <c r="D94" s="24"/>
      <c r="E94" s="23"/>
      <c r="F94" s="25"/>
      <c r="G94" s="23"/>
      <c r="H94" s="23"/>
      <c r="I94" s="23"/>
      <c r="J94" s="23"/>
      <c r="K94" s="24"/>
      <c r="L94" s="24"/>
      <c r="M94" s="48"/>
      <c r="N94" s="23"/>
      <c r="O94" s="25"/>
      <c r="P94" s="23"/>
      <c r="Q94" s="23"/>
      <c r="R94" s="52"/>
      <c r="S94" s="52"/>
      <c r="T94" s="53"/>
      <c r="U94" s="53"/>
      <c r="V94" t="str">
        <f t="shared" si="6"/>
        <v/>
      </c>
      <c r="W94" t="str">
        <f t="shared" si="5"/>
        <v/>
      </c>
    </row>
    <row r="95" spans="2:23">
      <c r="B95" s="23">
        <v>87</v>
      </c>
      <c r="C95" s="24"/>
      <c r="D95" s="24"/>
      <c r="E95" s="23"/>
      <c r="F95" s="25"/>
      <c r="G95" s="23"/>
      <c r="H95" s="23"/>
      <c r="I95" s="23"/>
      <c r="J95" s="23"/>
      <c r="K95" s="24"/>
      <c r="L95" s="24"/>
      <c r="M95" s="48"/>
      <c r="N95" s="23"/>
      <c r="O95" s="25"/>
      <c r="P95" s="23"/>
      <c r="Q95" s="23"/>
      <c r="R95" s="52"/>
      <c r="S95" s="52"/>
      <c r="T95" s="53"/>
      <c r="U95" s="53"/>
      <c r="V95" t="str">
        <f t="shared" si="6"/>
        <v/>
      </c>
      <c r="W95" t="str">
        <f t="shared" si="5"/>
        <v/>
      </c>
    </row>
    <row r="96" spans="2:23">
      <c r="B96" s="23">
        <v>88</v>
      </c>
      <c r="C96" s="24"/>
      <c r="D96" s="24"/>
      <c r="E96" s="23"/>
      <c r="F96" s="25"/>
      <c r="G96" s="23"/>
      <c r="H96" s="23"/>
      <c r="I96" s="23"/>
      <c r="J96" s="23"/>
      <c r="K96" s="24"/>
      <c r="L96" s="24"/>
      <c r="M96" s="48"/>
      <c r="N96" s="23"/>
      <c r="O96" s="25"/>
      <c r="P96" s="23"/>
      <c r="Q96" s="23"/>
      <c r="R96" s="52"/>
      <c r="S96" s="52"/>
      <c r="T96" s="53"/>
      <c r="U96" s="53"/>
      <c r="V96" t="str">
        <f t="shared" si="6"/>
        <v/>
      </c>
      <c r="W96" t="str">
        <f t="shared" si="5"/>
        <v/>
      </c>
    </row>
    <row r="97" spans="2:23">
      <c r="B97" s="23">
        <v>89</v>
      </c>
      <c r="C97" s="24"/>
      <c r="D97" s="24"/>
      <c r="E97" s="23"/>
      <c r="F97" s="25"/>
      <c r="G97" s="23"/>
      <c r="H97" s="23"/>
      <c r="I97" s="23"/>
      <c r="J97" s="23"/>
      <c r="K97" s="24"/>
      <c r="L97" s="24"/>
      <c r="M97" s="48"/>
      <c r="N97" s="23"/>
      <c r="O97" s="25"/>
      <c r="P97" s="23"/>
      <c r="Q97" s="23"/>
      <c r="R97" s="52"/>
      <c r="S97" s="52"/>
      <c r="T97" s="53"/>
      <c r="U97" s="53"/>
      <c r="V97" t="str">
        <f t="shared" si="6"/>
        <v/>
      </c>
      <c r="W97" t="str">
        <f t="shared" si="5"/>
        <v/>
      </c>
    </row>
    <row r="98" spans="2:23">
      <c r="B98" s="23">
        <v>90</v>
      </c>
      <c r="C98" s="24"/>
      <c r="D98" s="24"/>
      <c r="E98" s="23"/>
      <c r="F98" s="25"/>
      <c r="G98" s="23"/>
      <c r="H98" s="23"/>
      <c r="I98" s="23"/>
      <c r="J98" s="23"/>
      <c r="K98" s="24"/>
      <c r="L98" s="24"/>
      <c r="M98" s="48"/>
      <c r="N98" s="23"/>
      <c r="O98" s="25"/>
      <c r="P98" s="23"/>
      <c r="Q98" s="23"/>
      <c r="R98" s="52"/>
      <c r="S98" s="52"/>
      <c r="T98" s="53"/>
      <c r="U98" s="53"/>
      <c r="V98" t="str">
        <f t="shared" si="6"/>
        <v/>
      </c>
      <c r="W98" t="str">
        <f t="shared" si="5"/>
        <v/>
      </c>
    </row>
    <row r="99" spans="2:23">
      <c r="B99" s="23">
        <v>91</v>
      </c>
      <c r="C99" s="24"/>
      <c r="D99" s="24"/>
      <c r="E99" s="23"/>
      <c r="F99" s="25"/>
      <c r="G99" s="23"/>
      <c r="H99" s="23"/>
      <c r="I99" s="23"/>
      <c r="J99" s="23"/>
      <c r="K99" s="24"/>
      <c r="L99" s="24"/>
      <c r="M99" s="48"/>
      <c r="N99" s="23"/>
      <c r="O99" s="25"/>
      <c r="P99" s="23"/>
      <c r="Q99" s="23"/>
      <c r="R99" s="52"/>
      <c r="S99" s="52"/>
      <c r="T99" s="53"/>
      <c r="U99" s="53"/>
      <c r="V99" t="str">
        <f t="shared" si="6"/>
        <v/>
      </c>
      <c r="W99" t="str">
        <f t="shared" si="5"/>
        <v/>
      </c>
    </row>
    <row r="100" spans="2:23">
      <c r="B100" s="23">
        <v>92</v>
      </c>
      <c r="C100" s="24"/>
      <c r="D100" s="24"/>
      <c r="E100" s="23"/>
      <c r="F100" s="25"/>
      <c r="G100" s="23"/>
      <c r="H100" s="23"/>
      <c r="I100" s="23"/>
      <c r="J100" s="23"/>
      <c r="K100" s="24"/>
      <c r="L100" s="24"/>
      <c r="M100" s="48"/>
      <c r="N100" s="23"/>
      <c r="O100" s="25"/>
      <c r="P100" s="23"/>
      <c r="Q100" s="23"/>
      <c r="R100" s="52"/>
      <c r="S100" s="52"/>
      <c r="T100" s="53"/>
      <c r="U100" s="53"/>
      <c r="V100" t="str">
        <f t="shared" si="6"/>
        <v/>
      </c>
      <c r="W100" t="str">
        <f t="shared" si="5"/>
        <v/>
      </c>
    </row>
    <row r="101" spans="2:23">
      <c r="B101" s="23">
        <v>93</v>
      </c>
      <c r="C101" s="24"/>
      <c r="D101" s="24"/>
      <c r="E101" s="23"/>
      <c r="F101" s="25"/>
      <c r="G101" s="23"/>
      <c r="H101" s="23"/>
      <c r="I101" s="23"/>
      <c r="J101" s="23"/>
      <c r="K101" s="24"/>
      <c r="L101" s="24"/>
      <c r="M101" s="48"/>
      <c r="N101" s="23"/>
      <c r="O101" s="25"/>
      <c r="P101" s="23"/>
      <c r="Q101" s="23"/>
      <c r="R101" s="52"/>
      <c r="S101" s="52"/>
      <c r="T101" s="53"/>
      <c r="U101" s="53"/>
      <c r="V101" t="str">
        <f t="shared" si="6"/>
        <v/>
      </c>
      <c r="W101" t="str">
        <f t="shared" si="5"/>
        <v/>
      </c>
    </row>
    <row r="102" spans="2:23">
      <c r="B102" s="23">
        <v>94</v>
      </c>
      <c r="C102" s="24" t="str">
        <f t="shared" ref="C102:C108" si="7">IF(R101="","",C101+R101)</f>
        <v/>
      </c>
      <c r="D102" s="24"/>
      <c r="E102" s="23"/>
      <c r="F102" s="25"/>
      <c r="G102" s="23"/>
      <c r="H102" s="23"/>
      <c r="I102" s="23"/>
      <c r="J102" s="23"/>
      <c r="K102" s="24" t="str">
        <f t="shared" ref="K102:K108" si="8">IF(J102="","",C102*0.01)</f>
        <v/>
      </c>
      <c r="L102" s="24"/>
      <c r="M102" s="48"/>
      <c r="N102" s="23"/>
      <c r="O102" s="25"/>
      <c r="P102" s="23"/>
      <c r="Q102" s="23"/>
      <c r="R102" s="52"/>
      <c r="S102" s="52"/>
      <c r="T102" s="53"/>
      <c r="U102" s="53"/>
      <c r="V102" t="str">
        <f t="shared" si="6"/>
        <v/>
      </c>
      <c r="W102" t="str">
        <f t="shared" si="5"/>
        <v/>
      </c>
    </row>
    <row r="103" spans="2:23">
      <c r="B103" s="23">
        <v>95</v>
      </c>
      <c r="C103" s="24" t="str">
        <f t="shared" si="7"/>
        <v/>
      </c>
      <c r="D103" s="24"/>
      <c r="E103" s="23"/>
      <c r="F103" s="25"/>
      <c r="G103" s="23"/>
      <c r="H103" s="23"/>
      <c r="I103" s="23"/>
      <c r="J103" s="23"/>
      <c r="K103" s="24" t="str">
        <f t="shared" si="8"/>
        <v/>
      </c>
      <c r="L103" s="24"/>
      <c r="M103" s="48"/>
      <c r="N103" s="23"/>
      <c r="O103" s="25"/>
      <c r="P103" s="23"/>
      <c r="Q103" s="23"/>
      <c r="R103" s="52"/>
      <c r="S103" s="52"/>
      <c r="T103" s="53"/>
      <c r="U103" s="53"/>
      <c r="V103" t="str">
        <f t="shared" si="6"/>
        <v/>
      </c>
      <c r="W103" t="str">
        <f t="shared" si="5"/>
        <v/>
      </c>
    </row>
    <row r="104" spans="2:23">
      <c r="B104" s="23">
        <v>96</v>
      </c>
      <c r="C104" s="24" t="str">
        <f t="shared" si="7"/>
        <v/>
      </c>
      <c r="D104" s="24"/>
      <c r="E104" s="23"/>
      <c r="F104" s="25"/>
      <c r="G104" s="23"/>
      <c r="H104" s="23"/>
      <c r="I104" s="23"/>
      <c r="J104" s="23"/>
      <c r="K104" s="24" t="str">
        <f t="shared" si="8"/>
        <v/>
      </c>
      <c r="L104" s="24"/>
      <c r="M104" s="48"/>
      <c r="N104" s="23"/>
      <c r="O104" s="25"/>
      <c r="P104" s="23"/>
      <c r="Q104" s="23"/>
      <c r="R104" s="52"/>
      <c r="S104" s="52"/>
      <c r="T104" s="53"/>
      <c r="U104" s="53"/>
      <c r="V104" t="str">
        <f t="shared" si="6"/>
        <v/>
      </c>
      <c r="W104" t="str">
        <f t="shared" si="5"/>
        <v/>
      </c>
    </row>
    <row r="105" spans="2:23">
      <c r="B105" s="23">
        <v>97</v>
      </c>
      <c r="C105" s="24" t="str">
        <f t="shared" si="7"/>
        <v/>
      </c>
      <c r="D105" s="24"/>
      <c r="E105" s="23"/>
      <c r="F105" s="25"/>
      <c r="G105" s="23"/>
      <c r="H105" s="23"/>
      <c r="I105" s="23"/>
      <c r="J105" s="23"/>
      <c r="K105" s="24" t="str">
        <f t="shared" si="8"/>
        <v/>
      </c>
      <c r="L105" s="24"/>
      <c r="M105" s="48"/>
      <c r="N105" s="23"/>
      <c r="O105" s="25"/>
      <c r="P105" s="23"/>
      <c r="Q105" s="23"/>
      <c r="R105" s="52"/>
      <c r="S105" s="52"/>
      <c r="T105" s="53"/>
      <c r="U105" s="53"/>
      <c r="V105" t="str">
        <f t="shared" si="6"/>
        <v/>
      </c>
      <c r="W105" t="str">
        <f t="shared" si="5"/>
        <v/>
      </c>
    </row>
    <row r="106" spans="2:23">
      <c r="B106" s="23">
        <v>98</v>
      </c>
      <c r="C106" s="24" t="str">
        <f t="shared" si="7"/>
        <v/>
      </c>
      <c r="D106" s="24"/>
      <c r="E106" s="23"/>
      <c r="F106" s="25"/>
      <c r="G106" s="23"/>
      <c r="H106" s="23"/>
      <c r="I106" s="23"/>
      <c r="J106" s="23"/>
      <c r="K106" s="24" t="str">
        <f t="shared" si="8"/>
        <v/>
      </c>
      <c r="L106" s="24"/>
      <c r="M106" s="48"/>
      <c r="N106" s="23"/>
      <c r="O106" s="25"/>
      <c r="P106" s="23"/>
      <c r="Q106" s="23"/>
      <c r="R106" s="52"/>
      <c r="S106" s="52"/>
      <c r="T106" s="53"/>
      <c r="U106" s="53"/>
      <c r="V106" t="str">
        <f t="shared" si="6"/>
        <v/>
      </c>
      <c r="W106" t="str">
        <f t="shared" si="5"/>
        <v/>
      </c>
    </row>
    <row r="107" spans="2:23">
      <c r="B107" s="23">
        <v>99</v>
      </c>
      <c r="C107" s="24" t="str">
        <f t="shared" si="7"/>
        <v/>
      </c>
      <c r="D107" s="24"/>
      <c r="E107" s="23"/>
      <c r="F107" s="25"/>
      <c r="G107" s="23"/>
      <c r="H107" s="23"/>
      <c r="I107" s="23"/>
      <c r="J107" s="23"/>
      <c r="K107" s="24" t="str">
        <f t="shared" si="8"/>
        <v/>
      </c>
      <c r="L107" s="24"/>
      <c r="M107" s="48"/>
      <c r="N107" s="23"/>
      <c r="O107" s="25"/>
      <c r="P107" s="23"/>
      <c r="Q107" s="23"/>
      <c r="R107" s="52"/>
      <c r="S107" s="52"/>
      <c r="T107" s="53"/>
      <c r="U107" s="53"/>
      <c r="V107" t="str">
        <f t="shared" si="6"/>
        <v/>
      </c>
      <c r="W107" t="str">
        <f t="shared" si="5"/>
        <v/>
      </c>
    </row>
    <row r="108" spans="2:23">
      <c r="B108" s="23">
        <v>100</v>
      </c>
      <c r="C108" s="24" t="str">
        <f t="shared" si="7"/>
        <v/>
      </c>
      <c r="D108" s="24"/>
      <c r="E108" s="23"/>
      <c r="F108" s="25"/>
      <c r="G108" s="23"/>
      <c r="H108" s="23"/>
      <c r="I108" s="23"/>
      <c r="J108" s="23"/>
      <c r="K108" s="24" t="str">
        <f t="shared" si="8"/>
        <v/>
      </c>
      <c r="L108" s="24"/>
      <c r="M108" s="48"/>
      <c r="N108" s="23"/>
      <c r="O108" s="25"/>
      <c r="P108" s="23"/>
      <c r="Q108" s="23"/>
      <c r="R108" s="52"/>
      <c r="S108" s="52"/>
      <c r="T108" s="53"/>
      <c r="U108" s="53"/>
      <c r="V108" t="str">
        <f t="shared" si="6"/>
        <v/>
      </c>
      <c r="W108" t="str">
        <f t="shared" si="5"/>
        <v/>
      </c>
    </row>
    <row r="109" spans="2:18">
      <c r="B109" s="49"/>
      <c r="C109" s="49"/>
      <c r="D109" s="49"/>
      <c r="E109" s="49"/>
      <c r="F109" s="49"/>
      <c r="G109" s="49"/>
      <c r="H109" s="49"/>
      <c r="I109" s="49"/>
      <c r="J109" s="49"/>
      <c r="K109" s="49"/>
      <c r="L109" s="49"/>
      <c r="M109" s="49"/>
      <c r="N109" s="49"/>
      <c r="O109" s="49"/>
      <c r="P109" s="49"/>
      <c r="Q109" s="49"/>
      <c r="R109" s="49"/>
    </row>
  </sheetData>
  <autoFilter ref="B8:X108">
    <extLst/>
  </autoFilter>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0">
    <cfRule type="cellIs" dxfId="0" priority="79" stopIfTrue="1" operator="equal">
      <formula>"買"</formula>
    </cfRule>
    <cfRule type="cellIs" dxfId="1" priority="80" stopIfTrue="1" operator="equal">
      <formula>"売"</formula>
    </cfRule>
  </conditionalFormatting>
  <conditionalFormatting sqref="G11">
    <cfRule type="cellIs" dxfId="0" priority="77" stopIfTrue="1" operator="equal">
      <formula>"買"</formula>
    </cfRule>
    <cfRule type="cellIs" dxfId="1" priority="78" stopIfTrue="1" operator="equal">
      <formula>"売"</formula>
    </cfRule>
  </conditionalFormatting>
  <conditionalFormatting sqref="G12">
    <cfRule type="cellIs" dxfId="0" priority="75" stopIfTrue="1" operator="equal">
      <formula>"買"</formula>
    </cfRule>
    <cfRule type="cellIs" dxfId="1" priority="76" stopIfTrue="1" operator="equal">
      <formula>"売"</formula>
    </cfRule>
  </conditionalFormatting>
  <conditionalFormatting sqref="G13">
    <cfRule type="cellIs" dxfId="0" priority="73" stopIfTrue="1" operator="equal">
      <formula>"買"</formula>
    </cfRule>
    <cfRule type="cellIs" dxfId="1" priority="74" stopIfTrue="1" operator="equal">
      <formula>"売"</formula>
    </cfRule>
  </conditionalFormatting>
  <conditionalFormatting sqref="G14">
    <cfRule type="cellIs" dxfId="0" priority="71" stopIfTrue="1" operator="equal">
      <formula>"買"</formula>
    </cfRule>
    <cfRule type="cellIs" dxfId="1" priority="72" stopIfTrue="1" operator="equal">
      <formula>"売"</formula>
    </cfRule>
  </conditionalFormatting>
  <conditionalFormatting sqref="G15">
    <cfRule type="cellIs" dxfId="0" priority="69" stopIfTrue="1" operator="equal">
      <formula>"買"</formula>
    </cfRule>
    <cfRule type="cellIs" dxfId="1" priority="70" stopIfTrue="1" operator="equal">
      <formula>"売"</formula>
    </cfRule>
  </conditionalFormatting>
  <conditionalFormatting sqref="G16">
    <cfRule type="cellIs" dxfId="0" priority="67" stopIfTrue="1" operator="equal">
      <formula>"買"</formula>
    </cfRule>
    <cfRule type="cellIs" dxfId="1" priority="68" stopIfTrue="1" operator="equal">
      <formula>"売"</formula>
    </cfRule>
  </conditionalFormatting>
  <conditionalFormatting sqref="G17">
    <cfRule type="cellIs" dxfId="0" priority="65" stopIfTrue="1" operator="equal">
      <formula>"買"</formula>
    </cfRule>
    <cfRule type="cellIs" dxfId="1" priority="66" stopIfTrue="1" operator="equal">
      <formula>"売"</formula>
    </cfRule>
  </conditionalFormatting>
  <conditionalFormatting sqref="G18">
    <cfRule type="cellIs" dxfId="0" priority="63" stopIfTrue="1" operator="equal">
      <formula>"買"</formula>
    </cfRule>
    <cfRule type="cellIs" dxfId="1" priority="64" stopIfTrue="1" operator="equal">
      <formula>"売"</formula>
    </cfRule>
  </conditionalFormatting>
  <conditionalFormatting sqref="G19">
    <cfRule type="cellIs" dxfId="0" priority="61" stopIfTrue="1" operator="equal">
      <formula>"買"</formula>
    </cfRule>
    <cfRule type="cellIs" dxfId="1" priority="62" stopIfTrue="1" operator="equal">
      <formula>"売"</formula>
    </cfRule>
  </conditionalFormatting>
  <conditionalFormatting sqref="G20">
    <cfRule type="cellIs" dxfId="0" priority="59" stopIfTrue="1" operator="equal">
      <formula>"買"</formula>
    </cfRule>
    <cfRule type="cellIs" dxfId="1" priority="60" stopIfTrue="1" operator="equal">
      <formula>"売"</formula>
    </cfRule>
  </conditionalFormatting>
  <conditionalFormatting sqref="G21">
    <cfRule type="cellIs" dxfId="0" priority="57" stopIfTrue="1" operator="equal">
      <formula>"買"</formula>
    </cfRule>
    <cfRule type="cellIs" dxfId="1" priority="58" stopIfTrue="1" operator="equal">
      <formula>"売"</formula>
    </cfRule>
  </conditionalFormatting>
  <conditionalFormatting sqref="G22">
    <cfRule type="cellIs" dxfId="0" priority="55" stopIfTrue="1" operator="equal">
      <formula>"買"</formula>
    </cfRule>
    <cfRule type="cellIs" dxfId="1" priority="56" stopIfTrue="1" operator="equal">
      <formula>"売"</formula>
    </cfRule>
  </conditionalFormatting>
  <conditionalFormatting sqref="G23">
    <cfRule type="cellIs" dxfId="0" priority="53" stopIfTrue="1" operator="equal">
      <formula>"買"</formula>
    </cfRule>
    <cfRule type="cellIs" dxfId="1" priority="54" stopIfTrue="1" operator="equal">
      <formula>"売"</formula>
    </cfRule>
  </conditionalFormatting>
  <conditionalFormatting sqref="G25">
    <cfRule type="cellIs" dxfId="0" priority="51" stopIfTrue="1" operator="equal">
      <formula>"買"</formula>
    </cfRule>
    <cfRule type="cellIs" dxfId="1" priority="52" stopIfTrue="1" operator="equal">
      <formula>"売"</formula>
    </cfRule>
  </conditionalFormatting>
  <conditionalFormatting sqref="G26">
    <cfRule type="cellIs" dxfId="0" priority="49" stopIfTrue="1" operator="equal">
      <formula>"買"</formula>
    </cfRule>
    <cfRule type="cellIs" dxfId="1" priority="50" stopIfTrue="1" operator="equal">
      <formula>"売"</formula>
    </cfRule>
  </conditionalFormatting>
  <conditionalFormatting sqref="G27">
    <cfRule type="cellIs" dxfId="0" priority="47" stopIfTrue="1" operator="equal">
      <formula>"買"</formula>
    </cfRule>
    <cfRule type="cellIs" dxfId="1" priority="48" stopIfTrue="1" operator="equal">
      <formula>"売"</formula>
    </cfRule>
  </conditionalFormatting>
  <conditionalFormatting sqref="G28">
    <cfRule type="cellIs" dxfId="0" priority="45" stopIfTrue="1" operator="equal">
      <formula>"買"</formula>
    </cfRule>
    <cfRule type="cellIs" dxfId="1" priority="46" stopIfTrue="1" operator="equal">
      <formula>"売"</formula>
    </cfRule>
  </conditionalFormatting>
  <conditionalFormatting sqref="G30">
    <cfRule type="cellIs" dxfId="0" priority="43" stopIfTrue="1" operator="equal">
      <formula>"買"</formula>
    </cfRule>
    <cfRule type="cellIs" dxfId="1" priority="44" stopIfTrue="1" operator="equal">
      <formula>"売"</formula>
    </cfRule>
  </conditionalFormatting>
  <conditionalFormatting sqref="G31">
    <cfRule type="cellIs" dxfId="0" priority="41" stopIfTrue="1" operator="equal">
      <formula>"買"</formula>
    </cfRule>
    <cfRule type="cellIs" dxfId="1" priority="42" stopIfTrue="1" operator="equal">
      <formula>"売"</formula>
    </cfRule>
  </conditionalFormatting>
  <conditionalFormatting sqref="G32">
    <cfRule type="cellIs" dxfId="0" priority="39" stopIfTrue="1" operator="equal">
      <formula>"買"</formula>
    </cfRule>
    <cfRule type="cellIs" dxfId="1" priority="40" stopIfTrue="1" operator="equal">
      <formula>"売"</formula>
    </cfRule>
  </conditionalFormatting>
  <conditionalFormatting sqref="G33">
    <cfRule type="cellIs" dxfId="0" priority="37" stopIfTrue="1" operator="equal">
      <formula>"買"</formula>
    </cfRule>
    <cfRule type="cellIs" dxfId="1" priority="38" stopIfTrue="1" operator="equal">
      <formula>"売"</formula>
    </cfRule>
  </conditionalFormatting>
  <conditionalFormatting sqref="G34">
    <cfRule type="cellIs" dxfId="0" priority="35" stopIfTrue="1" operator="equal">
      <formula>"買"</formula>
    </cfRule>
    <cfRule type="cellIs" dxfId="1" priority="36" stopIfTrue="1" operator="equal">
      <formula>"売"</formula>
    </cfRule>
  </conditionalFormatting>
  <conditionalFormatting sqref="G35">
    <cfRule type="cellIs" dxfId="0" priority="33" stopIfTrue="1" operator="equal">
      <formula>"買"</formula>
    </cfRule>
    <cfRule type="cellIs" dxfId="1" priority="34" stopIfTrue="1" operator="equal">
      <formula>"売"</formula>
    </cfRule>
  </conditionalFormatting>
  <conditionalFormatting sqref="G36">
    <cfRule type="cellIs" dxfId="0" priority="31" stopIfTrue="1" operator="equal">
      <formula>"買"</formula>
    </cfRule>
    <cfRule type="cellIs" dxfId="1" priority="32" stopIfTrue="1" operator="equal">
      <formula>"売"</formula>
    </cfRule>
  </conditionalFormatting>
  <conditionalFormatting sqref="G37">
    <cfRule type="cellIs" dxfId="0" priority="29" stopIfTrue="1" operator="equal">
      <formula>"買"</formula>
    </cfRule>
    <cfRule type="cellIs" dxfId="1" priority="30" stopIfTrue="1" operator="equal">
      <formula>"売"</formula>
    </cfRule>
  </conditionalFormatting>
  <conditionalFormatting sqref="G38">
    <cfRule type="cellIs" dxfId="0" priority="27" stopIfTrue="1" operator="equal">
      <formula>"買"</formula>
    </cfRule>
    <cfRule type="cellIs" dxfId="1" priority="28" stopIfTrue="1" operator="equal">
      <formula>"売"</formula>
    </cfRule>
  </conditionalFormatting>
  <conditionalFormatting sqref="G39">
    <cfRule type="cellIs" dxfId="0" priority="25" stopIfTrue="1" operator="equal">
      <formula>"買"</formula>
    </cfRule>
    <cfRule type="cellIs" dxfId="1" priority="26" stopIfTrue="1" operator="equal">
      <formula>"売"</formula>
    </cfRule>
  </conditionalFormatting>
  <conditionalFormatting sqref="G40">
    <cfRule type="cellIs" dxfId="0" priority="23" stopIfTrue="1" operator="equal">
      <formula>"買"</formula>
    </cfRule>
    <cfRule type="cellIs" dxfId="1" priority="24" stopIfTrue="1" operator="equal">
      <formula>"売"</formula>
    </cfRule>
  </conditionalFormatting>
  <conditionalFormatting sqref="G41">
    <cfRule type="cellIs" dxfId="0" priority="21" stopIfTrue="1" operator="equal">
      <formula>"買"</formula>
    </cfRule>
    <cfRule type="cellIs" dxfId="1" priority="22" stopIfTrue="1" operator="equal">
      <formula>"売"</formula>
    </cfRule>
  </conditionalFormatting>
  <conditionalFormatting sqref="G42">
    <cfRule type="cellIs" dxfId="0" priority="19" stopIfTrue="1" operator="equal">
      <formula>"買"</formula>
    </cfRule>
    <cfRule type="cellIs" dxfId="1" priority="20" stopIfTrue="1" operator="equal">
      <formula>"売"</formula>
    </cfRule>
  </conditionalFormatting>
  <conditionalFormatting sqref="G43">
    <cfRule type="cellIs" dxfId="0" priority="17" stopIfTrue="1" operator="equal">
      <formula>"買"</formula>
    </cfRule>
    <cfRule type="cellIs" dxfId="1" priority="18" stopIfTrue="1" operator="equal">
      <formula>"売"</formula>
    </cfRule>
  </conditionalFormatting>
  <conditionalFormatting sqref="G44">
    <cfRule type="cellIs" dxfId="0" priority="15" stopIfTrue="1" operator="equal">
      <formula>"買"</formula>
    </cfRule>
    <cfRule type="cellIs" dxfId="1" priority="16" stopIfTrue="1" operator="equal">
      <formula>"売"</formula>
    </cfRule>
  </conditionalFormatting>
  <conditionalFormatting sqref="G45">
    <cfRule type="cellIs" dxfId="0" priority="13" stopIfTrue="1" operator="equal">
      <formula>"買"</formula>
    </cfRule>
    <cfRule type="cellIs" dxfId="1" priority="14" stopIfTrue="1" operator="equal">
      <formula>"売"</formula>
    </cfRule>
  </conditionalFormatting>
  <conditionalFormatting sqref="G47">
    <cfRule type="cellIs" dxfId="0" priority="11" stopIfTrue="1" operator="equal">
      <formula>"買"</formula>
    </cfRule>
    <cfRule type="cellIs" dxfId="1" priority="12" stopIfTrue="1" operator="equal">
      <formula>"売"</formula>
    </cfRule>
  </conditionalFormatting>
  <conditionalFormatting sqref="G49">
    <cfRule type="cellIs" dxfId="0" priority="9" stopIfTrue="1" operator="equal">
      <formula>"買"</formula>
    </cfRule>
    <cfRule type="cellIs" dxfId="1" priority="10" stopIfTrue="1" operator="equal">
      <formula>"売"</formula>
    </cfRule>
  </conditionalFormatting>
  <conditionalFormatting sqref="G50">
    <cfRule type="cellIs" dxfId="0" priority="7" stopIfTrue="1" operator="equal">
      <formula>"買"</formula>
    </cfRule>
    <cfRule type="cellIs" dxfId="1" priority="8" stopIfTrue="1" operator="equal">
      <formula>"売"</formula>
    </cfRule>
  </conditionalFormatting>
  <conditionalFormatting sqref="G51">
    <cfRule type="cellIs" dxfId="0" priority="5" stopIfTrue="1" operator="equal">
      <formula>"買"</formula>
    </cfRule>
    <cfRule type="cellIs" dxfId="1" priority="6" stopIfTrue="1" operator="equal">
      <formula>"売"</formula>
    </cfRule>
  </conditionalFormatting>
  <conditionalFormatting sqref="G52">
    <cfRule type="cellIs" dxfId="0" priority="3" stopIfTrue="1" operator="equal">
      <formula>"買"</formula>
    </cfRule>
    <cfRule type="cellIs" dxfId="1" priority="4" stopIfTrue="1" operator="equal">
      <formula>"売"</formula>
    </cfRule>
  </conditionalFormatting>
  <conditionalFormatting sqref="G56">
    <cfRule type="cellIs" dxfId="0" priority="1" stopIfTrue="1" operator="equal">
      <formula>"買"</formula>
    </cfRule>
    <cfRule type="cellIs" dxfId="1" priority="2" stopIfTrue="1" operator="equal">
      <formula>"売"</formula>
    </cfRule>
  </conditionalFormatting>
  <conditionalFormatting sqref="G9 G24 G29 G46 G48 G53:G55 G57:G108">
    <cfRule type="cellIs" dxfId="0" priority="81" stopIfTrue="1" operator="equal">
      <formula>"買"</formula>
    </cfRule>
    <cfRule type="cellIs" dxfId="1" priority="82" stopIfTrue="1" operator="equal">
      <formula>"売"</formula>
    </cfRule>
  </conditionalFormatting>
  <dataValidations count="1">
    <dataValidation type="list" allowBlank="1" showInputMessage="1" showErrorMessage="1" sqref="G9 G10 G11 G12 G13 G14 G15 G16 G17 G18 G19 G20 G21 G22 G23 G24 G25 G26 G27 G28 G29 G30 G31 G32 G33 G34 G35 G36 G37 G38 G39 G40 G41 G42 G43 G44 G45 G46 G47 G48 G49 G50 G51 G52 G56 G53:G55 G57:G108">
      <formula1>"買,売"</formula1>
    </dataValidation>
  </dataValidations>
  <pageMargins left="0.7" right="0.7" top="0.75" bottom="0.75" header="0.3" footer="0.3"/>
  <pageSetup paperSize="9" orientation="portrait" horizontalDpi="600" vertic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X109"/>
  <sheetViews>
    <sheetView workbookViewId="0">
      <pane ySplit="8" topLeftCell="A41" activePane="bottomLeft" state="frozen"/>
      <selection/>
      <selection pane="bottomLeft" activeCell="C59" sqref="C59:U114"/>
    </sheetView>
  </sheetViews>
  <sheetFormatPr defaultColWidth="8.88888888888889" defaultRowHeight="13.2"/>
  <cols>
    <col min="1" max="1" width="2.87962962962963" customWidth="1"/>
    <col min="2" max="18" width="6.62962962962963" customWidth="1"/>
    <col min="22" max="22" width="10.8796296296296" style="1" hidden="1" customWidth="1"/>
    <col min="23" max="23" width="8.88888888888889" hidden="1" customWidth="1"/>
  </cols>
  <sheetData>
    <row r="2" spans="2:20">
      <c r="B2" s="2" t="s">
        <v>10</v>
      </c>
      <c r="C2" s="2"/>
      <c r="D2" s="54" t="s">
        <v>11</v>
      </c>
      <c r="E2" s="54"/>
      <c r="F2" s="2" t="s">
        <v>12</v>
      </c>
      <c r="G2" s="2"/>
      <c r="H2" s="3" t="s">
        <v>13</v>
      </c>
      <c r="I2" s="3"/>
      <c r="J2" s="2" t="s">
        <v>14</v>
      </c>
      <c r="K2" s="2"/>
      <c r="L2" s="55">
        <v>500000</v>
      </c>
      <c r="M2" s="54"/>
      <c r="N2" s="2" t="s">
        <v>15</v>
      </c>
      <c r="O2" s="2"/>
      <c r="P2" s="26">
        <f>SUM(L2,D4)</f>
        <v>797112.742021699</v>
      </c>
      <c r="Q2" s="3"/>
      <c r="R2" s="49"/>
      <c r="S2" s="49"/>
      <c r="T2" s="49"/>
    </row>
    <row r="3" ht="57" customHeight="1" spans="2:19">
      <c r="B3" s="2" t="s">
        <v>16</v>
      </c>
      <c r="C3" s="2"/>
      <c r="D3" s="4" t="s">
        <v>17</v>
      </c>
      <c r="E3" s="4"/>
      <c r="F3" s="4"/>
      <c r="G3" s="4"/>
      <c r="H3" s="4"/>
      <c r="I3" s="4"/>
      <c r="J3" s="2" t="s">
        <v>18</v>
      </c>
      <c r="K3" s="2"/>
      <c r="L3" s="4" t="s">
        <v>49</v>
      </c>
      <c r="M3" s="27"/>
      <c r="N3" s="27"/>
      <c r="O3" s="27"/>
      <c r="P3" s="27"/>
      <c r="Q3" s="27"/>
      <c r="R3" s="49"/>
      <c r="S3" s="49"/>
    </row>
    <row r="4" spans="2:20">
      <c r="B4" s="2" t="s">
        <v>20</v>
      </c>
      <c r="C4" s="2"/>
      <c r="D4" s="5">
        <f>SUM($R$9:$S$993)</f>
        <v>297112.742021699</v>
      </c>
      <c r="E4" s="5"/>
      <c r="F4" s="2" t="s">
        <v>21</v>
      </c>
      <c r="G4" s="2"/>
      <c r="H4" s="6">
        <f>SUM($T$9:$U$108)</f>
        <v>-177.000000000008</v>
      </c>
      <c r="I4" s="3"/>
      <c r="J4" s="28" t="s">
        <v>22</v>
      </c>
      <c r="K4" s="28"/>
      <c r="L4" s="26">
        <f>MAX($C$9:$D$990)-C9</f>
        <v>285332.750760294</v>
      </c>
      <c r="M4" s="26"/>
      <c r="N4" s="28" t="s">
        <v>23</v>
      </c>
      <c r="O4" s="28"/>
      <c r="P4" s="5">
        <f>SUMIF(R9:S990,"&lt;0",R9:S990)</f>
        <v>-105756.055634873</v>
      </c>
      <c r="Q4" s="5"/>
      <c r="R4" s="49"/>
      <c r="S4" s="49"/>
      <c r="T4" s="49"/>
    </row>
    <row r="5" spans="2:20">
      <c r="B5" s="7" t="s">
        <v>24</v>
      </c>
      <c r="C5" s="3">
        <f>COUNTIF($R$9:$R$990,"&gt;0")</f>
        <v>34</v>
      </c>
      <c r="D5" s="2" t="s">
        <v>25</v>
      </c>
      <c r="E5" s="8">
        <f>COUNTIF($R$9:$R$990,"&lt;0")</f>
        <v>16</v>
      </c>
      <c r="F5" s="2" t="s">
        <v>26</v>
      </c>
      <c r="G5" s="3">
        <f>COUNTIF($R$9:$R$990,"=0")</f>
        <v>0</v>
      </c>
      <c r="H5" s="2" t="s">
        <v>27</v>
      </c>
      <c r="I5" s="29">
        <f>C5/SUM(C5,E5,G5)</f>
        <v>0.68</v>
      </c>
      <c r="J5" s="7" t="s">
        <v>28</v>
      </c>
      <c r="K5" s="2"/>
      <c r="L5" s="30">
        <f>MAX(V9:V993)</f>
        <v>7</v>
      </c>
      <c r="M5" s="31"/>
      <c r="N5" s="32" t="s">
        <v>29</v>
      </c>
      <c r="O5" s="33"/>
      <c r="P5" s="30">
        <f>MAX(W9:W993)</f>
        <v>3</v>
      </c>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33</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3">
      <c r="B9" s="23">
        <v>1</v>
      </c>
      <c r="C9" s="24">
        <v>500000</v>
      </c>
      <c r="D9" s="24"/>
      <c r="E9" s="23">
        <v>2017</v>
      </c>
      <c r="F9" s="25">
        <v>43499</v>
      </c>
      <c r="G9" s="23" t="s">
        <v>44</v>
      </c>
      <c r="H9" s="23">
        <v>112.48</v>
      </c>
      <c r="I9" s="23"/>
      <c r="J9" s="23">
        <v>59</v>
      </c>
      <c r="K9" s="24">
        <f t="shared" ref="K9:K21" si="0">IF(J9="","",C9*0.01)</f>
        <v>5000</v>
      </c>
      <c r="L9" s="24"/>
      <c r="M9" s="48">
        <f>IF(J9="","",(K9/J9)/LOOKUP(RIGHT($D$2,3),定数!$A$6:$A$13,定数!$B$6:$B$13))</f>
        <v>0.847457627118644</v>
      </c>
      <c r="N9" s="23">
        <v>2017</v>
      </c>
      <c r="O9" s="25">
        <v>43502</v>
      </c>
      <c r="P9" s="23">
        <v>111.6</v>
      </c>
      <c r="Q9" s="23"/>
      <c r="R9" s="52">
        <f>IF(P9="","",T9*M9*LOOKUP(RIGHT($D$2,3),定数!$A$6:$A$13,定数!$B$6:$B$13))</f>
        <v>7457.62711864415</v>
      </c>
      <c r="S9" s="52"/>
      <c r="T9" s="53">
        <f>IF(P9="","",IF(G9="買",(P9-H9),(H9-P9))*IF(RIGHT($D$2,3)="JPY",100,10000))</f>
        <v>88.000000000001</v>
      </c>
      <c r="U9" s="53"/>
      <c r="V9" s="56">
        <f t="shared" ref="V9:V22" si="1">IF(T9&lt;&gt;"",IF(T9&gt;0,1+V8,0),"")</f>
        <v>1</v>
      </c>
      <c r="W9">
        <f t="shared" ref="W9:W72" si="2">IF(T9&lt;&gt;"",IF(T9&lt;0,1+W8,0),"")</f>
        <v>0</v>
      </c>
    </row>
    <row r="10" spans="2:23">
      <c r="B10" s="23">
        <v>2</v>
      </c>
      <c r="C10" s="24">
        <f t="shared" ref="C10:C73" si="3">IF(R9="","",C9+R9)</f>
        <v>507457.627118644</v>
      </c>
      <c r="D10" s="24"/>
      <c r="E10" s="23" t="s">
        <v>45</v>
      </c>
      <c r="F10" s="25">
        <v>43504</v>
      </c>
      <c r="G10" s="23" t="s">
        <v>46</v>
      </c>
      <c r="H10" s="23">
        <v>112.34</v>
      </c>
      <c r="I10" s="23"/>
      <c r="J10" s="23">
        <v>3</v>
      </c>
      <c r="K10" s="24">
        <f t="shared" si="0"/>
        <v>5074.57627118644</v>
      </c>
      <c r="L10" s="24"/>
      <c r="M10" s="48">
        <f>IF(J10="","",(K10/J10)/LOOKUP(RIGHT($D$2,3),定数!$A$6:$A$13,定数!$B$6:$B$13))</f>
        <v>16.9152542372881</v>
      </c>
      <c r="N10" s="23" t="s">
        <v>45</v>
      </c>
      <c r="O10" s="25">
        <v>43505</v>
      </c>
      <c r="P10" s="23">
        <v>112.77</v>
      </c>
      <c r="Q10" s="23"/>
      <c r="R10" s="52">
        <f>IF(P10="","",T10*M10*LOOKUP(RIGHT($D$2,3),定数!$A$6:$A$13,定数!$B$6:$B$13))</f>
        <v>72735.5932203377</v>
      </c>
      <c r="S10" s="52"/>
      <c r="T10" s="53">
        <f>IF(P10="","",IF(G10="買",(P10-H10),(H10-P10))*IF(RIGHT($D$2,3)="JPY",100,10000))</f>
        <v>42.9999999999993</v>
      </c>
      <c r="U10" s="53"/>
      <c r="V10" s="1">
        <f t="shared" si="1"/>
        <v>2</v>
      </c>
      <c r="W10">
        <f t="shared" si="2"/>
        <v>0</v>
      </c>
    </row>
    <row r="11" spans="2:23">
      <c r="B11" s="23">
        <v>3</v>
      </c>
      <c r="C11" s="24">
        <f t="shared" si="3"/>
        <v>580193.220338982</v>
      </c>
      <c r="D11" s="24"/>
      <c r="E11" s="23" t="s">
        <v>45</v>
      </c>
      <c r="F11" s="25">
        <v>43509</v>
      </c>
      <c r="G11" s="23" t="s">
        <v>46</v>
      </c>
      <c r="H11" s="23">
        <v>113.93</v>
      </c>
      <c r="I11" s="23"/>
      <c r="J11" s="23">
        <v>33</v>
      </c>
      <c r="K11" s="24">
        <f t="shared" si="0"/>
        <v>5801.93220338982</v>
      </c>
      <c r="L11" s="24"/>
      <c r="M11" s="48">
        <f>IF(J11="","",(K11/J11)/LOOKUP(RIGHT($D$2,3),定数!$A$6:$A$13,定数!$B$6:$B$13))</f>
        <v>1.75816127375449</v>
      </c>
      <c r="N11" s="23" t="s">
        <v>45</v>
      </c>
      <c r="O11" s="25">
        <v>43509</v>
      </c>
      <c r="P11" s="23">
        <v>113.6</v>
      </c>
      <c r="Q11" s="23"/>
      <c r="R11" s="52">
        <f>IF(P11="","",T11*M11*LOOKUP(RIGHT($D$2,3),定数!$A$6:$A$13,定数!$B$6:$B$13))</f>
        <v>-5801.93220339004</v>
      </c>
      <c r="S11" s="52"/>
      <c r="T11" s="53">
        <f>IF(P11="","",IF(G11="買",(P11-H11),(H11-P11))*IF(RIGHT($D$2,3)="JPY",100,10000))</f>
        <v>-33.0000000000013</v>
      </c>
      <c r="U11" s="53"/>
      <c r="V11" s="1">
        <f t="shared" si="1"/>
        <v>0</v>
      </c>
      <c r="W11">
        <f t="shared" si="2"/>
        <v>1</v>
      </c>
    </row>
    <row r="12" spans="2:23">
      <c r="B12" s="23">
        <v>4</v>
      </c>
      <c r="C12" s="24">
        <f t="shared" si="3"/>
        <v>574391.288135592</v>
      </c>
      <c r="D12" s="24"/>
      <c r="E12" s="23" t="s">
        <v>45</v>
      </c>
      <c r="F12" s="25">
        <v>43554</v>
      </c>
      <c r="G12" s="23" t="s">
        <v>46</v>
      </c>
      <c r="H12" s="23">
        <v>111.54</v>
      </c>
      <c r="I12" s="23"/>
      <c r="J12" s="23">
        <v>55</v>
      </c>
      <c r="K12" s="24">
        <f t="shared" si="0"/>
        <v>5743.91288135592</v>
      </c>
      <c r="L12" s="24"/>
      <c r="M12" s="48">
        <f>IF(J12="","",(K12/J12)/LOOKUP(RIGHT($D$2,3),定数!$A$6:$A$13,定数!$B$6:$B$13))</f>
        <v>1.04434779661017</v>
      </c>
      <c r="N12" s="23" t="s">
        <v>45</v>
      </c>
      <c r="O12" s="25">
        <v>43558</v>
      </c>
      <c r="P12" s="23">
        <v>110.99</v>
      </c>
      <c r="Q12" s="23"/>
      <c r="R12" s="52">
        <f>IF(P12="","",T12*M12*LOOKUP(RIGHT($D$2,3),定数!$A$6:$A$13,定数!$B$6:$B$13))</f>
        <v>-5743.91288135604</v>
      </c>
      <c r="S12" s="52"/>
      <c r="T12" s="53">
        <f>IF(P12="","",IF(G12="買",(P12-H12),(H12-P12))*IF(RIGHT($D$2,3)="JPY",100,10000))</f>
        <v>-55.0000000000011</v>
      </c>
      <c r="U12" s="53"/>
      <c r="V12" s="1">
        <f t="shared" si="1"/>
        <v>0</v>
      </c>
      <c r="W12">
        <f t="shared" si="2"/>
        <v>2</v>
      </c>
    </row>
    <row r="13" spans="2:23">
      <c r="B13" s="23">
        <v>5</v>
      </c>
      <c r="C13" s="24">
        <f t="shared" si="3"/>
        <v>568647.375254236</v>
      </c>
      <c r="D13" s="24"/>
      <c r="E13" s="23" t="s">
        <v>45</v>
      </c>
      <c r="F13" s="25">
        <v>43558</v>
      </c>
      <c r="G13" s="23" t="s">
        <v>44</v>
      </c>
      <c r="H13" s="23">
        <v>111.58</v>
      </c>
      <c r="I13" s="23"/>
      <c r="J13" s="23">
        <v>31</v>
      </c>
      <c r="K13" s="24">
        <f t="shared" si="0"/>
        <v>5686.47375254236</v>
      </c>
      <c r="L13" s="24"/>
      <c r="M13" s="48">
        <f>IF(J13="","",(K13/J13)/LOOKUP(RIGHT($D$2,3),定数!$A$6:$A$13,定数!$B$6:$B$13))</f>
        <v>1.83434637178786</v>
      </c>
      <c r="N13" s="23" t="s">
        <v>45</v>
      </c>
      <c r="O13" s="25">
        <v>43558</v>
      </c>
      <c r="P13" s="23">
        <v>110.82</v>
      </c>
      <c r="Q13" s="23"/>
      <c r="R13" s="52">
        <f>IF(P13="","",T13*M13*LOOKUP(RIGHT($D$2,3),定数!$A$6:$A$13,定数!$B$6:$B$13))</f>
        <v>13941.0324255878</v>
      </c>
      <c r="S13" s="52"/>
      <c r="T13" s="53">
        <f>IF(P13="","",IF(G13="買",(P13-H13),(H13-P13))*IF(RIGHT($D$2,3)="JPY",100,10000))</f>
        <v>76.0000000000005</v>
      </c>
      <c r="U13" s="53"/>
      <c r="V13" s="1">
        <f t="shared" si="1"/>
        <v>1</v>
      </c>
      <c r="W13">
        <f t="shared" si="2"/>
        <v>0</v>
      </c>
    </row>
    <row r="14" spans="2:23">
      <c r="B14" s="23">
        <v>6</v>
      </c>
      <c r="C14" s="24">
        <f t="shared" si="3"/>
        <v>582588.407679823</v>
      </c>
      <c r="D14" s="24"/>
      <c r="E14" s="23" t="s">
        <v>45</v>
      </c>
      <c r="F14" s="25">
        <v>43559</v>
      </c>
      <c r="G14" s="23" t="s">
        <v>44</v>
      </c>
      <c r="H14" s="23">
        <v>110.61</v>
      </c>
      <c r="I14" s="23"/>
      <c r="J14" s="23">
        <v>29</v>
      </c>
      <c r="K14" s="24">
        <f t="shared" si="0"/>
        <v>5825.88407679823</v>
      </c>
      <c r="L14" s="24"/>
      <c r="M14" s="48">
        <f>IF(J14="","",(K14/J14)/LOOKUP(RIGHT($D$2,3),定数!$A$6:$A$13,定数!$B$6:$B$13))</f>
        <v>2.00892554372353</v>
      </c>
      <c r="N14" s="23" t="s">
        <v>45</v>
      </c>
      <c r="O14" s="25">
        <v>43560</v>
      </c>
      <c r="P14" s="23">
        <v>110.9</v>
      </c>
      <c r="Q14" s="23"/>
      <c r="R14" s="52">
        <f>IF(P14="","",T14*M14*LOOKUP(RIGHT($D$2,3),定数!$A$6:$A$13,定数!$B$6:$B$13))</f>
        <v>-5825.88407679836</v>
      </c>
      <c r="S14" s="52"/>
      <c r="T14" s="53">
        <f>IF(P14="","",IF(G14="買",(P14-H14),(H14-P14))*IF(RIGHT($D$2,3)="JPY",100,10000))</f>
        <v>-29.0000000000006</v>
      </c>
      <c r="U14" s="53"/>
      <c r="V14" s="1">
        <f t="shared" si="1"/>
        <v>0</v>
      </c>
      <c r="W14">
        <f t="shared" si="2"/>
        <v>1</v>
      </c>
    </row>
    <row r="15" spans="2:23">
      <c r="B15" s="23">
        <v>7</v>
      </c>
      <c r="C15" s="24">
        <f t="shared" si="3"/>
        <v>576762.523603025</v>
      </c>
      <c r="D15" s="24"/>
      <c r="E15" s="23" t="s">
        <v>45</v>
      </c>
      <c r="F15" s="25">
        <v>43568</v>
      </c>
      <c r="G15" s="23" t="s">
        <v>44</v>
      </c>
      <c r="H15" s="23">
        <v>109.04</v>
      </c>
      <c r="I15" s="23"/>
      <c r="J15" s="23">
        <v>34</v>
      </c>
      <c r="K15" s="24">
        <f t="shared" si="0"/>
        <v>5767.62523603025</v>
      </c>
      <c r="L15" s="24"/>
      <c r="M15" s="48">
        <f>IF(J15="","",(K15/J15)/LOOKUP(RIGHT($D$2,3),定数!$A$6:$A$13,定数!$B$6:$B$13))</f>
        <v>1.69636036353831</v>
      </c>
      <c r="N15" s="23" t="s">
        <v>45</v>
      </c>
      <c r="O15" s="25">
        <v>43571</v>
      </c>
      <c r="P15" s="23">
        <v>108.53</v>
      </c>
      <c r="Q15" s="23"/>
      <c r="R15" s="52">
        <f>IF(P15="","",T15*M15*LOOKUP(RIGHT($D$2,3),定数!$A$6:$A$13,定数!$B$6:$B$13))</f>
        <v>8651.43785404546</v>
      </c>
      <c r="S15" s="52"/>
      <c r="T15" s="53">
        <f>IF(P15="","",IF(G15="買",(P15-H15),(H15-P15))*IF(RIGHT($D$2,3)="JPY",100,10000))</f>
        <v>51.0000000000005</v>
      </c>
      <c r="U15" s="53"/>
      <c r="V15" s="1">
        <f t="shared" si="1"/>
        <v>1</v>
      </c>
      <c r="W15">
        <f t="shared" si="2"/>
        <v>0</v>
      </c>
    </row>
    <row r="16" spans="2:23">
      <c r="B16" s="23">
        <v>8</v>
      </c>
      <c r="C16" s="24">
        <f t="shared" si="3"/>
        <v>585413.961457071</v>
      </c>
      <c r="D16" s="24"/>
      <c r="E16" s="23" t="s">
        <v>45</v>
      </c>
      <c r="F16" s="25">
        <v>43574</v>
      </c>
      <c r="G16" s="23" t="s">
        <v>46</v>
      </c>
      <c r="H16" s="23">
        <v>108.95</v>
      </c>
      <c r="I16" s="23"/>
      <c r="J16" s="23">
        <v>27</v>
      </c>
      <c r="K16" s="24">
        <f t="shared" si="0"/>
        <v>5854.13961457071</v>
      </c>
      <c r="L16" s="24"/>
      <c r="M16" s="48">
        <f>IF(J16="","",(K16/J16)/LOOKUP(RIGHT($D$2,3),定数!$A$6:$A$13,定数!$B$6:$B$13))</f>
        <v>2.16819985724841</v>
      </c>
      <c r="N16" s="23" t="s">
        <v>45</v>
      </c>
      <c r="O16" s="25">
        <v>43575</v>
      </c>
      <c r="P16" s="23">
        <v>109.33</v>
      </c>
      <c r="Q16" s="23"/>
      <c r="R16" s="52">
        <f>IF(P16="","",T16*M16*LOOKUP(RIGHT($D$2,3),定数!$A$6:$A$13,定数!$B$6:$B$13))</f>
        <v>8239.15945754386</v>
      </c>
      <c r="S16" s="52"/>
      <c r="T16" s="53">
        <f>IF(P16="","",IF(G16="買",(P16-H16),(H16-P16))*IF(RIGHT($D$2,3)="JPY",100,10000))</f>
        <v>37.9999999999995</v>
      </c>
      <c r="U16" s="53"/>
      <c r="V16" s="1">
        <f t="shared" si="1"/>
        <v>2</v>
      </c>
      <c r="W16">
        <f t="shared" si="2"/>
        <v>0</v>
      </c>
    </row>
    <row r="17" spans="2:23">
      <c r="B17" s="23">
        <v>9</v>
      </c>
      <c r="C17" s="24">
        <f t="shared" si="3"/>
        <v>593653.120914614</v>
      </c>
      <c r="D17" s="24"/>
      <c r="E17" s="23" t="s">
        <v>45</v>
      </c>
      <c r="F17" s="25">
        <v>43579</v>
      </c>
      <c r="G17" s="23" t="s">
        <v>46</v>
      </c>
      <c r="H17" s="23">
        <v>109.92</v>
      </c>
      <c r="I17" s="23"/>
      <c r="J17" s="23">
        <v>34</v>
      </c>
      <c r="K17" s="24">
        <f t="shared" si="0"/>
        <v>5936.53120914614</v>
      </c>
      <c r="L17" s="24"/>
      <c r="M17" s="48">
        <f>IF(J17="","",(K17/J17)/LOOKUP(RIGHT($D$2,3),定数!$A$6:$A$13,定数!$B$6:$B$13))</f>
        <v>1.74603859092534</v>
      </c>
      <c r="N17" s="23" t="s">
        <v>45</v>
      </c>
      <c r="O17" s="25">
        <v>43580</v>
      </c>
      <c r="P17" s="23">
        <v>110.4</v>
      </c>
      <c r="Q17" s="23"/>
      <c r="R17" s="52">
        <f>IF(P17="","",T17*M17*LOOKUP(RIGHT($D$2,3),定数!$A$6:$A$13,定数!$B$6:$B$13))</f>
        <v>8380.98523644169</v>
      </c>
      <c r="S17" s="52"/>
      <c r="T17" s="53">
        <f>IF(P17="","",IF(G17="買",(P17-H17),(H17-P17))*IF(RIGHT($D$2,3)="JPY",100,10000))</f>
        <v>48.0000000000004</v>
      </c>
      <c r="U17" s="53"/>
      <c r="V17" s="1">
        <f t="shared" si="1"/>
        <v>3</v>
      </c>
      <c r="W17">
        <f t="shared" si="2"/>
        <v>0</v>
      </c>
    </row>
    <row r="18" spans="2:23">
      <c r="B18" s="23">
        <v>10</v>
      </c>
      <c r="C18" s="24">
        <f t="shared" si="3"/>
        <v>602034.106151056</v>
      </c>
      <c r="D18" s="24"/>
      <c r="E18" s="23" t="s">
        <v>45</v>
      </c>
      <c r="F18" s="25">
        <v>43585</v>
      </c>
      <c r="G18" s="23" t="s">
        <v>46</v>
      </c>
      <c r="H18" s="23">
        <v>111.47</v>
      </c>
      <c r="I18" s="23"/>
      <c r="J18" s="23">
        <v>27</v>
      </c>
      <c r="K18" s="24">
        <f t="shared" si="0"/>
        <v>6020.34106151056</v>
      </c>
      <c r="L18" s="24"/>
      <c r="M18" s="48">
        <f>IF(J18="","",(K18/J18)/LOOKUP(RIGHT($D$2,3),定数!$A$6:$A$13,定数!$B$6:$B$13))</f>
        <v>2.22975594870762</v>
      </c>
      <c r="N18" s="23" t="s">
        <v>45</v>
      </c>
      <c r="O18" s="25">
        <v>43586</v>
      </c>
      <c r="P18" s="23">
        <v>111.89</v>
      </c>
      <c r="Q18" s="23"/>
      <c r="R18" s="52">
        <f>IF(P18="","",T18*M18*LOOKUP(RIGHT($D$2,3),定数!$A$6:$A$13,定数!$B$6:$B$13))</f>
        <v>9364.97498457202</v>
      </c>
      <c r="S18" s="52"/>
      <c r="T18" s="53">
        <f>IF(P18="","",IF(G18="買",(P18-H18),(H18-P18))*IF(RIGHT($D$2,3)="JPY",100,10000))</f>
        <v>42.0000000000002</v>
      </c>
      <c r="U18" s="53"/>
      <c r="V18" s="1">
        <f t="shared" si="1"/>
        <v>4</v>
      </c>
      <c r="W18">
        <f t="shared" si="2"/>
        <v>0</v>
      </c>
    </row>
    <row r="19" spans="2:23">
      <c r="B19" s="23">
        <v>11</v>
      </c>
      <c r="C19" s="24">
        <f t="shared" si="3"/>
        <v>611399.081135628</v>
      </c>
      <c r="D19" s="24"/>
      <c r="E19" s="23" t="s">
        <v>45</v>
      </c>
      <c r="F19" s="25">
        <v>43595</v>
      </c>
      <c r="G19" s="23" t="s">
        <v>46</v>
      </c>
      <c r="H19" s="23">
        <v>113.84</v>
      </c>
      <c r="I19" s="23"/>
      <c r="J19" s="23">
        <v>17</v>
      </c>
      <c r="K19" s="24">
        <f t="shared" si="0"/>
        <v>6113.99081135628</v>
      </c>
      <c r="L19" s="24"/>
      <c r="M19" s="48">
        <f>IF(J19="","",(K19/J19)/LOOKUP(RIGHT($D$2,3),定数!$A$6:$A$13,定数!$B$6:$B$13))</f>
        <v>3.59646518315075</v>
      </c>
      <c r="N19" s="23" t="s">
        <v>45</v>
      </c>
      <c r="O19" s="25">
        <v>43595</v>
      </c>
      <c r="P19" s="23">
        <v>114.34</v>
      </c>
      <c r="Q19" s="23"/>
      <c r="R19" s="52">
        <f>IF(P19="","",T19*M19*LOOKUP(RIGHT($D$2,3),定数!$A$6:$A$13,定数!$B$6:$B$13))</f>
        <v>17982.3259157538</v>
      </c>
      <c r="S19" s="52"/>
      <c r="T19" s="53">
        <f>IF(P19="","",IF(G19="買",(P19-H19),(H19-P19))*IF(RIGHT($D$2,3)="JPY",100,10000))</f>
        <v>50</v>
      </c>
      <c r="U19" s="53"/>
      <c r="V19" s="1">
        <f t="shared" si="1"/>
        <v>5</v>
      </c>
      <c r="W19">
        <f t="shared" si="2"/>
        <v>0</v>
      </c>
    </row>
    <row r="20" spans="2:23">
      <c r="B20" s="23">
        <v>12</v>
      </c>
      <c r="C20" s="24">
        <f t="shared" si="3"/>
        <v>629381.407051382</v>
      </c>
      <c r="D20" s="24"/>
      <c r="E20" s="23" t="s">
        <v>45</v>
      </c>
      <c r="F20" s="25">
        <v>43597</v>
      </c>
      <c r="G20" s="23" t="s">
        <v>44</v>
      </c>
      <c r="H20" s="23">
        <v>113.77</v>
      </c>
      <c r="I20" s="23"/>
      <c r="J20" s="23">
        <v>24</v>
      </c>
      <c r="K20" s="24">
        <f t="shared" si="0"/>
        <v>6293.81407051382</v>
      </c>
      <c r="L20" s="24"/>
      <c r="M20" s="48">
        <f>IF(J20="","",(K20/J20)/LOOKUP(RIGHT($D$2,3),定数!$A$6:$A$13,定数!$B$6:$B$13))</f>
        <v>2.62242252938076</v>
      </c>
      <c r="N20" s="23" t="s">
        <v>45</v>
      </c>
      <c r="O20" s="25">
        <v>43597</v>
      </c>
      <c r="P20" s="23">
        <v>113.42</v>
      </c>
      <c r="Q20" s="23"/>
      <c r="R20" s="52">
        <f>IF(P20="","",T20*M20*LOOKUP(RIGHT($D$2,3),定数!$A$6:$A$13,定数!$B$6:$B$13))</f>
        <v>9178.4788528325</v>
      </c>
      <c r="S20" s="52"/>
      <c r="T20" s="53">
        <f>IF(P20="","",IF(G20="買",(P20-H20),(H20-P20))*IF(RIGHT($D$2,3)="JPY",100,10000))</f>
        <v>34.9999999999994</v>
      </c>
      <c r="U20" s="53"/>
      <c r="V20" s="1">
        <f t="shared" si="1"/>
        <v>6</v>
      </c>
      <c r="W20">
        <f t="shared" si="2"/>
        <v>0</v>
      </c>
    </row>
    <row r="21" spans="2:23">
      <c r="B21" s="23">
        <v>13</v>
      </c>
      <c r="C21" s="24">
        <f t="shared" si="3"/>
        <v>638559.885904214</v>
      </c>
      <c r="D21" s="24"/>
      <c r="E21" s="23" t="s">
        <v>45</v>
      </c>
      <c r="F21" s="25">
        <v>43613</v>
      </c>
      <c r="G21" s="23" t="s">
        <v>44</v>
      </c>
      <c r="H21" s="23">
        <v>111.25</v>
      </c>
      <c r="I21" s="23"/>
      <c r="J21" s="23">
        <v>21</v>
      </c>
      <c r="K21" s="24">
        <f t="shared" si="0"/>
        <v>6385.59885904214</v>
      </c>
      <c r="L21" s="24"/>
      <c r="M21" s="48">
        <f>IF(J21="","",(K21/J21)/LOOKUP(RIGHT($D$2,3),定数!$A$6:$A$13,定数!$B$6:$B$13))</f>
        <v>3.04076136144864</v>
      </c>
      <c r="N21" s="23" t="s">
        <v>45</v>
      </c>
      <c r="O21" s="25">
        <v>43614</v>
      </c>
      <c r="P21" s="23">
        <v>110.97</v>
      </c>
      <c r="Q21" s="23"/>
      <c r="R21" s="52">
        <f>IF(P21="","",T21*M21*LOOKUP(RIGHT($D$2,3),定数!$A$6:$A$13,定数!$B$6:$B$13))</f>
        <v>8514.13181205623</v>
      </c>
      <c r="S21" s="52"/>
      <c r="T21" s="53">
        <f>IF(P21="","",IF(G21="買",(P21-H21),(H21-P21))*IF(RIGHT($D$2,3)="JPY",100,10000))</f>
        <v>28.0000000000001</v>
      </c>
      <c r="U21" s="53"/>
      <c r="V21" s="1">
        <f t="shared" si="1"/>
        <v>7</v>
      </c>
      <c r="W21">
        <f t="shared" si="2"/>
        <v>0</v>
      </c>
    </row>
    <row r="22" spans="2:23">
      <c r="B22" s="23">
        <v>14</v>
      </c>
      <c r="C22" s="24">
        <f t="shared" si="3"/>
        <v>647074.017716271</v>
      </c>
      <c r="D22" s="24"/>
      <c r="E22" s="23" t="s">
        <v>45</v>
      </c>
      <c r="F22" s="25">
        <v>43615</v>
      </c>
      <c r="G22" s="23" t="s">
        <v>44</v>
      </c>
      <c r="H22" s="23">
        <v>94.03</v>
      </c>
      <c r="I22" s="23"/>
      <c r="J22" s="23">
        <v>35</v>
      </c>
      <c r="K22" s="24">
        <v>110.87</v>
      </c>
      <c r="L22" s="24"/>
      <c r="M22" s="48">
        <f>IF(J22="","",(K22/J22)/LOOKUP(RIGHT($D$2,3),定数!$A$6:$A$13,定数!$B$6:$B$13))</f>
        <v>0.0316771428571429</v>
      </c>
      <c r="N22" s="23" t="s">
        <v>45</v>
      </c>
      <c r="O22" s="25">
        <v>43617</v>
      </c>
      <c r="P22" s="23">
        <v>111.22</v>
      </c>
      <c r="Q22" s="23"/>
      <c r="R22" s="52">
        <f>IF(P22="","",T22*M22*LOOKUP(RIGHT($D$2,3),定数!$A$6:$A$13,定数!$B$6:$B$13))</f>
        <v>-5445.30085714286</v>
      </c>
      <c r="S22" s="52"/>
      <c r="T22" s="53">
        <f>IF(P22="","",IF(G22="買",(P22-H22),(H22-P22))*IF(RIGHT($D$2,3)="JPY",100,10000))</f>
        <v>-1719</v>
      </c>
      <c r="U22" s="53"/>
      <c r="V22" s="1">
        <f t="shared" si="1"/>
        <v>0</v>
      </c>
      <c r="W22">
        <f t="shared" si="2"/>
        <v>1</v>
      </c>
    </row>
    <row r="23" spans="2:23">
      <c r="B23" s="23">
        <v>15</v>
      </c>
      <c r="C23" s="24">
        <f t="shared" si="3"/>
        <v>641628.716859128</v>
      </c>
      <c r="D23" s="24"/>
      <c r="E23" s="23" t="s">
        <v>45</v>
      </c>
      <c r="F23" s="25">
        <v>43628</v>
      </c>
      <c r="G23" s="23" t="s">
        <v>46</v>
      </c>
      <c r="H23" s="23">
        <v>109.79</v>
      </c>
      <c r="I23" s="23"/>
      <c r="J23" s="23">
        <v>61</v>
      </c>
      <c r="K23" s="24">
        <v>110.87</v>
      </c>
      <c r="L23" s="24"/>
      <c r="M23" s="48">
        <f>IF(J23="","",(K23/J23)/LOOKUP(RIGHT($D$2,3),定数!$A$6:$A$13,定数!$B$6:$B$13))</f>
        <v>0.0181754098360656</v>
      </c>
      <c r="N23" s="23" t="s">
        <v>45</v>
      </c>
      <c r="O23" s="25">
        <v>43628</v>
      </c>
      <c r="P23" s="23">
        <v>110.4</v>
      </c>
      <c r="Q23" s="23"/>
      <c r="R23" s="52">
        <f>IF(P23="","",T23*M23*LOOKUP(RIGHT($D$2,3),定数!$A$6:$A$13,定数!$B$6:$B$13))</f>
        <v>110.87</v>
      </c>
      <c r="S23" s="52"/>
      <c r="T23" s="53">
        <f>IF(P23="","",IF(G23="買",(P23-H23),(H23-P23))*IF(RIGHT($D$2,3)="JPY",100,10000))</f>
        <v>60.9999999999999</v>
      </c>
      <c r="U23" s="53"/>
      <c r="V23" t="str">
        <f t="shared" ref="V23:V86" si="4">IF(S23&lt;&gt;"",IF(S23&lt;0,1+V22,0),"")</f>
        <v/>
      </c>
      <c r="W23">
        <f t="shared" si="2"/>
        <v>0</v>
      </c>
    </row>
    <row r="24" spans="2:23">
      <c r="B24" s="23">
        <v>16</v>
      </c>
      <c r="C24" s="24">
        <f t="shared" si="3"/>
        <v>641739.586859128</v>
      </c>
      <c r="D24" s="24"/>
      <c r="E24" s="23" t="s">
        <v>45</v>
      </c>
      <c r="F24" s="25">
        <v>43650</v>
      </c>
      <c r="G24" s="23" t="s">
        <v>46</v>
      </c>
      <c r="H24" s="23">
        <v>109.79</v>
      </c>
      <c r="I24" s="23"/>
      <c r="J24" s="23">
        <v>56</v>
      </c>
      <c r="K24" s="24">
        <v>110.87</v>
      </c>
      <c r="L24" s="24"/>
      <c r="M24" s="48">
        <f>IF(J24="","",(K24/J24)/LOOKUP(RIGHT($D$2,3),定数!$A$6:$A$13,定数!$B$6:$B$13))</f>
        <v>0.0197982142857143</v>
      </c>
      <c r="N24" s="23" t="s">
        <v>45</v>
      </c>
      <c r="O24" s="25">
        <v>43653</v>
      </c>
      <c r="P24" s="23">
        <v>114.1</v>
      </c>
      <c r="Q24" s="23"/>
      <c r="R24" s="52">
        <f>IF(P24="","",T24*M24*LOOKUP(RIGHT($D$2,3),定数!$A$6:$A$13,定数!$B$6:$B$13))</f>
        <v>853.303035714283</v>
      </c>
      <c r="S24" s="52"/>
      <c r="T24" s="53">
        <f>IF(P24="","",IF(G24="買",(P24-H24),(H24-P24))*IF(RIGHT($D$2,3)="JPY",100,10000))</f>
        <v>430.999999999999</v>
      </c>
      <c r="U24" s="53"/>
      <c r="V24" t="str">
        <f t="shared" si="4"/>
        <v/>
      </c>
      <c r="W24">
        <f t="shared" si="2"/>
        <v>0</v>
      </c>
    </row>
    <row r="25" spans="2:23">
      <c r="B25" s="23">
        <v>17</v>
      </c>
      <c r="C25" s="24">
        <f t="shared" si="3"/>
        <v>642592.889894842</v>
      </c>
      <c r="D25" s="24"/>
      <c r="E25" s="23" t="s">
        <v>45</v>
      </c>
      <c r="F25" s="25">
        <v>43657</v>
      </c>
      <c r="G25" s="23" t="s">
        <v>44</v>
      </c>
      <c r="H25" s="23">
        <v>113.69</v>
      </c>
      <c r="I25" s="23"/>
      <c r="J25" s="23">
        <v>29</v>
      </c>
      <c r="K25" s="24">
        <f t="shared" ref="K25:K72" si="5">IF(J25="","",C25*0.01)</f>
        <v>6425.92889894842</v>
      </c>
      <c r="L25" s="24"/>
      <c r="M25" s="48">
        <f>IF(J25="","",(K25/J25)/LOOKUP(RIGHT($D$2,3),定数!$A$6:$A$13,定数!$B$6:$B$13))</f>
        <v>2.21583755136152</v>
      </c>
      <c r="N25" s="23" t="s">
        <v>45</v>
      </c>
      <c r="O25" s="25">
        <v>43658</v>
      </c>
      <c r="P25" s="23">
        <v>113.29</v>
      </c>
      <c r="Q25" s="23"/>
      <c r="R25" s="52">
        <f>IF(P25="","",T25*M25*LOOKUP(RIGHT($D$2,3),定数!$A$6:$A$13,定数!$B$6:$B$13))</f>
        <v>8863.35020544591</v>
      </c>
      <c r="S25" s="52"/>
      <c r="T25" s="53">
        <f>IF(P25="","",IF(G25="買",(P25-H25),(H25-P25))*IF(RIGHT($D$2,3)="JPY",100,10000))</f>
        <v>39.9999999999991</v>
      </c>
      <c r="U25" s="53"/>
      <c r="V25" t="str">
        <f t="shared" si="4"/>
        <v/>
      </c>
      <c r="W25">
        <f t="shared" si="2"/>
        <v>0</v>
      </c>
    </row>
    <row r="26" spans="2:23">
      <c r="B26" s="23">
        <v>18</v>
      </c>
      <c r="C26" s="24">
        <f t="shared" si="3"/>
        <v>651456.240100288</v>
      </c>
      <c r="D26" s="24"/>
      <c r="E26" s="23" t="s">
        <v>45</v>
      </c>
      <c r="F26" s="25">
        <v>43658</v>
      </c>
      <c r="G26" s="23" t="s">
        <v>44</v>
      </c>
      <c r="H26" s="23">
        <v>113.12</v>
      </c>
      <c r="I26" s="23"/>
      <c r="J26" s="23">
        <v>40</v>
      </c>
      <c r="K26" s="24">
        <f t="shared" si="5"/>
        <v>6514.56240100288</v>
      </c>
      <c r="L26" s="24"/>
      <c r="M26" s="48">
        <f>IF(J26="","",(K26/J26)/LOOKUP(RIGHT($D$2,3),定数!$A$6:$A$13,定数!$B$6:$B$13))</f>
        <v>1.62864060025072</v>
      </c>
      <c r="N26" s="23" t="s">
        <v>45</v>
      </c>
      <c r="O26" s="25">
        <v>43659</v>
      </c>
      <c r="P26" s="23">
        <v>113.52</v>
      </c>
      <c r="Q26" s="23"/>
      <c r="R26" s="52">
        <f>IF(P26="","",T26*M26*LOOKUP(RIGHT($D$2,3),定数!$A$6:$A$13,定数!$B$6:$B$13))</f>
        <v>-6514.56240100274</v>
      </c>
      <c r="S26" s="52"/>
      <c r="T26" s="53">
        <f>IF(P26="","",IF(G26="買",(P26-H26),(H26-P26))*IF(RIGHT($D$2,3)="JPY",100,10000))</f>
        <v>-39.9999999999991</v>
      </c>
      <c r="U26" s="53"/>
      <c r="V26" t="str">
        <f t="shared" si="4"/>
        <v/>
      </c>
      <c r="W26">
        <f t="shared" si="2"/>
        <v>1</v>
      </c>
    </row>
    <row r="27" spans="2:23">
      <c r="B27" s="23">
        <v>19</v>
      </c>
      <c r="C27" s="24">
        <f t="shared" si="3"/>
        <v>644941.677699285</v>
      </c>
      <c r="D27" s="24"/>
      <c r="E27" s="23" t="s">
        <v>45</v>
      </c>
      <c r="F27" s="25">
        <v>43665</v>
      </c>
      <c r="G27" s="23" t="s">
        <v>44</v>
      </c>
      <c r="H27" s="23">
        <v>111.94</v>
      </c>
      <c r="I27" s="23"/>
      <c r="J27" s="23">
        <v>28</v>
      </c>
      <c r="K27" s="24">
        <f t="shared" si="5"/>
        <v>6449.41677699285</v>
      </c>
      <c r="L27" s="24"/>
      <c r="M27" s="48">
        <f>IF(J27="","",(K27/J27)/LOOKUP(RIGHT($D$2,3),定数!$A$6:$A$13,定数!$B$6:$B$13))</f>
        <v>2.3033631346403</v>
      </c>
      <c r="N27" s="23" t="s">
        <v>45</v>
      </c>
      <c r="O27" s="25">
        <v>43666</v>
      </c>
      <c r="P27" s="23">
        <v>112.22</v>
      </c>
      <c r="Q27" s="23"/>
      <c r="R27" s="52">
        <f>IF(P27="","",T27*M27*LOOKUP(RIGHT($D$2,3),定数!$A$6:$A$13,定数!$B$6:$B$13))</f>
        <v>-6449.41677699288</v>
      </c>
      <c r="S27" s="52"/>
      <c r="T27" s="53">
        <f>IF(P27="","",IF(G27="買",(P27-H27),(H27-P27))*IF(RIGHT($D$2,3)="JPY",100,10000))</f>
        <v>-28.0000000000001</v>
      </c>
      <c r="U27" s="53"/>
      <c r="V27" t="str">
        <f t="shared" si="4"/>
        <v/>
      </c>
      <c r="W27">
        <f t="shared" si="2"/>
        <v>2</v>
      </c>
    </row>
    <row r="28" spans="1:24">
      <c r="A28" s="79"/>
      <c r="B28" s="80">
        <v>20</v>
      </c>
      <c r="C28" s="81">
        <f t="shared" si="3"/>
        <v>638492.260922292</v>
      </c>
      <c r="D28" s="81"/>
      <c r="E28" s="80" t="s">
        <v>45</v>
      </c>
      <c r="F28" s="82">
        <v>43671</v>
      </c>
      <c r="G28" s="80" t="s">
        <v>46</v>
      </c>
      <c r="H28" s="80">
        <v>111.54</v>
      </c>
      <c r="I28" s="80"/>
      <c r="J28" s="80">
        <v>19</v>
      </c>
      <c r="K28" s="81">
        <f t="shared" si="5"/>
        <v>6384.92260922292</v>
      </c>
      <c r="L28" s="81"/>
      <c r="M28" s="87">
        <f>IF(J28="","",(K28/J28)/LOOKUP(RIGHT($D$2,3),定数!$A$6:$A$13,定数!$B$6:$B$13))</f>
        <v>3.36048558380154</v>
      </c>
      <c r="N28" s="80" t="s">
        <v>45</v>
      </c>
      <c r="O28" s="82">
        <v>43672</v>
      </c>
      <c r="P28" s="80">
        <v>112.15</v>
      </c>
      <c r="Q28" s="80"/>
      <c r="R28" s="89">
        <f>IF(P28="","",T28*M28*LOOKUP(RIGHT($D$2,3),定数!$A$6:$A$13,定数!$B$6:$B$13))</f>
        <v>20498.9620611894</v>
      </c>
      <c r="S28" s="89"/>
      <c r="T28" s="90">
        <f>IF(P28="","",IF(G28="買",(P28-H28),(H28-P28))*IF(RIGHT($D$2,3)="JPY",100,10000))</f>
        <v>60.9999999999999</v>
      </c>
      <c r="U28" s="90"/>
      <c r="V28" t="str">
        <f t="shared" si="4"/>
        <v/>
      </c>
      <c r="W28">
        <f t="shared" si="2"/>
        <v>0</v>
      </c>
      <c r="X28" s="79" t="s">
        <v>47</v>
      </c>
    </row>
    <row r="29" spans="2:23">
      <c r="B29" s="23">
        <v>21</v>
      </c>
      <c r="C29" s="24">
        <f t="shared" si="3"/>
        <v>658991.222983482</v>
      </c>
      <c r="D29" s="24"/>
      <c r="E29" s="23" t="s">
        <v>45</v>
      </c>
      <c r="F29" s="25">
        <v>43673</v>
      </c>
      <c r="G29" s="23" t="s">
        <v>44</v>
      </c>
      <c r="H29" s="23">
        <v>111.24</v>
      </c>
      <c r="I29" s="23"/>
      <c r="J29" s="23">
        <v>46</v>
      </c>
      <c r="K29" s="24">
        <f t="shared" si="5"/>
        <v>6589.91222983482</v>
      </c>
      <c r="L29" s="24"/>
      <c r="M29" s="48">
        <f>IF(J29="","",(K29/J29)/LOOKUP(RIGHT($D$2,3),定数!$A$6:$A$13,定数!$B$6:$B$13))</f>
        <v>1.43258961518148</v>
      </c>
      <c r="N29" s="23" t="s">
        <v>45</v>
      </c>
      <c r="O29" s="25">
        <v>43674</v>
      </c>
      <c r="P29" s="23">
        <v>110.59</v>
      </c>
      <c r="Q29" s="23"/>
      <c r="R29" s="52">
        <f>IF(P29="","",T29*M29*LOOKUP(RIGHT($D$2,3),定数!$A$6:$A$13,定数!$B$6:$B$13))</f>
        <v>9311.83249867951</v>
      </c>
      <c r="S29" s="52"/>
      <c r="T29" s="53">
        <f>IF(P29="","",IF(G29="買",(P29-H29),(H29-P29))*IF(RIGHT($D$2,3)="JPY",100,10000))</f>
        <v>64.9999999999991</v>
      </c>
      <c r="U29" s="53"/>
      <c r="V29" t="str">
        <f t="shared" si="4"/>
        <v/>
      </c>
      <c r="W29">
        <f t="shared" si="2"/>
        <v>0</v>
      </c>
    </row>
    <row r="30" spans="2:23">
      <c r="B30" s="23">
        <v>22</v>
      </c>
      <c r="C30" s="24">
        <f t="shared" si="3"/>
        <v>668303.055482161</v>
      </c>
      <c r="D30" s="24"/>
      <c r="E30" s="23" t="s">
        <v>45</v>
      </c>
      <c r="F30" s="25">
        <v>43685</v>
      </c>
      <c r="G30" s="23" t="s">
        <v>44</v>
      </c>
      <c r="H30" s="23">
        <v>110.26</v>
      </c>
      <c r="I30" s="23"/>
      <c r="J30" s="23">
        <v>56</v>
      </c>
      <c r="K30" s="24">
        <f t="shared" si="5"/>
        <v>6683.03055482161</v>
      </c>
      <c r="L30" s="24"/>
      <c r="M30" s="48">
        <f>IF(J30="","",(K30/J30)/LOOKUP(RIGHT($D$2,3),定数!$A$6:$A$13,定数!$B$6:$B$13))</f>
        <v>1.193398313361</v>
      </c>
      <c r="N30" s="23" t="s">
        <v>45</v>
      </c>
      <c r="O30" s="25">
        <v>43687</v>
      </c>
      <c r="P30" s="23">
        <v>109.49</v>
      </c>
      <c r="Q30" s="23"/>
      <c r="R30" s="52">
        <f>IF(P30="","",T30*M30*LOOKUP(RIGHT($D$2,3),定数!$A$6:$A$13,定数!$B$6:$B$13))</f>
        <v>9189.16701287984</v>
      </c>
      <c r="S30" s="52"/>
      <c r="T30" s="53">
        <f>IF(P30="","",IF(G30="買",(P30-H30),(H30-P30))*IF(RIGHT($D$2,3)="JPY",100,10000))</f>
        <v>77.000000000001</v>
      </c>
      <c r="U30" s="53"/>
      <c r="V30" t="str">
        <f t="shared" si="4"/>
        <v/>
      </c>
      <c r="W30">
        <f t="shared" si="2"/>
        <v>0</v>
      </c>
    </row>
    <row r="31" spans="2:23">
      <c r="B31" s="23">
        <v>23</v>
      </c>
      <c r="C31" s="24">
        <f t="shared" si="3"/>
        <v>677492.222495041</v>
      </c>
      <c r="D31" s="24"/>
      <c r="E31" s="23" t="s">
        <v>45</v>
      </c>
      <c r="F31" s="25">
        <v>43688</v>
      </c>
      <c r="G31" s="23" t="s">
        <v>44</v>
      </c>
      <c r="H31" s="23">
        <v>108.94</v>
      </c>
      <c r="I31" s="23"/>
      <c r="J31" s="23">
        <v>45</v>
      </c>
      <c r="K31" s="24">
        <f t="shared" si="5"/>
        <v>6774.92222495041</v>
      </c>
      <c r="L31" s="24"/>
      <c r="M31" s="48">
        <f>IF(J31="","",(K31/J31)/LOOKUP(RIGHT($D$2,3),定数!$A$6:$A$13,定数!$B$6:$B$13))</f>
        <v>1.5055382722112</v>
      </c>
      <c r="N31" s="23" t="s">
        <v>45</v>
      </c>
      <c r="O31" s="25">
        <v>43690</v>
      </c>
      <c r="P31" s="23">
        <v>109.39</v>
      </c>
      <c r="Q31" s="23"/>
      <c r="R31" s="52">
        <f>IF(P31="","",T31*M31*LOOKUP(RIGHT($D$2,3),定数!$A$6:$A$13,定数!$B$6:$B$13))</f>
        <v>-6774.92222495045</v>
      </c>
      <c r="S31" s="52"/>
      <c r="T31" s="53">
        <f>IF(P31="","",IF(G31="買",(P31-H31),(H31-P31))*IF(RIGHT($D$2,3)="JPY",100,10000))</f>
        <v>-45.0000000000003</v>
      </c>
      <c r="U31" s="53"/>
      <c r="V31" t="str">
        <f t="shared" si="4"/>
        <v/>
      </c>
      <c r="W31">
        <f t="shared" si="2"/>
        <v>1</v>
      </c>
    </row>
    <row r="32" spans="2:23">
      <c r="B32" s="23">
        <v>24</v>
      </c>
      <c r="C32" s="24">
        <f t="shared" si="3"/>
        <v>670717.300270091</v>
      </c>
      <c r="D32" s="24"/>
      <c r="E32" s="23"/>
      <c r="F32" s="25">
        <v>43697</v>
      </c>
      <c r="G32" s="23" t="s">
        <v>44</v>
      </c>
      <c r="H32" s="23">
        <v>109.19</v>
      </c>
      <c r="I32" s="23"/>
      <c r="J32" s="23">
        <v>22</v>
      </c>
      <c r="K32" s="24">
        <f t="shared" si="5"/>
        <v>6707.17300270091</v>
      </c>
      <c r="L32" s="24"/>
      <c r="M32" s="48">
        <f>IF(J32="","",(K32/J32)/LOOKUP(RIGHT($D$2,3),定数!$A$6:$A$13,定数!$B$6:$B$13))</f>
        <v>3.04871500122768</v>
      </c>
      <c r="N32" s="23"/>
      <c r="O32" s="25">
        <v>43698</v>
      </c>
      <c r="P32" s="23">
        <v>108.86</v>
      </c>
      <c r="Q32" s="23"/>
      <c r="R32" s="52">
        <f>IF(P32="","",T32*M32*LOOKUP(RIGHT($D$2,3),定数!$A$6:$A$13,定数!$B$6:$B$13))</f>
        <v>10060.7595040513</v>
      </c>
      <c r="S32" s="52"/>
      <c r="T32" s="53">
        <f>IF(P32="","",IF(G32="買",(P32-H32),(H32-P32))*IF(RIGHT($D$2,3)="JPY",100,10000))</f>
        <v>32.9999999999998</v>
      </c>
      <c r="U32" s="53"/>
      <c r="V32" t="str">
        <f t="shared" si="4"/>
        <v/>
      </c>
      <c r="W32">
        <f t="shared" si="2"/>
        <v>0</v>
      </c>
    </row>
    <row r="33" spans="2:23">
      <c r="B33" s="23">
        <v>25</v>
      </c>
      <c r="C33" s="24">
        <f t="shared" si="3"/>
        <v>680778.059774142</v>
      </c>
      <c r="D33" s="24"/>
      <c r="E33" s="23"/>
      <c r="F33" s="25">
        <v>43699</v>
      </c>
      <c r="G33" s="23" t="s">
        <v>46</v>
      </c>
      <c r="H33" s="23">
        <v>109.48</v>
      </c>
      <c r="I33" s="23"/>
      <c r="J33" s="23">
        <v>27</v>
      </c>
      <c r="K33" s="24">
        <f t="shared" si="5"/>
        <v>6807.78059774142</v>
      </c>
      <c r="L33" s="24"/>
      <c r="M33" s="48">
        <f>IF(J33="","",(K33/J33)/LOOKUP(RIGHT($D$2,3),定数!$A$6:$A$13,定数!$B$6:$B$13))</f>
        <v>2.52140022138571</v>
      </c>
      <c r="N33" s="23"/>
      <c r="O33" s="25">
        <v>43699</v>
      </c>
      <c r="P33" s="23">
        <v>109.21</v>
      </c>
      <c r="Q33" s="23"/>
      <c r="R33" s="52">
        <f>IF(P33="","",T33*M33*LOOKUP(RIGHT($D$2,3),定数!$A$6:$A$13,定数!$B$6:$B$13))</f>
        <v>-6807.78059774168</v>
      </c>
      <c r="S33" s="52"/>
      <c r="T33" s="53">
        <f>IF(P33="","",IF(G33="買",(P33-H33),(H33-P33))*IF(RIGHT($D$2,3)="JPY",100,10000))</f>
        <v>-27.000000000001</v>
      </c>
      <c r="U33" s="53"/>
      <c r="V33" t="str">
        <f t="shared" si="4"/>
        <v/>
      </c>
      <c r="W33">
        <f t="shared" si="2"/>
        <v>1</v>
      </c>
    </row>
    <row r="34" spans="2:23">
      <c r="B34" s="23">
        <v>26</v>
      </c>
      <c r="C34" s="24">
        <f t="shared" si="3"/>
        <v>673970.2791764</v>
      </c>
      <c r="D34" s="24"/>
      <c r="E34" s="23"/>
      <c r="F34" s="25">
        <v>43704</v>
      </c>
      <c r="G34" s="23" t="s">
        <v>44</v>
      </c>
      <c r="H34" s="23">
        <v>109.07</v>
      </c>
      <c r="I34" s="23"/>
      <c r="J34" s="23">
        <v>32</v>
      </c>
      <c r="K34" s="24">
        <f t="shared" si="5"/>
        <v>6739.702791764</v>
      </c>
      <c r="L34" s="24"/>
      <c r="M34" s="48">
        <f>IF(J34="","",(K34/J34)/LOOKUP(RIGHT($D$2,3),定数!$A$6:$A$13,定数!$B$6:$B$13))</f>
        <v>2.10615712242625</v>
      </c>
      <c r="N34" s="23"/>
      <c r="O34" s="25">
        <v>43705</v>
      </c>
      <c r="P34" s="23">
        <v>108.6</v>
      </c>
      <c r="Q34" s="23"/>
      <c r="R34" s="52">
        <f>IF(P34="","",T34*M34*LOOKUP(RIGHT($D$2,3),定数!$A$6:$A$13,定数!$B$6:$B$13))</f>
        <v>9898.93847540335</v>
      </c>
      <c r="S34" s="52"/>
      <c r="T34" s="53">
        <f>IF(P34="","",IF(G34="買",(P34-H34),(H34-P34))*IF(RIGHT($D$2,3)="JPY",100,10000))</f>
        <v>46.9999999999999</v>
      </c>
      <c r="U34" s="53"/>
      <c r="V34" t="str">
        <f t="shared" si="4"/>
        <v/>
      </c>
      <c r="W34">
        <f t="shared" si="2"/>
        <v>0</v>
      </c>
    </row>
    <row r="35" spans="2:23">
      <c r="B35" s="23">
        <v>27</v>
      </c>
      <c r="C35" s="24">
        <f t="shared" si="3"/>
        <v>683869.217651804</v>
      </c>
      <c r="D35" s="24"/>
      <c r="E35" s="23"/>
      <c r="F35" s="25">
        <v>43705</v>
      </c>
      <c r="G35" s="23" t="s">
        <v>44</v>
      </c>
      <c r="H35" s="23">
        <v>109.02</v>
      </c>
      <c r="I35" s="23"/>
      <c r="J35" s="23">
        <v>34</v>
      </c>
      <c r="K35" s="24">
        <f t="shared" si="5"/>
        <v>6838.69217651804</v>
      </c>
      <c r="L35" s="24"/>
      <c r="M35" s="48">
        <f>IF(J35="","",(K35/J35)/LOOKUP(RIGHT($D$2,3),定数!$A$6:$A$13,定数!$B$6:$B$13))</f>
        <v>2.01138005191707</v>
      </c>
      <c r="N35" s="23"/>
      <c r="O35" s="25">
        <v>43705</v>
      </c>
      <c r="P35" s="23">
        <v>108.55</v>
      </c>
      <c r="Q35" s="23"/>
      <c r="R35" s="52">
        <f>IF(P35="","",T35*M35*LOOKUP(RIGHT($D$2,3),定数!$A$6:$A$13,定数!$B$6:$B$13))</f>
        <v>9453.4862440102</v>
      </c>
      <c r="S35" s="52"/>
      <c r="T35" s="53">
        <f>IF(P35="","",IF(G35="買",(P35-H35),(H35-P35))*IF(RIGHT($D$2,3)="JPY",100,10000))</f>
        <v>46.9999999999999</v>
      </c>
      <c r="U35" s="53"/>
      <c r="V35" t="str">
        <f t="shared" si="4"/>
        <v/>
      </c>
      <c r="W35">
        <f t="shared" si="2"/>
        <v>0</v>
      </c>
    </row>
    <row r="36" spans="2:23">
      <c r="B36" s="23">
        <v>28</v>
      </c>
      <c r="C36" s="24">
        <f t="shared" si="3"/>
        <v>693322.703895814</v>
      </c>
      <c r="D36" s="24"/>
      <c r="E36" s="23"/>
      <c r="F36" s="25">
        <v>43712</v>
      </c>
      <c r="G36" s="23" t="s">
        <v>44</v>
      </c>
      <c r="H36" s="23">
        <v>109.54</v>
      </c>
      <c r="I36" s="23"/>
      <c r="J36" s="23">
        <v>26</v>
      </c>
      <c r="K36" s="24">
        <f t="shared" si="5"/>
        <v>6933.22703895814</v>
      </c>
      <c r="L36" s="24"/>
      <c r="M36" s="48">
        <f>IF(J36="","",(K36/J36)/LOOKUP(RIGHT($D$2,3),定数!$A$6:$A$13,定数!$B$6:$B$13))</f>
        <v>2.66662578421467</v>
      </c>
      <c r="N36" s="23"/>
      <c r="O36" s="25">
        <v>43713</v>
      </c>
      <c r="P36" s="23">
        <v>109.09</v>
      </c>
      <c r="Q36" s="23"/>
      <c r="R36" s="52">
        <f>IF(P36="","",T36*M36*LOOKUP(RIGHT($D$2,3),定数!$A$6:$A$13,定数!$B$6:$B$13))</f>
        <v>11999.8160289661</v>
      </c>
      <c r="S36" s="52"/>
      <c r="T36" s="53">
        <f>IF(P36="","",IF(G36="買",(P36-H36),(H36-P36))*IF(RIGHT($D$2,3)="JPY",100,10000))</f>
        <v>45.0000000000003</v>
      </c>
      <c r="U36" s="53"/>
      <c r="V36" t="str">
        <f t="shared" si="4"/>
        <v/>
      </c>
      <c r="W36">
        <f t="shared" si="2"/>
        <v>0</v>
      </c>
    </row>
    <row r="37" spans="1:24">
      <c r="A37" s="79"/>
      <c r="B37" s="80">
        <v>29</v>
      </c>
      <c r="C37" s="81">
        <f t="shared" si="3"/>
        <v>705322.51992478</v>
      </c>
      <c r="D37" s="81"/>
      <c r="E37" s="80"/>
      <c r="F37" s="82">
        <v>43750</v>
      </c>
      <c r="G37" s="80" t="s">
        <v>44</v>
      </c>
      <c r="H37" s="80">
        <v>112.1</v>
      </c>
      <c r="I37" s="80"/>
      <c r="J37" s="80">
        <v>25</v>
      </c>
      <c r="K37" s="81">
        <f t="shared" si="5"/>
        <v>7053.2251992478</v>
      </c>
      <c r="L37" s="81"/>
      <c r="M37" s="87">
        <f>IF(J37="","",(K37/J37)/LOOKUP(RIGHT($D$2,3),定数!$A$6:$A$13,定数!$B$6:$B$13))</f>
        <v>2.82129007969912</v>
      </c>
      <c r="N37" s="80"/>
      <c r="O37" s="82">
        <v>43751</v>
      </c>
      <c r="P37" s="80">
        <v>111.76</v>
      </c>
      <c r="Q37" s="80"/>
      <c r="R37" s="89">
        <f>IF(P37="","",T37*M37*LOOKUP(RIGHT($D$2,3),定数!$A$6:$A$13,定数!$B$6:$B$13))</f>
        <v>9592.3862709767</v>
      </c>
      <c r="S37" s="89"/>
      <c r="T37" s="90">
        <f>IF(P37="","",IF(G37="買",(P37-H37),(H37-P37))*IF(RIGHT($D$2,3)="JPY",100,10000))</f>
        <v>33.9999999999989</v>
      </c>
      <c r="U37" s="90"/>
      <c r="V37" t="str">
        <f t="shared" si="4"/>
        <v/>
      </c>
      <c r="W37">
        <f t="shared" si="2"/>
        <v>0</v>
      </c>
      <c r="X37" s="79" t="s">
        <v>47</v>
      </c>
    </row>
    <row r="38" spans="2:23">
      <c r="B38" s="23">
        <v>30</v>
      </c>
      <c r="C38" s="24">
        <f t="shared" si="3"/>
        <v>714914.906195757</v>
      </c>
      <c r="D38" s="24"/>
      <c r="E38" s="23"/>
      <c r="F38" s="25">
        <v>43762</v>
      </c>
      <c r="G38" s="23" t="s">
        <v>46</v>
      </c>
      <c r="H38" s="23">
        <v>113.94</v>
      </c>
      <c r="I38" s="23"/>
      <c r="J38" s="23">
        <v>41</v>
      </c>
      <c r="K38" s="24">
        <f t="shared" si="5"/>
        <v>7149.14906195757</v>
      </c>
      <c r="L38" s="24"/>
      <c r="M38" s="48">
        <f>IF(J38="","",(K38/J38)/LOOKUP(RIGHT($D$2,3),定数!$A$6:$A$13,定数!$B$6:$B$13))</f>
        <v>1.74369489316038</v>
      </c>
      <c r="N38" s="23"/>
      <c r="O38" s="25">
        <v>43763</v>
      </c>
      <c r="P38" s="23">
        <v>113.53</v>
      </c>
      <c r="Q38" s="23"/>
      <c r="R38" s="52">
        <f>IF(P38="","",T38*M38*LOOKUP(RIGHT($D$2,3),定数!$A$6:$A$13,定数!$B$6:$B$13))</f>
        <v>-7149.14906195751</v>
      </c>
      <c r="S38" s="52"/>
      <c r="T38" s="53">
        <f>IF(P38="","",IF(G38="買",(P38-H38),(H38-P38))*IF(RIGHT($D$2,3)="JPY",100,10000))</f>
        <v>-40.9999999999997</v>
      </c>
      <c r="U38" s="53"/>
      <c r="V38" t="str">
        <f t="shared" si="4"/>
        <v/>
      </c>
      <c r="W38">
        <f t="shared" si="2"/>
        <v>1</v>
      </c>
    </row>
    <row r="39" spans="2:23">
      <c r="B39" s="23">
        <v>31</v>
      </c>
      <c r="C39" s="24">
        <f t="shared" si="3"/>
        <v>707765.757133799</v>
      </c>
      <c r="D39" s="24"/>
      <c r="E39" s="23"/>
      <c r="F39" s="25">
        <v>43771</v>
      </c>
      <c r="G39" s="23" t="s">
        <v>46</v>
      </c>
      <c r="H39" s="23">
        <v>114.17</v>
      </c>
      <c r="I39" s="23"/>
      <c r="J39" s="23">
        <v>64</v>
      </c>
      <c r="K39" s="24">
        <f t="shared" si="5"/>
        <v>7077.65757133799</v>
      </c>
      <c r="L39" s="24"/>
      <c r="M39" s="48">
        <f>IF(J39="","",(K39/J39)/LOOKUP(RIGHT($D$2,3),定数!$A$6:$A$13,定数!$B$6:$B$13))</f>
        <v>1.10588399552156</v>
      </c>
      <c r="N39" s="23"/>
      <c r="O39" s="25">
        <v>43777</v>
      </c>
      <c r="P39" s="23">
        <v>113.53</v>
      </c>
      <c r="Q39" s="23"/>
      <c r="R39" s="52">
        <f>IF(P39="","",T39*M39*LOOKUP(RIGHT($D$2,3),定数!$A$6:$A$13,定数!$B$6:$B$13))</f>
        <v>-7077.657571338</v>
      </c>
      <c r="S39" s="52"/>
      <c r="T39" s="53">
        <f>IF(P39="","",IF(G39="買",(P39-H39),(H39-P39))*IF(RIGHT($D$2,3)="JPY",100,10000))</f>
        <v>-64.0000000000001</v>
      </c>
      <c r="U39" s="53"/>
      <c r="V39" t="str">
        <f t="shared" si="4"/>
        <v/>
      </c>
      <c r="W39">
        <f t="shared" si="2"/>
        <v>2</v>
      </c>
    </row>
    <row r="40" spans="2:23">
      <c r="B40" s="23">
        <v>32</v>
      </c>
      <c r="C40" s="24">
        <f t="shared" si="3"/>
        <v>700688.099562461</v>
      </c>
      <c r="D40" s="24"/>
      <c r="E40" s="23"/>
      <c r="F40" s="25">
        <v>43790</v>
      </c>
      <c r="G40" s="23" t="s">
        <v>44</v>
      </c>
      <c r="H40" s="23">
        <v>112.27</v>
      </c>
      <c r="I40" s="23"/>
      <c r="J40" s="23">
        <v>21</v>
      </c>
      <c r="K40" s="24">
        <f t="shared" si="5"/>
        <v>7006.88099562461</v>
      </c>
      <c r="L40" s="24"/>
      <c r="M40" s="48">
        <f>IF(J40="","",(K40/J40)/LOOKUP(RIGHT($D$2,3),定数!$A$6:$A$13,定数!$B$6:$B$13))</f>
        <v>3.33660999791648</v>
      </c>
      <c r="N40" s="23"/>
      <c r="O40" s="25">
        <v>43791</v>
      </c>
      <c r="P40" s="23">
        <v>111.97</v>
      </c>
      <c r="Q40" s="23"/>
      <c r="R40" s="52">
        <f>IF(P40="","",T40*M40*LOOKUP(RIGHT($D$2,3),定数!$A$6:$A$13,定数!$B$6:$B$13))</f>
        <v>10009.8299937494</v>
      </c>
      <c r="S40" s="52"/>
      <c r="T40" s="53">
        <f>IF(P40="","",IF(G40="買",(P40-H40),(H40-P40))*IF(RIGHT($D$2,3)="JPY",100,10000))</f>
        <v>29.9999999999997</v>
      </c>
      <c r="U40" s="53"/>
      <c r="V40" t="str">
        <f t="shared" si="4"/>
        <v/>
      </c>
      <c r="W40">
        <f t="shared" si="2"/>
        <v>0</v>
      </c>
    </row>
    <row r="41" spans="2:23">
      <c r="B41" s="23">
        <v>33</v>
      </c>
      <c r="C41" s="24">
        <f t="shared" si="3"/>
        <v>710697.92955621</v>
      </c>
      <c r="D41" s="24"/>
      <c r="E41" s="23"/>
      <c r="F41" s="25">
        <v>43818</v>
      </c>
      <c r="G41" s="23" t="s">
        <v>46</v>
      </c>
      <c r="H41" s="23">
        <v>112.03</v>
      </c>
      <c r="I41" s="23"/>
      <c r="J41" s="23">
        <v>60</v>
      </c>
      <c r="K41" s="24">
        <f t="shared" si="5"/>
        <v>7106.9792955621</v>
      </c>
      <c r="L41" s="24"/>
      <c r="M41" s="48">
        <f>IF(J41="","",(K41/J41)/LOOKUP(RIGHT($D$2,3),定数!$A$6:$A$13,定数!$B$6:$B$13))</f>
        <v>1.18449654926035</v>
      </c>
      <c r="N41" s="23"/>
      <c r="O41" s="25">
        <v>43818</v>
      </c>
      <c r="P41" s="23">
        <v>112.83</v>
      </c>
      <c r="Q41" s="23"/>
      <c r="R41" s="52">
        <f>IF(P41="","",T41*M41*LOOKUP(RIGHT($D$2,3),定数!$A$6:$A$13,定数!$B$6:$B$13))</f>
        <v>9475.97239408277</v>
      </c>
      <c r="S41" s="52"/>
      <c r="T41" s="53">
        <f>IF(P41="","",IF(G41="買",(P41-H41),(H41-P41))*IF(RIGHT($D$2,3)="JPY",100,10000))</f>
        <v>79.9999999999997</v>
      </c>
      <c r="U41" s="53"/>
      <c r="V41" t="str">
        <f t="shared" si="4"/>
        <v/>
      </c>
      <c r="W41">
        <f t="shared" si="2"/>
        <v>0</v>
      </c>
    </row>
    <row r="42" spans="2:23">
      <c r="B42" s="23">
        <v>34</v>
      </c>
      <c r="C42" s="24">
        <f t="shared" si="3"/>
        <v>720173.901950293</v>
      </c>
      <c r="D42" s="24"/>
      <c r="E42" s="23">
        <v>2018</v>
      </c>
      <c r="F42" s="25">
        <v>43468</v>
      </c>
      <c r="G42" s="23" t="s">
        <v>44</v>
      </c>
      <c r="H42" s="23">
        <v>112.22</v>
      </c>
      <c r="I42" s="23"/>
      <c r="J42" s="23">
        <v>16</v>
      </c>
      <c r="K42" s="24">
        <f t="shared" si="5"/>
        <v>7201.73901950293</v>
      </c>
      <c r="L42" s="24"/>
      <c r="M42" s="48">
        <f>IF(J42="","",(K42/J42)/LOOKUP(RIGHT($D$2,3),定数!$A$6:$A$13,定数!$B$6:$B$13))</f>
        <v>4.50108688718933</v>
      </c>
      <c r="N42" s="23">
        <v>2018</v>
      </c>
      <c r="O42" s="25">
        <v>43468</v>
      </c>
      <c r="P42" s="23">
        <v>112.38</v>
      </c>
      <c r="Q42" s="23"/>
      <c r="R42" s="52">
        <f>IF(P42="","",T42*M42*LOOKUP(RIGHT($D$2,3),定数!$A$6:$A$13,定数!$B$6:$B$13))</f>
        <v>-7201.73901950278</v>
      </c>
      <c r="S42" s="52"/>
      <c r="T42" s="53">
        <f>IF(P42="","",IF(G42="買",(P42-H42),(H42-P42))*IF(RIGHT($D$2,3)="JPY",100,10000))</f>
        <v>-15.9999999999997</v>
      </c>
      <c r="U42" s="53"/>
      <c r="V42" t="str">
        <f t="shared" si="4"/>
        <v/>
      </c>
      <c r="W42">
        <f t="shared" si="2"/>
        <v>1</v>
      </c>
    </row>
    <row r="43" spans="2:23">
      <c r="B43" s="23">
        <v>35</v>
      </c>
      <c r="C43" s="24">
        <f t="shared" si="3"/>
        <v>712972.16293079</v>
      </c>
      <c r="D43" s="24"/>
      <c r="E43" s="23"/>
      <c r="F43" s="25">
        <v>43482</v>
      </c>
      <c r="G43" s="23" t="s">
        <v>46</v>
      </c>
      <c r="H43" s="23">
        <v>110.88</v>
      </c>
      <c r="I43" s="23"/>
      <c r="J43" s="23">
        <v>28</v>
      </c>
      <c r="K43" s="24">
        <f t="shared" si="5"/>
        <v>7129.7216293079</v>
      </c>
      <c r="L43" s="24"/>
      <c r="M43" s="48">
        <f>IF(J43="","",(K43/J43)/LOOKUP(RIGHT($D$2,3),定数!$A$6:$A$13,定数!$B$6:$B$13))</f>
        <v>2.54632915332425</v>
      </c>
      <c r="N43" s="23"/>
      <c r="O43" s="25">
        <v>43482</v>
      </c>
      <c r="P43" s="23">
        <v>110.6</v>
      </c>
      <c r="Q43" s="23"/>
      <c r="R43" s="52">
        <f>IF(P43="","",T43*M43*LOOKUP(RIGHT($D$2,3),定数!$A$6:$A$13,定数!$B$6:$B$13))</f>
        <v>-7129.72162930793</v>
      </c>
      <c r="S43" s="52"/>
      <c r="T43" s="53">
        <f>IF(P43="","",IF(G43="買",(P43-H43),(H43-P43))*IF(RIGHT($D$2,3)="JPY",100,10000))</f>
        <v>-28.0000000000001</v>
      </c>
      <c r="U43" s="53"/>
      <c r="V43" t="str">
        <f t="shared" si="4"/>
        <v/>
      </c>
      <c r="W43">
        <f t="shared" si="2"/>
        <v>2</v>
      </c>
    </row>
    <row r="44" spans="2:23">
      <c r="B44" s="23">
        <v>36</v>
      </c>
      <c r="C44" s="24">
        <f t="shared" si="3"/>
        <v>705842.441301482</v>
      </c>
      <c r="D44" s="24"/>
      <c r="E44" s="23"/>
      <c r="F44" s="25">
        <v>43494</v>
      </c>
      <c r="G44" s="23" t="s">
        <v>44</v>
      </c>
      <c r="H44" s="23">
        <v>108.64</v>
      </c>
      <c r="I44" s="23"/>
      <c r="J44" s="23">
        <v>55</v>
      </c>
      <c r="K44" s="24">
        <f t="shared" si="5"/>
        <v>7058.42441301483</v>
      </c>
      <c r="L44" s="24"/>
      <c r="M44" s="48">
        <f>IF(J44="","",(K44/J44)/LOOKUP(RIGHT($D$2,3),定数!$A$6:$A$13,定数!$B$6:$B$13))</f>
        <v>1.28334989327542</v>
      </c>
      <c r="N44" s="23"/>
      <c r="O44" s="25">
        <v>43496</v>
      </c>
      <c r="P44" s="23">
        <v>109.19</v>
      </c>
      <c r="Q44" s="23"/>
      <c r="R44" s="52">
        <f>IF(P44="","",T44*M44*LOOKUP(RIGHT($D$2,3),定数!$A$6:$A$13,定数!$B$6:$B$13))</f>
        <v>-7058.42441301479</v>
      </c>
      <c r="S44" s="52"/>
      <c r="T44" s="53">
        <f>IF(P44="","",IF(G44="買",(P44-H44),(H44-P44))*IF(RIGHT($D$2,3)="JPY",100,10000))</f>
        <v>-54.9999999999997</v>
      </c>
      <c r="U44" s="53"/>
      <c r="V44" t="str">
        <f t="shared" si="4"/>
        <v/>
      </c>
      <c r="W44">
        <f t="shared" si="2"/>
        <v>3</v>
      </c>
    </row>
    <row r="45" spans="2:23">
      <c r="B45" s="23">
        <v>37</v>
      </c>
      <c r="C45" s="24">
        <f t="shared" si="3"/>
        <v>698784.016888468</v>
      </c>
      <c r="D45" s="24"/>
      <c r="E45" s="23"/>
      <c r="F45" s="25">
        <v>43497</v>
      </c>
      <c r="G45" s="23" t="s">
        <v>46</v>
      </c>
      <c r="H45" s="23">
        <v>109.66</v>
      </c>
      <c r="I45" s="23"/>
      <c r="J45" s="23">
        <v>39</v>
      </c>
      <c r="K45" s="24">
        <f t="shared" si="5"/>
        <v>6987.84016888468</v>
      </c>
      <c r="L45" s="24"/>
      <c r="M45" s="48">
        <f>IF(J45="","",(K45/J45)/LOOKUP(RIGHT($D$2,3),定数!$A$6:$A$13,定数!$B$6:$B$13))</f>
        <v>1.79175388945761</v>
      </c>
      <c r="N45" s="23"/>
      <c r="O45" s="25">
        <v>43498</v>
      </c>
      <c r="P45" s="23">
        <v>110.2</v>
      </c>
      <c r="Q45" s="23"/>
      <c r="R45" s="52">
        <f>IF(P45="","",T45*M45*LOOKUP(RIGHT($D$2,3),定数!$A$6:$A$13,定数!$B$6:$B$13))</f>
        <v>9675.4710030712</v>
      </c>
      <c r="S45" s="52"/>
      <c r="T45" s="53">
        <f>IF(P45="","",IF(G45="買",(P45-H45),(H45-P45))*IF(RIGHT($D$2,3)="JPY",100,10000))</f>
        <v>54.0000000000006</v>
      </c>
      <c r="U45" s="53"/>
      <c r="V45" t="str">
        <f t="shared" si="4"/>
        <v/>
      </c>
      <c r="W45">
        <f t="shared" si="2"/>
        <v>0</v>
      </c>
    </row>
    <row r="46" spans="2:23">
      <c r="B46" s="23">
        <v>38</v>
      </c>
      <c r="C46" s="24">
        <f t="shared" si="3"/>
        <v>708459.487891539</v>
      </c>
      <c r="D46" s="24"/>
      <c r="E46" s="23"/>
      <c r="F46" s="25">
        <v>43505</v>
      </c>
      <c r="G46" s="23" t="s">
        <v>44</v>
      </c>
      <c r="H46" s="23">
        <v>108.89</v>
      </c>
      <c r="I46" s="23"/>
      <c r="J46" s="23">
        <v>40</v>
      </c>
      <c r="K46" s="24">
        <f t="shared" si="5"/>
        <v>7084.59487891539</v>
      </c>
      <c r="L46" s="24"/>
      <c r="M46" s="48">
        <f>IF(J46="","",(K46/J46)/LOOKUP(RIGHT($D$2,3),定数!$A$6:$A$13,定数!$B$6:$B$13))</f>
        <v>1.77114871972885</v>
      </c>
      <c r="N46" s="23"/>
      <c r="O46" s="25">
        <v>43508</v>
      </c>
      <c r="P46" s="23">
        <v>108.33</v>
      </c>
      <c r="Q46" s="23"/>
      <c r="R46" s="52">
        <f>IF(P46="","",T46*M46*LOOKUP(RIGHT($D$2,3),定数!$A$6:$A$13,定数!$B$6:$B$13))</f>
        <v>9918.43283048158</v>
      </c>
      <c r="S46" s="52"/>
      <c r="T46" s="53">
        <f>IF(P46="","",IF(G46="買",(P46-H46),(H46-P46))*IF(RIGHT($D$2,3)="JPY",100,10000))</f>
        <v>56.0000000000002</v>
      </c>
      <c r="U46" s="53"/>
      <c r="V46" t="str">
        <f t="shared" si="4"/>
        <v/>
      </c>
      <c r="W46">
        <f t="shared" si="2"/>
        <v>0</v>
      </c>
    </row>
    <row r="47" spans="2:23">
      <c r="B47" s="23">
        <v>39</v>
      </c>
      <c r="C47" s="24">
        <f t="shared" si="3"/>
        <v>718377.92072202</v>
      </c>
      <c r="D47" s="24"/>
      <c r="E47" s="23"/>
      <c r="F47" s="25">
        <v>43519</v>
      </c>
      <c r="G47" s="23" t="s">
        <v>44</v>
      </c>
      <c r="H47" s="23">
        <v>106.77</v>
      </c>
      <c r="I47" s="23"/>
      <c r="J47" s="23">
        <v>50</v>
      </c>
      <c r="K47" s="24">
        <f t="shared" si="5"/>
        <v>7183.7792072202</v>
      </c>
      <c r="L47" s="24"/>
      <c r="M47" s="48">
        <f>IF(J47="","",(K47/J47)/LOOKUP(RIGHT($D$2,3),定数!$A$6:$A$13,定数!$B$6:$B$13))</f>
        <v>1.43675584144404</v>
      </c>
      <c r="N47" s="23"/>
      <c r="O47" s="25">
        <v>43519</v>
      </c>
      <c r="P47" s="23">
        <v>107.12</v>
      </c>
      <c r="Q47" s="23"/>
      <c r="R47" s="52">
        <f>IF(P47="","",T47*M47*LOOKUP(RIGHT($D$2,3),定数!$A$6:$A$13,定数!$B$6:$B$13))</f>
        <v>-5028.64544505427</v>
      </c>
      <c r="S47" s="52"/>
      <c r="T47" s="53">
        <f>IF(P47="","",IF(G47="買",(P47-H47),(H47-P47))*IF(RIGHT($D$2,3)="JPY",100,10000))</f>
        <v>-35.0000000000009</v>
      </c>
      <c r="U47" s="53"/>
      <c r="V47" t="str">
        <f t="shared" si="4"/>
        <v/>
      </c>
      <c r="W47">
        <f t="shared" si="2"/>
        <v>1</v>
      </c>
    </row>
    <row r="48" spans="2:23">
      <c r="B48" s="23">
        <v>40</v>
      </c>
      <c r="C48" s="24">
        <f t="shared" si="3"/>
        <v>713349.275276966</v>
      </c>
      <c r="D48" s="24"/>
      <c r="E48" s="23"/>
      <c r="F48" s="25">
        <v>43525</v>
      </c>
      <c r="G48" s="23" t="s">
        <v>44</v>
      </c>
      <c r="H48" s="23">
        <v>106.75</v>
      </c>
      <c r="I48" s="23"/>
      <c r="J48" s="23">
        <v>44</v>
      </c>
      <c r="K48" s="24">
        <f t="shared" si="5"/>
        <v>7133.49275276966</v>
      </c>
      <c r="L48" s="24"/>
      <c r="M48" s="48">
        <f>IF(J48="","",(K48/J48)/LOOKUP(RIGHT($D$2,3),定数!$A$6:$A$13,定数!$B$6:$B$13))</f>
        <v>1.6212483529022</v>
      </c>
      <c r="N48" s="23"/>
      <c r="O48" s="25">
        <v>43525</v>
      </c>
      <c r="P48" s="23">
        <v>106.12</v>
      </c>
      <c r="Q48" s="23"/>
      <c r="R48" s="52">
        <f>IF(P48="","",T48*M48*LOOKUP(RIGHT($D$2,3),定数!$A$6:$A$13,定数!$B$6:$B$13))</f>
        <v>10213.8646232838</v>
      </c>
      <c r="S48" s="52"/>
      <c r="T48" s="53">
        <f>IF(P48="","",IF(G48="買",(P48-H48),(H48-P48))*IF(RIGHT($D$2,3)="JPY",100,10000))</f>
        <v>62.9999999999995</v>
      </c>
      <c r="U48" s="53"/>
      <c r="V48" t="str">
        <f t="shared" si="4"/>
        <v/>
      </c>
      <c r="W48">
        <f t="shared" si="2"/>
        <v>0</v>
      </c>
    </row>
    <row r="49" spans="2:23">
      <c r="B49" s="23">
        <v>41</v>
      </c>
      <c r="C49" s="24">
        <f t="shared" si="3"/>
        <v>723563.13990025</v>
      </c>
      <c r="D49" s="24"/>
      <c r="E49" s="23"/>
      <c r="F49" s="25">
        <v>43543</v>
      </c>
      <c r="G49" s="23" t="s">
        <v>46</v>
      </c>
      <c r="H49" s="23">
        <v>106.14</v>
      </c>
      <c r="I49" s="23"/>
      <c r="J49" s="23">
        <v>22</v>
      </c>
      <c r="K49" s="24">
        <f t="shared" si="5"/>
        <v>7235.6313990025</v>
      </c>
      <c r="L49" s="24"/>
      <c r="M49" s="48">
        <f>IF(J49="","",(K49/J49)/LOOKUP(RIGHT($D$2,3),定数!$A$6:$A$13,定数!$B$6:$B$13))</f>
        <v>3.28892336318295</v>
      </c>
      <c r="N49" s="23"/>
      <c r="O49" s="25">
        <v>43544</v>
      </c>
      <c r="P49" s="23">
        <v>106.46</v>
      </c>
      <c r="Q49" s="23"/>
      <c r="R49" s="52">
        <f>IF(P49="","",T49*M49*LOOKUP(RIGHT($D$2,3),定数!$A$6:$A$13,定数!$B$6:$B$13))</f>
        <v>10524.5547621852</v>
      </c>
      <c r="S49" s="52"/>
      <c r="T49" s="53">
        <f>IF(P49="","",IF(G49="買",(P49-H49),(H49-P49))*IF(RIGHT($D$2,3)="JPY",100,10000))</f>
        <v>31.9999999999993</v>
      </c>
      <c r="U49" s="53"/>
      <c r="V49" t="str">
        <f t="shared" si="4"/>
        <v/>
      </c>
      <c r="W49">
        <f t="shared" si="2"/>
        <v>0</v>
      </c>
    </row>
    <row r="50" spans="1:24">
      <c r="A50" s="79"/>
      <c r="B50" s="80">
        <v>42</v>
      </c>
      <c r="C50" s="81">
        <f t="shared" si="3"/>
        <v>734087.694662435</v>
      </c>
      <c r="D50" s="81"/>
      <c r="E50" s="80"/>
      <c r="F50" s="82">
        <v>43545</v>
      </c>
      <c r="G50" s="80" t="s">
        <v>44</v>
      </c>
      <c r="H50" s="80">
        <v>105.86</v>
      </c>
      <c r="I50" s="80"/>
      <c r="J50" s="80">
        <v>77</v>
      </c>
      <c r="K50" s="81">
        <f t="shared" si="5"/>
        <v>7340.87694662435</v>
      </c>
      <c r="L50" s="81"/>
      <c r="M50" s="87">
        <f>IF(J50="","",(K50/J50)/LOOKUP(RIGHT($D$2,3),定数!$A$6:$A$13,定数!$B$6:$B$13))</f>
        <v>0.953360642418747</v>
      </c>
      <c r="N50" s="80"/>
      <c r="O50" s="82">
        <v>43546</v>
      </c>
      <c r="P50" s="80">
        <v>104.71</v>
      </c>
      <c r="Q50" s="80"/>
      <c r="R50" s="89">
        <f>IF(P50="","",T50*M50*LOOKUP(RIGHT($D$2,3),定数!$A$6:$A$13,定数!$B$6:$B$13))</f>
        <v>10963.6473878156</v>
      </c>
      <c r="S50" s="89"/>
      <c r="T50" s="90">
        <f>IF(P50="","",IF(G50="買",(P50-H50),(H50-P50))*IF(RIGHT($D$2,3)="JPY",100,10000))</f>
        <v>115.000000000001</v>
      </c>
      <c r="U50" s="90"/>
      <c r="V50" s="79" t="str">
        <f t="shared" si="4"/>
        <v/>
      </c>
      <c r="W50" s="79">
        <f t="shared" si="2"/>
        <v>0</v>
      </c>
      <c r="X50" s="79" t="s">
        <v>47</v>
      </c>
    </row>
    <row r="51" spans="2:24">
      <c r="B51" s="84">
        <v>43</v>
      </c>
      <c r="C51" s="85">
        <f t="shared" si="3"/>
        <v>745051.342050251</v>
      </c>
      <c r="D51" s="85"/>
      <c r="E51" s="84"/>
      <c r="F51" s="86">
        <v>43552</v>
      </c>
      <c r="G51" s="84" t="s">
        <v>46</v>
      </c>
      <c r="H51" s="84">
        <v>105.73</v>
      </c>
      <c r="I51" s="84"/>
      <c r="J51" s="84">
        <v>31</v>
      </c>
      <c r="K51" s="85">
        <f t="shared" si="5"/>
        <v>7450.51342050251</v>
      </c>
      <c r="L51" s="85"/>
      <c r="M51" s="88">
        <f>IF(J51="","",(K51/J51)/LOOKUP(RIGHT($D$2,3),定数!$A$6:$A$13,定数!$B$6:$B$13))</f>
        <v>2.40339142596855</v>
      </c>
      <c r="N51" s="84"/>
      <c r="O51" s="86">
        <v>43552</v>
      </c>
      <c r="P51" s="84">
        <v>106.18</v>
      </c>
      <c r="Q51" s="84"/>
      <c r="R51" s="91">
        <f>IF(P51="","",T51*M51*LOOKUP(RIGHT($D$2,3),定数!$A$6:$A$13,定数!$B$6:$B$13))</f>
        <v>10815.2614168585</v>
      </c>
      <c r="S51" s="91"/>
      <c r="T51" s="92">
        <f>IF(P51="","",IF(G51="買",(P51-H51),(H51-P51))*IF(RIGHT($D$2,3)="JPY",100,10000))</f>
        <v>45.0000000000003</v>
      </c>
      <c r="U51" s="92"/>
      <c r="V51" t="str">
        <f t="shared" si="4"/>
        <v/>
      </c>
      <c r="W51">
        <f t="shared" si="2"/>
        <v>0</v>
      </c>
      <c r="X51" s="83" t="s">
        <v>48</v>
      </c>
    </row>
    <row r="52" spans="2:23">
      <c r="B52" s="23">
        <v>44</v>
      </c>
      <c r="C52" s="24">
        <f t="shared" si="3"/>
        <v>755866.603467109</v>
      </c>
      <c r="D52" s="24"/>
      <c r="E52" s="23"/>
      <c r="F52" s="25">
        <v>43579</v>
      </c>
      <c r="G52" s="23" t="s">
        <v>46</v>
      </c>
      <c r="H52" s="23">
        <v>108.83</v>
      </c>
      <c r="I52" s="23"/>
      <c r="J52" s="23">
        <v>30</v>
      </c>
      <c r="K52" s="24">
        <f t="shared" si="5"/>
        <v>7558.66603467109</v>
      </c>
      <c r="L52" s="24"/>
      <c r="M52" s="48">
        <f>IF(J52="","",(K52/J52)/LOOKUP(RIGHT($D$2,3),定数!$A$6:$A$13,定数!$B$6:$B$13))</f>
        <v>2.51955534489036</v>
      </c>
      <c r="N52" s="23"/>
      <c r="O52" s="25">
        <v>43580</v>
      </c>
      <c r="P52" s="23">
        <v>109.27</v>
      </c>
      <c r="Q52" s="23"/>
      <c r="R52" s="52">
        <f>IF(P52="","",T52*M52*LOOKUP(RIGHT($D$2,3),定数!$A$6:$A$13,定数!$B$6:$B$13))</f>
        <v>11086.0435175175</v>
      </c>
      <c r="S52" s="52"/>
      <c r="T52" s="53">
        <f>IF(P52="","",IF(G52="買",(P52-H52),(H52-P52))*IF(RIGHT($D$2,3)="JPY",100,10000))</f>
        <v>43.9999999999998</v>
      </c>
      <c r="U52" s="53"/>
      <c r="V52" t="str">
        <f t="shared" si="4"/>
        <v/>
      </c>
      <c r="W52">
        <f t="shared" si="2"/>
        <v>0</v>
      </c>
    </row>
    <row r="53" spans="2:24">
      <c r="B53" s="84">
        <v>45</v>
      </c>
      <c r="C53" s="85">
        <f t="shared" si="3"/>
        <v>766952.646984627</v>
      </c>
      <c r="D53" s="85"/>
      <c r="E53" s="84"/>
      <c r="F53" s="86">
        <v>43585</v>
      </c>
      <c r="G53" s="84" t="s">
        <v>46</v>
      </c>
      <c r="H53" s="84">
        <v>109.43</v>
      </c>
      <c r="I53" s="84"/>
      <c r="J53" s="84">
        <v>21</v>
      </c>
      <c r="K53" s="85">
        <f t="shared" si="5"/>
        <v>7669.52646984627</v>
      </c>
      <c r="L53" s="85"/>
      <c r="M53" s="88">
        <f>IF(J53="","",(K53/J53)/LOOKUP(RIGHT($D$2,3),定数!$A$6:$A$13,定数!$B$6:$B$13))</f>
        <v>3.65215546183156</v>
      </c>
      <c r="N53" s="84"/>
      <c r="O53" s="86">
        <v>43585</v>
      </c>
      <c r="P53" s="84">
        <v>109.22</v>
      </c>
      <c r="Q53" s="84"/>
      <c r="R53" s="91">
        <f>IF(P53="","",T53*M53*LOOKUP(RIGHT($D$2,3),定数!$A$6:$A$13,定数!$B$6:$B$13))</f>
        <v>-7669.52646984656</v>
      </c>
      <c r="S53" s="91"/>
      <c r="T53" s="92">
        <f>IF(P53="","",IF(G53="買",(P53-H53),(H53-P53))*IF(RIGHT($D$2,3)="JPY",100,10000))</f>
        <v>-21.0000000000008</v>
      </c>
      <c r="U53" s="92"/>
      <c r="V53" t="str">
        <f t="shared" si="4"/>
        <v/>
      </c>
      <c r="W53">
        <f t="shared" si="2"/>
        <v>1</v>
      </c>
      <c r="X53" s="83" t="s">
        <v>48</v>
      </c>
    </row>
    <row r="54" spans="2:23">
      <c r="B54" s="23">
        <v>46</v>
      </c>
      <c r="C54" s="24">
        <f t="shared" si="3"/>
        <v>759283.12051478</v>
      </c>
      <c r="D54" s="24"/>
      <c r="E54" s="23"/>
      <c r="F54" s="25">
        <v>43589</v>
      </c>
      <c r="G54" s="23" t="s">
        <v>44</v>
      </c>
      <c r="H54" s="23">
        <v>108.79</v>
      </c>
      <c r="I54" s="23"/>
      <c r="J54" s="23">
        <v>47</v>
      </c>
      <c r="K54" s="24">
        <f t="shared" si="5"/>
        <v>7592.8312051478</v>
      </c>
      <c r="L54" s="24"/>
      <c r="M54" s="48">
        <f>IF(J54="","",(K54/J54)/LOOKUP(RIGHT($D$2,3),定数!$A$6:$A$13,定数!$B$6:$B$13))</f>
        <v>1.61549600109528</v>
      </c>
      <c r="N54" s="23"/>
      <c r="O54" s="25">
        <v>43592</v>
      </c>
      <c r="P54" s="23">
        <v>109.29</v>
      </c>
      <c r="Q54" s="23"/>
      <c r="R54" s="52">
        <f>IF(P54="","",T54*M54*LOOKUP(RIGHT($D$2,3),定数!$A$6:$A$13,定数!$B$6:$B$13))</f>
        <v>-8077.48000547638</v>
      </c>
      <c r="S54" s="52"/>
      <c r="T54" s="53">
        <f>IF(P54="","",IF(G54="買",(P54-H54),(H54-P54))*IF(RIGHT($D$2,3)="JPY",100,10000))</f>
        <v>-50</v>
      </c>
      <c r="U54" s="53"/>
      <c r="V54" t="str">
        <f t="shared" si="4"/>
        <v/>
      </c>
      <c r="W54">
        <f t="shared" si="2"/>
        <v>2</v>
      </c>
    </row>
    <row r="55" spans="2:23">
      <c r="B55" s="23">
        <v>47</v>
      </c>
      <c r="C55" s="24">
        <f t="shared" si="3"/>
        <v>751205.640509304</v>
      </c>
      <c r="D55" s="24"/>
      <c r="E55" s="23"/>
      <c r="F55" s="25">
        <v>43601</v>
      </c>
      <c r="G55" s="23" t="s">
        <v>46</v>
      </c>
      <c r="H55" s="23">
        <v>110.37</v>
      </c>
      <c r="I55" s="23"/>
      <c r="J55" s="23">
        <v>28</v>
      </c>
      <c r="K55" s="24">
        <f t="shared" si="5"/>
        <v>7512.05640509304</v>
      </c>
      <c r="L55" s="24"/>
      <c r="M55" s="48">
        <f>IF(J55="","",(K55/J55)/LOOKUP(RIGHT($D$2,3),定数!$A$6:$A$13,定数!$B$6:$B$13))</f>
        <v>2.68287728753323</v>
      </c>
      <c r="N55" s="23"/>
      <c r="O55" s="25">
        <v>43602</v>
      </c>
      <c r="P55" s="23">
        <v>110.83</v>
      </c>
      <c r="Q55" s="23"/>
      <c r="R55" s="52">
        <f>IF(P55="","",T55*M55*LOOKUP(RIGHT($D$2,3),定数!$A$6:$A$13,定数!$B$6:$B$13))</f>
        <v>12341.2355226527</v>
      </c>
      <c r="S55" s="52"/>
      <c r="T55" s="53">
        <f>IF(P55="","",IF(G55="買",(P55-H55),(H55-P55))*IF(RIGHT($D$2,3)="JPY",100,10000))</f>
        <v>45.9999999999994</v>
      </c>
      <c r="U55" s="53"/>
      <c r="V55" t="str">
        <f t="shared" si="4"/>
        <v/>
      </c>
      <c r="W55">
        <f t="shared" si="2"/>
        <v>0</v>
      </c>
    </row>
    <row r="56" spans="2:23">
      <c r="B56" s="23">
        <v>48</v>
      </c>
      <c r="C56" s="24">
        <f t="shared" si="3"/>
        <v>763546.876031956</v>
      </c>
      <c r="D56" s="24"/>
      <c r="E56" s="23"/>
      <c r="F56" s="25">
        <v>43607</v>
      </c>
      <c r="G56" s="23" t="s">
        <v>44</v>
      </c>
      <c r="H56" s="23">
        <v>110.83</v>
      </c>
      <c r="I56" s="23"/>
      <c r="J56" s="23">
        <v>24</v>
      </c>
      <c r="K56" s="24">
        <f t="shared" si="5"/>
        <v>7635.46876031956</v>
      </c>
      <c r="L56" s="24"/>
      <c r="M56" s="48">
        <f>IF(J56="","",(K56/J56)/LOOKUP(RIGHT($D$2,3),定数!$A$6:$A$13,定数!$B$6:$B$13))</f>
        <v>3.18144531679982</v>
      </c>
      <c r="N56" s="23"/>
      <c r="O56" s="25">
        <v>43607</v>
      </c>
      <c r="P56" s="23">
        <v>110.52</v>
      </c>
      <c r="Q56" s="23"/>
      <c r="R56" s="52">
        <f>IF(P56="","",T56*M56*LOOKUP(RIGHT($D$2,3),定数!$A$6:$A$13,定数!$B$6:$B$13))</f>
        <v>9862.48048207951</v>
      </c>
      <c r="S56" s="52"/>
      <c r="T56" s="53">
        <f>IF(P56="","",IF(G56="買",(P56-H56),(H56-P56))*IF(RIGHT($D$2,3)="JPY",100,10000))</f>
        <v>31.0000000000002</v>
      </c>
      <c r="U56" s="53"/>
      <c r="V56" t="str">
        <f t="shared" si="4"/>
        <v/>
      </c>
      <c r="W56">
        <f t="shared" si="2"/>
        <v>0</v>
      </c>
    </row>
    <row r="57" spans="2:24">
      <c r="B57" s="80">
        <v>49</v>
      </c>
      <c r="C57" s="81">
        <f t="shared" si="3"/>
        <v>773409.356514036</v>
      </c>
      <c r="D57" s="81"/>
      <c r="E57" s="80"/>
      <c r="F57" s="82">
        <v>43609</v>
      </c>
      <c r="G57" s="80" t="s">
        <v>44</v>
      </c>
      <c r="H57" s="80">
        <v>109.49</v>
      </c>
      <c r="I57" s="80"/>
      <c r="J57" s="80">
        <v>24</v>
      </c>
      <c r="K57" s="81">
        <f t="shared" si="5"/>
        <v>7734.09356514036</v>
      </c>
      <c r="L57" s="81"/>
      <c r="M57" s="87">
        <f>IF(J57="","",(K57/J57)/LOOKUP(RIGHT($D$2,3),定数!$A$6:$A$13,定数!$B$6:$B$13))</f>
        <v>3.22253898547515</v>
      </c>
      <c r="N57" s="80"/>
      <c r="O57" s="82">
        <v>43609</v>
      </c>
      <c r="P57" s="80">
        <v>109.12</v>
      </c>
      <c r="Q57" s="80"/>
      <c r="R57" s="89">
        <f>IF(P57="","",T57*M57*LOOKUP(RIGHT($D$2,3),定数!$A$6:$A$13,定数!$B$6:$B$13))</f>
        <v>11923.3942462577</v>
      </c>
      <c r="S57" s="89"/>
      <c r="T57" s="90">
        <f>IF(P57="","",IF(G57="買",(P57-H57),(H57-P57))*IF(RIGHT($D$2,3)="JPY",100,10000))</f>
        <v>36.999999999999</v>
      </c>
      <c r="U57" s="90"/>
      <c r="V57" t="str">
        <f t="shared" si="4"/>
        <v/>
      </c>
      <c r="W57">
        <f t="shared" si="2"/>
        <v>0</v>
      </c>
      <c r="X57" s="79" t="s">
        <v>47</v>
      </c>
    </row>
    <row r="58" spans="2:23">
      <c r="B58" s="23">
        <v>50</v>
      </c>
      <c r="C58" s="24">
        <f t="shared" si="3"/>
        <v>785332.750760294</v>
      </c>
      <c r="D58" s="24"/>
      <c r="E58" s="23"/>
      <c r="F58" s="25">
        <v>43614</v>
      </c>
      <c r="G58" s="23" t="s">
        <v>44</v>
      </c>
      <c r="H58" s="23">
        <v>109.36</v>
      </c>
      <c r="I58" s="23"/>
      <c r="J58" s="23">
        <v>24</v>
      </c>
      <c r="K58" s="24">
        <f t="shared" si="5"/>
        <v>7853.32750760294</v>
      </c>
      <c r="L58" s="24"/>
      <c r="M58" s="48">
        <f>IF(J58="","",(K58/J58)/LOOKUP(RIGHT($D$2,3),定数!$A$6:$A$13,定数!$B$6:$B$13))</f>
        <v>3.27221979483456</v>
      </c>
      <c r="N58" s="23"/>
      <c r="O58" s="25">
        <v>43614</v>
      </c>
      <c r="P58" s="23">
        <v>109</v>
      </c>
      <c r="Q58" s="23"/>
      <c r="R58" s="52">
        <f>IF(P58="","",T58*M58*LOOKUP(RIGHT($D$2,3),定数!$A$6:$A$13,定数!$B$6:$B$13))</f>
        <v>11779.9912614044</v>
      </c>
      <c r="S58" s="52"/>
      <c r="T58" s="53">
        <f>IF(P58="","",IF(G58="買",(P58-H58),(H58-P58))*IF(RIGHT($D$2,3)="JPY",100,10000))</f>
        <v>35.9999999999999</v>
      </c>
      <c r="U58" s="53"/>
      <c r="V58" t="str">
        <f t="shared" si="4"/>
        <v/>
      </c>
      <c r="W58">
        <f t="shared" si="2"/>
        <v>0</v>
      </c>
    </row>
    <row r="59" spans="2:23">
      <c r="B59" s="23">
        <v>51</v>
      </c>
      <c r="C59" s="24"/>
      <c r="D59" s="24"/>
      <c r="E59" s="23"/>
      <c r="F59" s="25"/>
      <c r="G59" s="23"/>
      <c r="H59" s="23"/>
      <c r="I59" s="23"/>
      <c r="J59" s="23"/>
      <c r="K59" s="24"/>
      <c r="L59" s="24"/>
      <c r="M59" s="48"/>
      <c r="N59" s="23"/>
      <c r="O59" s="25"/>
      <c r="P59" s="23"/>
      <c r="Q59" s="23"/>
      <c r="R59" s="52"/>
      <c r="S59" s="52"/>
      <c r="T59" s="53"/>
      <c r="U59" s="53"/>
      <c r="V59" t="str">
        <f t="shared" si="4"/>
        <v/>
      </c>
      <c r="W59" t="str">
        <f t="shared" si="2"/>
        <v/>
      </c>
    </row>
    <row r="60" spans="2:23">
      <c r="B60" s="23">
        <v>52</v>
      </c>
      <c r="C60" s="24"/>
      <c r="D60" s="24"/>
      <c r="E60" s="23"/>
      <c r="F60" s="25"/>
      <c r="G60" s="23"/>
      <c r="H60" s="23"/>
      <c r="I60" s="23"/>
      <c r="J60" s="23"/>
      <c r="K60" s="24"/>
      <c r="L60" s="24"/>
      <c r="M60" s="48"/>
      <c r="N60" s="23"/>
      <c r="O60" s="25"/>
      <c r="P60" s="23"/>
      <c r="Q60" s="23"/>
      <c r="R60" s="52"/>
      <c r="S60" s="52"/>
      <c r="T60" s="53"/>
      <c r="U60" s="53"/>
      <c r="V60" t="str">
        <f t="shared" si="4"/>
        <v/>
      </c>
      <c r="W60" t="str">
        <f t="shared" si="2"/>
        <v/>
      </c>
    </row>
    <row r="61" spans="2:23">
      <c r="B61" s="23">
        <v>53</v>
      </c>
      <c r="C61" s="24"/>
      <c r="D61" s="24"/>
      <c r="E61" s="23"/>
      <c r="F61" s="25"/>
      <c r="G61" s="23"/>
      <c r="H61" s="23"/>
      <c r="I61" s="23"/>
      <c r="J61" s="23"/>
      <c r="K61" s="24"/>
      <c r="L61" s="24"/>
      <c r="M61" s="48"/>
      <c r="N61" s="23"/>
      <c r="O61" s="25"/>
      <c r="P61" s="23"/>
      <c r="Q61" s="23"/>
      <c r="R61" s="52"/>
      <c r="S61" s="52"/>
      <c r="T61" s="53"/>
      <c r="U61" s="53"/>
      <c r="V61" t="str">
        <f t="shared" si="4"/>
        <v/>
      </c>
      <c r="W61" t="str">
        <f t="shared" si="2"/>
        <v/>
      </c>
    </row>
    <row r="62" spans="2:23">
      <c r="B62" s="23">
        <v>54</v>
      </c>
      <c r="C62" s="24"/>
      <c r="D62" s="24"/>
      <c r="E62" s="23"/>
      <c r="F62" s="25"/>
      <c r="G62" s="23"/>
      <c r="H62" s="23"/>
      <c r="I62" s="23"/>
      <c r="J62" s="23"/>
      <c r="K62" s="24"/>
      <c r="L62" s="24"/>
      <c r="M62" s="48"/>
      <c r="N62" s="23"/>
      <c r="O62" s="25"/>
      <c r="P62" s="23"/>
      <c r="Q62" s="23"/>
      <c r="R62" s="52"/>
      <c r="S62" s="52"/>
      <c r="T62" s="53"/>
      <c r="U62" s="53"/>
      <c r="V62" t="str">
        <f t="shared" si="4"/>
        <v/>
      </c>
      <c r="W62" t="str">
        <f t="shared" si="2"/>
        <v/>
      </c>
    </row>
    <row r="63" spans="2:23">
      <c r="B63" s="23">
        <v>55</v>
      </c>
      <c r="C63" s="24"/>
      <c r="D63" s="24"/>
      <c r="E63" s="23"/>
      <c r="F63" s="25"/>
      <c r="G63" s="23"/>
      <c r="H63" s="23"/>
      <c r="I63" s="23"/>
      <c r="J63" s="23"/>
      <c r="K63" s="24"/>
      <c r="L63" s="24"/>
      <c r="M63" s="48"/>
      <c r="N63" s="23"/>
      <c r="O63" s="25"/>
      <c r="P63" s="23"/>
      <c r="Q63" s="23"/>
      <c r="R63" s="52"/>
      <c r="S63" s="52"/>
      <c r="T63" s="53"/>
      <c r="U63" s="53"/>
      <c r="V63" t="str">
        <f t="shared" si="4"/>
        <v/>
      </c>
      <c r="W63" t="str">
        <f t="shared" si="2"/>
        <v/>
      </c>
    </row>
    <row r="64" spans="2:23">
      <c r="B64" s="23">
        <v>56</v>
      </c>
      <c r="C64" s="24"/>
      <c r="D64" s="24"/>
      <c r="E64" s="23"/>
      <c r="F64" s="25"/>
      <c r="G64" s="23"/>
      <c r="H64" s="23"/>
      <c r="I64" s="23"/>
      <c r="J64" s="23"/>
      <c r="K64" s="24"/>
      <c r="L64" s="24"/>
      <c r="M64" s="48"/>
      <c r="N64" s="23"/>
      <c r="O64" s="25"/>
      <c r="P64" s="23"/>
      <c r="Q64" s="23"/>
      <c r="R64" s="52"/>
      <c r="S64" s="52"/>
      <c r="T64" s="53"/>
      <c r="U64" s="53"/>
      <c r="V64" t="str">
        <f t="shared" si="4"/>
        <v/>
      </c>
      <c r="W64" t="str">
        <f t="shared" si="2"/>
        <v/>
      </c>
    </row>
    <row r="65" spans="2:23">
      <c r="B65" s="23">
        <v>57</v>
      </c>
      <c r="C65" s="24"/>
      <c r="D65" s="24"/>
      <c r="E65" s="23"/>
      <c r="F65" s="25"/>
      <c r="G65" s="23"/>
      <c r="H65" s="23"/>
      <c r="I65" s="23"/>
      <c r="J65" s="23"/>
      <c r="K65" s="24"/>
      <c r="L65" s="24"/>
      <c r="M65" s="48"/>
      <c r="N65" s="23"/>
      <c r="O65" s="25"/>
      <c r="P65" s="23"/>
      <c r="Q65" s="23"/>
      <c r="R65" s="52"/>
      <c r="S65" s="52"/>
      <c r="T65" s="53"/>
      <c r="U65" s="53"/>
      <c r="V65" t="str">
        <f t="shared" si="4"/>
        <v/>
      </c>
      <c r="W65" t="str">
        <f t="shared" si="2"/>
        <v/>
      </c>
    </row>
    <row r="66" spans="2:23">
      <c r="B66" s="23">
        <v>58</v>
      </c>
      <c r="C66" s="24"/>
      <c r="D66" s="24"/>
      <c r="E66" s="23"/>
      <c r="F66" s="25"/>
      <c r="G66" s="23"/>
      <c r="H66" s="23"/>
      <c r="I66" s="23"/>
      <c r="J66" s="23"/>
      <c r="K66" s="24"/>
      <c r="L66" s="24"/>
      <c r="M66" s="48"/>
      <c r="N66" s="23"/>
      <c r="O66" s="25"/>
      <c r="P66" s="23"/>
      <c r="Q66" s="23"/>
      <c r="R66" s="52"/>
      <c r="S66" s="52"/>
      <c r="T66" s="53"/>
      <c r="U66" s="53"/>
      <c r="V66" t="str">
        <f t="shared" si="4"/>
        <v/>
      </c>
      <c r="W66" t="str">
        <f t="shared" si="2"/>
        <v/>
      </c>
    </row>
    <row r="67" spans="2:23">
      <c r="B67" s="23">
        <v>59</v>
      </c>
      <c r="C67" s="24"/>
      <c r="D67" s="24"/>
      <c r="E67" s="23"/>
      <c r="F67" s="25"/>
      <c r="G67" s="23"/>
      <c r="H67" s="23"/>
      <c r="I67" s="23"/>
      <c r="J67" s="23"/>
      <c r="K67" s="24"/>
      <c r="L67" s="24"/>
      <c r="M67" s="48"/>
      <c r="N67" s="23"/>
      <c r="O67" s="25"/>
      <c r="P67" s="23"/>
      <c r="Q67" s="23"/>
      <c r="R67" s="52"/>
      <c r="S67" s="52"/>
      <c r="T67" s="53"/>
      <c r="U67" s="53"/>
      <c r="V67" t="str">
        <f t="shared" si="4"/>
        <v/>
      </c>
      <c r="W67" t="str">
        <f t="shared" si="2"/>
        <v/>
      </c>
    </row>
    <row r="68" spans="2:23">
      <c r="B68" s="23">
        <v>60</v>
      </c>
      <c r="C68" s="24"/>
      <c r="D68" s="24"/>
      <c r="E68" s="23"/>
      <c r="F68" s="25"/>
      <c r="G68" s="23"/>
      <c r="H68" s="23"/>
      <c r="I68" s="23"/>
      <c r="J68" s="23"/>
      <c r="K68" s="24"/>
      <c r="L68" s="24"/>
      <c r="M68" s="48"/>
      <c r="N68" s="23"/>
      <c r="O68" s="25"/>
      <c r="P68" s="23"/>
      <c r="Q68" s="23"/>
      <c r="R68" s="52"/>
      <c r="S68" s="52"/>
      <c r="T68" s="53"/>
      <c r="U68" s="53"/>
      <c r="V68" t="str">
        <f t="shared" si="4"/>
        <v/>
      </c>
      <c r="W68" t="str">
        <f t="shared" si="2"/>
        <v/>
      </c>
    </row>
    <row r="69" spans="2:23">
      <c r="B69" s="23">
        <v>61</v>
      </c>
      <c r="C69" s="24"/>
      <c r="D69" s="24"/>
      <c r="E69" s="23"/>
      <c r="F69" s="25"/>
      <c r="G69" s="23"/>
      <c r="H69" s="23"/>
      <c r="I69" s="23"/>
      <c r="J69" s="23"/>
      <c r="K69" s="24"/>
      <c r="L69" s="24"/>
      <c r="M69" s="48"/>
      <c r="N69" s="23"/>
      <c r="O69" s="25"/>
      <c r="P69" s="23"/>
      <c r="Q69" s="23"/>
      <c r="R69" s="52"/>
      <c r="S69" s="52"/>
      <c r="T69" s="53"/>
      <c r="U69" s="53"/>
      <c r="V69" t="str">
        <f t="shared" si="4"/>
        <v/>
      </c>
      <c r="W69" t="str">
        <f t="shared" si="2"/>
        <v/>
      </c>
    </row>
    <row r="70" spans="2:23">
      <c r="B70" s="23">
        <v>62</v>
      </c>
      <c r="C70" s="24"/>
      <c r="D70" s="24"/>
      <c r="E70" s="23"/>
      <c r="F70" s="25"/>
      <c r="G70" s="23"/>
      <c r="H70" s="23"/>
      <c r="I70" s="23"/>
      <c r="J70" s="23"/>
      <c r="K70" s="24"/>
      <c r="L70" s="24"/>
      <c r="M70" s="48"/>
      <c r="N70" s="23"/>
      <c r="O70" s="25"/>
      <c r="P70" s="23"/>
      <c r="Q70" s="23"/>
      <c r="R70" s="52"/>
      <c r="S70" s="52"/>
      <c r="T70" s="53"/>
      <c r="U70" s="53"/>
      <c r="V70" t="str">
        <f t="shared" si="4"/>
        <v/>
      </c>
      <c r="W70" t="str">
        <f t="shared" si="2"/>
        <v/>
      </c>
    </row>
    <row r="71" spans="2:23">
      <c r="B71" s="23">
        <v>63</v>
      </c>
      <c r="C71" s="24"/>
      <c r="D71" s="24"/>
      <c r="E71" s="23"/>
      <c r="F71" s="25"/>
      <c r="G71" s="23"/>
      <c r="H71" s="23"/>
      <c r="I71" s="23"/>
      <c r="J71" s="23"/>
      <c r="K71" s="24"/>
      <c r="L71" s="24"/>
      <c r="M71" s="48"/>
      <c r="N71" s="23"/>
      <c r="O71" s="25"/>
      <c r="P71" s="23"/>
      <c r="Q71" s="23"/>
      <c r="R71" s="52"/>
      <c r="S71" s="52"/>
      <c r="T71" s="53"/>
      <c r="U71" s="53"/>
      <c r="V71" t="str">
        <f t="shared" si="4"/>
        <v/>
      </c>
      <c r="W71" t="str">
        <f t="shared" si="2"/>
        <v/>
      </c>
    </row>
    <row r="72" spans="2:23">
      <c r="B72" s="23">
        <v>64</v>
      </c>
      <c r="C72" s="24"/>
      <c r="D72" s="24"/>
      <c r="E72" s="23"/>
      <c r="F72" s="25"/>
      <c r="G72" s="23"/>
      <c r="H72" s="23"/>
      <c r="I72" s="23"/>
      <c r="J72" s="23"/>
      <c r="K72" s="24"/>
      <c r="L72" s="24"/>
      <c r="M72" s="48"/>
      <c r="N72" s="23"/>
      <c r="O72" s="25"/>
      <c r="P72" s="23"/>
      <c r="Q72" s="23"/>
      <c r="R72" s="52"/>
      <c r="S72" s="52"/>
      <c r="T72" s="53"/>
      <c r="U72" s="53"/>
      <c r="V72" t="str">
        <f t="shared" si="4"/>
        <v/>
      </c>
      <c r="W72" t="str">
        <f t="shared" si="2"/>
        <v/>
      </c>
    </row>
    <row r="73" spans="2:23">
      <c r="B73" s="23">
        <v>65</v>
      </c>
      <c r="C73" s="24"/>
      <c r="D73" s="24"/>
      <c r="E73" s="23"/>
      <c r="F73" s="25"/>
      <c r="G73" s="23"/>
      <c r="H73" s="23"/>
      <c r="I73" s="23"/>
      <c r="J73" s="23"/>
      <c r="K73" s="24"/>
      <c r="L73" s="24"/>
      <c r="M73" s="48"/>
      <c r="N73" s="23"/>
      <c r="O73" s="25"/>
      <c r="P73" s="23"/>
      <c r="Q73" s="23"/>
      <c r="R73" s="52"/>
      <c r="S73" s="52"/>
      <c r="T73" s="53"/>
      <c r="U73" s="53"/>
      <c r="V73" t="str">
        <f t="shared" si="4"/>
        <v/>
      </c>
      <c r="W73" t="str">
        <f t="shared" ref="W73:W108" si="6">IF(T73&lt;&gt;"",IF(T73&lt;0,1+W72,0),"")</f>
        <v/>
      </c>
    </row>
    <row r="74" spans="2:23">
      <c r="B74" s="23">
        <v>66</v>
      </c>
      <c r="C74" s="24"/>
      <c r="D74" s="24"/>
      <c r="E74" s="23"/>
      <c r="F74" s="25"/>
      <c r="G74" s="23"/>
      <c r="H74" s="23"/>
      <c r="I74" s="23"/>
      <c r="J74" s="23"/>
      <c r="K74" s="24"/>
      <c r="L74" s="24"/>
      <c r="M74" s="48"/>
      <c r="N74" s="23"/>
      <c r="O74" s="25"/>
      <c r="P74" s="23"/>
      <c r="Q74" s="23"/>
      <c r="R74" s="52"/>
      <c r="S74" s="52"/>
      <c r="T74" s="53"/>
      <c r="U74" s="53"/>
      <c r="V74" t="str">
        <f t="shared" si="4"/>
        <v/>
      </c>
      <c r="W74" t="str">
        <f t="shared" si="6"/>
        <v/>
      </c>
    </row>
    <row r="75" spans="2:23">
      <c r="B75" s="23">
        <v>67</v>
      </c>
      <c r="C75" s="24"/>
      <c r="D75" s="24"/>
      <c r="E75" s="23"/>
      <c r="F75" s="25"/>
      <c r="G75" s="23"/>
      <c r="H75" s="23"/>
      <c r="I75" s="23"/>
      <c r="J75" s="23"/>
      <c r="K75" s="24"/>
      <c r="L75" s="24"/>
      <c r="M75" s="48"/>
      <c r="N75" s="23"/>
      <c r="O75" s="25"/>
      <c r="P75" s="57"/>
      <c r="Q75" s="23"/>
      <c r="R75" s="52"/>
      <c r="S75" s="52"/>
      <c r="T75" s="53"/>
      <c r="U75" s="53"/>
      <c r="V75" t="str">
        <f t="shared" si="4"/>
        <v/>
      </c>
      <c r="W75" t="str">
        <f t="shared" si="6"/>
        <v/>
      </c>
    </row>
    <row r="76" spans="2:23">
      <c r="B76" s="23">
        <v>68</v>
      </c>
      <c r="C76" s="24"/>
      <c r="D76" s="24"/>
      <c r="E76" s="23"/>
      <c r="F76" s="25"/>
      <c r="G76" s="23"/>
      <c r="H76" s="23"/>
      <c r="I76" s="23"/>
      <c r="J76" s="23"/>
      <c r="K76" s="24"/>
      <c r="L76" s="24"/>
      <c r="M76" s="48"/>
      <c r="N76" s="23"/>
      <c r="O76" s="25"/>
      <c r="P76" s="23"/>
      <c r="Q76" s="23"/>
      <c r="R76" s="52"/>
      <c r="S76" s="52"/>
      <c r="T76" s="53"/>
      <c r="U76" s="53"/>
      <c r="V76" t="str">
        <f t="shared" si="4"/>
        <v/>
      </c>
      <c r="W76" t="str">
        <f t="shared" si="6"/>
        <v/>
      </c>
    </row>
    <row r="77" spans="2:23">
      <c r="B77" s="23">
        <v>69</v>
      </c>
      <c r="C77" s="24"/>
      <c r="D77" s="24"/>
      <c r="E77" s="23"/>
      <c r="F77" s="25"/>
      <c r="G77" s="23"/>
      <c r="H77" s="23"/>
      <c r="I77" s="23"/>
      <c r="J77" s="23"/>
      <c r="K77" s="24"/>
      <c r="L77" s="24"/>
      <c r="M77" s="48"/>
      <c r="N77" s="23"/>
      <c r="O77" s="25"/>
      <c r="P77" s="23"/>
      <c r="Q77" s="23"/>
      <c r="R77" s="52"/>
      <c r="S77" s="52"/>
      <c r="T77" s="53"/>
      <c r="U77" s="53"/>
      <c r="V77" t="str">
        <f t="shared" si="4"/>
        <v/>
      </c>
      <c r="W77" t="str">
        <f t="shared" si="6"/>
        <v/>
      </c>
    </row>
    <row r="78" spans="2:23">
      <c r="B78" s="23">
        <v>70</v>
      </c>
      <c r="C78" s="24"/>
      <c r="D78" s="24"/>
      <c r="E78" s="23"/>
      <c r="F78" s="25"/>
      <c r="G78" s="23"/>
      <c r="H78" s="23"/>
      <c r="I78" s="23"/>
      <c r="J78" s="23"/>
      <c r="K78" s="24"/>
      <c r="L78" s="24"/>
      <c r="M78" s="48"/>
      <c r="N78" s="23"/>
      <c r="O78" s="25"/>
      <c r="P78" s="23"/>
      <c r="Q78" s="23"/>
      <c r="R78" s="52"/>
      <c r="S78" s="52"/>
      <c r="T78" s="53"/>
      <c r="U78" s="53"/>
      <c r="V78" t="str">
        <f t="shared" si="4"/>
        <v/>
      </c>
      <c r="W78" t="str">
        <f t="shared" si="6"/>
        <v/>
      </c>
    </row>
    <row r="79" spans="2:23">
      <c r="B79" s="23">
        <v>71</v>
      </c>
      <c r="C79" s="24"/>
      <c r="D79" s="24"/>
      <c r="E79" s="23"/>
      <c r="F79" s="25"/>
      <c r="G79" s="23"/>
      <c r="H79" s="23"/>
      <c r="I79" s="23"/>
      <c r="J79" s="23"/>
      <c r="K79" s="24"/>
      <c r="L79" s="24"/>
      <c r="M79" s="48"/>
      <c r="N79" s="23"/>
      <c r="O79" s="25"/>
      <c r="P79" s="23"/>
      <c r="Q79" s="23"/>
      <c r="R79" s="52"/>
      <c r="S79" s="52"/>
      <c r="T79" s="53"/>
      <c r="U79" s="53"/>
      <c r="V79" t="str">
        <f t="shared" si="4"/>
        <v/>
      </c>
      <c r="W79" t="str">
        <f t="shared" si="6"/>
        <v/>
      </c>
    </row>
    <row r="80" spans="2:23">
      <c r="B80" s="23">
        <v>72</v>
      </c>
      <c r="C80" s="24"/>
      <c r="D80" s="24"/>
      <c r="E80" s="23"/>
      <c r="F80" s="25"/>
      <c r="G80" s="23"/>
      <c r="H80" s="23"/>
      <c r="I80" s="23"/>
      <c r="J80" s="23"/>
      <c r="K80" s="24"/>
      <c r="L80" s="24"/>
      <c r="M80" s="48"/>
      <c r="N80" s="23"/>
      <c r="O80" s="25"/>
      <c r="P80" s="23"/>
      <c r="Q80" s="23"/>
      <c r="R80" s="52"/>
      <c r="S80" s="52"/>
      <c r="T80" s="53"/>
      <c r="U80" s="53"/>
      <c r="V80" t="str">
        <f t="shared" si="4"/>
        <v/>
      </c>
      <c r="W80" t="str">
        <f t="shared" si="6"/>
        <v/>
      </c>
    </row>
    <row r="81" spans="2:23">
      <c r="B81" s="23">
        <v>73</v>
      </c>
      <c r="C81" s="24"/>
      <c r="D81" s="24"/>
      <c r="E81" s="23"/>
      <c r="F81" s="25"/>
      <c r="G81" s="23"/>
      <c r="H81" s="23"/>
      <c r="I81" s="23"/>
      <c r="J81" s="23"/>
      <c r="K81" s="24"/>
      <c r="L81" s="24"/>
      <c r="M81" s="48"/>
      <c r="N81" s="23"/>
      <c r="O81" s="25"/>
      <c r="P81" s="23"/>
      <c r="Q81" s="23"/>
      <c r="R81" s="52"/>
      <c r="S81" s="52"/>
      <c r="T81" s="53"/>
      <c r="U81" s="53"/>
      <c r="V81" t="str">
        <f t="shared" si="4"/>
        <v/>
      </c>
      <c r="W81" t="str">
        <f t="shared" si="6"/>
        <v/>
      </c>
    </row>
    <row r="82" spans="2:23">
      <c r="B82" s="23">
        <v>74</v>
      </c>
      <c r="C82" s="24"/>
      <c r="D82" s="24"/>
      <c r="E82" s="23"/>
      <c r="F82" s="25"/>
      <c r="G82" s="23"/>
      <c r="H82" s="23"/>
      <c r="I82" s="23"/>
      <c r="J82" s="23"/>
      <c r="K82" s="24"/>
      <c r="L82" s="24"/>
      <c r="M82" s="48"/>
      <c r="N82" s="23"/>
      <c r="O82" s="25"/>
      <c r="P82" s="23"/>
      <c r="Q82" s="23"/>
      <c r="R82" s="52"/>
      <c r="S82" s="52"/>
      <c r="T82" s="53"/>
      <c r="U82" s="53"/>
      <c r="V82" t="str">
        <f t="shared" si="4"/>
        <v/>
      </c>
      <c r="W82" t="str">
        <f t="shared" si="6"/>
        <v/>
      </c>
    </row>
    <row r="83" spans="2:23">
      <c r="B83" s="23">
        <v>75</v>
      </c>
      <c r="C83" s="24"/>
      <c r="D83" s="24"/>
      <c r="E83" s="23"/>
      <c r="F83" s="25"/>
      <c r="G83" s="23"/>
      <c r="H83" s="23"/>
      <c r="I83" s="23"/>
      <c r="J83" s="23"/>
      <c r="K83" s="24"/>
      <c r="L83" s="24"/>
      <c r="M83" s="48"/>
      <c r="N83" s="23"/>
      <c r="O83" s="25"/>
      <c r="P83" s="23"/>
      <c r="Q83" s="23"/>
      <c r="R83" s="52"/>
      <c r="S83" s="52"/>
      <c r="T83" s="53"/>
      <c r="U83" s="53"/>
      <c r="V83" t="str">
        <f t="shared" si="4"/>
        <v/>
      </c>
      <c r="W83" t="str">
        <f t="shared" si="6"/>
        <v/>
      </c>
    </row>
    <row r="84" spans="2:23">
      <c r="B84" s="23">
        <v>76</v>
      </c>
      <c r="C84" s="24"/>
      <c r="D84" s="24"/>
      <c r="E84" s="23"/>
      <c r="F84" s="25"/>
      <c r="G84" s="23"/>
      <c r="H84" s="23"/>
      <c r="I84" s="23"/>
      <c r="J84" s="23"/>
      <c r="K84" s="24"/>
      <c r="L84" s="24"/>
      <c r="M84" s="48"/>
      <c r="N84" s="23"/>
      <c r="O84" s="25"/>
      <c r="P84" s="23"/>
      <c r="Q84" s="23"/>
      <c r="R84" s="52"/>
      <c r="S84" s="52"/>
      <c r="T84" s="53"/>
      <c r="U84" s="53"/>
      <c r="V84" t="str">
        <f t="shared" si="4"/>
        <v/>
      </c>
      <c r="W84" t="str">
        <f t="shared" si="6"/>
        <v/>
      </c>
    </row>
    <row r="85" spans="2:23">
      <c r="B85" s="23">
        <v>77</v>
      </c>
      <c r="C85" s="24"/>
      <c r="D85" s="24"/>
      <c r="E85" s="23"/>
      <c r="F85" s="25"/>
      <c r="G85" s="23"/>
      <c r="H85" s="23"/>
      <c r="I85" s="23"/>
      <c r="J85" s="23"/>
      <c r="K85" s="24"/>
      <c r="L85" s="24"/>
      <c r="M85" s="48"/>
      <c r="N85" s="23"/>
      <c r="O85" s="25"/>
      <c r="P85" s="23"/>
      <c r="Q85" s="23"/>
      <c r="R85" s="52"/>
      <c r="S85" s="52"/>
      <c r="T85" s="53"/>
      <c r="U85" s="53"/>
      <c r="V85" t="str">
        <f t="shared" si="4"/>
        <v/>
      </c>
      <c r="W85" t="str">
        <f t="shared" si="6"/>
        <v/>
      </c>
    </row>
    <row r="86" spans="2:23">
      <c r="B86" s="23">
        <v>78</v>
      </c>
      <c r="C86" s="24"/>
      <c r="D86" s="24"/>
      <c r="E86" s="23"/>
      <c r="F86" s="25"/>
      <c r="G86" s="23"/>
      <c r="H86" s="23"/>
      <c r="I86" s="23"/>
      <c r="J86" s="23"/>
      <c r="K86" s="24"/>
      <c r="L86" s="24"/>
      <c r="M86" s="48"/>
      <c r="N86" s="23"/>
      <c r="O86" s="25"/>
      <c r="P86" s="23"/>
      <c r="Q86" s="23"/>
      <c r="R86" s="52"/>
      <c r="S86" s="52"/>
      <c r="T86" s="53"/>
      <c r="U86" s="53"/>
      <c r="V86" t="str">
        <f t="shared" si="4"/>
        <v/>
      </c>
      <c r="W86" t="str">
        <f t="shared" si="6"/>
        <v/>
      </c>
    </row>
    <row r="87" spans="2:23">
      <c r="B87" s="23">
        <v>79</v>
      </c>
      <c r="C87" s="24"/>
      <c r="D87" s="24"/>
      <c r="E87" s="23"/>
      <c r="F87" s="25"/>
      <c r="G87" s="23"/>
      <c r="H87" s="23"/>
      <c r="I87" s="23"/>
      <c r="J87" s="23"/>
      <c r="K87" s="24"/>
      <c r="L87" s="24"/>
      <c r="M87" s="48"/>
      <c r="N87" s="23"/>
      <c r="O87" s="25"/>
      <c r="P87" s="23"/>
      <c r="Q87" s="23"/>
      <c r="R87" s="52"/>
      <c r="S87" s="52"/>
      <c r="T87" s="53"/>
      <c r="U87" s="53"/>
      <c r="V87" t="str">
        <f t="shared" ref="V87:V108" si="7">IF(S87&lt;&gt;"",IF(S87&lt;0,1+V86,0),"")</f>
        <v/>
      </c>
      <c r="W87" t="str">
        <f t="shared" si="6"/>
        <v/>
      </c>
    </row>
    <row r="88" spans="2:23">
      <c r="B88" s="23">
        <v>80</v>
      </c>
      <c r="C88" s="24"/>
      <c r="D88" s="24"/>
      <c r="E88" s="23"/>
      <c r="F88" s="25"/>
      <c r="G88" s="23"/>
      <c r="H88" s="23"/>
      <c r="I88" s="23"/>
      <c r="J88" s="23"/>
      <c r="K88" s="24"/>
      <c r="L88" s="24"/>
      <c r="M88" s="48"/>
      <c r="N88" s="23"/>
      <c r="O88" s="25"/>
      <c r="P88" s="23"/>
      <c r="Q88" s="23"/>
      <c r="R88" s="52"/>
      <c r="S88" s="52"/>
      <c r="T88" s="53"/>
      <c r="U88" s="53"/>
      <c r="V88" t="str">
        <f t="shared" si="7"/>
        <v/>
      </c>
      <c r="W88" t="str">
        <f t="shared" si="6"/>
        <v/>
      </c>
    </row>
    <row r="89" spans="2:23">
      <c r="B89" s="23">
        <v>81</v>
      </c>
      <c r="C89" s="24"/>
      <c r="D89" s="24"/>
      <c r="E89" s="23"/>
      <c r="F89" s="25"/>
      <c r="G89" s="23"/>
      <c r="H89" s="23"/>
      <c r="I89" s="23"/>
      <c r="J89" s="23"/>
      <c r="K89" s="24"/>
      <c r="L89" s="24"/>
      <c r="M89" s="48"/>
      <c r="N89" s="23"/>
      <c r="O89" s="25"/>
      <c r="P89" s="23"/>
      <c r="Q89" s="23"/>
      <c r="R89" s="52"/>
      <c r="S89" s="52"/>
      <c r="T89" s="53"/>
      <c r="U89" s="53"/>
      <c r="V89" t="str">
        <f t="shared" si="7"/>
        <v/>
      </c>
      <c r="W89" t="str">
        <f t="shared" si="6"/>
        <v/>
      </c>
    </row>
    <row r="90" spans="2:23">
      <c r="B90" s="23">
        <v>82</v>
      </c>
      <c r="C90" s="24"/>
      <c r="D90" s="24"/>
      <c r="E90" s="23"/>
      <c r="F90" s="25"/>
      <c r="G90" s="23"/>
      <c r="H90" s="23"/>
      <c r="I90" s="23"/>
      <c r="J90" s="23"/>
      <c r="K90" s="24"/>
      <c r="L90" s="24"/>
      <c r="M90" s="48"/>
      <c r="N90" s="23"/>
      <c r="O90" s="25"/>
      <c r="P90" s="23"/>
      <c r="Q90" s="23"/>
      <c r="R90" s="52"/>
      <c r="S90" s="52"/>
      <c r="T90" s="53"/>
      <c r="U90" s="53"/>
      <c r="V90" t="str">
        <f t="shared" si="7"/>
        <v/>
      </c>
      <c r="W90" t="str">
        <f t="shared" si="6"/>
        <v/>
      </c>
    </row>
    <row r="91" spans="2:23">
      <c r="B91" s="23">
        <v>83</v>
      </c>
      <c r="C91" s="24"/>
      <c r="D91" s="24"/>
      <c r="E91" s="23"/>
      <c r="F91" s="25"/>
      <c r="G91" s="23"/>
      <c r="H91" s="23"/>
      <c r="I91" s="23"/>
      <c r="J91" s="23"/>
      <c r="K91" s="24"/>
      <c r="L91" s="24"/>
      <c r="M91" s="48"/>
      <c r="N91" s="23"/>
      <c r="O91" s="25"/>
      <c r="P91" s="23"/>
      <c r="Q91" s="23"/>
      <c r="R91" s="52"/>
      <c r="S91" s="52"/>
      <c r="T91" s="53"/>
      <c r="U91" s="53"/>
      <c r="V91" t="str">
        <f t="shared" si="7"/>
        <v/>
      </c>
      <c r="W91" t="str">
        <f t="shared" si="6"/>
        <v/>
      </c>
    </row>
    <row r="92" spans="2:23">
      <c r="B92" s="23">
        <v>84</v>
      </c>
      <c r="C92" s="24"/>
      <c r="D92" s="24"/>
      <c r="E92" s="23"/>
      <c r="F92" s="25"/>
      <c r="G92" s="23"/>
      <c r="H92" s="23"/>
      <c r="I92" s="23"/>
      <c r="J92" s="23"/>
      <c r="K92" s="24"/>
      <c r="L92" s="24"/>
      <c r="M92" s="48"/>
      <c r="N92" s="23"/>
      <c r="O92" s="25"/>
      <c r="P92" s="23"/>
      <c r="Q92" s="23"/>
      <c r="R92" s="52"/>
      <c r="S92" s="52"/>
      <c r="T92" s="53"/>
      <c r="U92" s="53"/>
      <c r="V92" t="str">
        <f t="shared" si="7"/>
        <v/>
      </c>
      <c r="W92" t="str">
        <f t="shared" si="6"/>
        <v/>
      </c>
    </row>
    <row r="93" spans="2:23">
      <c r="B93" s="23">
        <v>85</v>
      </c>
      <c r="C93" s="24"/>
      <c r="D93" s="24"/>
      <c r="E93" s="23"/>
      <c r="F93" s="25"/>
      <c r="G93" s="23"/>
      <c r="H93" s="23"/>
      <c r="I93" s="23"/>
      <c r="J93" s="23"/>
      <c r="K93" s="24"/>
      <c r="L93" s="24"/>
      <c r="M93" s="48"/>
      <c r="N93" s="23"/>
      <c r="O93" s="25"/>
      <c r="P93" s="23"/>
      <c r="Q93" s="23"/>
      <c r="R93" s="52"/>
      <c r="S93" s="52"/>
      <c r="T93" s="53"/>
      <c r="U93" s="53"/>
      <c r="V93" t="str">
        <f t="shared" si="7"/>
        <v/>
      </c>
      <c r="W93" t="str">
        <f t="shared" si="6"/>
        <v/>
      </c>
    </row>
    <row r="94" spans="2:23">
      <c r="B94" s="23">
        <v>86</v>
      </c>
      <c r="C94" s="24"/>
      <c r="D94" s="24"/>
      <c r="E94" s="23"/>
      <c r="F94" s="25"/>
      <c r="G94" s="23"/>
      <c r="H94" s="23"/>
      <c r="I94" s="23"/>
      <c r="J94" s="23"/>
      <c r="K94" s="24"/>
      <c r="L94" s="24"/>
      <c r="M94" s="48"/>
      <c r="N94" s="23"/>
      <c r="O94" s="25"/>
      <c r="P94" s="23"/>
      <c r="Q94" s="23"/>
      <c r="R94" s="52"/>
      <c r="S94" s="52"/>
      <c r="T94" s="53"/>
      <c r="U94" s="53"/>
      <c r="V94" t="str">
        <f t="shared" si="7"/>
        <v/>
      </c>
      <c r="W94" t="str">
        <f t="shared" si="6"/>
        <v/>
      </c>
    </row>
    <row r="95" spans="2:23">
      <c r="B95" s="23">
        <v>87</v>
      </c>
      <c r="C95" s="24"/>
      <c r="D95" s="24"/>
      <c r="E95" s="23"/>
      <c r="F95" s="25"/>
      <c r="G95" s="23"/>
      <c r="H95" s="23"/>
      <c r="I95" s="23"/>
      <c r="J95" s="23"/>
      <c r="K95" s="24"/>
      <c r="L95" s="24"/>
      <c r="M95" s="48"/>
      <c r="N95" s="23"/>
      <c r="O95" s="25"/>
      <c r="P95" s="23"/>
      <c r="Q95" s="23"/>
      <c r="R95" s="52"/>
      <c r="S95" s="52"/>
      <c r="T95" s="53"/>
      <c r="U95" s="53"/>
      <c r="V95" t="str">
        <f t="shared" si="7"/>
        <v/>
      </c>
      <c r="W95" t="str">
        <f t="shared" si="6"/>
        <v/>
      </c>
    </row>
    <row r="96" spans="2:23">
      <c r="B96" s="23">
        <v>88</v>
      </c>
      <c r="C96" s="24"/>
      <c r="D96" s="24"/>
      <c r="E96" s="23"/>
      <c r="F96" s="25"/>
      <c r="G96" s="23"/>
      <c r="H96" s="23"/>
      <c r="I96" s="23"/>
      <c r="J96" s="23"/>
      <c r="K96" s="24"/>
      <c r="L96" s="24"/>
      <c r="M96" s="48"/>
      <c r="N96" s="23"/>
      <c r="O96" s="25"/>
      <c r="P96" s="23"/>
      <c r="Q96" s="23"/>
      <c r="R96" s="52"/>
      <c r="S96" s="52"/>
      <c r="T96" s="53"/>
      <c r="U96" s="53"/>
      <c r="V96" t="str">
        <f t="shared" si="7"/>
        <v/>
      </c>
      <c r="W96" t="str">
        <f t="shared" si="6"/>
        <v/>
      </c>
    </row>
    <row r="97" spans="2:23">
      <c r="B97" s="23">
        <v>89</v>
      </c>
      <c r="C97" s="24"/>
      <c r="D97" s="24"/>
      <c r="E97" s="23"/>
      <c r="F97" s="25"/>
      <c r="G97" s="23"/>
      <c r="H97" s="23"/>
      <c r="I97" s="23"/>
      <c r="J97" s="23"/>
      <c r="K97" s="24"/>
      <c r="L97" s="24"/>
      <c r="M97" s="48"/>
      <c r="N97" s="23"/>
      <c r="O97" s="25"/>
      <c r="P97" s="23"/>
      <c r="Q97" s="23"/>
      <c r="R97" s="52"/>
      <c r="S97" s="52"/>
      <c r="T97" s="53"/>
      <c r="U97" s="53"/>
      <c r="V97" t="str">
        <f t="shared" si="7"/>
        <v/>
      </c>
      <c r="W97" t="str">
        <f t="shared" si="6"/>
        <v/>
      </c>
    </row>
    <row r="98" spans="2:23">
      <c r="B98" s="23">
        <v>90</v>
      </c>
      <c r="C98" s="24"/>
      <c r="D98" s="24"/>
      <c r="E98" s="23"/>
      <c r="F98" s="25"/>
      <c r="G98" s="23"/>
      <c r="H98" s="23"/>
      <c r="I98" s="23"/>
      <c r="J98" s="23"/>
      <c r="K98" s="24"/>
      <c r="L98" s="24"/>
      <c r="M98" s="48"/>
      <c r="N98" s="23"/>
      <c r="O98" s="25"/>
      <c r="P98" s="23"/>
      <c r="Q98" s="23"/>
      <c r="R98" s="52"/>
      <c r="S98" s="52"/>
      <c r="T98" s="53"/>
      <c r="U98" s="53"/>
      <c r="V98" t="str">
        <f t="shared" si="7"/>
        <v/>
      </c>
      <c r="W98" t="str">
        <f t="shared" si="6"/>
        <v/>
      </c>
    </row>
    <row r="99" spans="2:23">
      <c r="B99" s="23">
        <v>91</v>
      </c>
      <c r="C99" s="24"/>
      <c r="D99" s="24"/>
      <c r="E99" s="23"/>
      <c r="F99" s="25"/>
      <c r="G99" s="23"/>
      <c r="H99" s="23"/>
      <c r="I99" s="23"/>
      <c r="J99" s="23"/>
      <c r="K99" s="24"/>
      <c r="L99" s="24"/>
      <c r="M99" s="48"/>
      <c r="N99" s="23"/>
      <c r="O99" s="25"/>
      <c r="P99" s="23"/>
      <c r="Q99" s="23"/>
      <c r="R99" s="52"/>
      <c r="S99" s="52"/>
      <c r="T99" s="53"/>
      <c r="U99" s="53"/>
      <c r="V99" t="str">
        <f t="shared" si="7"/>
        <v/>
      </c>
      <c r="W99" t="str">
        <f t="shared" si="6"/>
        <v/>
      </c>
    </row>
    <row r="100" spans="2:23">
      <c r="B100" s="23">
        <v>92</v>
      </c>
      <c r="C100" s="24"/>
      <c r="D100" s="24"/>
      <c r="E100" s="23"/>
      <c r="F100" s="25"/>
      <c r="G100" s="23"/>
      <c r="H100" s="23"/>
      <c r="I100" s="23"/>
      <c r="J100" s="23"/>
      <c r="K100" s="24"/>
      <c r="L100" s="24"/>
      <c r="M100" s="48"/>
      <c r="N100" s="23"/>
      <c r="O100" s="25"/>
      <c r="P100" s="23"/>
      <c r="Q100" s="23"/>
      <c r="R100" s="52"/>
      <c r="S100" s="52"/>
      <c r="T100" s="53"/>
      <c r="U100" s="53"/>
      <c r="V100" t="str">
        <f t="shared" si="7"/>
        <v/>
      </c>
      <c r="W100" t="str">
        <f t="shared" si="6"/>
        <v/>
      </c>
    </row>
    <row r="101" spans="2:23">
      <c r="B101" s="23">
        <v>93</v>
      </c>
      <c r="C101" s="24"/>
      <c r="D101" s="24"/>
      <c r="E101" s="23"/>
      <c r="F101" s="25"/>
      <c r="G101" s="23"/>
      <c r="H101" s="23"/>
      <c r="I101" s="23"/>
      <c r="J101" s="23"/>
      <c r="K101" s="24"/>
      <c r="L101" s="24"/>
      <c r="M101" s="48"/>
      <c r="N101" s="23"/>
      <c r="O101" s="25"/>
      <c r="P101" s="23"/>
      <c r="Q101" s="23"/>
      <c r="R101" s="52"/>
      <c r="S101" s="52"/>
      <c r="T101" s="53"/>
      <c r="U101" s="53"/>
      <c r="V101" t="str">
        <f t="shared" si="7"/>
        <v/>
      </c>
      <c r="W101" t="str">
        <f t="shared" si="6"/>
        <v/>
      </c>
    </row>
    <row r="102" spans="2:23">
      <c r="B102" s="23">
        <v>94</v>
      </c>
      <c r="C102" s="24"/>
      <c r="D102" s="24"/>
      <c r="E102" s="23"/>
      <c r="F102" s="25"/>
      <c r="G102" s="23"/>
      <c r="H102" s="23"/>
      <c r="I102" s="23"/>
      <c r="J102" s="23"/>
      <c r="K102" s="24"/>
      <c r="L102" s="24"/>
      <c r="M102" s="48"/>
      <c r="N102" s="23"/>
      <c r="O102" s="25"/>
      <c r="P102" s="23"/>
      <c r="Q102" s="23"/>
      <c r="R102" s="52"/>
      <c r="S102" s="52"/>
      <c r="T102" s="53"/>
      <c r="U102" s="53"/>
      <c r="V102" t="str">
        <f t="shared" si="7"/>
        <v/>
      </c>
      <c r="W102" t="str">
        <f t="shared" si="6"/>
        <v/>
      </c>
    </row>
    <row r="103" spans="2:23">
      <c r="B103" s="23">
        <v>95</v>
      </c>
      <c r="C103" s="24"/>
      <c r="D103" s="24"/>
      <c r="E103" s="23"/>
      <c r="F103" s="25"/>
      <c r="G103" s="23"/>
      <c r="H103" s="23"/>
      <c r="I103" s="23"/>
      <c r="J103" s="23"/>
      <c r="K103" s="24"/>
      <c r="L103" s="24"/>
      <c r="M103" s="48"/>
      <c r="N103" s="23"/>
      <c r="O103" s="25"/>
      <c r="P103" s="23"/>
      <c r="Q103" s="23"/>
      <c r="R103" s="52"/>
      <c r="S103" s="52"/>
      <c r="T103" s="53"/>
      <c r="U103" s="53"/>
      <c r="V103" t="str">
        <f t="shared" si="7"/>
        <v/>
      </c>
      <c r="W103" t="str">
        <f t="shared" si="6"/>
        <v/>
      </c>
    </row>
    <row r="104" spans="2:23">
      <c r="B104" s="23">
        <v>96</v>
      </c>
      <c r="C104" s="24"/>
      <c r="D104" s="24"/>
      <c r="E104" s="23"/>
      <c r="F104" s="25"/>
      <c r="G104" s="23"/>
      <c r="H104" s="23"/>
      <c r="I104" s="23"/>
      <c r="J104" s="23"/>
      <c r="K104" s="24"/>
      <c r="L104" s="24"/>
      <c r="M104" s="48"/>
      <c r="N104" s="23"/>
      <c r="O104" s="25"/>
      <c r="P104" s="23"/>
      <c r="Q104" s="23"/>
      <c r="R104" s="52"/>
      <c r="S104" s="52"/>
      <c r="T104" s="53"/>
      <c r="U104" s="53"/>
      <c r="V104" t="str">
        <f t="shared" si="7"/>
        <v/>
      </c>
      <c r="W104" t="str">
        <f t="shared" si="6"/>
        <v/>
      </c>
    </row>
    <row r="105" spans="2:23">
      <c r="B105" s="23">
        <v>97</v>
      </c>
      <c r="C105" s="24"/>
      <c r="D105" s="24"/>
      <c r="E105" s="23"/>
      <c r="F105" s="25"/>
      <c r="G105" s="23"/>
      <c r="H105" s="23"/>
      <c r="I105" s="23"/>
      <c r="J105" s="23"/>
      <c r="K105" s="24"/>
      <c r="L105" s="24"/>
      <c r="M105" s="48"/>
      <c r="N105" s="23"/>
      <c r="O105" s="25"/>
      <c r="P105" s="23"/>
      <c r="Q105" s="23"/>
      <c r="R105" s="52"/>
      <c r="S105" s="52"/>
      <c r="T105" s="53"/>
      <c r="U105" s="53"/>
      <c r="V105" t="str">
        <f t="shared" si="7"/>
        <v/>
      </c>
      <c r="W105" t="str">
        <f t="shared" si="6"/>
        <v/>
      </c>
    </row>
    <row r="106" spans="2:23">
      <c r="B106" s="23">
        <v>98</v>
      </c>
      <c r="C106" s="24"/>
      <c r="D106" s="24"/>
      <c r="E106" s="23"/>
      <c r="F106" s="25"/>
      <c r="G106" s="23"/>
      <c r="H106" s="23"/>
      <c r="I106" s="23"/>
      <c r="J106" s="23"/>
      <c r="K106" s="24"/>
      <c r="L106" s="24"/>
      <c r="M106" s="48"/>
      <c r="N106" s="23"/>
      <c r="O106" s="25"/>
      <c r="P106" s="23"/>
      <c r="Q106" s="23"/>
      <c r="R106" s="52"/>
      <c r="S106" s="52"/>
      <c r="T106" s="53"/>
      <c r="U106" s="53"/>
      <c r="V106" t="str">
        <f t="shared" si="7"/>
        <v/>
      </c>
      <c r="W106" t="str">
        <f t="shared" si="6"/>
        <v/>
      </c>
    </row>
    <row r="107" spans="2:23">
      <c r="B107" s="23">
        <v>99</v>
      </c>
      <c r="C107" s="24"/>
      <c r="D107" s="24"/>
      <c r="E107" s="23"/>
      <c r="F107" s="25"/>
      <c r="G107" s="23"/>
      <c r="H107" s="23"/>
      <c r="I107" s="23"/>
      <c r="J107" s="23"/>
      <c r="K107" s="24"/>
      <c r="L107" s="24"/>
      <c r="M107" s="48"/>
      <c r="N107" s="23"/>
      <c r="O107" s="25"/>
      <c r="P107" s="23"/>
      <c r="Q107" s="23"/>
      <c r="R107" s="52"/>
      <c r="S107" s="52"/>
      <c r="T107" s="53"/>
      <c r="U107" s="53"/>
      <c r="V107" t="str">
        <f t="shared" si="7"/>
        <v/>
      </c>
      <c r="W107" t="str">
        <f t="shared" si="6"/>
        <v/>
      </c>
    </row>
    <row r="108" spans="2:23">
      <c r="B108" s="23">
        <v>100</v>
      </c>
      <c r="C108" s="24"/>
      <c r="D108" s="24"/>
      <c r="E108" s="23"/>
      <c r="F108" s="25"/>
      <c r="G108" s="23"/>
      <c r="H108" s="23"/>
      <c r="I108" s="23"/>
      <c r="J108" s="23"/>
      <c r="K108" s="24"/>
      <c r="L108" s="24"/>
      <c r="M108" s="48"/>
      <c r="N108" s="23"/>
      <c r="O108" s="25"/>
      <c r="P108" s="23"/>
      <c r="Q108" s="23"/>
      <c r="R108" s="52"/>
      <c r="S108" s="52"/>
      <c r="T108" s="53"/>
      <c r="U108" s="53"/>
      <c r="V108" t="str">
        <f t="shared" si="7"/>
        <v/>
      </c>
      <c r="W108" t="str">
        <f t="shared" si="6"/>
        <v/>
      </c>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0">
    <cfRule type="cellIs" dxfId="0" priority="99" stopIfTrue="1" operator="equal">
      <formula>"買"</formula>
    </cfRule>
    <cfRule type="cellIs" dxfId="1" priority="100" stopIfTrue="1" operator="equal">
      <formula>"売"</formula>
    </cfRule>
  </conditionalFormatting>
  <conditionalFormatting sqref="G11">
    <cfRule type="cellIs" dxfId="0" priority="97" stopIfTrue="1" operator="equal">
      <formula>"買"</formula>
    </cfRule>
    <cfRule type="cellIs" dxfId="1" priority="98" stopIfTrue="1" operator="equal">
      <formula>"売"</formula>
    </cfRule>
  </conditionalFormatting>
  <conditionalFormatting sqref="G12">
    <cfRule type="cellIs" dxfId="0" priority="95" stopIfTrue="1" operator="equal">
      <formula>"買"</formula>
    </cfRule>
    <cfRule type="cellIs" dxfId="1" priority="96" stopIfTrue="1" operator="equal">
      <formula>"売"</formula>
    </cfRule>
  </conditionalFormatting>
  <conditionalFormatting sqref="G13">
    <cfRule type="cellIs" dxfId="0" priority="93" stopIfTrue="1" operator="equal">
      <formula>"買"</formula>
    </cfRule>
    <cfRule type="cellIs" dxfId="1" priority="94" stopIfTrue="1" operator="equal">
      <formula>"売"</formula>
    </cfRule>
  </conditionalFormatting>
  <conditionalFormatting sqref="G14">
    <cfRule type="cellIs" dxfId="0" priority="91" stopIfTrue="1" operator="equal">
      <formula>"買"</formula>
    </cfRule>
    <cfRule type="cellIs" dxfId="1" priority="92" stopIfTrue="1" operator="equal">
      <formula>"売"</formula>
    </cfRule>
  </conditionalFormatting>
  <conditionalFormatting sqref="G15">
    <cfRule type="cellIs" dxfId="0" priority="89" stopIfTrue="1" operator="equal">
      <formula>"買"</formula>
    </cfRule>
    <cfRule type="cellIs" dxfId="1" priority="90" stopIfTrue="1" operator="equal">
      <formula>"売"</formula>
    </cfRule>
  </conditionalFormatting>
  <conditionalFormatting sqref="G16">
    <cfRule type="cellIs" dxfId="0" priority="87" stopIfTrue="1" operator="equal">
      <formula>"買"</formula>
    </cfRule>
    <cfRule type="cellIs" dxfId="1" priority="88" stopIfTrue="1" operator="equal">
      <formula>"売"</formula>
    </cfRule>
  </conditionalFormatting>
  <conditionalFormatting sqref="G17">
    <cfRule type="cellIs" dxfId="0" priority="85" stopIfTrue="1" operator="equal">
      <formula>"買"</formula>
    </cfRule>
    <cfRule type="cellIs" dxfId="1" priority="86" stopIfTrue="1" operator="equal">
      <formula>"売"</formula>
    </cfRule>
  </conditionalFormatting>
  <conditionalFormatting sqref="G18">
    <cfRule type="cellIs" dxfId="0" priority="83" stopIfTrue="1" operator="equal">
      <formula>"買"</formula>
    </cfRule>
    <cfRule type="cellIs" dxfId="1" priority="84" stopIfTrue="1" operator="equal">
      <formula>"売"</formula>
    </cfRule>
  </conditionalFormatting>
  <conditionalFormatting sqref="G19">
    <cfRule type="cellIs" dxfId="0" priority="81" stopIfTrue="1" operator="equal">
      <formula>"買"</formula>
    </cfRule>
    <cfRule type="cellIs" dxfId="1" priority="82" stopIfTrue="1" operator="equal">
      <formula>"売"</formula>
    </cfRule>
  </conditionalFormatting>
  <conditionalFormatting sqref="G20">
    <cfRule type="cellIs" dxfId="0" priority="79" stopIfTrue="1" operator="equal">
      <formula>"買"</formula>
    </cfRule>
    <cfRule type="cellIs" dxfId="1" priority="80" stopIfTrue="1" operator="equal">
      <formula>"売"</formula>
    </cfRule>
  </conditionalFormatting>
  <conditionalFormatting sqref="G21">
    <cfRule type="cellIs" dxfId="0" priority="77" stopIfTrue="1" operator="equal">
      <formula>"買"</formula>
    </cfRule>
    <cfRule type="cellIs" dxfId="1" priority="78" stopIfTrue="1" operator="equal">
      <formula>"売"</formula>
    </cfRule>
  </conditionalFormatting>
  <conditionalFormatting sqref="G22">
    <cfRule type="cellIs" dxfId="0" priority="75" stopIfTrue="1" operator="equal">
      <formula>"買"</formula>
    </cfRule>
    <cfRule type="cellIs" dxfId="1" priority="76" stopIfTrue="1" operator="equal">
      <formula>"売"</formula>
    </cfRule>
  </conditionalFormatting>
  <conditionalFormatting sqref="G23">
    <cfRule type="cellIs" dxfId="0" priority="73" stopIfTrue="1" operator="equal">
      <formula>"買"</formula>
    </cfRule>
    <cfRule type="cellIs" dxfId="1" priority="74" stopIfTrue="1" operator="equal">
      <formula>"売"</formula>
    </cfRule>
  </conditionalFormatting>
  <conditionalFormatting sqref="G24">
    <cfRule type="cellIs" dxfId="0" priority="71" stopIfTrue="1" operator="equal">
      <formula>"買"</formula>
    </cfRule>
    <cfRule type="cellIs" dxfId="1" priority="72" stopIfTrue="1" operator="equal">
      <formula>"売"</formula>
    </cfRule>
  </conditionalFormatting>
  <conditionalFormatting sqref="G25">
    <cfRule type="cellIs" dxfId="0" priority="69" stopIfTrue="1" operator="equal">
      <formula>"買"</formula>
    </cfRule>
    <cfRule type="cellIs" dxfId="1" priority="70" stopIfTrue="1" operator="equal">
      <formula>"売"</formula>
    </cfRule>
  </conditionalFormatting>
  <conditionalFormatting sqref="G26">
    <cfRule type="cellIs" dxfId="0" priority="67" stopIfTrue="1" operator="equal">
      <formula>"買"</formula>
    </cfRule>
    <cfRule type="cellIs" dxfId="1" priority="68" stopIfTrue="1" operator="equal">
      <formula>"売"</formula>
    </cfRule>
  </conditionalFormatting>
  <conditionalFormatting sqref="G27">
    <cfRule type="cellIs" dxfId="0" priority="65" stopIfTrue="1" operator="equal">
      <formula>"買"</formula>
    </cfRule>
    <cfRule type="cellIs" dxfId="1" priority="66" stopIfTrue="1" operator="equal">
      <formula>"売"</formula>
    </cfRule>
  </conditionalFormatting>
  <conditionalFormatting sqref="G28">
    <cfRule type="cellIs" dxfId="0" priority="63" stopIfTrue="1" operator="equal">
      <formula>"買"</formula>
    </cfRule>
    <cfRule type="cellIs" dxfId="1" priority="64" stopIfTrue="1" operator="equal">
      <formula>"売"</formula>
    </cfRule>
  </conditionalFormatting>
  <conditionalFormatting sqref="G29">
    <cfRule type="cellIs" dxfId="0" priority="61" stopIfTrue="1" operator="equal">
      <formula>"買"</formula>
    </cfRule>
    <cfRule type="cellIs" dxfId="1" priority="62" stopIfTrue="1" operator="equal">
      <formula>"売"</formula>
    </cfRule>
  </conditionalFormatting>
  <conditionalFormatting sqref="G30">
    <cfRule type="cellIs" dxfId="0" priority="59" stopIfTrue="1" operator="equal">
      <formula>"買"</formula>
    </cfRule>
    <cfRule type="cellIs" dxfId="1" priority="60" stopIfTrue="1" operator="equal">
      <formula>"売"</formula>
    </cfRule>
  </conditionalFormatting>
  <conditionalFormatting sqref="G31">
    <cfRule type="cellIs" dxfId="0" priority="57" stopIfTrue="1" operator="equal">
      <formula>"買"</formula>
    </cfRule>
    <cfRule type="cellIs" dxfId="1" priority="58" stopIfTrue="1" operator="equal">
      <formula>"売"</formula>
    </cfRule>
  </conditionalFormatting>
  <conditionalFormatting sqref="G32">
    <cfRule type="cellIs" dxfId="0" priority="55" stopIfTrue="1" operator="equal">
      <formula>"買"</formula>
    </cfRule>
    <cfRule type="cellIs" dxfId="1" priority="56" stopIfTrue="1" operator="equal">
      <formula>"売"</formula>
    </cfRule>
  </conditionalFormatting>
  <conditionalFormatting sqref="G33">
    <cfRule type="cellIs" dxfId="0" priority="53" stopIfTrue="1" operator="equal">
      <formula>"買"</formula>
    </cfRule>
    <cfRule type="cellIs" dxfId="1" priority="54" stopIfTrue="1" operator="equal">
      <formula>"売"</formula>
    </cfRule>
  </conditionalFormatting>
  <conditionalFormatting sqref="G34">
    <cfRule type="cellIs" dxfId="0" priority="47" stopIfTrue="1" operator="equal">
      <formula>"買"</formula>
    </cfRule>
    <cfRule type="cellIs" dxfId="1" priority="48" stopIfTrue="1" operator="equal">
      <formula>"売"</formula>
    </cfRule>
  </conditionalFormatting>
  <conditionalFormatting sqref="G35">
    <cfRule type="cellIs" dxfId="0" priority="45" stopIfTrue="1" operator="equal">
      <formula>"買"</formula>
    </cfRule>
    <cfRule type="cellIs" dxfId="1" priority="46" stopIfTrue="1" operator="equal">
      <formula>"売"</formula>
    </cfRule>
  </conditionalFormatting>
  <conditionalFormatting sqref="G36">
    <cfRule type="cellIs" dxfId="0" priority="43" stopIfTrue="1" operator="equal">
      <formula>"買"</formula>
    </cfRule>
    <cfRule type="cellIs" dxfId="1" priority="44" stopIfTrue="1" operator="equal">
      <formula>"売"</formula>
    </cfRule>
  </conditionalFormatting>
  <conditionalFormatting sqref="G37">
    <cfRule type="cellIs" dxfId="0" priority="41" stopIfTrue="1" operator="equal">
      <formula>"買"</formula>
    </cfRule>
    <cfRule type="cellIs" dxfId="1" priority="42" stopIfTrue="1" operator="equal">
      <formula>"売"</formula>
    </cfRule>
  </conditionalFormatting>
  <conditionalFormatting sqref="G38">
    <cfRule type="cellIs" dxfId="0" priority="39" stopIfTrue="1" operator="equal">
      <formula>"買"</formula>
    </cfRule>
    <cfRule type="cellIs" dxfId="1" priority="40" stopIfTrue="1" operator="equal">
      <formula>"売"</formula>
    </cfRule>
  </conditionalFormatting>
  <conditionalFormatting sqref="G39">
    <cfRule type="cellIs" dxfId="0" priority="37" stopIfTrue="1" operator="equal">
      <formula>"買"</formula>
    </cfRule>
    <cfRule type="cellIs" dxfId="1" priority="38" stopIfTrue="1" operator="equal">
      <formula>"売"</formula>
    </cfRule>
  </conditionalFormatting>
  <conditionalFormatting sqref="G40">
    <cfRule type="cellIs" dxfId="0" priority="35" stopIfTrue="1" operator="equal">
      <formula>"買"</formula>
    </cfRule>
    <cfRule type="cellIs" dxfId="1" priority="36" stopIfTrue="1" operator="equal">
      <formula>"売"</formula>
    </cfRule>
  </conditionalFormatting>
  <conditionalFormatting sqref="G41">
    <cfRule type="cellIs" dxfId="0" priority="33" stopIfTrue="1" operator="equal">
      <formula>"買"</formula>
    </cfRule>
    <cfRule type="cellIs" dxfId="1" priority="34" stopIfTrue="1" operator="equal">
      <formula>"売"</formula>
    </cfRule>
  </conditionalFormatting>
  <conditionalFormatting sqref="G42">
    <cfRule type="cellIs" dxfId="0" priority="31" stopIfTrue="1" operator="equal">
      <formula>"買"</formula>
    </cfRule>
    <cfRule type="cellIs" dxfId="1" priority="32" stopIfTrue="1" operator="equal">
      <formula>"売"</formula>
    </cfRule>
  </conditionalFormatting>
  <conditionalFormatting sqref="G43">
    <cfRule type="cellIs" dxfId="0" priority="29" stopIfTrue="1" operator="equal">
      <formula>"買"</formula>
    </cfRule>
    <cfRule type="cellIs" dxfId="1" priority="30" stopIfTrue="1" operator="equal">
      <formula>"売"</formula>
    </cfRule>
  </conditionalFormatting>
  <conditionalFormatting sqref="G44">
    <cfRule type="cellIs" dxfId="0" priority="27" stopIfTrue="1" operator="equal">
      <formula>"買"</formula>
    </cfRule>
    <cfRule type="cellIs" dxfId="1" priority="28" stopIfTrue="1" operator="equal">
      <formula>"売"</formula>
    </cfRule>
  </conditionalFormatting>
  <conditionalFormatting sqref="G45">
    <cfRule type="cellIs" dxfId="0" priority="25" stopIfTrue="1" operator="equal">
      <formula>"買"</formula>
    </cfRule>
    <cfRule type="cellIs" dxfId="1" priority="26" stopIfTrue="1" operator="equal">
      <formula>"売"</formula>
    </cfRule>
  </conditionalFormatting>
  <conditionalFormatting sqref="G46">
    <cfRule type="cellIs" dxfId="0" priority="23" stopIfTrue="1" operator="equal">
      <formula>"買"</formula>
    </cfRule>
    <cfRule type="cellIs" dxfId="1" priority="24" stopIfTrue="1" operator="equal">
      <formula>"売"</formula>
    </cfRule>
  </conditionalFormatting>
  <conditionalFormatting sqref="G47">
    <cfRule type="cellIs" dxfId="0" priority="21" stopIfTrue="1" operator="equal">
      <formula>"買"</formula>
    </cfRule>
    <cfRule type="cellIs" dxfId="1" priority="22" stopIfTrue="1" operator="equal">
      <formula>"売"</formula>
    </cfRule>
  </conditionalFormatting>
  <conditionalFormatting sqref="G48">
    <cfRule type="cellIs" dxfId="0" priority="19" stopIfTrue="1" operator="equal">
      <formula>"買"</formula>
    </cfRule>
    <cfRule type="cellIs" dxfId="1" priority="20" stopIfTrue="1" operator="equal">
      <formula>"売"</formula>
    </cfRule>
  </conditionalFormatting>
  <conditionalFormatting sqref="G49">
    <cfRule type="cellIs" dxfId="0" priority="17" stopIfTrue="1" operator="equal">
      <formula>"買"</formula>
    </cfRule>
    <cfRule type="cellIs" dxfId="1" priority="18" stopIfTrue="1" operator="equal">
      <formula>"売"</formula>
    </cfRule>
  </conditionalFormatting>
  <conditionalFormatting sqref="G50">
    <cfRule type="cellIs" dxfId="0" priority="15" stopIfTrue="1" operator="equal">
      <formula>"買"</formula>
    </cfRule>
    <cfRule type="cellIs" dxfId="1" priority="16" stopIfTrue="1" operator="equal">
      <formula>"売"</formula>
    </cfRule>
  </conditionalFormatting>
  <conditionalFormatting sqref="G51">
    <cfRule type="cellIs" dxfId="0" priority="13" stopIfTrue="1" operator="equal">
      <formula>"買"</formula>
    </cfRule>
    <cfRule type="cellIs" dxfId="1" priority="14" stopIfTrue="1" operator="equal">
      <formula>"売"</formula>
    </cfRule>
  </conditionalFormatting>
  <conditionalFormatting sqref="G52">
    <cfRule type="cellIs" dxfId="0" priority="11" stopIfTrue="1" operator="equal">
      <formula>"買"</formula>
    </cfRule>
    <cfRule type="cellIs" dxfId="1" priority="12" stopIfTrue="1" operator="equal">
      <formula>"売"</formula>
    </cfRule>
  </conditionalFormatting>
  <conditionalFormatting sqref="G53">
    <cfRule type="cellIs" dxfId="0" priority="9" stopIfTrue="1" operator="equal">
      <formula>"買"</formula>
    </cfRule>
    <cfRule type="cellIs" dxfId="1" priority="10" stopIfTrue="1" operator="equal">
      <formula>"売"</formula>
    </cfRule>
  </conditionalFormatting>
  <conditionalFormatting sqref="G54">
    <cfRule type="cellIs" dxfId="0" priority="7" stopIfTrue="1" operator="equal">
      <formula>"買"</formula>
    </cfRule>
    <cfRule type="cellIs" dxfId="1" priority="8" stopIfTrue="1" operator="equal">
      <formula>"売"</formula>
    </cfRule>
  </conditionalFormatting>
  <conditionalFormatting sqref="G55">
    <cfRule type="cellIs" dxfId="0" priority="5" stopIfTrue="1" operator="equal">
      <formula>"買"</formula>
    </cfRule>
    <cfRule type="cellIs" dxfId="1" priority="6" stopIfTrue="1" operator="equal">
      <formula>"売"</formula>
    </cfRule>
  </conditionalFormatting>
  <conditionalFormatting sqref="G56">
    <cfRule type="cellIs" dxfId="0" priority="3" stopIfTrue="1" operator="equal">
      <formula>"買"</formula>
    </cfRule>
    <cfRule type="cellIs" dxfId="1" priority="4" stopIfTrue="1" operator="equal">
      <formula>"売"</formula>
    </cfRule>
  </conditionalFormatting>
  <conditionalFormatting sqref="G58">
    <cfRule type="cellIs" dxfId="0" priority="1" stopIfTrue="1" operator="equal">
      <formula>"買"</formula>
    </cfRule>
    <cfRule type="cellIs" dxfId="1" priority="2" stopIfTrue="1" operator="equal">
      <formula>"売"</formula>
    </cfRule>
  </conditionalFormatting>
  <conditionalFormatting sqref="G9 G57 G59:G108">
    <cfRule type="cellIs" dxfId="0" priority="101" stopIfTrue="1" operator="equal">
      <formula>"買"</formula>
    </cfRule>
    <cfRule type="cellIs" dxfId="1" priority="102" stopIfTrue="1" operator="equal">
      <formula>"売"</formula>
    </cfRule>
  </conditionalFormatting>
  <dataValidations count="1">
    <dataValidation type="list" allowBlank="1" showInputMessage="1" showErrorMessage="1" sqref="G9 G10 G11 G12 G13 G14 G15 G16 G17 G18 G19 G20 G21 G22 G23 G24 G25 G26 G27 G28 G29 G30 G31 G32 G33 G34 G35 G36 G37 G38 G39 G40 G41 G42 G43 G44 G45 G46 G47 G48 G49 G50 G51 G52 G53 G54 G55 G56 G57 G58 G59:G108">
      <formula1>"買,売"</formula1>
    </dataValidation>
  </dataValidations>
  <pageMargins left="0.7" right="0.7" top="0.75" bottom="0.75" header="0.3" footer="0.3"/>
  <pageSetup paperSize="9" orientation="portrait" horizontalDpi="600" vertic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X109"/>
  <sheetViews>
    <sheetView tabSelected="1" workbookViewId="0">
      <pane ySplit="8" topLeftCell="A39" activePane="bottomLeft" state="frozen"/>
      <selection/>
      <selection pane="bottomLeft" activeCell="Z3" sqref="Z3"/>
    </sheetView>
  </sheetViews>
  <sheetFormatPr defaultColWidth="8.88888888888889" defaultRowHeight="13.2"/>
  <cols>
    <col min="1" max="1" width="2.87962962962963" customWidth="1"/>
    <col min="2" max="18" width="6.62962962962963" customWidth="1"/>
    <col min="22" max="22" width="10.8796296296296" style="1" hidden="1" customWidth="1"/>
    <col min="23" max="23" width="8.88888888888889" hidden="1" customWidth="1"/>
  </cols>
  <sheetData>
    <row r="2" spans="2:20">
      <c r="B2" s="2" t="s">
        <v>10</v>
      </c>
      <c r="C2" s="2"/>
      <c r="D2" s="54" t="s">
        <v>11</v>
      </c>
      <c r="E2" s="54"/>
      <c r="F2" s="2" t="s">
        <v>12</v>
      </c>
      <c r="G2" s="2"/>
      <c r="H2" s="3" t="s">
        <v>13</v>
      </c>
      <c r="I2" s="3"/>
      <c r="J2" s="2" t="s">
        <v>14</v>
      </c>
      <c r="K2" s="2"/>
      <c r="L2" s="55">
        <v>500000</v>
      </c>
      <c r="M2" s="54"/>
      <c r="N2" s="2" t="s">
        <v>15</v>
      </c>
      <c r="O2" s="2"/>
      <c r="P2" s="26">
        <f>SUM(L2,D4)</f>
        <v>730845.104280384</v>
      </c>
      <c r="Q2" s="3"/>
      <c r="R2" s="49"/>
      <c r="S2" s="49"/>
      <c r="T2" s="49"/>
    </row>
    <row r="3" ht="57" customHeight="1" spans="2:19">
      <c r="B3" s="2" t="s">
        <v>16</v>
      </c>
      <c r="C3" s="2"/>
      <c r="D3" s="4" t="s">
        <v>17</v>
      </c>
      <c r="E3" s="4"/>
      <c r="F3" s="4"/>
      <c r="G3" s="4"/>
      <c r="H3" s="4"/>
      <c r="I3" s="4"/>
      <c r="J3" s="2" t="s">
        <v>18</v>
      </c>
      <c r="K3" s="2"/>
      <c r="L3" s="4" t="s">
        <v>50</v>
      </c>
      <c r="M3" s="27"/>
      <c r="N3" s="27"/>
      <c r="O3" s="27"/>
      <c r="P3" s="27"/>
      <c r="Q3" s="27"/>
      <c r="R3" s="49"/>
      <c r="S3" s="49"/>
    </row>
    <row r="4" spans="2:20">
      <c r="B4" s="2" t="s">
        <v>20</v>
      </c>
      <c r="C4" s="2"/>
      <c r="D4" s="5">
        <f>SUM($R$9:$S$993)</f>
        <v>230845.104280384</v>
      </c>
      <c r="E4" s="5"/>
      <c r="F4" s="2" t="s">
        <v>21</v>
      </c>
      <c r="G4" s="2"/>
      <c r="H4" s="6">
        <f>SUM($T$9:$U$108)</f>
        <v>-533.00000000001</v>
      </c>
      <c r="I4" s="3"/>
      <c r="J4" s="28" t="s">
        <v>22</v>
      </c>
      <c r="K4" s="28"/>
      <c r="L4" s="26">
        <f>MAX($C$9:$D$990)-C9</f>
        <v>221822.325215194</v>
      </c>
      <c r="M4" s="26"/>
      <c r="N4" s="28" t="s">
        <v>23</v>
      </c>
      <c r="O4" s="28"/>
      <c r="P4" s="5">
        <f>SUMIF(R9:S990,"&lt;0",R9:S990)</f>
        <v>-100728.398818602</v>
      </c>
      <c r="Q4" s="5"/>
      <c r="R4" s="49"/>
      <c r="S4" s="49"/>
      <c r="T4" s="49"/>
    </row>
    <row r="5" spans="2:20">
      <c r="B5" s="7" t="s">
        <v>24</v>
      </c>
      <c r="C5" s="3">
        <f>COUNTIF($R$9:$R$990,"&gt;0")</f>
        <v>33</v>
      </c>
      <c r="D5" s="2" t="s">
        <v>25</v>
      </c>
      <c r="E5" s="8">
        <f>COUNTIF($R$9:$R$990,"&lt;0")</f>
        <v>17</v>
      </c>
      <c r="F5" s="2" t="s">
        <v>26</v>
      </c>
      <c r="G5" s="3">
        <f>COUNTIF($R$9:$R$990,"=0")</f>
        <v>0</v>
      </c>
      <c r="H5" s="2" t="s">
        <v>27</v>
      </c>
      <c r="I5" s="29">
        <f>C5/SUM(C5,E5,G5)</f>
        <v>0.66</v>
      </c>
      <c r="J5" s="7" t="s">
        <v>28</v>
      </c>
      <c r="K5" s="2"/>
      <c r="L5" s="30">
        <f>MAX(V9:V993)</f>
        <v>7</v>
      </c>
      <c r="M5" s="31"/>
      <c r="N5" s="32" t="s">
        <v>29</v>
      </c>
      <c r="O5" s="33"/>
      <c r="P5" s="30">
        <f>MAX(W9:W993)</f>
        <v>3</v>
      </c>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33</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3">
      <c r="B9" s="23">
        <v>1</v>
      </c>
      <c r="C9" s="24">
        <v>500000</v>
      </c>
      <c r="D9" s="24"/>
      <c r="E9" s="23">
        <v>2017</v>
      </c>
      <c r="F9" s="25">
        <v>43499</v>
      </c>
      <c r="G9" s="23" t="s">
        <v>44</v>
      </c>
      <c r="H9" s="23">
        <v>112.48</v>
      </c>
      <c r="I9" s="23"/>
      <c r="J9" s="23">
        <v>59</v>
      </c>
      <c r="K9" s="24">
        <f>IF(J9="","",C9*0.01)</f>
        <v>5000</v>
      </c>
      <c r="L9" s="24"/>
      <c r="M9" s="48">
        <f>IF(J9="","",(K9/J9)/LOOKUP(RIGHT($D$2,3),定数!$A$6:$A$13,定数!$B$6:$B$13))</f>
        <v>0.847457627118644</v>
      </c>
      <c r="N9" s="23">
        <v>2017</v>
      </c>
      <c r="O9" s="25">
        <v>43502</v>
      </c>
      <c r="P9" s="23">
        <v>111.74</v>
      </c>
      <c r="Q9" s="23"/>
      <c r="R9" s="52">
        <f>IF(P9="","",T9*M9*LOOKUP(RIGHT($D$2,3),定数!$A$6:$A$13,定数!$B$6:$B$13))</f>
        <v>6271.18644067804</v>
      </c>
      <c r="S9" s="52"/>
      <c r="T9" s="53">
        <f>IF(P9="","",IF(G9="買",(P9-H9),(H9-P9))*IF(RIGHT($D$2,3)="JPY",100,10000))</f>
        <v>74.0000000000009</v>
      </c>
      <c r="U9" s="53"/>
      <c r="V9" s="56">
        <f>IF(T9&lt;&gt;"",IF(T9&gt;0,1+V8,0),"")</f>
        <v>1</v>
      </c>
      <c r="W9">
        <f>IF(T9&lt;&gt;"",IF(T9&lt;0,1+W8,0),"")</f>
        <v>0</v>
      </c>
    </row>
    <row r="10" spans="2:23">
      <c r="B10" s="23">
        <v>2</v>
      </c>
      <c r="C10" s="24">
        <f>IF(R9="","",C9+R9)</f>
        <v>506271.186440678</v>
      </c>
      <c r="D10" s="24"/>
      <c r="E10" s="23" t="s">
        <v>45</v>
      </c>
      <c r="F10" s="25">
        <v>43504</v>
      </c>
      <c r="G10" s="23" t="s">
        <v>46</v>
      </c>
      <c r="H10" s="23">
        <v>112.34</v>
      </c>
      <c r="I10" s="23"/>
      <c r="J10" s="23">
        <v>3</v>
      </c>
      <c r="K10" s="24">
        <f t="shared" ref="K10:K73" si="0">IF(J10="","",C10*0.01)</f>
        <v>5062.71186440678</v>
      </c>
      <c r="L10" s="24"/>
      <c r="M10" s="48">
        <f>IF(J10="","",(K10/J10)/LOOKUP(RIGHT($D$2,3),定数!$A$6:$A$13,定数!$B$6:$B$13))</f>
        <v>16.8757062146893</v>
      </c>
      <c r="N10" s="23" t="s">
        <v>45</v>
      </c>
      <c r="O10" s="25">
        <v>43505</v>
      </c>
      <c r="P10" s="23">
        <v>112.71</v>
      </c>
      <c r="Q10" s="23"/>
      <c r="R10" s="52">
        <f>IF(P10="","",T10*M10*LOOKUP(RIGHT($D$2,3),定数!$A$6:$A$13,定数!$B$6:$B$13))</f>
        <v>62440.1129943487</v>
      </c>
      <c r="S10" s="52"/>
      <c r="T10" s="53">
        <f>IF(P10="","",IF(G10="買",(P10-H10),(H10-P10))*IF(RIGHT($D$2,3)="JPY",100,10000))</f>
        <v>36.999999999999</v>
      </c>
      <c r="U10" s="53"/>
      <c r="V10" s="1">
        <f>IF(T10&lt;&gt;"",IF(T10&gt;0,1+V9,0),"")</f>
        <v>2</v>
      </c>
      <c r="W10">
        <f t="shared" ref="W10:W73" si="1">IF(T10&lt;&gt;"",IF(T10&lt;0,1+W9,0),"")</f>
        <v>0</v>
      </c>
    </row>
    <row r="11" spans="2:23">
      <c r="B11" s="23">
        <v>3</v>
      </c>
      <c r="C11" s="24">
        <f t="shared" ref="C11:C58" si="2">IF(R10="","",C10+R10)</f>
        <v>568711.299435027</v>
      </c>
      <c r="D11" s="24"/>
      <c r="E11" s="23" t="s">
        <v>45</v>
      </c>
      <c r="F11" s="25">
        <v>43509</v>
      </c>
      <c r="G11" s="23" t="s">
        <v>46</v>
      </c>
      <c r="H11" s="23">
        <v>113.93</v>
      </c>
      <c r="I11" s="23"/>
      <c r="J11" s="23">
        <v>33</v>
      </c>
      <c r="K11" s="24">
        <f t="shared" si="0"/>
        <v>5687.11299435027</v>
      </c>
      <c r="L11" s="24"/>
      <c r="M11" s="48">
        <f>IF(J11="","",(K11/J11)/LOOKUP(RIGHT($D$2,3),定数!$A$6:$A$13,定数!$B$6:$B$13))</f>
        <v>1.72336757404554</v>
      </c>
      <c r="N11" s="23" t="s">
        <v>45</v>
      </c>
      <c r="O11" s="25">
        <v>43509</v>
      </c>
      <c r="P11" s="23">
        <v>113.6</v>
      </c>
      <c r="Q11" s="23"/>
      <c r="R11" s="52">
        <f>IF(P11="","",T11*M11*LOOKUP(RIGHT($D$2,3),定数!$A$6:$A$13,定数!$B$6:$B$13))</f>
        <v>-5687.11299435048</v>
      </c>
      <c r="S11" s="52"/>
      <c r="T11" s="53">
        <f t="shared" ref="T11:T74" si="3">IF(P11="","",IF(G11="買",(P11-H11),(H11-P11))*IF(RIGHT($D$2,3)="JPY",100,10000))</f>
        <v>-33.0000000000013</v>
      </c>
      <c r="U11" s="53"/>
      <c r="V11" s="1">
        <f>IF(T11&lt;&gt;"",IF(T11&gt;0,1+V10,0),"")</f>
        <v>0</v>
      </c>
      <c r="W11">
        <f t="shared" si="1"/>
        <v>1</v>
      </c>
    </row>
    <row r="12" spans="2:23">
      <c r="B12" s="23">
        <v>4</v>
      </c>
      <c r="C12" s="24">
        <f t="shared" si="2"/>
        <v>563024.186440676</v>
      </c>
      <c r="D12" s="24"/>
      <c r="E12" s="23" t="s">
        <v>45</v>
      </c>
      <c r="F12" s="25">
        <v>43554</v>
      </c>
      <c r="G12" s="23" t="s">
        <v>46</v>
      </c>
      <c r="H12" s="23">
        <v>111.54</v>
      </c>
      <c r="I12" s="23"/>
      <c r="J12" s="23">
        <v>55</v>
      </c>
      <c r="K12" s="24">
        <f t="shared" si="0"/>
        <v>5630.24186440676</v>
      </c>
      <c r="L12" s="24"/>
      <c r="M12" s="48">
        <f>IF(J12="","",(K12/J12)/LOOKUP(RIGHT($D$2,3),定数!$A$6:$A$13,定数!$B$6:$B$13))</f>
        <v>1.02368033898305</v>
      </c>
      <c r="N12" s="23" t="s">
        <v>45</v>
      </c>
      <c r="O12" s="25">
        <v>43558</v>
      </c>
      <c r="P12" s="23">
        <v>110.99</v>
      </c>
      <c r="Q12" s="23"/>
      <c r="R12" s="52">
        <f>IF(P12="","",T12*M12*LOOKUP(RIGHT($D$2,3),定数!$A$6:$A$13,定数!$B$6:$B$13))</f>
        <v>-5630.24186440688</v>
      </c>
      <c r="S12" s="52"/>
      <c r="T12" s="53">
        <f t="shared" si="3"/>
        <v>-55.0000000000011</v>
      </c>
      <c r="U12" s="53"/>
      <c r="V12" s="1">
        <f>IF(T12&lt;&gt;"",IF(T12&gt;0,1+V11,0),"")</f>
        <v>0</v>
      </c>
      <c r="W12">
        <f t="shared" si="1"/>
        <v>2</v>
      </c>
    </row>
    <row r="13" spans="2:23">
      <c r="B13" s="23">
        <v>5</v>
      </c>
      <c r="C13" s="24">
        <f t="shared" si="2"/>
        <v>557393.944576269</v>
      </c>
      <c r="D13" s="24"/>
      <c r="E13" s="23" t="s">
        <v>45</v>
      </c>
      <c r="F13" s="25">
        <v>43558</v>
      </c>
      <c r="G13" s="23" t="s">
        <v>44</v>
      </c>
      <c r="H13" s="23">
        <v>111.58</v>
      </c>
      <c r="I13" s="23"/>
      <c r="J13" s="23">
        <v>31</v>
      </c>
      <c r="K13" s="24">
        <f t="shared" si="0"/>
        <v>5573.93944576269</v>
      </c>
      <c r="L13" s="24"/>
      <c r="M13" s="48">
        <f>IF(J13="","",(K13/J13)/LOOKUP(RIGHT($D$2,3),定数!$A$6:$A$13,定数!$B$6:$B$13))</f>
        <v>1.79804498250409</v>
      </c>
      <c r="N13" s="23" t="s">
        <v>45</v>
      </c>
      <c r="O13" s="25">
        <v>43558</v>
      </c>
      <c r="P13" s="23">
        <v>110.88</v>
      </c>
      <c r="Q13" s="23"/>
      <c r="R13" s="52">
        <f>IF(P13="","",T13*M13*LOOKUP(RIGHT($D$2,3),定数!$A$6:$A$13,定数!$B$6:$B$13))</f>
        <v>12586.3148775287</v>
      </c>
      <c r="S13" s="52"/>
      <c r="T13" s="53">
        <f t="shared" si="3"/>
        <v>70.0000000000003</v>
      </c>
      <c r="U13" s="53"/>
      <c r="V13" s="1">
        <f t="shared" ref="V13:V22" si="4">IF(T13&lt;&gt;"",IF(T13&gt;0,1+V12,0),"")</f>
        <v>1</v>
      </c>
      <c r="W13">
        <f t="shared" si="1"/>
        <v>0</v>
      </c>
    </row>
    <row r="14" spans="2:23">
      <c r="B14" s="23">
        <v>6</v>
      </c>
      <c r="C14" s="24">
        <f t="shared" si="2"/>
        <v>569980.259453798</v>
      </c>
      <c r="D14" s="24"/>
      <c r="E14" s="23" t="s">
        <v>45</v>
      </c>
      <c r="F14" s="25">
        <v>43559</v>
      </c>
      <c r="G14" s="23" t="s">
        <v>44</v>
      </c>
      <c r="H14" s="23">
        <v>110.61</v>
      </c>
      <c r="I14" s="23"/>
      <c r="J14" s="23">
        <v>29</v>
      </c>
      <c r="K14" s="24">
        <f t="shared" si="0"/>
        <v>5699.80259453798</v>
      </c>
      <c r="L14" s="24"/>
      <c r="M14" s="48">
        <f>IF(J14="","",(K14/J14)/LOOKUP(RIGHT($D$2,3),定数!$A$6:$A$13,定数!$B$6:$B$13))</f>
        <v>1.96544917053034</v>
      </c>
      <c r="N14" s="23" t="s">
        <v>45</v>
      </c>
      <c r="O14" s="25">
        <v>43560</v>
      </c>
      <c r="P14" s="23">
        <v>110.9</v>
      </c>
      <c r="Q14" s="23"/>
      <c r="R14" s="52">
        <f>IF(P14="","",T14*M14*LOOKUP(RIGHT($D$2,3),定数!$A$6:$A$13,定数!$B$6:$B$13))</f>
        <v>-5699.8025945381</v>
      </c>
      <c r="S14" s="52"/>
      <c r="T14" s="53">
        <f t="shared" si="3"/>
        <v>-29.0000000000006</v>
      </c>
      <c r="U14" s="53"/>
      <c r="V14" s="1">
        <f t="shared" si="4"/>
        <v>0</v>
      </c>
      <c r="W14">
        <f t="shared" si="1"/>
        <v>1</v>
      </c>
    </row>
    <row r="15" spans="2:23">
      <c r="B15" s="23">
        <v>7</v>
      </c>
      <c r="C15" s="24">
        <f t="shared" si="2"/>
        <v>564280.45685926</v>
      </c>
      <c r="D15" s="24"/>
      <c r="E15" s="23" t="s">
        <v>45</v>
      </c>
      <c r="F15" s="25">
        <v>43568</v>
      </c>
      <c r="G15" s="23" t="s">
        <v>44</v>
      </c>
      <c r="H15" s="23">
        <v>109.04</v>
      </c>
      <c r="I15" s="23"/>
      <c r="J15" s="23">
        <v>34</v>
      </c>
      <c r="K15" s="24">
        <f t="shared" si="0"/>
        <v>5642.8045685926</v>
      </c>
      <c r="L15" s="24"/>
      <c r="M15" s="48">
        <f>IF(J15="","",(K15/J15)/LOOKUP(RIGHT($D$2,3),定数!$A$6:$A$13,定数!$B$6:$B$13))</f>
        <v>1.65964840252724</v>
      </c>
      <c r="N15" s="23" t="s">
        <v>45</v>
      </c>
      <c r="O15" s="25">
        <v>43571</v>
      </c>
      <c r="P15" s="23">
        <v>108.61</v>
      </c>
      <c r="Q15" s="23"/>
      <c r="R15" s="52">
        <f>IF(P15="","",T15*M15*LOOKUP(RIGHT($D$2,3),定数!$A$6:$A$13,定数!$B$6:$B$13))</f>
        <v>7136.48813086722</v>
      </c>
      <c r="S15" s="52"/>
      <c r="T15" s="53">
        <f t="shared" si="3"/>
        <v>43.0000000000007</v>
      </c>
      <c r="U15" s="53"/>
      <c r="V15" s="1">
        <f t="shared" si="4"/>
        <v>1</v>
      </c>
      <c r="W15">
        <f t="shared" si="1"/>
        <v>0</v>
      </c>
    </row>
    <row r="16" spans="2:23">
      <c r="B16" s="23">
        <v>8</v>
      </c>
      <c r="C16" s="24">
        <f t="shared" si="2"/>
        <v>571416.944990127</v>
      </c>
      <c r="D16" s="24"/>
      <c r="E16" s="23" t="s">
        <v>45</v>
      </c>
      <c r="F16" s="25">
        <v>43574</v>
      </c>
      <c r="G16" s="23" t="s">
        <v>46</v>
      </c>
      <c r="H16" s="23">
        <v>108.95</v>
      </c>
      <c r="I16" s="23"/>
      <c r="J16" s="23">
        <v>27</v>
      </c>
      <c r="K16" s="24">
        <f t="shared" si="0"/>
        <v>5714.16944990127</v>
      </c>
      <c r="L16" s="24"/>
      <c r="M16" s="48">
        <f>IF(J16="","",(K16/J16)/LOOKUP(RIGHT($D$2,3),定数!$A$6:$A$13,定数!$B$6:$B$13))</f>
        <v>2.11635905551899</v>
      </c>
      <c r="N16" s="23" t="s">
        <v>45</v>
      </c>
      <c r="O16" s="25">
        <v>43575</v>
      </c>
      <c r="P16" s="23">
        <v>109.28</v>
      </c>
      <c r="Q16" s="23"/>
      <c r="R16" s="52">
        <f>IF(P16="","",T16*M16*LOOKUP(RIGHT($D$2,3),定数!$A$6:$A$13,定数!$B$6:$B$13))</f>
        <v>6983.98488321263</v>
      </c>
      <c r="S16" s="52"/>
      <c r="T16" s="53">
        <f t="shared" si="3"/>
        <v>32.9999999999998</v>
      </c>
      <c r="U16" s="53"/>
      <c r="V16" s="1">
        <f t="shared" si="4"/>
        <v>2</v>
      </c>
      <c r="W16">
        <f t="shared" si="1"/>
        <v>0</v>
      </c>
    </row>
    <row r="17" spans="2:23">
      <c r="B17" s="23">
        <v>9</v>
      </c>
      <c r="C17" s="24">
        <f t="shared" si="2"/>
        <v>578400.92987334</v>
      </c>
      <c r="D17" s="24"/>
      <c r="E17" s="23" t="s">
        <v>45</v>
      </c>
      <c r="F17" s="25">
        <v>43579</v>
      </c>
      <c r="G17" s="23" t="s">
        <v>46</v>
      </c>
      <c r="H17" s="23">
        <v>109.92</v>
      </c>
      <c r="I17" s="23"/>
      <c r="J17" s="23">
        <v>34</v>
      </c>
      <c r="K17" s="24">
        <f t="shared" si="0"/>
        <v>5784.0092987334</v>
      </c>
      <c r="L17" s="24"/>
      <c r="M17" s="48">
        <f>IF(J17="","",(K17/J17)/LOOKUP(RIGHT($D$2,3),定数!$A$6:$A$13,定数!$B$6:$B$13))</f>
        <v>1.70117920550982</v>
      </c>
      <c r="N17" s="23" t="s">
        <v>45</v>
      </c>
      <c r="O17" s="25">
        <v>43580</v>
      </c>
      <c r="P17" s="23">
        <v>110.33</v>
      </c>
      <c r="Q17" s="23"/>
      <c r="R17" s="52">
        <f>IF(P17="","",T17*M17*LOOKUP(RIGHT($D$2,3),定数!$A$6:$A$13,定数!$B$6:$B$13))</f>
        <v>6974.83474259022</v>
      </c>
      <c r="S17" s="52"/>
      <c r="T17" s="53">
        <f t="shared" si="3"/>
        <v>40.9999999999997</v>
      </c>
      <c r="U17" s="53"/>
      <c r="V17" s="1">
        <f t="shared" si="4"/>
        <v>3</v>
      </c>
      <c r="W17">
        <f t="shared" si="1"/>
        <v>0</v>
      </c>
    </row>
    <row r="18" spans="2:23">
      <c r="B18" s="23">
        <v>10</v>
      </c>
      <c r="C18" s="24">
        <f t="shared" si="2"/>
        <v>585375.76461593</v>
      </c>
      <c r="D18" s="24"/>
      <c r="E18" s="23" t="s">
        <v>45</v>
      </c>
      <c r="F18" s="25">
        <v>43585</v>
      </c>
      <c r="G18" s="23" t="s">
        <v>46</v>
      </c>
      <c r="H18" s="23">
        <v>111.47</v>
      </c>
      <c r="I18" s="23"/>
      <c r="J18" s="23">
        <v>27</v>
      </c>
      <c r="K18" s="24">
        <f t="shared" si="0"/>
        <v>5853.7576461593</v>
      </c>
      <c r="L18" s="24"/>
      <c r="M18" s="48">
        <f>IF(J18="","",(K18/J18)/LOOKUP(RIGHT($D$2,3),定数!$A$6:$A$13,定数!$B$6:$B$13))</f>
        <v>2.16805838746641</v>
      </c>
      <c r="N18" s="23" t="s">
        <v>45</v>
      </c>
      <c r="O18" s="25">
        <v>43586</v>
      </c>
      <c r="P18" s="23">
        <v>111.83</v>
      </c>
      <c r="Q18" s="23"/>
      <c r="R18" s="52">
        <f>IF(P18="","",T18*M18*LOOKUP(RIGHT($D$2,3),定数!$A$6:$A$13,定数!$B$6:$B$13))</f>
        <v>7805.01019487906</v>
      </c>
      <c r="S18" s="52"/>
      <c r="T18" s="53">
        <f t="shared" si="3"/>
        <v>35.9999999999999</v>
      </c>
      <c r="U18" s="53"/>
      <c r="V18" s="1">
        <f t="shared" si="4"/>
        <v>4</v>
      </c>
      <c r="W18">
        <f t="shared" si="1"/>
        <v>0</v>
      </c>
    </row>
    <row r="19" spans="2:23">
      <c r="B19" s="23">
        <v>11</v>
      </c>
      <c r="C19" s="24">
        <f t="shared" si="2"/>
        <v>593180.774810809</v>
      </c>
      <c r="D19" s="24"/>
      <c r="E19" s="23" t="s">
        <v>45</v>
      </c>
      <c r="F19" s="25">
        <v>43595</v>
      </c>
      <c r="G19" s="23" t="s">
        <v>46</v>
      </c>
      <c r="H19" s="23">
        <v>113.84</v>
      </c>
      <c r="I19" s="23"/>
      <c r="J19" s="23">
        <v>17</v>
      </c>
      <c r="K19" s="24">
        <f t="shared" si="0"/>
        <v>5931.80774810809</v>
      </c>
      <c r="L19" s="24"/>
      <c r="M19" s="48">
        <f>IF(J19="","",(K19/J19)/LOOKUP(RIGHT($D$2,3),定数!$A$6:$A$13,定数!$B$6:$B$13))</f>
        <v>3.4892986753577</v>
      </c>
      <c r="N19" s="23" t="s">
        <v>45</v>
      </c>
      <c r="O19" s="25">
        <v>43595</v>
      </c>
      <c r="P19" s="23">
        <v>114.28</v>
      </c>
      <c r="Q19" s="23"/>
      <c r="R19" s="52">
        <f>IF(P19="","",T19*M19*LOOKUP(RIGHT($D$2,3),定数!$A$6:$A$13,定数!$B$6:$B$13))</f>
        <v>15352.9141715738</v>
      </c>
      <c r="S19" s="52"/>
      <c r="T19" s="53">
        <f t="shared" si="3"/>
        <v>43.9999999999998</v>
      </c>
      <c r="U19" s="53"/>
      <c r="V19" s="1">
        <f t="shared" si="4"/>
        <v>5</v>
      </c>
      <c r="W19">
        <f t="shared" si="1"/>
        <v>0</v>
      </c>
    </row>
    <row r="20" spans="2:23">
      <c r="B20" s="23">
        <v>12</v>
      </c>
      <c r="C20" s="24">
        <f t="shared" si="2"/>
        <v>608533.688982383</v>
      </c>
      <c r="D20" s="24"/>
      <c r="E20" s="23" t="s">
        <v>45</v>
      </c>
      <c r="F20" s="25">
        <v>43597</v>
      </c>
      <c r="G20" s="23" t="s">
        <v>44</v>
      </c>
      <c r="H20" s="23">
        <v>113.77</v>
      </c>
      <c r="I20" s="23"/>
      <c r="J20" s="23">
        <v>24</v>
      </c>
      <c r="K20" s="24">
        <f t="shared" si="0"/>
        <v>6085.33688982383</v>
      </c>
      <c r="L20" s="24"/>
      <c r="M20" s="48">
        <f>IF(J20="","",(K20/J20)/LOOKUP(RIGHT($D$2,3),定数!$A$6:$A$13,定数!$B$6:$B$13))</f>
        <v>2.53555703742659</v>
      </c>
      <c r="N20" s="23" t="s">
        <v>45</v>
      </c>
      <c r="O20" s="25">
        <v>43597</v>
      </c>
      <c r="P20" s="23">
        <v>113.48</v>
      </c>
      <c r="Q20" s="23"/>
      <c r="R20" s="52">
        <f>IF(P20="","",T20*M20*LOOKUP(RIGHT($D$2,3),定数!$A$6:$A$13,定数!$B$6:$B$13))</f>
        <v>7353.11540853692</v>
      </c>
      <c r="S20" s="52"/>
      <c r="T20" s="53">
        <f t="shared" si="3"/>
        <v>28.9999999999992</v>
      </c>
      <c r="U20" s="53"/>
      <c r="V20" s="1">
        <f t="shared" si="4"/>
        <v>6</v>
      </c>
      <c r="W20">
        <f t="shared" si="1"/>
        <v>0</v>
      </c>
    </row>
    <row r="21" spans="2:23">
      <c r="B21" s="23">
        <v>13</v>
      </c>
      <c r="C21" s="24">
        <f t="shared" si="2"/>
        <v>615886.80439092</v>
      </c>
      <c r="D21" s="24"/>
      <c r="E21" s="23" t="s">
        <v>45</v>
      </c>
      <c r="F21" s="25">
        <v>43613</v>
      </c>
      <c r="G21" s="23" t="s">
        <v>44</v>
      </c>
      <c r="H21" s="23">
        <v>111.25</v>
      </c>
      <c r="I21" s="23"/>
      <c r="J21" s="23">
        <v>21</v>
      </c>
      <c r="K21" s="24">
        <f t="shared" si="0"/>
        <v>6158.8680439092</v>
      </c>
      <c r="L21" s="24"/>
      <c r="M21" s="48">
        <f>IF(J21="","",(K21/J21)/LOOKUP(RIGHT($D$2,3),定数!$A$6:$A$13,定数!$B$6:$B$13))</f>
        <v>2.93279430662343</v>
      </c>
      <c r="N21" s="23" t="s">
        <v>45</v>
      </c>
      <c r="O21" s="25">
        <v>43614</v>
      </c>
      <c r="P21" s="23">
        <v>111.01</v>
      </c>
      <c r="Q21" s="23"/>
      <c r="R21" s="52">
        <f>IF(P21="","",T21*M21*LOOKUP(RIGHT($D$2,3),定数!$A$6:$A$13,定数!$B$6:$B$13))</f>
        <v>7038.70633589608</v>
      </c>
      <c r="S21" s="52"/>
      <c r="T21" s="53">
        <f t="shared" si="3"/>
        <v>23.9999999999995</v>
      </c>
      <c r="U21" s="53"/>
      <c r="V21" s="1">
        <f t="shared" si="4"/>
        <v>7</v>
      </c>
      <c r="W21">
        <f t="shared" si="1"/>
        <v>0</v>
      </c>
    </row>
    <row r="22" spans="2:23">
      <c r="B22" s="23">
        <v>14</v>
      </c>
      <c r="C22" s="24">
        <f t="shared" si="2"/>
        <v>622925.510726816</v>
      </c>
      <c r="D22" s="24"/>
      <c r="E22" s="23" t="s">
        <v>45</v>
      </c>
      <c r="F22" s="25">
        <v>43615</v>
      </c>
      <c r="G22" s="23" t="s">
        <v>44</v>
      </c>
      <c r="H22" s="23">
        <v>94.03</v>
      </c>
      <c r="I22" s="23"/>
      <c r="J22" s="23">
        <v>35</v>
      </c>
      <c r="K22" s="24">
        <v>110.87</v>
      </c>
      <c r="L22" s="24"/>
      <c r="M22" s="48">
        <f>IF(J22="","",(K22/J22)/LOOKUP(RIGHT($D$2,3),定数!$A$6:$A$13,定数!$B$6:$B$13))</f>
        <v>0.0316771428571429</v>
      </c>
      <c r="N22" s="23" t="s">
        <v>45</v>
      </c>
      <c r="O22" s="25">
        <v>43617</v>
      </c>
      <c r="P22" s="23">
        <v>111.22</v>
      </c>
      <c r="Q22" s="23"/>
      <c r="R22" s="52">
        <f>IF(P22="","",T22*M22*LOOKUP(RIGHT($D$2,3),定数!$A$6:$A$13,定数!$B$6:$B$13))</f>
        <v>-5445.30085714286</v>
      </c>
      <c r="S22" s="52"/>
      <c r="T22" s="53">
        <f t="shared" si="3"/>
        <v>-1719</v>
      </c>
      <c r="U22" s="53"/>
      <c r="V22" s="1">
        <f t="shared" si="4"/>
        <v>0</v>
      </c>
      <c r="W22">
        <f t="shared" si="1"/>
        <v>1</v>
      </c>
    </row>
    <row r="23" spans="2:23">
      <c r="B23" s="23">
        <v>15</v>
      </c>
      <c r="C23" s="24">
        <f t="shared" si="2"/>
        <v>617480.209869673</v>
      </c>
      <c r="D23" s="24"/>
      <c r="E23" s="23" t="s">
        <v>45</v>
      </c>
      <c r="F23" s="25">
        <v>43628</v>
      </c>
      <c r="G23" s="23" t="s">
        <v>44</v>
      </c>
      <c r="H23" s="23">
        <v>109.79</v>
      </c>
      <c r="I23" s="23"/>
      <c r="J23" s="23">
        <v>61</v>
      </c>
      <c r="K23" s="24">
        <v>110.87</v>
      </c>
      <c r="L23" s="24"/>
      <c r="M23" s="48">
        <f>IF(J23="","",(K23/J23)/LOOKUP(RIGHT($D$2,3),定数!$A$6:$A$13,定数!$B$6:$B$13))</f>
        <v>0.0181754098360656</v>
      </c>
      <c r="N23" s="23" t="s">
        <v>45</v>
      </c>
      <c r="O23" s="25">
        <v>43628</v>
      </c>
      <c r="P23" s="23">
        <v>110.4</v>
      </c>
      <c r="Q23" s="23"/>
      <c r="R23" s="52">
        <f>IF(P23="","",T23*M23*LOOKUP(RIGHT($D$2,3),定数!$A$6:$A$13,定数!$B$6:$B$13))</f>
        <v>-110.87</v>
      </c>
      <c r="S23" s="52"/>
      <c r="T23" s="53">
        <f t="shared" si="3"/>
        <v>-60.9999999999999</v>
      </c>
      <c r="U23" s="53"/>
      <c r="V23" t="str">
        <f t="shared" ref="V23:V77" si="5">IF(S23&lt;&gt;"",IF(S23&lt;0,1+V22,0),"")</f>
        <v/>
      </c>
      <c r="W23">
        <f t="shared" si="1"/>
        <v>2</v>
      </c>
    </row>
    <row r="24" spans="2:23">
      <c r="B24" s="23">
        <v>16</v>
      </c>
      <c r="C24" s="24">
        <f t="shared" si="2"/>
        <v>617369.339869673</v>
      </c>
      <c r="D24" s="24"/>
      <c r="E24" s="23" t="s">
        <v>45</v>
      </c>
      <c r="F24" s="25">
        <v>43650</v>
      </c>
      <c r="G24" s="23" t="s">
        <v>46</v>
      </c>
      <c r="H24" s="23">
        <v>109.79</v>
      </c>
      <c r="I24" s="23"/>
      <c r="J24" s="23">
        <v>56</v>
      </c>
      <c r="K24" s="24">
        <v>110.87</v>
      </c>
      <c r="L24" s="24"/>
      <c r="M24" s="48">
        <f>IF(J24="","",(K24/J24)/LOOKUP(RIGHT($D$2,3),定数!$A$6:$A$13,定数!$B$6:$B$13))</f>
        <v>0.0197982142857143</v>
      </c>
      <c r="N24" s="23" t="s">
        <v>45</v>
      </c>
      <c r="O24" s="25">
        <v>43653</v>
      </c>
      <c r="P24" s="23">
        <v>113.98</v>
      </c>
      <c r="Q24" s="23"/>
      <c r="R24" s="52">
        <f>IF(P24="","",T24*M24*LOOKUP(RIGHT($D$2,3),定数!$A$6:$A$13,定数!$B$6:$B$13))</f>
        <v>829.545178571428</v>
      </c>
      <c r="S24" s="52"/>
      <c r="T24" s="53">
        <f t="shared" si="3"/>
        <v>419</v>
      </c>
      <c r="U24" s="53"/>
      <c r="V24" t="str">
        <f t="shared" si="5"/>
        <v/>
      </c>
      <c r="W24">
        <f t="shared" si="1"/>
        <v>0</v>
      </c>
    </row>
    <row r="25" spans="2:23">
      <c r="B25" s="23">
        <v>17</v>
      </c>
      <c r="C25" s="24">
        <f t="shared" si="2"/>
        <v>618198.885048244</v>
      </c>
      <c r="D25" s="24"/>
      <c r="E25" s="23" t="s">
        <v>45</v>
      </c>
      <c r="F25" s="25">
        <v>43657</v>
      </c>
      <c r="G25" s="23" t="s">
        <v>44</v>
      </c>
      <c r="H25" s="23">
        <v>113.69</v>
      </c>
      <c r="I25" s="23"/>
      <c r="J25" s="23">
        <v>29</v>
      </c>
      <c r="K25" s="24">
        <f t="shared" si="0"/>
        <v>6181.98885048244</v>
      </c>
      <c r="L25" s="24"/>
      <c r="M25" s="48">
        <f>IF(J25="","",(K25/J25)/LOOKUP(RIGHT($D$2,3),定数!$A$6:$A$13,定数!$B$6:$B$13))</f>
        <v>2.13172029326981</v>
      </c>
      <c r="N25" s="23" t="s">
        <v>45</v>
      </c>
      <c r="O25" s="25">
        <v>43658</v>
      </c>
      <c r="P25" s="23">
        <v>113.36</v>
      </c>
      <c r="Q25" s="23"/>
      <c r="R25" s="52">
        <f>IF(P25="","",T25*M25*LOOKUP(RIGHT($D$2,3),定数!$A$6:$A$13,定数!$B$6:$B$13))</f>
        <v>7034.67696779033</v>
      </c>
      <c r="S25" s="52"/>
      <c r="T25" s="53">
        <f t="shared" si="3"/>
        <v>32.9999999999998</v>
      </c>
      <c r="U25" s="53"/>
      <c r="V25" t="str">
        <f t="shared" si="5"/>
        <v/>
      </c>
      <c r="W25">
        <f t="shared" si="1"/>
        <v>0</v>
      </c>
    </row>
    <row r="26" spans="2:23">
      <c r="B26" s="23">
        <v>18</v>
      </c>
      <c r="C26" s="24">
        <f t="shared" si="2"/>
        <v>625233.562016035</v>
      </c>
      <c r="D26" s="24"/>
      <c r="E26" s="23" t="s">
        <v>45</v>
      </c>
      <c r="F26" s="25">
        <v>43658</v>
      </c>
      <c r="G26" s="23" t="s">
        <v>44</v>
      </c>
      <c r="H26" s="23">
        <v>113.12</v>
      </c>
      <c r="I26" s="23"/>
      <c r="J26" s="23">
        <v>40</v>
      </c>
      <c r="K26" s="24">
        <f t="shared" si="0"/>
        <v>6252.33562016035</v>
      </c>
      <c r="L26" s="24"/>
      <c r="M26" s="48">
        <f>IF(J26="","",(K26/J26)/LOOKUP(RIGHT($D$2,3),定数!$A$6:$A$13,定数!$B$6:$B$13))</f>
        <v>1.56308390504009</v>
      </c>
      <c r="N26" s="23" t="s">
        <v>45</v>
      </c>
      <c r="O26" s="25">
        <v>43659</v>
      </c>
      <c r="P26" s="23">
        <v>113.52</v>
      </c>
      <c r="Q26" s="23"/>
      <c r="R26" s="52">
        <f>IF(P26="","",T26*M26*LOOKUP(RIGHT($D$2,3),定数!$A$6:$A$13,定数!$B$6:$B$13))</f>
        <v>-6252.33562016021</v>
      </c>
      <c r="S26" s="52"/>
      <c r="T26" s="53">
        <f t="shared" si="3"/>
        <v>-39.9999999999991</v>
      </c>
      <c r="U26" s="53"/>
      <c r="V26" t="str">
        <f t="shared" si="5"/>
        <v/>
      </c>
      <c r="W26">
        <f t="shared" si="1"/>
        <v>1</v>
      </c>
    </row>
    <row r="27" spans="2:23">
      <c r="B27" s="23">
        <v>19</v>
      </c>
      <c r="C27" s="24">
        <f t="shared" si="2"/>
        <v>618981.226395875</v>
      </c>
      <c r="D27" s="24"/>
      <c r="E27" s="23" t="s">
        <v>45</v>
      </c>
      <c r="F27" s="25">
        <v>43665</v>
      </c>
      <c r="G27" s="23" t="s">
        <v>44</v>
      </c>
      <c r="H27" s="23">
        <v>111.94</v>
      </c>
      <c r="I27" s="23"/>
      <c r="J27" s="23">
        <v>28</v>
      </c>
      <c r="K27" s="24">
        <f t="shared" si="0"/>
        <v>6189.81226395875</v>
      </c>
      <c r="L27" s="24"/>
      <c r="M27" s="48">
        <f>IF(J27="","",(K27/J27)/LOOKUP(RIGHT($D$2,3),定数!$A$6:$A$13,定数!$B$6:$B$13))</f>
        <v>2.21064723712812</v>
      </c>
      <c r="N27" s="23" t="s">
        <v>45</v>
      </c>
      <c r="O27" s="25">
        <v>43666</v>
      </c>
      <c r="P27" s="23">
        <v>112.22</v>
      </c>
      <c r="Q27" s="23"/>
      <c r="R27" s="52">
        <f>IF(P27="","",T27*M27*LOOKUP(RIGHT($D$2,3),定数!$A$6:$A$13,定数!$B$6:$B$13))</f>
        <v>-6189.81226395877</v>
      </c>
      <c r="S27" s="52"/>
      <c r="T27" s="53">
        <f t="shared" si="3"/>
        <v>-28.0000000000001</v>
      </c>
      <c r="U27" s="53"/>
      <c r="V27" t="str">
        <f t="shared" si="5"/>
        <v/>
      </c>
      <c r="W27">
        <f t="shared" si="1"/>
        <v>2</v>
      </c>
    </row>
    <row r="28" spans="1:24">
      <c r="A28" s="79"/>
      <c r="B28" s="80">
        <v>20</v>
      </c>
      <c r="C28" s="81">
        <f t="shared" si="2"/>
        <v>612791.414131916</v>
      </c>
      <c r="D28" s="81"/>
      <c r="E28" s="80" t="s">
        <v>45</v>
      </c>
      <c r="F28" s="82">
        <v>43671</v>
      </c>
      <c r="G28" s="80" t="s">
        <v>46</v>
      </c>
      <c r="H28" s="80">
        <v>111.54</v>
      </c>
      <c r="I28" s="80"/>
      <c r="J28" s="80">
        <v>19</v>
      </c>
      <c r="K28" s="81">
        <f t="shared" si="0"/>
        <v>6127.91414131916</v>
      </c>
      <c r="L28" s="81"/>
      <c r="M28" s="87">
        <f>IF(J28="","",(K28/J28)/LOOKUP(RIGHT($D$2,3),定数!$A$6:$A$13,定数!$B$6:$B$13))</f>
        <v>3.22521796911535</v>
      </c>
      <c r="N28" s="80" t="s">
        <v>45</v>
      </c>
      <c r="O28" s="82">
        <v>43672</v>
      </c>
      <c r="P28" s="80">
        <v>112.07</v>
      </c>
      <c r="Q28" s="80"/>
      <c r="R28" s="89">
        <f>IF(P28="","",T28*M28*LOOKUP(RIGHT($D$2,3),定数!$A$6:$A$13,定数!$B$6:$B$13))</f>
        <v>17093.6552363109</v>
      </c>
      <c r="S28" s="89"/>
      <c r="T28" s="90">
        <f t="shared" si="3"/>
        <v>52.9999999999987</v>
      </c>
      <c r="U28" s="90"/>
      <c r="V28" t="str">
        <f t="shared" si="5"/>
        <v/>
      </c>
      <c r="W28">
        <f t="shared" si="1"/>
        <v>0</v>
      </c>
      <c r="X28" s="79" t="s">
        <v>47</v>
      </c>
    </row>
    <row r="29" spans="2:23">
      <c r="B29" s="23">
        <v>21</v>
      </c>
      <c r="C29" s="24">
        <f t="shared" si="2"/>
        <v>629885.069368227</v>
      </c>
      <c r="D29" s="24"/>
      <c r="E29" s="23" t="s">
        <v>45</v>
      </c>
      <c r="F29" s="25">
        <v>43673</v>
      </c>
      <c r="G29" s="23" t="s">
        <v>44</v>
      </c>
      <c r="H29" s="23">
        <v>111.24</v>
      </c>
      <c r="I29" s="23"/>
      <c r="J29" s="23">
        <v>46</v>
      </c>
      <c r="K29" s="24">
        <f t="shared" si="0"/>
        <v>6298.85069368227</v>
      </c>
      <c r="L29" s="24"/>
      <c r="M29" s="48">
        <f>IF(J29="","",(K29/J29)/LOOKUP(RIGHT($D$2,3),定数!$A$6:$A$13,定数!$B$6:$B$13))</f>
        <v>1.3693153681918</v>
      </c>
      <c r="N29" s="23" t="s">
        <v>45</v>
      </c>
      <c r="O29" s="25">
        <v>43674</v>
      </c>
      <c r="P29" s="23">
        <v>110.69</v>
      </c>
      <c r="Q29" s="23"/>
      <c r="R29" s="52">
        <f>IF(P29="","",T29*M29*LOOKUP(RIGHT($D$2,3),定数!$A$6:$A$13,定数!$B$6:$B$13))</f>
        <v>7531.23452505485</v>
      </c>
      <c r="S29" s="52"/>
      <c r="T29" s="53">
        <f t="shared" si="3"/>
        <v>54.9999999999997</v>
      </c>
      <c r="U29" s="53"/>
      <c r="V29" t="str">
        <f t="shared" si="5"/>
        <v/>
      </c>
      <c r="W29">
        <f t="shared" si="1"/>
        <v>0</v>
      </c>
    </row>
    <row r="30" spans="2:23">
      <c r="B30" s="23">
        <v>22</v>
      </c>
      <c r="C30" s="24">
        <f t="shared" si="2"/>
        <v>637416.303893282</v>
      </c>
      <c r="D30" s="24"/>
      <c r="E30" s="23" t="s">
        <v>45</v>
      </c>
      <c r="F30" s="25">
        <v>43685</v>
      </c>
      <c r="G30" s="23" t="s">
        <v>44</v>
      </c>
      <c r="H30" s="23">
        <v>110.26</v>
      </c>
      <c r="I30" s="23"/>
      <c r="J30" s="23">
        <v>56</v>
      </c>
      <c r="K30" s="24">
        <f t="shared" si="0"/>
        <v>6374.16303893282</v>
      </c>
      <c r="L30" s="24"/>
      <c r="M30" s="48">
        <f>IF(J30="","",(K30/J30)/LOOKUP(RIGHT($D$2,3),定数!$A$6:$A$13,定数!$B$6:$B$13))</f>
        <v>1.13824339980943</v>
      </c>
      <c r="N30" s="23" t="s">
        <v>45</v>
      </c>
      <c r="O30" s="25">
        <v>43687</v>
      </c>
      <c r="P30" s="23">
        <v>109.56</v>
      </c>
      <c r="Q30" s="23"/>
      <c r="R30" s="52">
        <f>IF(P30="","",T30*M30*LOOKUP(RIGHT($D$2,3),定数!$A$6:$A$13,定数!$B$6:$B$13))</f>
        <v>7967.70379866605</v>
      </c>
      <c r="S30" s="52"/>
      <c r="T30" s="53">
        <f t="shared" si="3"/>
        <v>70.0000000000003</v>
      </c>
      <c r="U30" s="53"/>
      <c r="V30" t="str">
        <f t="shared" si="5"/>
        <v/>
      </c>
      <c r="W30">
        <f t="shared" si="1"/>
        <v>0</v>
      </c>
    </row>
    <row r="31" spans="2:23">
      <c r="B31" s="23">
        <v>23</v>
      </c>
      <c r="C31" s="24">
        <f t="shared" si="2"/>
        <v>645384.007691948</v>
      </c>
      <c r="D31" s="24"/>
      <c r="E31" s="23" t="s">
        <v>45</v>
      </c>
      <c r="F31" s="25">
        <v>43688</v>
      </c>
      <c r="G31" s="23" t="s">
        <v>44</v>
      </c>
      <c r="H31" s="23">
        <v>108.94</v>
      </c>
      <c r="I31" s="23"/>
      <c r="J31" s="23">
        <v>45</v>
      </c>
      <c r="K31" s="24">
        <f t="shared" si="0"/>
        <v>6453.84007691948</v>
      </c>
      <c r="L31" s="24"/>
      <c r="M31" s="48">
        <f>IF(J31="","",(K31/J31)/LOOKUP(RIGHT($D$2,3),定数!$A$6:$A$13,定数!$B$6:$B$13))</f>
        <v>1.43418668375988</v>
      </c>
      <c r="N31" s="23" t="s">
        <v>45</v>
      </c>
      <c r="O31" s="25">
        <v>43690</v>
      </c>
      <c r="P31" s="23">
        <v>109.39</v>
      </c>
      <c r="Q31" s="23"/>
      <c r="R31" s="52">
        <f>IF(P31="","",T31*M31*LOOKUP(RIGHT($D$2,3),定数!$A$6:$A$13,定数!$B$6:$B$13))</f>
        <v>-6453.84007691952</v>
      </c>
      <c r="S31" s="52"/>
      <c r="T31" s="53">
        <f t="shared" si="3"/>
        <v>-45.0000000000003</v>
      </c>
      <c r="U31" s="53"/>
      <c r="V31" t="str">
        <f t="shared" si="5"/>
        <v/>
      </c>
      <c r="W31">
        <f t="shared" si="1"/>
        <v>1</v>
      </c>
    </row>
    <row r="32" spans="2:23">
      <c r="B32" s="23">
        <v>24</v>
      </c>
      <c r="C32" s="24">
        <f t="shared" si="2"/>
        <v>638930.167615028</v>
      </c>
      <c r="D32" s="24"/>
      <c r="E32" s="23"/>
      <c r="F32" s="25">
        <v>43697</v>
      </c>
      <c r="G32" s="23" t="s">
        <v>44</v>
      </c>
      <c r="H32" s="23">
        <v>109.19</v>
      </c>
      <c r="I32" s="23"/>
      <c r="J32" s="23">
        <v>22</v>
      </c>
      <c r="K32" s="24">
        <f t="shared" si="0"/>
        <v>6389.30167615028</v>
      </c>
      <c r="L32" s="24"/>
      <c r="M32" s="48">
        <f>IF(J32="","",(K32/J32)/LOOKUP(RIGHT($D$2,3),定数!$A$6:$A$13,定数!$B$6:$B$13))</f>
        <v>2.90422803461376</v>
      </c>
      <c r="N32" s="23"/>
      <c r="O32" s="25">
        <v>43698</v>
      </c>
      <c r="P32" s="23">
        <v>108.91</v>
      </c>
      <c r="Q32" s="23"/>
      <c r="R32" s="52">
        <f>IF(P32="","",T32*M32*LOOKUP(RIGHT($D$2,3),定数!$A$6:$A$13,定数!$B$6:$B$13))</f>
        <v>8131.83849691857</v>
      </c>
      <c r="S32" s="52"/>
      <c r="T32" s="53">
        <f t="shared" si="3"/>
        <v>28.0000000000001</v>
      </c>
      <c r="U32" s="53"/>
      <c r="V32" t="str">
        <f t="shared" si="5"/>
        <v/>
      </c>
      <c r="W32">
        <f t="shared" si="1"/>
        <v>0</v>
      </c>
    </row>
    <row r="33" spans="2:23">
      <c r="B33" s="23">
        <v>25</v>
      </c>
      <c r="C33" s="24">
        <f t="shared" si="2"/>
        <v>647062.006111947</v>
      </c>
      <c r="D33" s="24"/>
      <c r="E33" s="23"/>
      <c r="F33" s="25">
        <v>43699</v>
      </c>
      <c r="G33" s="23" t="s">
        <v>46</v>
      </c>
      <c r="H33" s="23">
        <v>109.48</v>
      </c>
      <c r="I33" s="23"/>
      <c r="J33" s="23">
        <v>27</v>
      </c>
      <c r="K33" s="24">
        <f t="shared" si="0"/>
        <v>6470.62006111947</v>
      </c>
      <c r="L33" s="24"/>
      <c r="M33" s="48">
        <f>IF(J33="","",(K33/J33)/LOOKUP(RIGHT($D$2,3),定数!$A$6:$A$13,定数!$B$6:$B$13))</f>
        <v>2.39652594856277</v>
      </c>
      <c r="N33" s="23"/>
      <c r="O33" s="25">
        <v>43699</v>
      </c>
      <c r="P33" s="23">
        <v>109.21</v>
      </c>
      <c r="Q33" s="23"/>
      <c r="R33" s="52">
        <f>IF(P33="","",T33*M33*LOOKUP(RIGHT($D$2,3),定数!$A$6:$A$13,定数!$B$6:$B$13))</f>
        <v>-6470.62006111971</v>
      </c>
      <c r="S33" s="52"/>
      <c r="T33" s="53">
        <f t="shared" si="3"/>
        <v>-27.000000000001</v>
      </c>
      <c r="U33" s="53"/>
      <c r="V33" t="str">
        <f t="shared" si="5"/>
        <v/>
      </c>
      <c r="W33">
        <f t="shared" si="1"/>
        <v>1</v>
      </c>
    </row>
    <row r="34" spans="2:23">
      <c r="B34" s="23">
        <v>26</v>
      </c>
      <c r="C34" s="24">
        <f t="shared" si="2"/>
        <v>640591.386050827</v>
      </c>
      <c r="D34" s="24"/>
      <c r="E34" s="23"/>
      <c r="F34" s="25">
        <v>43704</v>
      </c>
      <c r="G34" s="23" t="s">
        <v>44</v>
      </c>
      <c r="H34" s="23">
        <v>109.07</v>
      </c>
      <c r="I34" s="23"/>
      <c r="J34" s="23">
        <v>32</v>
      </c>
      <c r="K34" s="24">
        <f t="shared" si="0"/>
        <v>6405.91386050827</v>
      </c>
      <c r="L34" s="24"/>
      <c r="M34" s="48">
        <f>IF(J34="","",(K34/J34)/LOOKUP(RIGHT($D$2,3),定数!$A$6:$A$13,定数!$B$6:$B$13))</f>
        <v>2.00184808140883</v>
      </c>
      <c r="N34" s="23"/>
      <c r="O34" s="25">
        <v>43705</v>
      </c>
      <c r="P34" s="23">
        <v>108.67</v>
      </c>
      <c r="Q34" s="23"/>
      <c r="R34" s="52">
        <f>IF(P34="","",T34*M34*LOOKUP(RIGHT($D$2,3),定数!$A$6:$A$13,定数!$B$6:$B$13))</f>
        <v>8007.39232563517</v>
      </c>
      <c r="S34" s="52"/>
      <c r="T34" s="53">
        <f t="shared" si="3"/>
        <v>39.9999999999991</v>
      </c>
      <c r="U34" s="53"/>
      <c r="V34" t="str">
        <f t="shared" si="5"/>
        <v/>
      </c>
      <c r="W34">
        <f t="shared" si="1"/>
        <v>0</v>
      </c>
    </row>
    <row r="35" spans="2:23">
      <c r="B35" s="23">
        <v>27</v>
      </c>
      <c r="C35" s="24">
        <f t="shared" si="2"/>
        <v>648598.778376462</v>
      </c>
      <c r="D35" s="24"/>
      <c r="E35" s="23"/>
      <c r="F35" s="25">
        <v>43705</v>
      </c>
      <c r="G35" s="23" t="s">
        <v>44</v>
      </c>
      <c r="H35" s="23">
        <v>109.02</v>
      </c>
      <c r="I35" s="23"/>
      <c r="J35" s="23">
        <v>34</v>
      </c>
      <c r="K35" s="24">
        <f t="shared" si="0"/>
        <v>6485.98778376462</v>
      </c>
      <c r="L35" s="24"/>
      <c r="M35" s="48">
        <f>IF(J35="","",(K35/J35)/LOOKUP(RIGHT($D$2,3),定数!$A$6:$A$13,定数!$B$6:$B$13))</f>
        <v>1.90764346581312</v>
      </c>
      <c r="N35" s="23"/>
      <c r="O35" s="25">
        <v>43705</v>
      </c>
      <c r="P35" s="23">
        <v>108.63</v>
      </c>
      <c r="Q35" s="23"/>
      <c r="R35" s="52">
        <f>IF(P35="","",T35*M35*LOOKUP(RIGHT($D$2,3),定数!$A$6:$A$13,定数!$B$6:$B$13))</f>
        <v>7439.80951667119</v>
      </c>
      <c r="S35" s="52"/>
      <c r="T35" s="53">
        <f t="shared" si="3"/>
        <v>39.0000000000001</v>
      </c>
      <c r="U35" s="53"/>
      <c r="V35" t="str">
        <f t="shared" si="5"/>
        <v/>
      </c>
      <c r="W35">
        <f t="shared" si="1"/>
        <v>0</v>
      </c>
    </row>
    <row r="36" spans="2:23">
      <c r="B36" s="23">
        <v>28</v>
      </c>
      <c r="C36" s="24">
        <f t="shared" si="2"/>
        <v>656038.587893133</v>
      </c>
      <c r="D36" s="24"/>
      <c r="E36" s="23"/>
      <c r="F36" s="25">
        <v>43712</v>
      </c>
      <c r="G36" s="23" t="s">
        <v>44</v>
      </c>
      <c r="H36" s="23">
        <v>109.54</v>
      </c>
      <c r="I36" s="23"/>
      <c r="J36" s="23">
        <v>26</v>
      </c>
      <c r="K36" s="24">
        <f t="shared" si="0"/>
        <v>6560.38587893133</v>
      </c>
      <c r="L36" s="24"/>
      <c r="M36" s="48">
        <f>IF(J36="","",(K36/J36)/LOOKUP(RIGHT($D$2,3),定数!$A$6:$A$13,定数!$B$6:$B$13))</f>
        <v>2.52322533805051</v>
      </c>
      <c r="N36" s="23"/>
      <c r="O36" s="25">
        <v>43713</v>
      </c>
      <c r="P36" s="23">
        <v>109.16</v>
      </c>
      <c r="Q36" s="23"/>
      <c r="R36" s="52">
        <f>IF(P36="","",T36*M36*LOOKUP(RIGHT($D$2,3),定数!$A$6:$A$13,定数!$B$6:$B$13))</f>
        <v>9588.25628459219</v>
      </c>
      <c r="S36" s="52"/>
      <c r="T36" s="53">
        <f t="shared" si="3"/>
        <v>38.000000000001</v>
      </c>
      <c r="U36" s="53"/>
      <c r="V36" t="str">
        <f t="shared" si="5"/>
        <v/>
      </c>
      <c r="W36">
        <f t="shared" si="1"/>
        <v>0</v>
      </c>
    </row>
    <row r="37" spans="1:24">
      <c r="A37" s="79"/>
      <c r="B37" s="80">
        <v>29</v>
      </c>
      <c r="C37" s="81">
        <f t="shared" si="2"/>
        <v>665626.844177726</v>
      </c>
      <c r="D37" s="81"/>
      <c r="E37" s="80"/>
      <c r="F37" s="82">
        <v>43750</v>
      </c>
      <c r="G37" s="80" t="s">
        <v>44</v>
      </c>
      <c r="H37" s="80">
        <v>112.1</v>
      </c>
      <c r="I37" s="80"/>
      <c r="J37" s="80">
        <v>25</v>
      </c>
      <c r="K37" s="81">
        <f t="shared" si="0"/>
        <v>6656.26844177726</v>
      </c>
      <c r="L37" s="81"/>
      <c r="M37" s="87">
        <f>IF(J37="","",(K37/J37)/LOOKUP(RIGHT($D$2,3),定数!$A$6:$A$13,定数!$B$6:$B$13))</f>
        <v>2.6625073767109</v>
      </c>
      <c r="N37" s="80"/>
      <c r="O37" s="82">
        <v>43751</v>
      </c>
      <c r="P37" s="80">
        <v>111.82</v>
      </c>
      <c r="Q37" s="80"/>
      <c r="R37" s="89">
        <f>IF(P37="","",T37*M37*LOOKUP(RIGHT($D$2,3),定数!$A$6:$A$13,定数!$B$6:$B$13))</f>
        <v>7455.02065479056</v>
      </c>
      <c r="S37" s="89"/>
      <c r="T37" s="90">
        <f t="shared" si="3"/>
        <v>28.0000000000001</v>
      </c>
      <c r="U37" s="90"/>
      <c r="V37" t="str">
        <f t="shared" si="5"/>
        <v/>
      </c>
      <c r="W37">
        <f t="shared" si="1"/>
        <v>0</v>
      </c>
      <c r="X37" s="79" t="s">
        <v>47</v>
      </c>
    </row>
    <row r="38" spans="2:23">
      <c r="B38" s="23">
        <v>30</v>
      </c>
      <c r="C38" s="24">
        <f t="shared" si="2"/>
        <v>673081.864832516</v>
      </c>
      <c r="D38" s="24"/>
      <c r="E38" s="23"/>
      <c r="F38" s="25">
        <v>43762</v>
      </c>
      <c r="G38" s="23" t="s">
        <v>46</v>
      </c>
      <c r="H38" s="23">
        <v>113.94</v>
      </c>
      <c r="I38" s="23"/>
      <c r="J38" s="23">
        <v>41</v>
      </c>
      <c r="K38" s="24">
        <f t="shared" si="0"/>
        <v>6730.81864832516</v>
      </c>
      <c r="L38" s="24"/>
      <c r="M38" s="48">
        <f>IF(J38="","",(K38/J38)/LOOKUP(RIGHT($D$2,3),定数!$A$6:$A$13,定数!$B$6:$B$13))</f>
        <v>1.64166308495736</v>
      </c>
      <c r="N38" s="23"/>
      <c r="O38" s="25">
        <v>43763</v>
      </c>
      <c r="P38" s="23">
        <v>113.53</v>
      </c>
      <c r="Q38" s="23"/>
      <c r="R38" s="52">
        <f>IF(P38="","",T38*M38*LOOKUP(RIGHT($D$2,3),定数!$A$6:$A$13,定数!$B$6:$B$13))</f>
        <v>-6730.81864832511</v>
      </c>
      <c r="S38" s="52"/>
      <c r="T38" s="53">
        <f t="shared" si="3"/>
        <v>-40.9999999999997</v>
      </c>
      <c r="U38" s="53"/>
      <c r="V38" t="str">
        <f t="shared" si="5"/>
        <v/>
      </c>
      <c r="W38">
        <f t="shared" si="1"/>
        <v>1</v>
      </c>
    </row>
    <row r="39" spans="2:23">
      <c r="B39" s="23">
        <v>31</v>
      </c>
      <c r="C39" s="24">
        <f t="shared" si="2"/>
        <v>666351.046184191</v>
      </c>
      <c r="D39" s="24"/>
      <c r="E39" s="23"/>
      <c r="F39" s="25">
        <v>43771</v>
      </c>
      <c r="G39" s="23" t="s">
        <v>46</v>
      </c>
      <c r="H39" s="23">
        <v>114.17</v>
      </c>
      <c r="I39" s="23"/>
      <c r="J39" s="23">
        <v>64</v>
      </c>
      <c r="K39" s="24">
        <f t="shared" si="0"/>
        <v>6663.51046184191</v>
      </c>
      <c r="L39" s="24"/>
      <c r="M39" s="48">
        <f>IF(J39="","",(K39/J39)/LOOKUP(RIGHT($D$2,3),定数!$A$6:$A$13,定数!$B$6:$B$13))</f>
        <v>1.0411735096628</v>
      </c>
      <c r="N39" s="23"/>
      <c r="O39" s="25">
        <v>43777</v>
      </c>
      <c r="P39" s="23">
        <v>113.53</v>
      </c>
      <c r="Q39" s="23"/>
      <c r="R39" s="52">
        <f>IF(P39="","",T39*M39*LOOKUP(RIGHT($D$2,3),定数!$A$6:$A$13,定数!$B$6:$B$13))</f>
        <v>-6663.51046184192</v>
      </c>
      <c r="S39" s="52"/>
      <c r="T39" s="53">
        <f t="shared" si="3"/>
        <v>-64.0000000000001</v>
      </c>
      <c r="U39" s="53"/>
      <c r="V39" t="str">
        <f t="shared" si="5"/>
        <v/>
      </c>
      <c r="W39">
        <f t="shared" si="1"/>
        <v>2</v>
      </c>
    </row>
    <row r="40" spans="2:23">
      <c r="B40" s="23">
        <v>32</v>
      </c>
      <c r="C40" s="24">
        <f t="shared" si="2"/>
        <v>659687.535722349</v>
      </c>
      <c r="D40" s="24"/>
      <c r="E40" s="23"/>
      <c r="F40" s="25">
        <v>43790</v>
      </c>
      <c r="G40" s="23" t="s">
        <v>44</v>
      </c>
      <c r="H40" s="23">
        <v>112.27</v>
      </c>
      <c r="I40" s="23"/>
      <c r="J40" s="23">
        <v>21</v>
      </c>
      <c r="K40" s="24">
        <f t="shared" si="0"/>
        <v>6596.87535722349</v>
      </c>
      <c r="L40" s="24"/>
      <c r="M40" s="48">
        <f>IF(J40="","",(K40/J40)/LOOKUP(RIGHT($D$2,3),定数!$A$6:$A$13,定数!$B$6:$B$13))</f>
        <v>3.14136921772547</v>
      </c>
      <c r="N40" s="23"/>
      <c r="O40" s="25">
        <v>43791</v>
      </c>
      <c r="P40" s="23">
        <v>112.01</v>
      </c>
      <c r="Q40" s="23"/>
      <c r="R40" s="52">
        <f>IF(P40="","",T40*M40*LOOKUP(RIGHT($D$2,3),定数!$A$6:$A$13,定数!$B$6:$B$13))</f>
        <v>8167.55996608594</v>
      </c>
      <c r="S40" s="52"/>
      <c r="T40" s="53">
        <f t="shared" si="3"/>
        <v>25.9999999999991</v>
      </c>
      <c r="U40" s="53"/>
      <c r="V40" t="str">
        <f t="shared" si="5"/>
        <v/>
      </c>
      <c r="W40">
        <f t="shared" si="1"/>
        <v>0</v>
      </c>
    </row>
    <row r="41" spans="2:23">
      <c r="B41" s="23">
        <v>33</v>
      </c>
      <c r="C41" s="24">
        <f t="shared" si="2"/>
        <v>667855.095688435</v>
      </c>
      <c r="D41" s="24"/>
      <c r="E41" s="23"/>
      <c r="F41" s="25">
        <v>43818</v>
      </c>
      <c r="G41" s="23" t="s">
        <v>46</v>
      </c>
      <c r="H41" s="23">
        <v>112.03</v>
      </c>
      <c r="I41" s="23"/>
      <c r="J41" s="23">
        <v>60</v>
      </c>
      <c r="K41" s="24">
        <f t="shared" si="0"/>
        <v>6678.55095688435</v>
      </c>
      <c r="L41" s="24"/>
      <c r="M41" s="48">
        <f>IF(J41="","",(K41/J41)/LOOKUP(RIGHT($D$2,3),定数!$A$6:$A$13,定数!$B$6:$B$13))</f>
        <v>1.11309182614739</v>
      </c>
      <c r="N41" s="23"/>
      <c r="O41" s="25">
        <v>43818</v>
      </c>
      <c r="P41" s="23">
        <v>112.88</v>
      </c>
      <c r="Q41" s="23"/>
      <c r="R41" s="52">
        <f>IF(P41="","",T41*M41*LOOKUP(RIGHT($D$2,3),定数!$A$6:$A$13,定数!$B$6:$B$13))</f>
        <v>9461.28052225277</v>
      </c>
      <c r="S41" s="52"/>
      <c r="T41" s="53">
        <f t="shared" si="3"/>
        <v>84.9999999999994</v>
      </c>
      <c r="U41" s="53"/>
      <c r="V41" t="str">
        <f t="shared" si="5"/>
        <v/>
      </c>
      <c r="W41">
        <f t="shared" si="1"/>
        <v>0</v>
      </c>
    </row>
    <row r="42" spans="2:23">
      <c r="B42" s="23">
        <v>34</v>
      </c>
      <c r="C42" s="24">
        <f t="shared" si="2"/>
        <v>677316.376210688</v>
      </c>
      <c r="D42" s="24"/>
      <c r="E42" s="23">
        <v>2018</v>
      </c>
      <c r="F42" s="25">
        <v>43468</v>
      </c>
      <c r="G42" s="23" t="s">
        <v>44</v>
      </c>
      <c r="H42" s="23">
        <v>112.22</v>
      </c>
      <c r="I42" s="23"/>
      <c r="J42" s="23">
        <v>16</v>
      </c>
      <c r="K42" s="24">
        <f t="shared" si="0"/>
        <v>6773.16376210688</v>
      </c>
      <c r="L42" s="24"/>
      <c r="M42" s="48">
        <f>IF(J42="","",(K42/J42)/LOOKUP(RIGHT($D$2,3),定数!$A$6:$A$13,定数!$B$6:$B$13))</f>
        <v>4.2332273513168</v>
      </c>
      <c r="N42" s="23">
        <v>2018</v>
      </c>
      <c r="O42" s="25">
        <v>43468</v>
      </c>
      <c r="P42" s="23">
        <v>112.38</v>
      </c>
      <c r="Q42" s="23"/>
      <c r="R42" s="52">
        <f>IF(P42="","",T42*M42*LOOKUP(RIGHT($D$2,3),定数!$A$6:$A$13,定数!$B$6:$B$13))</f>
        <v>-6773.16376210673</v>
      </c>
      <c r="S42" s="52"/>
      <c r="T42" s="53">
        <f t="shared" si="3"/>
        <v>-15.9999999999997</v>
      </c>
      <c r="U42" s="53"/>
      <c r="V42" t="str">
        <f t="shared" si="5"/>
        <v/>
      </c>
      <c r="W42">
        <f t="shared" si="1"/>
        <v>1</v>
      </c>
    </row>
    <row r="43" spans="2:23">
      <c r="B43" s="23">
        <v>35</v>
      </c>
      <c r="C43" s="24">
        <f t="shared" si="2"/>
        <v>670543.212448581</v>
      </c>
      <c r="D43" s="24"/>
      <c r="E43" s="23"/>
      <c r="F43" s="25">
        <v>43482</v>
      </c>
      <c r="G43" s="23" t="s">
        <v>46</v>
      </c>
      <c r="H43" s="23">
        <v>110.88</v>
      </c>
      <c r="I43" s="23"/>
      <c r="J43" s="23">
        <v>28</v>
      </c>
      <c r="K43" s="24">
        <f t="shared" si="0"/>
        <v>6705.43212448581</v>
      </c>
      <c r="L43" s="24"/>
      <c r="M43" s="48">
        <f>IF(J43="","",(K43/J43)/LOOKUP(RIGHT($D$2,3),定数!$A$6:$A$13,定数!$B$6:$B$13))</f>
        <v>2.39479718731636</v>
      </c>
      <c r="N43" s="23"/>
      <c r="O43" s="25">
        <v>43482</v>
      </c>
      <c r="P43" s="23">
        <v>110.6</v>
      </c>
      <c r="Q43" s="23"/>
      <c r="R43" s="52">
        <f>IF(P43="","",T43*M43*LOOKUP(RIGHT($D$2,3),定数!$A$6:$A$13,定数!$B$6:$B$13))</f>
        <v>-6705.43212448584</v>
      </c>
      <c r="S43" s="52"/>
      <c r="T43" s="53">
        <f t="shared" si="3"/>
        <v>-28.0000000000001</v>
      </c>
      <c r="U43" s="53"/>
      <c r="V43" t="str">
        <f t="shared" si="5"/>
        <v/>
      </c>
      <c r="W43">
        <f t="shared" si="1"/>
        <v>2</v>
      </c>
    </row>
    <row r="44" spans="2:23">
      <c r="B44" s="23">
        <v>36</v>
      </c>
      <c r="C44" s="24">
        <f t="shared" si="2"/>
        <v>663837.780324095</v>
      </c>
      <c r="D44" s="24"/>
      <c r="E44" s="23"/>
      <c r="F44" s="25">
        <v>43494</v>
      </c>
      <c r="G44" s="23" t="s">
        <v>44</v>
      </c>
      <c r="H44" s="23">
        <v>108.64</v>
      </c>
      <c r="I44" s="23"/>
      <c r="J44" s="23">
        <v>55</v>
      </c>
      <c r="K44" s="24">
        <f t="shared" si="0"/>
        <v>6638.37780324095</v>
      </c>
      <c r="L44" s="24"/>
      <c r="M44" s="48">
        <f>IF(J44="","",(K44/J44)/LOOKUP(RIGHT($D$2,3),定数!$A$6:$A$13,定数!$B$6:$B$13))</f>
        <v>1.20697778240745</v>
      </c>
      <c r="N44" s="23"/>
      <c r="O44" s="25">
        <v>43496</v>
      </c>
      <c r="P44" s="23">
        <v>109.19</v>
      </c>
      <c r="Q44" s="23"/>
      <c r="R44" s="52">
        <f>IF(P44="","",T44*M44*LOOKUP(RIGHT($D$2,3),定数!$A$6:$A$13,定数!$B$6:$B$13))</f>
        <v>-6638.37780324092</v>
      </c>
      <c r="S44" s="52"/>
      <c r="T44" s="53">
        <f t="shared" si="3"/>
        <v>-54.9999999999997</v>
      </c>
      <c r="U44" s="53"/>
      <c r="V44" t="str">
        <f t="shared" si="5"/>
        <v/>
      </c>
      <c r="W44">
        <f t="shared" si="1"/>
        <v>3</v>
      </c>
    </row>
    <row r="45" spans="2:23">
      <c r="B45" s="23">
        <v>37</v>
      </c>
      <c r="C45" s="24">
        <f t="shared" si="2"/>
        <v>657199.402520854</v>
      </c>
      <c r="D45" s="24"/>
      <c r="E45" s="23"/>
      <c r="F45" s="25">
        <v>43497</v>
      </c>
      <c r="G45" s="23" t="s">
        <v>46</v>
      </c>
      <c r="H45" s="23">
        <v>109.66</v>
      </c>
      <c r="I45" s="23"/>
      <c r="J45" s="23">
        <v>39</v>
      </c>
      <c r="K45" s="24">
        <f t="shared" si="0"/>
        <v>6571.99402520854</v>
      </c>
      <c r="L45" s="24"/>
      <c r="M45" s="48">
        <f>IF(J45="","",(K45/J45)/LOOKUP(RIGHT($D$2,3),定数!$A$6:$A$13,定数!$B$6:$B$13))</f>
        <v>1.6851266731304</v>
      </c>
      <c r="N45" s="23"/>
      <c r="O45" s="25">
        <v>43498</v>
      </c>
      <c r="P45" s="23">
        <v>110.11</v>
      </c>
      <c r="Q45" s="23"/>
      <c r="R45" s="52">
        <f>IF(P45="","",T45*M45*LOOKUP(RIGHT($D$2,3),定数!$A$6:$A$13,定数!$B$6:$B$13))</f>
        <v>7583.07002908683</v>
      </c>
      <c r="S45" s="52"/>
      <c r="T45" s="53">
        <f t="shared" si="3"/>
        <v>45.0000000000003</v>
      </c>
      <c r="U45" s="53"/>
      <c r="V45" t="str">
        <f t="shared" si="5"/>
        <v/>
      </c>
      <c r="W45">
        <f t="shared" si="1"/>
        <v>0</v>
      </c>
    </row>
    <row r="46" spans="2:23">
      <c r="B46" s="23">
        <v>38</v>
      </c>
      <c r="C46" s="24">
        <f t="shared" si="2"/>
        <v>664782.472549941</v>
      </c>
      <c r="D46" s="24"/>
      <c r="E46" s="23"/>
      <c r="F46" s="25">
        <v>43505</v>
      </c>
      <c r="G46" s="23" t="s">
        <v>44</v>
      </c>
      <c r="H46" s="23">
        <v>108.89</v>
      </c>
      <c r="I46" s="23"/>
      <c r="J46" s="23">
        <v>40</v>
      </c>
      <c r="K46" s="24">
        <f t="shared" si="0"/>
        <v>6647.82472549941</v>
      </c>
      <c r="L46" s="24"/>
      <c r="M46" s="48">
        <f>IF(J46="","",(K46/J46)/LOOKUP(RIGHT($D$2,3),定数!$A$6:$A$13,定数!$B$6:$B$13))</f>
        <v>1.66195618137485</v>
      </c>
      <c r="N46" s="23"/>
      <c r="O46" s="25">
        <v>43508</v>
      </c>
      <c r="P46" s="23">
        <v>108.42</v>
      </c>
      <c r="Q46" s="23"/>
      <c r="R46" s="52">
        <f>IF(P46="","",T46*M46*LOOKUP(RIGHT($D$2,3),定数!$A$6:$A$13,定数!$B$6:$B$13))</f>
        <v>7811.19405246179</v>
      </c>
      <c r="S46" s="52"/>
      <c r="T46" s="53">
        <f t="shared" si="3"/>
        <v>46.9999999999999</v>
      </c>
      <c r="U46" s="53"/>
      <c r="V46" t="str">
        <f t="shared" si="5"/>
        <v/>
      </c>
      <c r="W46">
        <f t="shared" si="1"/>
        <v>0</v>
      </c>
    </row>
    <row r="47" spans="2:23">
      <c r="B47" s="23">
        <v>39</v>
      </c>
      <c r="C47" s="24">
        <f t="shared" si="2"/>
        <v>672593.666602403</v>
      </c>
      <c r="D47" s="24"/>
      <c r="E47" s="23"/>
      <c r="F47" s="25">
        <v>43519</v>
      </c>
      <c r="G47" s="23" t="s">
        <v>44</v>
      </c>
      <c r="H47" s="23">
        <v>106.77</v>
      </c>
      <c r="I47" s="23"/>
      <c r="J47" s="23">
        <v>50</v>
      </c>
      <c r="K47" s="24">
        <f t="shared" si="0"/>
        <v>6725.93666602403</v>
      </c>
      <c r="L47" s="24"/>
      <c r="M47" s="48">
        <f>IF(J47="","",(K47/J47)/LOOKUP(RIGHT($D$2,3),定数!$A$6:$A$13,定数!$B$6:$B$13))</f>
        <v>1.34518733320481</v>
      </c>
      <c r="N47" s="23"/>
      <c r="O47" s="25">
        <v>43519</v>
      </c>
      <c r="P47" s="23">
        <v>107.12</v>
      </c>
      <c r="Q47" s="23"/>
      <c r="R47" s="52">
        <f>IF(P47="","",T47*M47*LOOKUP(RIGHT($D$2,3),定数!$A$6:$A$13,定数!$B$6:$B$13))</f>
        <v>-4708.15566621694</v>
      </c>
      <c r="S47" s="52"/>
      <c r="T47" s="53">
        <f t="shared" si="3"/>
        <v>-35.0000000000009</v>
      </c>
      <c r="U47" s="53"/>
      <c r="V47" t="str">
        <f t="shared" si="5"/>
        <v/>
      </c>
      <c r="W47">
        <f t="shared" si="1"/>
        <v>1</v>
      </c>
    </row>
    <row r="48" spans="2:23">
      <c r="B48" s="23">
        <v>40</v>
      </c>
      <c r="C48" s="24">
        <f t="shared" si="2"/>
        <v>667885.510936186</v>
      </c>
      <c r="D48" s="24"/>
      <c r="E48" s="23"/>
      <c r="F48" s="25">
        <v>43525</v>
      </c>
      <c r="G48" s="23" t="s">
        <v>44</v>
      </c>
      <c r="H48" s="23">
        <v>106.75</v>
      </c>
      <c r="I48" s="23"/>
      <c r="J48" s="23">
        <v>44</v>
      </c>
      <c r="K48" s="24">
        <f t="shared" si="0"/>
        <v>6678.85510936186</v>
      </c>
      <c r="L48" s="24"/>
      <c r="M48" s="48">
        <f>IF(J48="","",(K48/J48)/LOOKUP(RIGHT($D$2,3),定数!$A$6:$A$13,定数!$B$6:$B$13))</f>
        <v>1.51792161576406</v>
      </c>
      <c r="N48" s="23"/>
      <c r="O48" s="25">
        <v>43525</v>
      </c>
      <c r="P48" s="23">
        <v>106.22</v>
      </c>
      <c r="Q48" s="23"/>
      <c r="R48" s="52">
        <f>IF(P48="","",T48*M48*LOOKUP(RIGHT($D$2,3),定数!$A$6:$A$13,定数!$B$6:$B$13))</f>
        <v>8044.98456354953</v>
      </c>
      <c r="S48" s="52"/>
      <c r="T48" s="53">
        <f t="shared" si="3"/>
        <v>53.0000000000001</v>
      </c>
      <c r="U48" s="53"/>
      <c r="V48" t="str">
        <f t="shared" si="5"/>
        <v/>
      </c>
      <c r="W48">
        <f t="shared" si="1"/>
        <v>0</v>
      </c>
    </row>
    <row r="49" spans="2:23">
      <c r="B49" s="23">
        <v>41</v>
      </c>
      <c r="C49" s="24">
        <f t="shared" si="2"/>
        <v>675930.495499735</v>
      </c>
      <c r="D49" s="24"/>
      <c r="E49" s="23"/>
      <c r="F49" s="25">
        <v>43543</v>
      </c>
      <c r="G49" s="23" t="s">
        <v>46</v>
      </c>
      <c r="H49" s="23">
        <v>106.14</v>
      </c>
      <c r="I49" s="23"/>
      <c r="J49" s="23">
        <v>22</v>
      </c>
      <c r="K49" s="24">
        <f t="shared" si="0"/>
        <v>6759.30495499735</v>
      </c>
      <c r="L49" s="24"/>
      <c r="M49" s="48">
        <f>IF(J49="","",(K49/J49)/LOOKUP(RIGHT($D$2,3),定数!$A$6:$A$13,定数!$B$6:$B$13))</f>
        <v>3.07241134318062</v>
      </c>
      <c r="N49" s="23"/>
      <c r="O49" s="25">
        <v>43544</v>
      </c>
      <c r="P49" s="23">
        <v>106.4</v>
      </c>
      <c r="Q49" s="23"/>
      <c r="R49" s="52">
        <f>IF(P49="","",T49*M49*LOOKUP(RIGHT($D$2,3),定数!$A$6:$A$13,定数!$B$6:$B$13))</f>
        <v>7988.26949226976</v>
      </c>
      <c r="S49" s="52"/>
      <c r="T49" s="53">
        <f t="shared" si="3"/>
        <v>26.0000000000005</v>
      </c>
      <c r="U49" s="53"/>
      <c r="V49" t="str">
        <f t="shared" si="5"/>
        <v/>
      </c>
      <c r="W49">
        <f t="shared" si="1"/>
        <v>0</v>
      </c>
    </row>
    <row r="50" spans="1:24">
      <c r="A50" s="79"/>
      <c r="B50" s="80">
        <v>42</v>
      </c>
      <c r="C50" s="81">
        <f t="shared" si="2"/>
        <v>683918.764992005</v>
      </c>
      <c r="D50" s="81"/>
      <c r="E50" s="80"/>
      <c r="F50" s="82">
        <v>43545</v>
      </c>
      <c r="G50" s="80" t="s">
        <v>44</v>
      </c>
      <c r="H50" s="80">
        <v>105.86</v>
      </c>
      <c r="I50" s="80"/>
      <c r="J50" s="80">
        <v>77</v>
      </c>
      <c r="K50" s="81">
        <f t="shared" si="0"/>
        <v>6839.18764992005</v>
      </c>
      <c r="L50" s="81"/>
      <c r="M50" s="87">
        <f>IF(J50="","",(K50/J50)/LOOKUP(RIGHT($D$2,3),定数!$A$6:$A$13,定数!$B$6:$B$13))</f>
        <v>0.888206188301305</v>
      </c>
      <c r="N50" s="80"/>
      <c r="O50" s="82">
        <v>43546</v>
      </c>
      <c r="P50" s="80">
        <v>104.9</v>
      </c>
      <c r="Q50" s="80"/>
      <c r="R50" s="89">
        <f>IF(P50="","",T50*M50*LOOKUP(RIGHT($D$2,3),定数!$A$6:$A$13,定数!$B$6:$B$13))</f>
        <v>8526.77940769248</v>
      </c>
      <c r="S50" s="89"/>
      <c r="T50" s="90">
        <f t="shared" si="3"/>
        <v>95.9999999999994</v>
      </c>
      <c r="U50" s="90"/>
      <c r="V50" t="str">
        <f t="shared" si="5"/>
        <v/>
      </c>
      <c r="W50">
        <f t="shared" si="1"/>
        <v>0</v>
      </c>
      <c r="X50" s="79" t="s">
        <v>47</v>
      </c>
    </row>
    <row r="51" spans="1:24">
      <c r="A51" s="83"/>
      <c r="B51" s="84">
        <v>43</v>
      </c>
      <c r="C51" s="85">
        <f t="shared" si="2"/>
        <v>692445.544399698</v>
      </c>
      <c r="D51" s="85"/>
      <c r="E51" s="84"/>
      <c r="F51" s="86">
        <v>43552</v>
      </c>
      <c r="G51" s="84" t="s">
        <v>46</v>
      </c>
      <c r="H51" s="84">
        <v>105.73</v>
      </c>
      <c r="I51" s="84"/>
      <c r="J51" s="84">
        <v>31</v>
      </c>
      <c r="K51" s="85">
        <f t="shared" si="0"/>
        <v>6924.45544399698</v>
      </c>
      <c r="L51" s="85"/>
      <c r="M51" s="88">
        <f>IF(J51="","",(K51/J51)/LOOKUP(RIGHT($D$2,3),定数!$A$6:$A$13,定数!$B$6:$B$13))</f>
        <v>2.23369530451515</v>
      </c>
      <c r="N51" s="84"/>
      <c r="O51" s="86">
        <v>43552</v>
      </c>
      <c r="P51" s="84">
        <v>106.11</v>
      </c>
      <c r="Q51" s="84"/>
      <c r="R51" s="91">
        <f>IF(P51="","",T51*M51*LOOKUP(RIGHT($D$2,3),定数!$A$6:$A$13,定数!$B$6:$B$13))</f>
        <v>8488.04215715748</v>
      </c>
      <c r="S51" s="91"/>
      <c r="T51" s="92">
        <f t="shared" si="3"/>
        <v>37.9999999999995</v>
      </c>
      <c r="U51" s="92"/>
      <c r="V51" t="str">
        <f t="shared" si="5"/>
        <v/>
      </c>
      <c r="W51">
        <f t="shared" si="1"/>
        <v>0</v>
      </c>
      <c r="X51" s="83" t="s">
        <v>48</v>
      </c>
    </row>
    <row r="52" spans="2:23">
      <c r="B52" s="23">
        <v>44</v>
      </c>
      <c r="C52" s="24">
        <f t="shared" si="2"/>
        <v>700933.586556855</v>
      </c>
      <c r="D52" s="24"/>
      <c r="E52" s="23"/>
      <c r="F52" s="25">
        <v>43579</v>
      </c>
      <c r="G52" s="23" t="s">
        <v>46</v>
      </c>
      <c r="H52" s="23">
        <v>108.83</v>
      </c>
      <c r="I52" s="23"/>
      <c r="J52" s="23">
        <v>30</v>
      </c>
      <c r="K52" s="24">
        <f t="shared" si="0"/>
        <v>7009.33586556855</v>
      </c>
      <c r="L52" s="24"/>
      <c r="M52" s="48">
        <f>IF(J52="","",(K52/J52)/LOOKUP(RIGHT($D$2,3),定数!$A$6:$A$13,定数!$B$6:$B$13))</f>
        <v>2.33644528852285</v>
      </c>
      <c r="N52" s="23"/>
      <c r="O52" s="25">
        <v>43580</v>
      </c>
      <c r="P52" s="23">
        <v>109.2</v>
      </c>
      <c r="Q52" s="23"/>
      <c r="R52" s="52">
        <f>IF(P52="","",T52*M52*LOOKUP(RIGHT($D$2,3),定数!$A$6:$A$13,定数!$B$6:$B$13))</f>
        <v>8644.84756753465</v>
      </c>
      <c r="S52" s="52"/>
      <c r="T52" s="53">
        <f t="shared" si="3"/>
        <v>37.0000000000005</v>
      </c>
      <c r="U52" s="53"/>
      <c r="V52" t="str">
        <f t="shared" si="5"/>
        <v/>
      </c>
      <c r="W52">
        <f t="shared" si="1"/>
        <v>0</v>
      </c>
    </row>
    <row r="53" spans="2:24">
      <c r="B53" s="84">
        <v>45</v>
      </c>
      <c r="C53" s="85">
        <f t="shared" si="2"/>
        <v>709578.43412439</v>
      </c>
      <c r="D53" s="85"/>
      <c r="E53" s="84"/>
      <c r="F53" s="86">
        <v>43585</v>
      </c>
      <c r="G53" s="84" t="s">
        <v>46</v>
      </c>
      <c r="H53" s="84">
        <v>109.43</v>
      </c>
      <c r="I53" s="84"/>
      <c r="J53" s="84">
        <v>21</v>
      </c>
      <c r="K53" s="85">
        <f t="shared" si="0"/>
        <v>7095.7843412439</v>
      </c>
      <c r="L53" s="85"/>
      <c r="M53" s="88">
        <f>IF(J53="","",(K53/J53)/LOOKUP(RIGHT($D$2,3),定数!$A$6:$A$13,定数!$B$6:$B$13))</f>
        <v>3.37894492440186</v>
      </c>
      <c r="N53" s="84"/>
      <c r="O53" s="86">
        <v>43585</v>
      </c>
      <c r="P53" s="84">
        <v>109.22</v>
      </c>
      <c r="Q53" s="84"/>
      <c r="R53" s="91">
        <f>IF(P53="","",T53*M53*LOOKUP(RIGHT($D$2,3),定数!$A$6:$A$13,定数!$B$6:$B$13))</f>
        <v>-7095.78434124417</v>
      </c>
      <c r="S53" s="91"/>
      <c r="T53" s="92">
        <f t="shared" si="3"/>
        <v>-21.0000000000008</v>
      </c>
      <c r="U53" s="92"/>
      <c r="V53" t="str">
        <f t="shared" si="5"/>
        <v/>
      </c>
      <c r="W53">
        <f t="shared" si="1"/>
        <v>1</v>
      </c>
      <c r="X53" s="83" t="s">
        <v>48</v>
      </c>
    </row>
    <row r="54" spans="2:23">
      <c r="B54" s="23">
        <v>46</v>
      </c>
      <c r="C54" s="24">
        <f t="shared" si="2"/>
        <v>702482.649783146</v>
      </c>
      <c r="D54" s="24"/>
      <c r="E54" s="23"/>
      <c r="F54" s="25">
        <v>43589</v>
      </c>
      <c r="G54" s="23" t="s">
        <v>44</v>
      </c>
      <c r="H54" s="23">
        <v>108.79</v>
      </c>
      <c r="I54" s="23"/>
      <c r="J54" s="23">
        <v>47</v>
      </c>
      <c r="K54" s="24">
        <f t="shared" si="0"/>
        <v>7024.82649783146</v>
      </c>
      <c r="L54" s="24"/>
      <c r="M54" s="48">
        <f>IF(J54="","",(K54/J54)/LOOKUP(RIGHT($D$2,3),定数!$A$6:$A$13,定数!$B$6:$B$13))</f>
        <v>1.49464393570882</v>
      </c>
      <c r="N54" s="23"/>
      <c r="O54" s="25">
        <v>43592</v>
      </c>
      <c r="P54" s="23">
        <v>109.29</v>
      </c>
      <c r="Q54" s="23"/>
      <c r="R54" s="52">
        <f>IF(P54="","",T54*M54*LOOKUP(RIGHT($D$2,3),定数!$A$6:$A$13,定数!$B$6:$B$13))</f>
        <v>-7473.2196785441</v>
      </c>
      <c r="S54" s="52"/>
      <c r="T54" s="53">
        <f t="shared" si="3"/>
        <v>-50</v>
      </c>
      <c r="U54" s="53"/>
      <c r="V54" t="str">
        <f t="shared" si="5"/>
        <v/>
      </c>
      <c r="W54">
        <f t="shared" si="1"/>
        <v>2</v>
      </c>
    </row>
    <row r="55" spans="2:23">
      <c r="B55" s="23">
        <v>47</v>
      </c>
      <c r="C55" s="24">
        <f t="shared" si="2"/>
        <v>695009.430104602</v>
      </c>
      <c r="D55" s="24"/>
      <c r="E55" s="23"/>
      <c r="F55" s="25">
        <v>43601</v>
      </c>
      <c r="G55" s="23" t="s">
        <v>46</v>
      </c>
      <c r="H55" s="23">
        <v>110.37</v>
      </c>
      <c r="I55" s="23"/>
      <c r="J55" s="23">
        <v>28</v>
      </c>
      <c r="K55" s="24">
        <f t="shared" si="0"/>
        <v>6950.09430104602</v>
      </c>
      <c r="L55" s="24"/>
      <c r="M55" s="48">
        <f>IF(J55="","",(K55/J55)/LOOKUP(RIGHT($D$2,3),定数!$A$6:$A$13,定数!$B$6:$B$13))</f>
        <v>2.48217653608786</v>
      </c>
      <c r="N55" s="23"/>
      <c r="O55" s="25">
        <v>43602</v>
      </c>
      <c r="P55" s="23">
        <v>110.76</v>
      </c>
      <c r="Q55" s="23"/>
      <c r="R55" s="52">
        <f>IF(P55="","",T55*M55*LOOKUP(RIGHT($D$2,3),定数!$A$6:$A$13,定数!$B$6:$B$13))</f>
        <v>9680.48849074268</v>
      </c>
      <c r="S55" s="52"/>
      <c r="T55" s="53">
        <f t="shared" si="3"/>
        <v>39.0000000000001</v>
      </c>
      <c r="U55" s="53"/>
      <c r="V55" t="str">
        <f t="shared" si="5"/>
        <v/>
      </c>
      <c r="W55">
        <f t="shared" si="1"/>
        <v>0</v>
      </c>
    </row>
    <row r="56" spans="2:23">
      <c r="B56" s="23">
        <v>48</v>
      </c>
      <c r="C56" s="24">
        <f t="shared" si="2"/>
        <v>704689.918595344</v>
      </c>
      <c r="D56" s="24"/>
      <c r="E56" s="23"/>
      <c r="F56" s="25">
        <v>43607</v>
      </c>
      <c r="G56" s="23" t="s">
        <v>44</v>
      </c>
      <c r="H56" s="23">
        <v>110.83</v>
      </c>
      <c r="I56" s="23"/>
      <c r="J56" s="23">
        <v>24</v>
      </c>
      <c r="K56" s="24">
        <f t="shared" si="0"/>
        <v>7046.89918595344</v>
      </c>
      <c r="L56" s="24"/>
      <c r="M56" s="48">
        <f>IF(J56="","",(K56/J56)/LOOKUP(RIGHT($D$2,3),定数!$A$6:$A$13,定数!$B$6:$B$13))</f>
        <v>2.93620799414727</v>
      </c>
      <c r="N56" s="23"/>
      <c r="O56" s="25">
        <v>43607</v>
      </c>
      <c r="P56" s="23">
        <v>110.56</v>
      </c>
      <c r="Q56" s="23"/>
      <c r="R56" s="52">
        <f>IF(P56="","",T56*M56*LOOKUP(RIGHT($D$2,3),定数!$A$6:$A$13,定数!$B$6:$B$13))</f>
        <v>7927.7615841975</v>
      </c>
      <c r="S56" s="52"/>
      <c r="T56" s="53">
        <f t="shared" si="3"/>
        <v>26.9999999999996</v>
      </c>
      <c r="U56" s="53"/>
      <c r="V56" t="str">
        <f t="shared" si="5"/>
        <v/>
      </c>
      <c r="W56">
        <f t="shared" si="1"/>
        <v>0</v>
      </c>
    </row>
    <row r="57" spans="2:24">
      <c r="B57" s="80">
        <v>49</v>
      </c>
      <c r="C57" s="81">
        <f t="shared" si="2"/>
        <v>712617.680179542</v>
      </c>
      <c r="D57" s="81"/>
      <c r="E57" s="80"/>
      <c r="F57" s="82">
        <v>43609</v>
      </c>
      <c r="G57" s="80" t="s">
        <v>44</v>
      </c>
      <c r="H57" s="80">
        <v>109.49</v>
      </c>
      <c r="I57" s="80"/>
      <c r="J57" s="80">
        <v>24</v>
      </c>
      <c r="K57" s="81">
        <f t="shared" si="0"/>
        <v>7126.17680179542</v>
      </c>
      <c r="L57" s="81"/>
      <c r="M57" s="87">
        <f>IF(J57="","",(K57/J57)/LOOKUP(RIGHT($D$2,3),定数!$A$6:$A$13,定数!$B$6:$B$13))</f>
        <v>2.96924033408142</v>
      </c>
      <c r="N57" s="80"/>
      <c r="O57" s="82">
        <v>43609</v>
      </c>
      <c r="P57" s="80">
        <v>109.18</v>
      </c>
      <c r="Q57" s="80"/>
      <c r="R57" s="89">
        <f>IF(P57="","",T57*M57*LOOKUP(RIGHT($D$2,3),定数!$A$6:$A$13,定数!$B$6:$B$13))</f>
        <v>9204.64503565206</v>
      </c>
      <c r="S57" s="89"/>
      <c r="T57" s="90">
        <f t="shared" si="3"/>
        <v>30.9999999999988</v>
      </c>
      <c r="U57" s="90"/>
      <c r="V57" t="str">
        <f t="shared" si="5"/>
        <v/>
      </c>
      <c r="W57">
        <f t="shared" si="1"/>
        <v>0</v>
      </c>
      <c r="X57" s="79" t="s">
        <v>47</v>
      </c>
    </row>
    <row r="58" spans="2:23">
      <c r="B58" s="23">
        <v>50</v>
      </c>
      <c r="C58" s="24">
        <f t="shared" si="2"/>
        <v>721822.325215194</v>
      </c>
      <c r="D58" s="24"/>
      <c r="E58" s="23"/>
      <c r="F58" s="25">
        <v>43614</v>
      </c>
      <c r="G58" s="23" t="s">
        <v>44</v>
      </c>
      <c r="H58" s="23">
        <v>109.36</v>
      </c>
      <c r="I58" s="23"/>
      <c r="J58" s="23">
        <v>24</v>
      </c>
      <c r="K58" s="24">
        <f t="shared" si="0"/>
        <v>7218.22325215194</v>
      </c>
      <c r="L58" s="24"/>
      <c r="M58" s="48">
        <f>IF(J58="","",(K58/J58)/LOOKUP(RIGHT($D$2,3),定数!$A$6:$A$13,定数!$B$6:$B$13))</f>
        <v>3.00759302172997</v>
      </c>
      <c r="N58" s="23"/>
      <c r="O58" s="25">
        <v>43614</v>
      </c>
      <c r="P58" s="23">
        <v>109.06</v>
      </c>
      <c r="Q58" s="23"/>
      <c r="R58" s="52">
        <f>IF(P58="","",T58*M58*LOOKUP(RIGHT($D$2,3),定数!$A$6:$A$13,定数!$B$6:$B$13))</f>
        <v>9022.77906518984</v>
      </c>
      <c r="S58" s="52"/>
      <c r="T58" s="53">
        <f t="shared" si="3"/>
        <v>29.9999999999997</v>
      </c>
      <c r="U58" s="53"/>
      <c r="V58" t="str">
        <f t="shared" si="5"/>
        <v/>
      </c>
      <c r="W58">
        <f t="shared" si="1"/>
        <v>0</v>
      </c>
    </row>
    <row r="59" spans="2:22">
      <c r="B59" s="23"/>
      <c r="C59" s="24"/>
      <c r="D59" s="24"/>
      <c r="E59" s="23"/>
      <c r="F59" s="25"/>
      <c r="G59" s="23"/>
      <c r="H59" s="23"/>
      <c r="I59" s="23"/>
      <c r="J59" s="23"/>
      <c r="K59" s="24"/>
      <c r="L59" s="24"/>
      <c r="M59" s="48"/>
      <c r="N59" s="23"/>
      <c r="O59" s="25"/>
      <c r="P59" s="23"/>
      <c r="Q59" s="23"/>
      <c r="R59" s="52"/>
      <c r="S59" s="52"/>
      <c r="T59" s="53"/>
      <c r="U59" s="53"/>
      <c r="V59"/>
    </row>
    <row r="60" spans="2:22">
      <c r="B60" s="23"/>
      <c r="C60" s="24"/>
      <c r="D60" s="24"/>
      <c r="E60" s="23"/>
      <c r="F60" s="25"/>
      <c r="G60" s="23"/>
      <c r="H60" s="23"/>
      <c r="I60" s="23"/>
      <c r="J60" s="23"/>
      <c r="K60" s="24"/>
      <c r="L60" s="24"/>
      <c r="M60" s="48"/>
      <c r="N60" s="23"/>
      <c r="O60" s="25"/>
      <c r="P60" s="23"/>
      <c r="Q60" s="23"/>
      <c r="R60" s="52"/>
      <c r="S60" s="52"/>
      <c r="T60" s="53"/>
      <c r="U60" s="53"/>
      <c r="V60"/>
    </row>
    <row r="61" spans="2:22">
      <c r="B61" s="23"/>
      <c r="C61" s="24"/>
      <c r="D61" s="24"/>
      <c r="E61" s="23"/>
      <c r="F61" s="25"/>
      <c r="G61" s="23"/>
      <c r="H61" s="23"/>
      <c r="I61" s="23"/>
      <c r="J61" s="23"/>
      <c r="K61" s="24"/>
      <c r="L61" s="24"/>
      <c r="M61" s="48"/>
      <c r="N61" s="23"/>
      <c r="O61" s="25"/>
      <c r="P61" s="23"/>
      <c r="Q61" s="23"/>
      <c r="R61" s="52"/>
      <c r="S61" s="52"/>
      <c r="T61" s="53"/>
      <c r="U61" s="53"/>
      <c r="V61"/>
    </row>
    <row r="62" spans="2:22">
      <c r="B62" s="23"/>
      <c r="C62" s="24"/>
      <c r="D62" s="24"/>
      <c r="E62" s="23"/>
      <c r="F62" s="25"/>
      <c r="G62" s="23"/>
      <c r="H62" s="23"/>
      <c r="I62" s="23"/>
      <c r="J62" s="23"/>
      <c r="K62" s="24"/>
      <c r="L62" s="24"/>
      <c r="M62" s="48"/>
      <c r="N62" s="23"/>
      <c r="O62" s="25"/>
      <c r="P62" s="23"/>
      <c r="Q62" s="23"/>
      <c r="R62" s="52"/>
      <c r="S62" s="52"/>
      <c r="T62" s="53"/>
      <c r="U62" s="53"/>
      <c r="V62"/>
    </row>
    <row r="63" spans="2:22">
      <c r="B63" s="23"/>
      <c r="C63" s="24"/>
      <c r="D63" s="24"/>
      <c r="E63" s="23"/>
      <c r="F63" s="25"/>
      <c r="G63" s="23"/>
      <c r="H63" s="23"/>
      <c r="I63" s="23"/>
      <c r="J63" s="23"/>
      <c r="K63" s="24"/>
      <c r="L63" s="24"/>
      <c r="M63" s="48"/>
      <c r="N63" s="23"/>
      <c r="O63" s="25"/>
      <c r="P63" s="23"/>
      <c r="Q63" s="23"/>
      <c r="R63" s="52"/>
      <c r="S63" s="52"/>
      <c r="T63" s="53"/>
      <c r="U63" s="53"/>
      <c r="V63"/>
    </row>
    <row r="64" spans="2:22">
      <c r="B64" s="23"/>
      <c r="C64" s="24"/>
      <c r="D64" s="24"/>
      <c r="E64" s="23"/>
      <c r="F64" s="25"/>
      <c r="G64" s="23"/>
      <c r="H64" s="23"/>
      <c r="I64" s="23"/>
      <c r="J64" s="23"/>
      <c r="K64" s="24"/>
      <c r="L64" s="24"/>
      <c r="M64" s="48"/>
      <c r="N64" s="23"/>
      <c r="O64" s="25"/>
      <c r="P64" s="23"/>
      <c r="Q64" s="23"/>
      <c r="R64" s="52"/>
      <c r="S64" s="52"/>
      <c r="T64" s="53"/>
      <c r="U64" s="53"/>
      <c r="V64"/>
    </row>
    <row r="65" spans="2:22">
      <c r="B65" s="23"/>
      <c r="C65" s="24"/>
      <c r="D65" s="24"/>
      <c r="E65" s="23"/>
      <c r="F65" s="25"/>
      <c r="G65" s="23"/>
      <c r="H65" s="23"/>
      <c r="I65" s="23"/>
      <c r="J65" s="23"/>
      <c r="K65" s="24"/>
      <c r="L65" s="24"/>
      <c r="M65" s="48"/>
      <c r="N65" s="23"/>
      <c r="O65" s="25"/>
      <c r="P65" s="23"/>
      <c r="Q65" s="23"/>
      <c r="R65" s="52"/>
      <c r="S65" s="52"/>
      <c r="T65" s="53"/>
      <c r="U65" s="53"/>
      <c r="V65"/>
    </row>
    <row r="66" spans="2:22">
      <c r="B66" s="23"/>
      <c r="C66" s="24"/>
      <c r="D66" s="24"/>
      <c r="E66" s="23"/>
      <c r="F66" s="25"/>
      <c r="G66" s="23"/>
      <c r="H66" s="23"/>
      <c r="I66" s="23"/>
      <c r="J66" s="23"/>
      <c r="K66" s="24"/>
      <c r="L66" s="24"/>
      <c r="M66" s="48"/>
      <c r="N66" s="23"/>
      <c r="O66" s="25"/>
      <c r="P66" s="23"/>
      <c r="Q66" s="23"/>
      <c r="R66" s="52"/>
      <c r="S66" s="52"/>
      <c r="T66" s="53"/>
      <c r="U66" s="53"/>
      <c r="V66"/>
    </row>
    <row r="67" spans="2:22">
      <c r="B67" s="23"/>
      <c r="C67" s="24"/>
      <c r="D67" s="24"/>
      <c r="E67" s="23"/>
      <c r="F67" s="25"/>
      <c r="G67" s="23"/>
      <c r="H67" s="23"/>
      <c r="I67" s="23"/>
      <c r="J67" s="23"/>
      <c r="K67" s="24"/>
      <c r="L67" s="24"/>
      <c r="M67" s="48"/>
      <c r="N67" s="23"/>
      <c r="O67" s="25"/>
      <c r="P67" s="23"/>
      <c r="Q67" s="23"/>
      <c r="R67" s="52"/>
      <c r="S67" s="52"/>
      <c r="T67" s="53"/>
      <c r="U67" s="53"/>
      <c r="V67"/>
    </row>
    <row r="68" spans="2:22">
      <c r="B68" s="23"/>
      <c r="C68" s="24"/>
      <c r="D68" s="24"/>
      <c r="E68" s="23"/>
      <c r="F68" s="25"/>
      <c r="G68" s="23"/>
      <c r="H68" s="23"/>
      <c r="I68" s="23"/>
      <c r="J68" s="23"/>
      <c r="K68" s="24"/>
      <c r="L68" s="24"/>
      <c r="M68" s="48"/>
      <c r="N68" s="23"/>
      <c r="O68" s="25"/>
      <c r="P68" s="23"/>
      <c r="Q68" s="23"/>
      <c r="R68" s="52"/>
      <c r="S68" s="52"/>
      <c r="T68" s="53"/>
      <c r="U68" s="53"/>
      <c r="V68"/>
    </row>
    <row r="69" spans="2:22">
      <c r="B69" s="23"/>
      <c r="C69" s="24"/>
      <c r="D69" s="24"/>
      <c r="E69" s="23"/>
      <c r="F69" s="25"/>
      <c r="G69" s="23"/>
      <c r="H69" s="23"/>
      <c r="I69" s="23"/>
      <c r="J69" s="23"/>
      <c r="K69" s="24"/>
      <c r="L69" s="24"/>
      <c r="M69" s="48"/>
      <c r="N69" s="23"/>
      <c r="O69" s="25"/>
      <c r="P69" s="23"/>
      <c r="Q69" s="23"/>
      <c r="R69" s="52"/>
      <c r="S69" s="52"/>
      <c r="T69" s="53"/>
      <c r="U69" s="53"/>
      <c r="V69"/>
    </row>
    <row r="70" spans="2:22">
      <c r="B70" s="23"/>
      <c r="C70" s="24"/>
      <c r="D70" s="24"/>
      <c r="E70" s="23"/>
      <c r="F70" s="25"/>
      <c r="G70" s="23"/>
      <c r="H70" s="23"/>
      <c r="I70" s="23"/>
      <c r="J70" s="23"/>
      <c r="K70" s="24"/>
      <c r="L70" s="24"/>
      <c r="M70" s="48"/>
      <c r="N70" s="23"/>
      <c r="O70" s="25"/>
      <c r="P70" s="23"/>
      <c r="Q70" s="23"/>
      <c r="R70" s="52"/>
      <c r="S70" s="52"/>
      <c r="T70" s="53"/>
      <c r="U70" s="53"/>
      <c r="V70"/>
    </row>
    <row r="71" spans="2:22">
      <c r="B71" s="23"/>
      <c r="C71" s="24"/>
      <c r="D71" s="24"/>
      <c r="E71" s="23"/>
      <c r="F71" s="25"/>
      <c r="G71" s="23"/>
      <c r="H71" s="23"/>
      <c r="I71" s="23"/>
      <c r="J71" s="23"/>
      <c r="K71" s="24"/>
      <c r="L71" s="24"/>
      <c r="M71" s="48"/>
      <c r="N71" s="23"/>
      <c r="O71" s="25"/>
      <c r="P71" s="23"/>
      <c r="Q71" s="23"/>
      <c r="R71" s="52"/>
      <c r="S71" s="52"/>
      <c r="T71" s="53"/>
      <c r="U71" s="53"/>
      <c r="V71"/>
    </row>
    <row r="72" spans="2:22">
      <c r="B72" s="23"/>
      <c r="C72" s="24"/>
      <c r="D72" s="24"/>
      <c r="E72" s="23"/>
      <c r="F72" s="25"/>
      <c r="G72" s="23"/>
      <c r="H72" s="23"/>
      <c r="I72" s="23"/>
      <c r="J72" s="23"/>
      <c r="K72" s="24"/>
      <c r="L72" s="24"/>
      <c r="M72" s="48"/>
      <c r="N72" s="23"/>
      <c r="O72" s="25"/>
      <c r="P72" s="23"/>
      <c r="Q72" s="23"/>
      <c r="R72" s="52"/>
      <c r="S72" s="52"/>
      <c r="T72" s="53"/>
      <c r="U72" s="53"/>
      <c r="V72"/>
    </row>
    <row r="73" spans="2:22">
      <c r="B73" s="23"/>
      <c r="C73" s="24"/>
      <c r="D73" s="24"/>
      <c r="E73" s="23"/>
      <c r="F73" s="25"/>
      <c r="G73" s="23"/>
      <c r="H73" s="23"/>
      <c r="I73" s="23"/>
      <c r="J73" s="23"/>
      <c r="K73" s="24"/>
      <c r="L73" s="24"/>
      <c r="M73" s="48"/>
      <c r="N73" s="23"/>
      <c r="O73" s="25"/>
      <c r="P73" s="23"/>
      <c r="Q73" s="23"/>
      <c r="R73" s="52"/>
      <c r="S73" s="52"/>
      <c r="T73" s="53"/>
      <c r="U73" s="53"/>
      <c r="V73"/>
    </row>
    <row r="74" spans="2:22">
      <c r="B74" s="23"/>
      <c r="C74" s="24"/>
      <c r="D74" s="24"/>
      <c r="E74" s="23"/>
      <c r="F74" s="25"/>
      <c r="G74" s="23"/>
      <c r="H74" s="23"/>
      <c r="I74" s="23"/>
      <c r="J74" s="23"/>
      <c r="K74" s="24"/>
      <c r="L74" s="24"/>
      <c r="M74" s="48"/>
      <c r="N74" s="23"/>
      <c r="O74" s="25"/>
      <c r="P74" s="23"/>
      <c r="Q74" s="23"/>
      <c r="R74" s="52"/>
      <c r="S74" s="52"/>
      <c r="T74" s="53"/>
      <c r="U74" s="53"/>
      <c r="V74"/>
    </row>
    <row r="75" spans="2:22">
      <c r="B75" s="23"/>
      <c r="C75" s="24"/>
      <c r="D75" s="24"/>
      <c r="E75" s="23"/>
      <c r="F75" s="25"/>
      <c r="G75" s="23"/>
      <c r="H75" s="23"/>
      <c r="I75" s="23"/>
      <c r="J75" s="23"/>
      <c r="K75" s="24"/>
      <c r="L75" s="24"/>
      <c r="M75" s="48"/>
      <c r="N75" s="23"/>
      <c r="O75" s="25"/>
      <c r="P75" s="57"/>
      <c r="Q75" s="23"/>
      <c r="R75" s="52"/>
      <c r="S75" s="52"/>
      <c r="T75" s="53"/>
      <c r="U75" s="53"/>
      <c r="V75"/>
    </row>
    <row r="76" spans="2:22">
      <c r="B76" s="23"/>
      <c r="C76" s="24"/>
      <c r="D76" s="24"/>
      <c r="E76" s="23"/>
      <c r="F76" s="25"/>
      <c r="G76" s="23"/>
      <c r="H76" s="23"/>
      <c r="I76" s="23"/>
      <c r="J76" s="23"/>
      <c r="K76" s="24"/>
      <c r="L76" s="24"/>
      <c r="M76" s="48"/>
      <c r="N76" s="23"/>
      <c r="O76" s="25"/>
      <c r="P76" s="23"/>
      <c r="Q76" s="23"/>
      <c r="R76" s="52"/>
      <c r="S76" s="52"/>
      <c r="T76" s="53"/>
      <c r="U76" s="53"/>
      <c r="V76"/>
    </row>
    <row r="77" spans="2:22">
      <c r="B77" s="23"/>
      <c r="C77" s="24"/>
      <c r="D77" s="24"/>
      <c r="E77" s="23"/>
      <c r="F77" s="25"/>
      <c r="G77" s="23"/>
      <c r="H77" s="23"/>
      <c r="I77" s="23"/>
      <c r="J77" s="23"/>
      <c r="K77" s="24"/>
      <c r="L77" s="24"/>
      <c r="M77" s="48"/>
      <c r="N77" s="23"/>
      <c r="O77" s="25"/>
      <c r="P77" s="23"/>
      <c r="Q77" s="23"/>
      <c r="R77" s="52"/>
      <c r="S77" s="52"/>
      <c r="T77" s="53"/>
      <c r="U77" s="53"/>
      <c r="V77"/>
    </row>
    <row r="78" spans="2:22">
      <c r="B78" s="23"/>
      <c r="C78" s="24"/>
      <c r="D78" s="24"/>
      <c r="E78" s="23"/>
      <c r="F78" s="25"/>
      <c r="G78" s="23"/>
      <c r="H78" s="23"/>
      <c r="I78" s="23"/>
      <c r="J78" s="23"/>
      <c r="K78" s="24"/>
      <c r="L78" s="24"/>
      <c r="M78" s="48"/>
      <c r="N78" s="23"/>
      <c r="O78" s="25"/>
      <c r="P78" s="23"/>
      <c r="Q78" s="23"/>
      <c r="R78" s="52"/>
      <c r="S78" s="52"/>
      <c r="T78" s="53"/>
      <c r="U78" s="53"/>
      <c r="V78"/>
    </row>
    <row r="79" spans="2:22">
      <c r="B79" s="23"/>
      <c r="C79" s="24"/>
      <c r="D79" s="24"/>
      <c r="E79" s="23"/>
      <c r="F79" s="25"/>
      <c r="G79" s="23"/>
      <c r="H79" s="23"/>
      <c r="I79" s="23"/>
      <c r="J79" s="23"/>
      <c r="K79" s="24"/>
      <c r="L79" s="24"/>
      <c r="M79" s="48"/>
      <c r="N79" s="23"/>
      <c r="O79" s="25"/>
      <c r="P79" s="23"/>
      <c r="Q79" s="23"/>
      <c r="R79" s="52"/>
      <c r="S79" s="52"/>
      <c r="T79" s="53"/>
      <c r="U79" s="53"/>
      <c r="V79"/>
    </row>
    <row r="80" spans="2:22">
      <c r="B80" s="23"/>
      <c r="C80" s="24"/>
      <c r="D80" s="24"/>
      <c r="E80" s="23"/>
      <c r="F80" s="25"/>
      <c r="G80" s="23"/>
      <c r="H80" s="23"/>
      <c r="I80" s="23"/>
      <c r="J80" s="23"/>
      <c r="K80" s="24"/>
      <c r="L80" s="24"/>
      <c r="M80" s="48"/>
      <c r="N80" s="23"/>
      <c r="O80" s="25"/>
      <c r="P80" s="23"/>
      <c r="Q80" s="23"/>
      <c r="R80" s="52"/>
      <c r="S80" s="52"/>
      <c r="T80" s="53"/>
      <c r="U80" s="53"/>
      <c r="V80"/>
    </row>
    <row r="81" spans="2:22">
      <c r="B81" s="23"/>
      <c r="C81" s="24"/>
      <c r="D81" s="24"/>
      <c r="E81" s="23"/>
      <c r="F81" s="25"/>
      <c r="G81" s="23"/>
      <c r="H81" s="23"/>
      <c r="I81" s="23"/>
      <c r="J81" s="23"/>
      <c r="K81" s="24"/>
      <c r="L81" s="24"/>
      <c r="M81" s="48"/>
      <c r="N81" s="23"/>
      <c r="O81" s="25"/>
      <c r="P81" s="23"/>
      <c r="Q81" s="23"/>
      <c r="R81" s="52"/>
      <c r="S81" s="52"/>
      <c r="T81" s="53"/>
      <c r="U81" s="53"/>
      <c r="V81"/>
    </row>
    <row r="82" spans="2:22">
      <c r="B82" s="23"/>
      <c r="C82" s="24"/>
      <c r="D82" s="24"/>
      <c r="E82" s="23"/>
      <c r="F82" s="25"/>
      <c r="G82" s="23"/>
      <c r="H82" s="23"/>
      <c r="I82" s="23"/>
      <c r="J82" s="23"/>
      <c r="K82" s="24"/>
      <c r="L82" s="24"/>
      <c r="M82" s="48"/>
      <c r="N82" s="23"/>
      <c r="O82" s="25"/>
      <c r="P82" s="23"/>
      <c r="Q82" s="23"/>
      <c r="R82" s="52"/>
      <c r="S82" s="52"/>
      <c r="T82" s="53"/>
      <c r="U82" s="53"/>
      <c r="V82"/>
    </row>
    <row r="83" spans="2:22">
      <c r="B83" s="23"/>
      <c r="C83" s="24"/>
      <c r="D83" s="24"/>
      <c r="E83" s="23"/>
      <c r="F83" s="25"/>
      <c r="G83" s="23"/>
      <c r="H83" s="23"/>
      <c r="I83" s="23"/>
      <c r="J83" s="23"/>
      <c r="K83" s="24"/>
      <c r="L83" s="24"/>
      <c r="M83" s="48"/>
      <c r="N83" s="23"/>
      <c r="O83" s="25"/>
      <c r="P83" s="23"/>
      <c r="Q83" s="23"/>
      <c r="R83" s="52"/>
      <c r="S83" s="52"/>
      <c r="T83" s="53"/>
      <c r="U83" s="53"/>
      <c r="V83"/>
    </row>
    <row r="84" spans="2:22">
      <c r="B84" s="23"/>
      <c r="C84" s="24"/>
      <c r="D84" s="24"/>
      <c r="E84" s="23"/>
      <c r="F84" s="25"/>
      <c r="G84" s="23"/>
      <c r="H84" s="23"/>
      <c r="I84" s="23"/>
      <c r="J84" s="23"/>
      <c r="K84" s="24"/>
      <c r="L84" s="24"/>
      <c r="M84" s="48"/>
      <c r="N84" s="23"/>
      <c r="O84" s="25"/>
      <c r="P84" s="23"/>
      <c r="Q84" s="23"/>
      <c r="R84" s="52"/>
      <c r="S84" s="52"/>
      <c r="T84" s="53"/>
      <c r="U84" s="53"/>
      <c r="V84"/>
    </row>
    <row r="85" spans="2:22">
      <c r="B85" s="23"/>
      <c r="C85" s="24"/>
      <c r="D85" s="24"/>
      <c r="E85" s="23"/>
      <c r="F85" s="25"/>
      <c r="G85" s="23"/>
      <c r="H85" s="23"/>
      <c r="I85" s="23"/>
      <c r="J85" s="23"/>
      <c r="K85" s="24"/>
      <c r="L85" s="24"/>
      <c r="M85" s="48"/>
      <c r="N85" s="23"/>
      <c r="O85" s="25"/>
      <c r="P85" s="23"/>
      <c r="Q85" s="23"/>
      <c r="R85" s="52"/>
      <c r="S85" s="52"/>
      <c r="T85" s="53"/>
      <c r="U85" s="53"/>
      <c r="V85"/>
    </row>
    <row r="86" spans="2:22">
      <c r="B86" s="23"/>
      <c r="C86" s="24"/>
      <c r="D86" s="24"/>
      <c r="E86" s="23"/>
      <c r="F86" s="25"/>
      <c r="G86" s="23"/>
      <c r="H86" s="23"/>
      <c r="I86" s="23"/>
      <c r="J86" s="23"/>
      <c r="K86" s="24"/>
      <c r="L86" s="24"/>
      <c r="M86" s="48"/>
      <c r="N86" s="23"/>
      <c r="O86" s="25"/>
      <c r="P86" s="23"/>
      <c r="Q86" s="23"/>
      <c r="R86" s="52"/>
      <c r="S86" s="52"/>
      <c r="T86" s="53"/>
      <c r="U86" s="53"/>
      <c r="V86"/>
    </row>
    <row r="87" spans="2:22">
      <c r="B87" s="23"/>
      <c r="C87" s="24"/>
      <c r="D87" s="24"/>
      <c r="E87" s="23"/>
      <c r="F87" s="25"/>
      <c r="G87" s="23"/>
      <c r="H87" s="23"/>
      <c r="I87" s="23"/>
      <c r="J87" s="23"/>
      <c r="K87" s="24"/>
      <c r="L87" s="24"/>
      <c r="M87" s="48"/>
      <c r="N87" s="23"/>
      <c r="O87" s="25"/>
      <c r="P87" s="23"/>
      <c r="Q87" s="23"/>
      <c r="R87" s="52"/>
      <c r="S87" s="52"/>
      <c r="T87" s="53"/>
      <c r="U87" s="53"/>
      <c r="V87"/>
    </row>
    <row r="88" spans="2:22">
      <c r="B88" s="23"/>
      <c r="C88" s="24"/>
      <c r="D88" s="24"/>
      <c r="E88" s="23"/>
      <c r="F88" s="25"/>
      <c r="G88" s="23"/>
      <c r="H88" s="23"/>
      <c r="I88" s="23"/>
      <c r="J88" s="23"/>
      <c r="K88" s="24"/>
      <c r="L88" s="24"/>
      <c r="M88" s="48"/>
      <c r="N88" s="23"/>
      <c r="O88" s="25"/>
      <c r="P88" s="23"/>
      <c r="Q88" s="23"/>
      <c r="R88" s="52"/>
      <c r="S88" s="52"/>
      <c r="T88" s="53"/>
      <c r="U88" s="53"/>
      <c r="V88"/>
    </row>
    <row r="89" spans="2:22">
      <c r="B89" s="23"/>
      <c r="C89" s="24"/>
      <c r="D89" s="24"/>
      <c r="E89" s="23"/>
      <c r="F89" s="25"/>
      <c r="G89" s="23"/>
      <c r="H89" s="23"/>
      <c r="I89" s="23"/>
      <c r="J89" s="23"/>
      <c r="K89" s="24"/>
      <c r="L89" s="24"/>
      <c r="M89" s="48"/>
      <c r="N89" s="23"/>
      <c r="O89" s="25"/>
      <c r="P89" s="23"/>
      <c r="Q89" s="23"/>
      <c r="R89" s="52"/>
      <c r="S89" s="52"/>
      <c r="T89" s="53"/>
      <c r="U89" s="53"/>
      <c r="V89"/>
    </row>
    <row r="90" spans="2:22">
      <c r="B90" s="23"/>
      <c r="C90" s="24"/>
      <c r="D90" s="24"/>
      <c r="E90" s="23"/>
      <c r="F90" s="25"/>
      <c r="G90" s="23"/>
      <c r="H90" s="23"/>
      <c r="I90" s="23"/>
      <c r="J90" s="23"/>
      <c r="K90" s="24"/>
      <c r="L90" s="24"/>
      <c r="M90" s="48"/>
      <c r="N90" s="23"/>
      <c r="O90" s="25"/>
      <c r="P90" s="23"/>
      <c r="Q90" s="23"/>
      <c r="R90" s="52"/>
      <c r="S90" s="52"/>
      <c r="T90" s="53"/>
      <c r="U90" s="53"/>
      <c r="V90"/>
    </row>
    <row r="91" spans="2:22">
      <c r="B91" s="23"/>
      <c r="C91" s="24"/>
      <c r="D91" s="24"/>
      <c r="E91" s="23"/>
      <c r="F91" s="25"/>
      <c r="G91" s="23"/>
      <c r="H91" s="23"/>
      <c r="I91" s="23"/>
      <c r="J91" s="23"/>
      <c r="K91" s="24"/>
      <c r="L91" s="24"/>
      <c r="M91" s="48"/>
      <c r="N91" s="23"/>
      <c r="O91" s="25"/>
      <c r="P91" s="23"/>
      <c r="Q91" s="23"/>
      <c r="R91" s="52"/>
      <c r="S91" s="52"/>
      <c r="T91" s="53"/>
      <c r="U91" s="53"/>
      <c r="V91"/>
    </row>
    <row r="92" spans="2:22">
      <c r="B92" s="23"/>
      <c r="C92" s="24"/>
      <c r="D92" s="24"/>
      <c r="E92" s="23"/>
      <c r="F92" s="25"/>
      <c r="G92" s="23"/>
      <c r="H92" s="23"/>
      <c r="I92" s="23"/>
      <c r="J92" s="23"/>
      <c r="K92" s="24"/>
      <c r="L92" s="24"/>
      <c r="M92" s="48"/>
      <c r="N92" s="23"/>
      <c r="O92" s="25"/>
      <c r="P92" s="23"/>
      <c r="Q92" s="23"/>
      <c r="R92" s="52"/>
      <c r="S92" s="52"/>
      <c r="T92" s="53"/>
      <c r="U92" s="53"/>
      <c r="V92"/>
    </row>
    <row r="93" spans="2:22">
      <c r="B93" s="23"/>
      <c r="C93" s="24"/>
      <c r="D93" s="24"/>
      <c r="E93" s="23"/>
      <c r="F93" s="25"/>
      <c r="G93" s="23"/>
      <c r="H93" s="23"/>
      <c r="I93" s="23"/>
      <c r="J93" s="23"/>
      <c r="K93" s="24"/>
      <c r="L93" s="24"/>
      <c r="M93" s="48"/>
      <c r="N93" s="23"/>
      <c r="O93" s="25"/>
      <c r="P93" s="23"/>
      <c r="Q93" s="23"/>
      <c r="R93" s="52"/>
      <c r="S93" s="52"/>
      <c r="T93" s="53"/>
      <c r="U93" s="53"/>
      <c r="V93"/>
    </row>
    <row r="94" spans="2:22">
      <c r="B94" s="23"/>
      <c r="C94" s="24"/>
      <c r="D94" s="24"/>
      <c r="E94" s="23"/>
      <c r="F94" s="25"/>
      <c r="G94" s="23"/>
      <c r="H94" s="23"/>
      <c r="I94" s="23"/>
      <c r="J94" s="23"/>
      <c r="K94" s="24"/>
      <c r="L94" s="24"/>
      <c r="M94" s="48"/>
      <c r="N94" s="23"/>
      <c r="O94" s="25"/>
      <c r="P94" s="23"/>
      <c r="Q94" s="23"/>
      <c r="R94" s="52"/>
      <c r="S94" s="52"/>
      <c r="T94" s="53"/>
      <c r="U94" s="53"/>
      <c r="V94"/>
    </row>
    <row r="95" spans="2:22">
      <c r="B95" s="23"/>
      <c r="C95" s="24"/>
      <c r="D95" s="24"/>
      <c r="E95" s="23"/>
      <c r="F95" s="25"/>
      <c r="G95" s="23"/>
      <c r="H95" s="23"/>
      <c r="I95" s="23"/>
      <c r="J95" s="23"/>
      <c r="K95" s="24"/>
      <c r="L95" s="24"/>
      <c r="M95" s="48"/>
      <c r="N95" s="23"/>
      <c r="O95" s="25"/>
      <c r="P95" s="23"/>
      <c r="Q95" s="23"/>
      <c r="R95" s="52"/>
      <c r="S95" s="52"/>
      <c r="T95" s="53"/>
      <c r="U95" s="53"/>
      <c r="V95"/>
    </row>
    <row r="96" spans="2:22">
      <c r="B96" s="23"/>
      <c r="C96" s="24"/>
      <c r="D96" s="24"/>
      <c r="E96" s="23"/>
      <c r="F96" s="25"/>
      <c r="G96" s="23"/>
      <c r="H96" s="23"/>
      <c r="I96" s="23"/>
      <c r="J96" s="23"/>
      <c r="K96" s="24"/>
      <c r="L96" s="24"/>
      <c r="M96" s="48"/>
      <c r="N96" s="23"/>
      <c r="O96" s="25"/>
      <c r="P96" s="23"/>
      <c r="Q96" s="23"/>
      <c r="R96" s="52"/>
      <c r="S96" s="52"/>
      <c r="T96" s="53"/>
      <c r="U96" s="53"/>
      <c r="V96"/>
    </row>
    <row r="97" spans="2:22">
      <c r="B97" s="23"/>
      <c r="C97" s="24"/>
      <c r="D97" s="24"/>
      <c r="E97" s="23"/>
      <c r="F97" s="25"/>
      <c r="G97" s="23"/>
      <c r="H97" s="23"/>
      <c r="I97" s="23"/>
      <c r="J97" s="23"/>
      <c r="K97" s="24"/>
      <c r="L97" s="24"/>
      <c r="M97" s="48"/>
      <c r="N97" s="23"/>
      <c r="O97" s="25"/>
      <c r="P97" s="23"/>
      <c r="Q97" s="23"/>
      <c r="R97" s="52"/>
      <c r="S97" s="52"/>
      <c r="T97" s="53"/>
      <c r="U97" s="53"/>
      <c r="V97"/>
    </row>
    <row r="98" spans="2:22">
      <c r="B98" s="23"/>
      <c r="C98" s="24"/>
      <c r="D98" s="24"/>
      <c r="E98" s="23"/>
      <c r="F98" s="25"/>
      <c r="G98" s="23"/>
      <c r="H98" s="23"/>
      <c r="I98" s="23"/>
      <c r="J98" s="23"/>
      <c r="K98" s="24"/>
      <c r="L98" s="24"/>
      <c r="M98" s="48"/>
      <c r="N98" s="23"/>
      <c r="O98" s="25"/>
      <c r="P98" s="23"/>
      <c r="Q98" s="23"/>
      <c r="R98" s="52"/>
      <c r="S98" s="52"/>
      <c r="T98" s="53"/>
      <c r="U98" s="53"/>
      <c r="V98"/>
    </row>
    <row r="99" spans="2:22">
      <c r="B99" s="23"/>
      <c r="C99" s="24"/>
      <c r="D99" s="24"/>
      <c r="E99" s="23"/>
      <c r="F99" s="25"/>
      <c r="G99" s="23"/>
      <c r="H99" s="23"/>
      <c r="I99" s="23"/>
      <c r="J99" s="23"/>
      <c r="K99" s="24"/>
      <c r="L99" s="24"/>
      <c r="M99" s="48"/>
      <c r="N99" s="23"/>
      <c r="O99" s="25"/>
      <c r="P99" s="23"/>
      <c r="Q99" s="23"/>
      <c r="R99" s="52"/>
      <c r="S99" s="52"/>
      <c r="T99" s="53"/>
      <c r="U99" s="53"/>
      <c r="V99"/>
    </row>
    <row r="100" spans="2:22">
      <c r="B100" s="23"/>
      <c r="C100" s="24"/>
      <c r="D100" s="24"/>
      <c r="E100" s="23"/>
      <c r="F100" s="25"/>
      <c r="G100" s="23"/>
      <c r="H100" s="23"/>
      <c r="I100" s="23"/>
      <c r="J100" s="23"/>
      <c r="K100" s="24"/>
      <c r="L100" s="24"/>
      <c r="M100" s="48"/>
      <c r="N100" s="23"/>
      <c r="O100" s="25"/>
      <c r="P100" s="23"/>
      <c r="Q100" s="23"/>
      <c r="R100" s="52"/>
      <c r="S100" s="52"/>
      <c r="T100" s="53"/>
      <c r="U100" s="53"/>
      <c r="V100"/>
    </row>
    <row r="101" spans="2:22">
      <c r="B101" s="23"/>
      <c r="C101" s="24"/>
      <c r="D101" s="24"/>
      <c r="E101" s="23"/>
      <c r="F101" s="25"/>
      <c r="G101" s="23"/>
      <c r="H101" s="23"/>
      <c r="I101" s="23"/>
      <c r="J101" s="23"/>
      <c r="K101" s="24"/>
      <c r="L101" s="24"/>
      <c r="M101" s="48"/>
      <c r="N101" s="23"/>
      <c r="O101" s="25"/>
      <c r="P101" s="23"/>
      <c r="Q101" s="23"/>
      <c r="R101" s="52"/>
      <c r="S101" s="52"/>
      <c r="T101" s="53"/>
      <c r="U101" s="53"/>
      <c r="V101"/>
    </row>
    <row r="102" spans="2:22">
      <c r="B102" s="23"/>
      <c r="C102" s="24"/>
      <c r="D102" s="24"/>
      <c r="E102" s="23"/>
      <c r="F102" s="25"/>
      <c r="G102" s="23"/>
      <c r="H102" s="23"/>
      <c r="I102" s="23"/>
      <c r="J102" s="23"/>
      <c r="K102" s="24"/>
      <c r="L102" s="24"/>
      <c r="M102" s="48"/>
      <c r="N102" s="23"/>
      <c r="O102" s="25"/>
      <c r="P102" s="23"/>
      <c r="Q102" s="23"/>
      <c r="R102" s="52"/>
      <c r="S102" s="52"/>
      <c r="T102" s="53"/>
      <c r="U102" s="53"/>
      <c r="V102"/>
    </row>
    <row r="103" spans="2:22">
      <c r="B103" s="23"/>
      <c r="C103" s="24"/>
      <c r="D103" s="24"/>
      <c r="E103" s="23"/>
      <c r="F103" s="25"/>
      <c r="G103" s="23"/>
      <c r="H103" s="23"/>
      <c r="I103" s="23"/>
      <c r="J103" s="23"/>
      <c r="K103" s="24"/>
      <c r="L103" s="24"/>
      <c r="M103" s="48"/>
      <c r="N103" s="23"/>
      <c r="O103" s="25"/>
      <c r="P103" s="23"/>
      <c r="Q103" s="23"/>
      <c r="R103" s="52"/>
      <c r="S103" s="52"/>
      <c r="T103" s="53"/>
      <c r="U103" s="53"/>
      <c r="V103"/>
    </row>
    <row r="104" spans="2:22">
      <c r="B104" s="23"/>
      <c r="C104" s="24"/>
      <c r="D104" s="24"/>
      <c r="E104" s="23"/>
      <c r="F104" s="25"/>
      <c r="G104" s="23"/>
      <c r="H104" s="23"/>
      <c r="I104" s="23"/>
      <c r="J104" s="23"/>
      <c r="K104" s="24"/>
      <c r="L104" s="24"/>
      <c r="M104" s="48"/>
      <c r="N104" s="23"/>
      <c r="O104" s="25"/>
      <c r="P104" s="23"/>
      <c r="Q104" s="23"/>
      <c r="R104" s="52"/>
      <c r="S104" s="52"/>
      <c r="T104" s="53"/>
      <c r="U104" s="53"/>
      <c r="V104"/>
    </row>
    <row r="105" spans="2:22">
      <c r="B105" s="23"/>
      <c r="C105" s="24"/>
      <c r="D105" s="24"/>
      <c r="E105" s="23"/>
      <c r="F105" s="25"/>
      <c r="G105" s="23"/>
      <c r="H105" s="23"/>
      <c r="I105" s="23"/>
      <c r="J105" s="23"/>
      <c r="K105" s="24"/>
      <c r="L105" s="24"/>
      <c r="M105" s="48"/>
      <c r="N105" s="23"/>
      <c r="O105" s="25"/>
      <c r="P105" s="23"/>
      <c r="Q105" s="23"/>
      <c r="R105" s="52"/>
      <c r="S105" s="52"/>
      <c r="T105" s="53"/>
      <c r="U105" s="53"/>
      <c r="V105"/>
    </row>
    <row r="106" spans="2:22">
      <c r="B106" s="23"/>
      <c r="C106" s="24"/>
      <c r="D106" s="24"/>
      <c r="E106" s="23"/>
      <c r="F106" s="25"/>
      <c r="G106" s="23"/>
      <c r="H106" s="23"/>
      <c r="I106" s="23"/>
      <c r="J106" s="23"/>
      <c r="K106" s="24"/>
      <c r="L106" s="24"/>
      <c r="M106" s="48"/>
      <c r="N106" s="23"/>
      <c r="O106" s="25"/>
      <c r="P106" s="23"/>
      <c r="Q106" s="23"/>
      <c r="R106" s="52"/>
      <c r="S106" s="52"/>
      <c r="T106" s="53"/>
      <c r="U106" s="53"/>
      <c r="V106"/>
    </row>
    <row r="107" spans="2:22">
      <c r="B107" s="23"/>
      <c r="C107" s="24"/>
      <c r="D107" s="24"/>
      <c r="E107" s="23"/>
      <c r="F107" s="25"/>
      <c r="G107" s="23"/>
      <c r="H107" s="23"/>
      <c r="I107" s="23"/>
      <c r="J107" s="23"/>
      <c r="K107" s="24"/>
      <c r="L107" s="24"/>
      <c r="M107" s="48"/>
      <c r="N107" s="23"/>
      <c r="O107" s="25"/>
      <c r="P107" s="23"/>
      <c r="Q107" s="23"/>
      <c r="R107" s="52"/>
      <c r="S107" s="52"/>
      <c r="T107" s="53"/>
      <c r="U107" s="53"/>
      <c r="V107"/>
    </row>
    <row r="108" spans="2:22">
      <c r="B108" s="23"/>
      <c r="C108" s="24"/>
      <c r="D108" s="24"/>
      <c r="E108" s="23"/>
      <c r="F108" s="25"/>
      <c r="G108" s="23"/>
      <c r="H108" s="23"/>
      <c r="I108" s="23"/>
      <c r="J108" s="23"/>
      <c r="K108" s="24"/>
      <c r="L108" s="24"/>
      <c r="M108" s="48"/>
      <c r="N108" s="23"/>
      <c r="O108" s="25"/>
      <c r="P108" s="23"/>
      <c r="Q108" s="23"/>
      <c r="R108" s="52"/>
      <c r="S108" s="52"/>
      <c r="T108" s="53"/>
      <c r="U108" s="53"/>
      <c r="V108"/>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8">
    <cfRule type="cellIs" dxfId="0" priority="33" stopIfTrue="1" operator="equal">
      <formula>"買"</formula>
    </cfRule>
    <cfRule type="cellIs" dxfId="1" priority="34" stopIfTrue="1" operator="equal">
      <formula>"売"</formula>
    </cfRule>
  </conditionalFormatting>
  <conditionalFormatting sqref="G20">
    <cfRule type="cellIs" dxfId="0" priority="31" stopIfTrue="1" operator="equal">
      <formula>"買"</formula>
    </cfRule>
    <cfRule type="cellIs" dxfId="1" priority="32" stopIfTrue="1" operator="equal">
      <formula>"売"</formula>
    </cfRule>
  </conditionalFormatting>
  <conditionalFormatting sqref="G21">
    <cfRule type="cellIs" dxfId="0" priority="29" stopIfTrue="1" operator="equal">
      <formula>"買"</formula>
    </cfRule>
    <cfRule type="cellIs" dxfId="1" priority="30" stopIfTrue="1" operator="equal">
      <formula>"売"</formula>
    </cfRule>
  </conditionalFormatting>
  <conditionalFormatting sqref="G23">
    <cfRule type="cellIs" dxfId="0" priority="27" stopIfTrue="1" operator="equal">
      <formula>"買"</formula>
    </cfRule>
    <cfRule type="cellIs" dxfId="1" priority="28" stopIfTrue="1" operator="equal">
      <formula>"売"</formula>
    </cfRule>
  </conditionalFormatting>
  <conditionalFormatting sqref="G24">
    <cfRule type="cellIs" dxfId="0" priority="25" stopIfTrue="1" operator="equal">
      <formula>"買"</formula>
    </cfRule>
    <cfRule type="cellIs" dxfId="1" priority="26" stopIfTrue="1" operator="equal">
      <formula>"売"</formula>
    </cfRule>
  </conditionalFormatting>
  <conditionalFormatting sqref="G28">
    <cfRule type="cellIs" dxfId="0" priority="23" stopIfTrue="1" operator="equal">
      <formula>"買"</formula>
    </cfRule>
    <cfRule type="cellIs" dxfId="1" priority="24" stopIfTrue="1" operator="equal">
      <formula>"売"</formula>
    </cfRule>
  </conditionalFormatting>
  <conditionalFormatting sqref="G29">
    <cfRule type="cellIs" dxfId="0" priority="21" stopIfTrue="1" operator="equal">
      <formula>"買"</formula>
    </cfRule>
    <cfRule type="cellIs" dxfId="1" priority="22" stopIfTrue="1" operator="equal">
      <formula>"売"</formula>
    </cfRule>
  </conditionalFormatting>
  <conditionalFormatting sqref="G37">
    <cfRule type="cellIs" dxfId="0" priority="19" stopIfTrue="1" operator="equal">
      <formula>"買"</formula>
    </cfRule>
    <cfRule type="cellIs" dxfId="1" priority="20" stopIfTrue="1" operator="equal">
      <formula>"売"</formula>
    </cfRule>
  </conditionalFormatting>
  <conditionalFormatting sqref="G39">
    <cfRule type="cellIs" dxfId="0" priority="17" stopIfTrue="1" operator="equal">
      <formula>"買"</formula>
    </cfRule>
    <cfRule type="cellIs" dxfId="1" priority="18" stopIfTrue="1" operator="equal">
      <formula>"売"</formula>
    </cfRule>
  </conditionalFormatting>
  <conditionalFormatting sqref="G44">
    <cfRule type="cellIs" dxfId="0" priority="15" stopIfTrue="1" operator="equal">
      <formula>"買"</formula>
    </cfRule>
    <cfRule type="cellIs" dxfId="1" priority="16" stopIfTrue="1" operator="equal">
      <formula>"売"</formula>
    </cfRule>
  </conditionalFormatting>
  <conditionalFormatting sqref="G46">
    <cfRule type="cellIs" dxfId="0" priority="13" stopIfTrue="1" operator="equal">
      <formula>"買"</formula>
    </cfRule>
    <cfRule type="cellIs" dxfId="1" priority="14" stopIfTrue="1" operator="equal">
      <formula>"売"</formula>
    </cfRule>
  </conditionalFormatting>
  <conditionalFormatting sqref="G48">
    <cfRule type="cellIs" dxfId="0" priority="11" stopIfTrue="1" operator="equal">
      <formula>"買"</formula>
    </cfRule>
    <cfRule type="cellIs" dxfId="1" priority="12" stopIfTrue="1" operator="equal">
      <formula>"売"</formula>
    </cfRule>
  </conditionalFormatting>
  <conditionalFormatting sqref="G53">
    <cfRule type="cellIs" dxfId="0" priority="9" stopIfTrue="1" operator="equal">
      <formula>"買"</formula>
    </cfRule>
    <cfRule type="cellIs" dxfId="1" priority="10" stopIfTrue="1" operator="equal">
      <formula>"売"</formula>
    </cfRule>
  </conditionalFormatting>
  <conditionalFormatting sqref="G54">
    <cfRule type="cellIs" dxfId="0" priority="7" stopIfTrue="1" operator="equal">
      <formula>"買"</formula>
    </cfRule>
    <cfRule type="cellIs" dxfId="1" priority="8" stopIfTrue="1" operator="equal">
      <formula>"売"</formula>
    </cfRule>
  </conditionalFormatting>
  <conditionalFormatting sqref="G55">
    <cfRule type="cellIs" dxfId="0" priority="5" stopIfTrue="1" operator="equal">
      <formula>"買"</formula>
    </cfRule>
    <cfRule type="cellIs" dxfId="1" priority="6" stopIfTrue="1" operator="equal">
      <formula>"売"</formula>
    </cfRule>
  </conditionalFormatting>
  <conditionalFormatting sqref="G56">
    <cfRule type="cellIs" dxfId="0" priority="3" stopIfTrue="1" operator="equal">
      <formula>"買"</formula>
    </cfRule>
    <cfRule type="cellIs" dxfId="1" priority="4" stopIfTrue="1" operator="equal">
      <formula>"売"</formula>
    </cfRule>
  </conditionalFormatting>
  <conditionalFormatting sqref="G58">
    <cfRule type="cellIs" dxfId="0" priority="1" stopIfTrue="1" operator="equal">
      <formula>"買"</formula>
    </cfRule>
    <cfRule type="cellIs" dxfId="1" priority="2" stopIfTrue="1" operator="equal">
      <formula>"売"</formula>
    </cfRule>
  </conditionalFormatting>
  <conditionalFormatting sqref="G9:G17 G19 G22 G25:G27 G30:G36 G38 G40:G43 G45 G47 G49:G52 G57 G59:G108">
    <cfRule type="cellIs" dxfId="0" priority="45" stopIfTrue="1" operator="equal">
      <formula>"買"</formula>
    </cfRule>
    <cfRule type="cellIs" dxfId="1" priority="46" stopIfTrue="1" operator="equal">
      <formula>"売"</formula>
    </cfRule>
  </conditionalFormatting>
  <dataValidations count="1">
    <dataValidation type="list" allowBlank="1" showInputMessage="1" showErrorMessage="1" sqref="G18 G19 G20 G21 G22 G23 G24 G28 G29 G37 G38 G39 G44 G45 G46 G47 G48 G53 G54 G55 G56 G57 G58 G9:G17 G25:G27 G30:G36 G40:G43 G49:G52 G59:G108">
      <formula1>"買,売"</formula1>
    </dataValidation>
  </dataValidations>
  <pageMargins left="0.7" right="0.7" top="0.75" bottom="0.75" header="0.3" footer="0.3"/>
  <pageSetup paperSize="9" orientation="portrait" horizontalDpi="600" vertic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B353"/>
  <sheetViews>
    <sheetView topLeftCell="A337" workbookViewId="0">
      <selection activeCell="B354" sqref="B354"/>
    </sheetView>
  </sheetViews>
  <sheetFormatPr defaultColWidth="8.88888888888889" defaultRowHeight="14.4" outlineLevelCol="1"/>
  <cols>
    <col min="1" max="1" width="7.5" style="77" customWidth="1"/>
    <col min="2" max="2" width="8.12962962962963" customWidth="1"/>
  </cols>
  <sheetData>
    <row r="3" ht="25.8" spans="2:2">
      <c r="B3" s="78">
        <v>1</v>
      </c>
    </row>
    <row r="35" ht="25.8" spans="2:2">
      <c r="B35" s="78">
        <v>3</v>
      </c>
    </row>
    <row r="71" ht="25.8" spans="2:2">
      <c r="B71" s="78">
        <v>4</v>
      </c>
    </row>
    <row r="109" ht="25.8" spans="2:2">
      <c r="B109" s="78">
        <v>5</v>
      </c>
    </row>
    <row r="149" ht="25.8" spans="2:2">
      <c r="B149" s="78">
        <v>6</v>
      </c>
    </row>
    <row r="188" ht="25.8" spans="2:2">
      <c r="B188" s="78">
        <v>7</v>
      </c>
    </row>
    <row r="228" ht="25.8" spans="2:2">
      <c r="B228" s="78">
        <v>8</v>
      </c>
    </row>
    <row r="270" ht="25.8" spans="2:2">
      <c r="B270" s="78">
        <v>9</v>
      </c>
    </row>
    <row r="312" ht="25.8" spans="2:2">
      <c r="B312" s="78">
        <v>10</v>
      </c>
    </row>
    <row r="353" ht="25.8" spans="2:2">
      <c r="B353" s="78">
        <v>43</v>
      </c>
    </row>
  </sheetData>
  <pageMargins left="0.7" right="0.7" top="0.75" bottom="0.75" header="0.3" footer="0.3"/>
  <pageSetup paperSize="9" orientation="portrait" horizontalDpi="600" verticalDpi="60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9"/>
  <sheetViews>
    <sheetView zoomScale="145" zoomScaleNormal="145" topLeftCell="A10" workbookViewId="0">
      <selection activeCell="A30" sqref="A30"/>
    </sheetView>
  </sheetViews>
  <sheetFormatPr defaultColWidth="9" defaultRowHeight="13.2"/>
  <sheetData>
    <row r="1" spans="1:1">
      <c r="A1" t="s">
        <v>51</v>
      </c>
    </row>
    <row r="2" spans="1:10">
      <c r="A2" s="72" t="s">
        <v>52</v>
      </c>
      <c r="B2" s="73"/>
      <c r="C2" s="73"/>
      <c r="D2" s="73"/>
      <c r="E2" s="73"/>
      <c r="F2" s="73"/>
      <c r="G2" s="73"/>
      <c r="H2" s="73"/>
      <c r="I2" s="73"/>
      <c r="J2" s="73"/>
    </row>
    <row r="3" spans="1:10">
      <c r="A3" s="73"/>
      <c r="B3" s="73"/>
      <c r="C3" s="73"/>
      <c r="D3" s="73"/>
      <c r="E3" s="73"/>
      <c r="F3" s="73"/>
      <c r="G3" s="73"/>
      <c r="H3" s="73"/>
      <c r="I3" s="73"/>
      <c r="J3" s="73"/>
    </row>
    <row r="4" spans="1:10">
      <c r="A4" s="73"/>
      <c r="B4" s="73"/>
      <c r="C4" s="73"/>
      <c r="D4" s="73"/>
      <c r="E4" s="73"/>
      <c r="F4" s="73"/>
      <c r="G4" s="73"/>
      <c r="H4" s="73"/>
      <c r="I4" s="73"/>
      <c r="J4" s="73"/>
    </row>
    <row r="5" spans="1:10">
      <c r="A5" s="73"/>
      <c r="B5" s="73"/>
      <c r="C5" s="73"/>
      <c r="D5" s="73"/>
      <c r="E5" s="73"/>
      <c r="F5" s="73"/>
      <c r="G5" s="73"/>
      <c r="H5" s="73"/>
      <c r="I5" s="73"/>
      <c r="J5" s="73"/>
    </row>
    <row r="6" spans="1:10">
      <c r="A6" s="73"/>
      <c r="B6" s="73"/>
      <c r="C6" s="73"/>
      <c r="D6" s="73"/>
      <c r="E6" s="73"/>
      <c r="F6" s="73"/>
      <c r="G6" s="73"/>
      <c r="H6" s="73"/>
      <c r="I6" s="73"/>
      <c r="J6" s="73"/>
    </row>
    <row r="7" spans="1:10">
      <c r="A7" s="73"/>
      <c r="B7" s="73"/>
      <c r="C7" s="73"/>
      <c r="D7" s="73"/>
      <c r="E7" s="73"/>
      <c r="F7" s="73"/>
      <c r="G7" s="73"/>
      <c r="H7" s="73"/>
      <c r="I7" s="73"/>
      <c r="J7" s="73"/>
    </row>
    <row r="8" spans="1:10">
      <c r="A8" s="73"/>
      <c r="B8" s="73"/>
      <c r="C8" s="73"/>
      <c r="D8" s="73"/>
      <c r="E8" s="73"/>
      <c r="F8" s="73"/>
      <c r="G8" s="73"/>
      <c r="H8" s="73"/>
      <c r="I8" s="73"/>
      <c r="J8" s="73"/>
    </row>
    <row r="9" spans="1:10">
      <c r="A9" s="73"/>
      <c r="B9" s="73"/>
      <c r="C9" s="73"/>
      <c r="D9" s="73"/>
      <c r="E9" s="73"/>
      <c r="F9" s="73"/>
      <c r="G9" s="73"/>
      <c r="H9" s="73"/>
      <c r="I9" s="73"/>
      <c r="J9" s="73"/>
    </row>
    <row r="11" spans="1:1">
      <c r="A11" t="s">
        <v>53</v>
      </c>
    </row>
    <row r="12" spans="1:10">
      <c r="A12" s="74" t="s">
        <v>54</v>
      </c>
      <c r="B12" s="75"/>
      <c r="C12" s="75"/>
      <c r="D12" s="75"/>
      <c r="E12" s="75"/>
      <c r="F12" s="75"/>
      <c r="G12" s="75"/>
      <c r="H12" s="75"/>
      <c r="I12" s="75"/>
      <c r="J12" s="75"/>
    </row>
    <row r="13" spans="1:10">
      <c r="A13" s="75"/>
      <c r="B13" s="75"/>
      <c r="C13" s="75"/>
      <c r="D13" s="75"/>
      <c r="E13" s="75"/>
      <c r="F13" s="75"/>
      <c r="G13" s="75"/>
      <c r="H13" s="75"/>
      <c r="I13" s="75"/>
      <c r="J13" s="75"/>
    </row>
    <row r="14" spans="1:10">
      <c r="A14" s="75"/>
      <c r="B14" s="75"/>
      <c r="C14" s="75"/>
      <c r="D14" s="75"/>
      <c r="E14" s="75"/>
      <c r="F14" s="75"/>
      <c r="G14" s="75"/>
      <c r="H14" s="75"/>
      <c r="I14" s="75"/>
      <c r="J14" s="75"/>
    </row>
    <row r="15" spans="1:10">
      <c r="A15" s="75"/>
      <c r="B15" s="75"/>
      <c r="C15" s="75"/>
      <c r="D15" s="75"/>
      <c r="E15" s="75"/>
      <c r="F15" s="75"/>
      <c r="G15" s="75"/>
      <c r="H15" s="75"/>
      <c r="I15" s="75"/>
      <c r="J15" s="75"/>
    </row>
    <row r="16" spans="1:10">
      <c r="A16" s="75"/>
      <c r="B16" s="75"/>
      <c r="C16" s="75"/>
      <c r="D16" s="75"/>
      <c r="E16" s="75"/>
      <c r="F16" s="75"/>
      <c r="G16" s="75"/>
      <c r="H16" s="75"/>
      <c r="I16" s="75"/>
      <c r="J16" s="75"/>
    </row>
    <row r="17" spans="1:10">
      <c r="A17" s="75"/>
      <c r="B17" s="75"/>
      <c r="C17" s="75"/>
      <c r="D17" s="75"/>
      <c r="E17" s="75"/>
      <c r="F17" s="75"/>
      <c r="G17" s="75"/>
      <c r="H17" s="75"/>
      <c r="I17" s="75"/>
      <c r="J17" s="75"/>
    </row>
    <row r="18" spans="1:10">
      <c r="A18" s="75"/>
      <c r="B18" s="75"/>
      <c r="C18" s="75"/>
      <c r="D18" s="75"/>
      <c r="E18" s="75"/>
      <c r="F18" s="75"/>
      <c r="G18" s="75"/>
      <c r="H18" s="75"/>
      <c r="I18" s="75"/>
      <c r="J18" s="75"/>
    </row>
    <row r="19" spans="1:10">
      <c r="A19" s="75"/>
      <c r="B19" s="75"/>
      <c r="C19" s="75"/>
      <c r="D19" s="75"/>
      <c r="E19" s="75"/>
      <c r="F19" s="75"/>
      <c r="G19" s="75"/>
      <c r="H19" s="75"/>
      <c r="I19" s="75"/>
      <c r="J19" s="75"/>
    </row>
    <row r="21" spans="1:1">
      <c r="A21" t="s">
        <v>55</v>
      </c>
    </row>
    <row r="22" spans="1:10">
      <c r="A22" s="76" t="s">
        <v>56</v>
      </c>
      <c r="B22" s="76"/>
      <c r="C22" s="76"/>
      <c r="D22" s="76"/>
      <c r="E22" s="76"/>
      <c r="F22" s="76"/>
      <c r="G22" s="76"/>
      <c r="H22" s="76"/>
      <c r="I22" s="76"/>
      <c r="J22" s="76"/>
    </row>
    <row r="23" spans="1:10">
      <c r="A23" s="76"/>
      <c r="B23" s="76"/>
      <c r="C23" s="76"/>
      <c r="D23" s="76"/>
      <c r="E23" s="76"/>
      <c r="F23" s="76"/>
      <c r="G23" s="76"/>
      <c r="H23" s="76"/>
      <c r="I23" s="76"/>
      <c r="J23" s="76"/>
    </row>
    <row r="24" spans="1:10">
      <c r="A24" s="76"/>
      <c r="B24" s="76"/>
      <c r="C24" s="76"/>
      <c r="D24" s="76"/>
      <c r="E24" s="76"/>
      <c r="F24" s="76"/>
      <c r="G24" s="76"/>
      <c r="H24" s="76"/>
      <c r="I24" s="76"/>
      <c r="J24" s="76"/>
    </row>
    <row r="25" spans="1:10">
      <c r="A25" s="76"/>
      <c r="B25" s="76"/>
      <c r="C25" s="76"/>
      <c r="D25" s="76"/>
      <c r="E25" s="76"/>
      <c r="F25" s="76"/>
      <c r="G25" s="76"/>
      <c r="H25" s="76"/>
      <c r="I25" s="76"/>
      <c r="J25" s="76"/>
    </row>
    <row r="26" spans="1:10">
      <c r="A26" s="76"/>
      <c r="B26" s="76"/>
      <c r="C26" s="76"/>
      <c r="D26" s="76"/>
      <c r="E26" s="76"/>
      <c r="F26" s="76"/>
      <c r="G26" s="76"/>
      <c r="H26" s="76"/>
      <c r="I26" s="76"/>
      <c r="J26" s="76"/>
    </row>
    <row r="27" spans="1:10">
      <c r="A27" s="76"/>
      <c r="B27" s="76"/>
      <c r="C27" s="76"/>
      <c r="D27" s="76"/>
      <c r="E27" s="76"/>
      <c r="F27" s="76"/>
      <c r="G27" s="76"/>
      <c r="H27" s="76"/>
      <c r="I27" s="76"/>
      <c r="J27" s="76"/>
    </row>
    <row r="28" spans="1:10">
      <c r="A28" s="76"/>
      <c r="B28" s="76"/>
      <c r="C28" s="76"/>
      <c r="D28" s="76"/>
      <c r="E28" s="76"/>
      <c r="F28" s="76"/>
      <c r="G28" s="76"/>
      <c r="H28" s="76"/>
      <c r="I28" s="76"/>
      <c r="J28" s="76"/>
    </row>
    <row r="29" spans="1:10">
      <c r="A29" s="76"/>
      <c r="B29" s="76"/>
      <c r="C29" s="76"/>
      <c r="D29" s="76"/>
      <c r="E29" s="76"/>
      <c r="F29" s="76"/>
      <c r="G29" s="76"/>
      <c r="H29" s="76"/>
      <c r="I29" s="76"/>
      <c r="J29" s="76"/>
    </row>
  </sheetData>
  <mergeCells count="3">
    <mergeCell ref="A2:J9"/>
    <mergeCell ref="A12:J19"/>
    <mergeCell ref="A22:J29"/>
  </mergeCells>
  <pageMargins left="0.75" right="0.75" top="1" bottom="1" header="0.511111111111111" footer="0.511111111111111"/>
  <pageSetup paperSize="9" orientation="portrait" horizontalDpi="600" verticalDpi="6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I12"/>
  <sheetViews>
    <sheetView topLeftCell="C1" workbookViewId="0">
      <selection activeCell="H23" sqref="H23"/>
    </sheetView>
  </sheetViews>
  <sheetFormatPr defaultColWidth="8.87962962962963" defaultRowHeight="16.2"/>
  <cols>
    <col min="1" max="1" width="3.12962962962963" style="58" customWidth="1"/>
    <col min="2" max="2" width="13.25" style="59" customWidth="1"/>
    <col min="3" max="3" width="15.75" style="60" customWidth="1"/>
    <col min="4" max="4" width="13" style="60" customWidth="1"/>
    <col min="5" max="5" width="15.8796296296296" style="61" customWidth="1"/>
    <col min="6" max="6" width="15.8796296296296" style="60" customWidth="1"/>
    <col min="7" max="7" width="15.8796296296296" style="61" customWidth="1"/>
    <col min="8" max="8" width="15.8796296296296" style="60" customWidth="1"/>
    <col min="9" max="9" width="15.8796296296296" style="61" customWidth="1"/>
    <col min="10" max="16384" width="8.87962962962963" style="58"/>
  </cols>
  <sheetData>
    <row r="2" spans="2:3">
      <c r="B2" s="62" t="s">
        <v>57</v>
      </c>
      <c r="C2" s="58"/>
    </row>
    <row r="4" spans="2:9">
      <c r="B4" s="63" t="s">
        <v>58</v>
      </c>
      <c r="C4" s="63" t="s">
        <v>10</v>
      </c>
      <c r="D4" s="63" t="s">
        <v>59</v>
      </c>
      <c r="E4" s="64" t="s">
        <v>60</v>
      </c>
      <c r="F4" s="63" t="s">
        <v>58</v>
      </c>
      <c r="G4" s="65" t="s">
        <v>10</v>
      </c>
      <c r="H4" s="63" t="s">
        <v>59</v>
      </c>
      <c r="I4" s="64" t="s">
        <v>60</v>
      </c>
    </row>
    <row r="5" spans="2:9">
      <c r="B5" s="66" t="s">
        <v>61</v>
      </c>
      <c r="C5" s="67" t="s">
        <v>11</v>
      </c>
      <c r="D5" s="67"/>
      <c r="E5" s="68">
        <v>43476</v>
      </c>
      <c r="F5" s="66" t="s">
        <v>62</v>
      </c>
      <c r="G5" s="69" t="s">
        <v>63</v>
      </c>
      <c r="H5" s="67"/>
      <c r="I5" s="68"/>
    </row>
    <row r="6" spans="2:9">
      <c r="B6" s="66" t="s">
        <v>61</v>
      </c>
      <c r="C6" s="67" t="s">
        <v>64</v>
      </c>
      <c r="D6" s="67"/>
      <c r="E6" s="68"/>
      <c r="F6" s="66" t="s">
        <v>62</v>
      </c>
      <c r="G6" s="70" t="s">
        <v>65</v>
      </c>
      <c r="H6" s="67"/>
      <c r="I6" s="71"/>
    </row>
    <row r="7" spans="2:9">
      <c r="B7" s="66" t="s">
        <v>61</v>
      </c>
      <c r="C7" s="67" t="s">
        <v>66</v>
      </c>
      <c r="D7" s="67"/>
      <c r="E7" s="68"/>
      <c r="F7" s="66" t="s">
        <v>62</v>
      </c>
      <c r="G7" s="70" t="s">
        <v>67</v>
      </c>
      <c r="H7" s="67"/>
      <c r="I7" s="71"/>
    </row>
    <row r="8" spans="2:9">
      <c r="B8" s="66" t="s">
        <v>61</v>
      </c>
      <c r="C8" s="67" t="s">
        <v>68</v>
      </c>
      <c r="D8" s="67"/>
      <c r="E8" s="68"/>
      <c r="F8" s="66" t="s">
        <v>62</v>
      </c>
      <c r="G8" s="70" t="s">
        <v>69</v>
      </c>
      <c r="H8" s="67"/>
      <c r="I8" s="71"/>
    </row>
    <row r="9" spans="2:9">
      <c r="B9" s="66" t="s">
        <v>61</v>
      </c>
      <c r="C9" s="67" t="s">
        <v>70</v>
      </c>
      <c r="D9" s="67"/>
      <c r="E9" s="68"/>
      <c r="F9" s="66" t="s">
        <v>62</v>
      </c>
      <c r="G9" s="70" t="s">
        <v>71</v>
      </c>
      <c r="H9" s="67"/>
      <c r="I9" s="71"/>
    </row>
    <row r="10" spans="2:9">
      <c r="B10" s="66" t="s">
        <v>61</v>
      </c>
      <c r="C10" s="67" t="s">
        <v>72</v>
      </c>
      <c r="D10" s="67"/>
      <c r="E10" s="68"/>
      <c r="F10" s="66" t="s">
        <v>62</v>
      </c>
      <c r="G10" s="71"/>
      <c r="H10" s="67"/>
      <c r="I10" s="71"/>
    </row>
    <row r="11" spans="2:9">
      <c r="B11" s="66" t="s">
        <v>61</v>
      </c>
      <c r="C11" s="67" t="s">
        <v>73</v>
      </c>
      <c r="D11" s="67"/>
      <c r="E11" s="68"/>
      <c r="F11" s="66" t="s">
        <v>62</v>
      </c>
      <c r="G11" s="71"/>
      <c r="H11" s="67"/>
      <c r="I11" s="71"/>
    </row>
    <row r="12" spans="2:9">
      <c r="B12" s="66" t="s">
        <v>61</v>
      </c>
      <c r="C12" s="67" t="s">
        <v>74</v>
      </c>
      <c r="D12" s="67"/>
      <c r="E12" s="68"/>
      <c r="F12" s="66" t="s">
        <v>62</v>
      </c>
      <c r="G12" s="71"/>
      <c r="H12" s="67"/>
      <c r="I12" s="71"/>
    </row>
  </sheetData>
  <pageMargins left="0.75" right="0.75" top="1" bottom="1" header="0.511111111111111" footer="0.511111111111111"/>
  <pageSetup paperSize="9" orientation="portrait"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W109"/>
  <sheetViews>
    <sheetView zoomScale="115" zoomScaleNormal="115" workbookViewId="0">
      <pane ySplit="8" topLeftCell="A12" activePane="bottomLeft" state="frozen"/>
      <selection/>
      <selection pane="bottomLeft" activeCell="AC4" sqref="AC4"/>
    </sheetView>
  </sheetViews>
  <sheetFormatPr defaultColWidth="8.88888888888889" defaultRowHeight="13.2"/>
  <cols>
    <col min="1" max="1" width="2.87962962962963" customWidth="1"/>
    <col min="2" max="18" width="6.62962962962963" customWidth="1"/>
    <col min="22" max="22" width="10.8796296296296" style="1" hidden="1" customWidth="1"/>
    <col min="23" max="23" width="8.88888888888889" hidden="1" customWidth="1"/>
  </cols>
  <sheetData>
    <row r="2" spans="2:20">
      <c r="B2" s="2" t="s">
        <v>10</v>
      </c>
      <c r="C2" s="2"/>
      <c r="D2" s="54" t="s">
        <v>11</v>
      </c>
      <c r="E2" s="54"/>
      <c r="F2" s="2" t="s">
        <v>12</v>
      </c>
      <c r="G2" s="2"/>
      <c r="H2" s="3" t="s">
        <v>75</v>
      </c>
      <c r="I2" s="3"/>
      <c r="J2" s="2" t="s">
        <v>14</v>
      </c>
      <c r="K2" s="2"/>
      <c r="L2" s="55">
        <v>2000000</v>
      </c>
      <c r="M2" s="54"/>
      <c r="N2" s="2" t="s">
        <v>15</v>
      </c>
      <c r="O2" s="2"/>
      <c r="P2" s="26">
        <f>SUM(L2,D4)</f>
        <v>2231768.4</v>
      </c>
      <c r="Q2" s="3"/>
      <c r="R2" s="49"/>
      <c r="S2" s="49"/>
      <c r="T2" s="49"/>
    </row>
    <row r="3" ht="57" customHeight="1" spans="2:19">
      <c r="B3" s="2" t="s">
        <v>16</v>
      </c>
      <c r="C3" s="2"/>
      <c r="D3" s="4" t="s">
        <v>76</v>
      </c>
      <c r="E3" s="4"/>
      <c r="F3" s="4"/>
      <c r="G3" s="4"/>
      <c r="H3" s="4"/>
      <c r="I3" s="4"/>
      <c r="J3" s="2" t="s">
        <v>18</v>
      </c>
      <c r="K3" s="2"/>
      <c r="L3" s="4" t="s">
        <v>77</v>
      </c>
      <c r="M3" s="27"/>
      <c r="N3" s="27"/>
      <c r="O3" s="27"/>
      <c r="P3" s="27"/>
      <c r="Q3" s="27"/>
      <c r="R3" s="49"/>
      <c r="S3" s="49"/>
    </row>
    <row r="4" spans="2:20">
      <c r="B4" s="2" t="s">
        <v>20</v>
      </c>
      <c r="C4" s="2"/>
      <c r="D4" s="5">
        <f>SUM($R$9:$S$993)</f>
        <v>231768.4</v>
      </c>
      <c r="E4" s="5"/>
      <c r="F4" s="2" t="s">
        <v>21</v>
      </c>
      <c r="G4" s="2"/>
      <c r="H4" s="6">
        <f>SUM($T$9:$U$108)</f>
        <v>152.4</v>
      </c>
      <c r="I4" s="3"/>
      <c r="J4" s="28" t="s">
        <v>22</v>
      </c>
      <c r="K4" s="28"/>
      <c r="L4" s="26">
        <f>MAX($C$9:$D$990)-C9</f>
        <v>184153.846153846</v>
      </c>
      <c r="M4" s="26"/>
      <c r="N4" s="28" t="s">
        <v>23</v>
      </c>
      <c r="O4" s="28"/>
      <c r="P4" s="5">
        <f>SUMIF(R9:S990,"&lt;0",R9:S990)</f>
        <v>0</v>
      </c>
      <c r="Q4" s="5"/>
      <c r="R4" s="49"/>
      <c r="S4" s="49"/>
      <c r="T4" s="49"/>
    </row>
    <row r="5" spans="2:20">
      <c r="B5" s="7" t="s">
        <v>24</v>
      </c>
      <c r="C5" s="3">
        <f>COUNTIF($R$9:$R$990,"&gt;0")</f>
        <v>2</v>
      </c>
      <c r="D5" s="2" t="s">
        <v>25</v>
      </c>
      <c r="E5" s="8">
        <f>COUNTIF($R$9:$R$990,"&lt;0")</f>
        <v>0</v>
      </c>
      <c r="F5" s="2" t="s">
        <v>26</v>
      </c>
      <c r="G5" s="3">
        <f>COUNTIF($R$9:$R$990,"=0")</f>
        <v>0</v>
      </c>
      <c r="H5" s="2" t="s">
        <v>27</v>
      </c>
      <c r="I5" s="29">
        <f>C5/SUM(C5,E5,G5)</f>
        <v>1</v>
      </c>
      <c r="J5" s="7" t="s">
        <v>28</v>
      </c>
      <c r="K5" s="2"/>
      <c r="L5" s="30">
        <f>MAX(V9:V993)</f>
        <v>2</v>
      </c>
      <c r="M5" s="31"/>
      <c r="N5" s="32" t="s">
        <v>29</v>
      </c>
      <c r="O5" s="33"/>
      <c r="P5" s="30">
        <f>MAX(W9=W993)</f>
        <v>1</v>
      </c>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78</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3">
      <c r="B9" s="23">
        <v>1</v>
      </c>
      <c r="C9" s="24">
        <v>2000000</v>
      </c>
      <c r="D9" s="24"/>
      <c r="E9" s="23">
        <v>2018</v>
      </c>
      <c r="F9" s="25">
        <v>43402</v>
      </c>
      <c r="G9" s="23" t="s">
        <v>46</v>
      </c>
      <c r="H9" s="23">
        <v>111.97</v>
      </c>
      <c r="I9" s="23"/>
      <c r="J9" s="23">
        <v>26</v>
      </c>
      <c r="K9" s="24">
        <f>IF(J9="","",C9*0.02)</f>
        <v>40000</v>
      </c>
      <c r="L9" s="24"/>
      <c r="M9" s="48">
        <f>IF(J9="","",(K9/J9)/LOOKUP(RIGHT($D$2,3),定数!$A$6:$A$13,定数!$B$6:$B$13))</f>
        <v>15.3846153846154</v>
      </c>
      <c r="N9" s="23">
        <v>2018</v>
      </c>
      <c r="O9" s="25">
        <v>43403</v>
      </c>
      <c r="P9" s="23">
        <v>113.167</v>
      </c>
      <c r="Q9" s="23"/>
      <c r="R9" s="52">
        <f>IF(P9="","",T9*M9*LOOKUP(RIGHT($D$2,3),定数!$A$6:$A$13,定数!$B$6:$B$13))</f>
        <v>184153.846153847</v>
      </c>
      <c r="S9" s="52"/>
      <c r="T9" s="53">
        <f>IF(P9="","",IF(G9="買",(P9-H9),(H9-P9))*IF(RIGHT($D$2,3)="JPY",100,10000))</f>
        <v>119.7</v>
      </c>
      <c r="U9" s="53"/>
      <c r="V9" s="56">
        <f>IF(T9&lt;&gt;"",IF(T9&gt;0,1+V8,0),"")</f>
        <v>1</v>
      </c>
      <c r="W9">
        <f>IF(T9&lt;&gt;"",IF(T9&lt;0,1+W8,0),"")</f>
        <v>0</v>
      </c>
    </row>
    <row r="10" spans="2:23">
      <c r="B10" s="23">
        <v>2</v>
      </c>
      <c r="C10" s="24">
        <f>IF(R9="","",C9+R9)</f>
        <v>2184153.84615385</v>
      </c>
      <c r="D10" s="24"/>
      <c r="E10" s="23">
        <v>2018</v>
      </c>
      <c r="F10" s="25">
        <v>43403</v>
      </c>
      <c r="G10" s="23" t="s">
        <v>46</v>
      </c>
      <c r="H10" s="23">
        <v>112.84</v>
      </c>
      <c r="I10" s="23"/>
      <c r="J10" s="23">
        <v>30</v>
      </c>
      <c r="K10" s="24">
        <f>IF(J10="","",C10*0.02)</f>
        <v>43683.0769230769</v>
      </c>
      <c r="L10" s="24"/>
      <c r="M10" s="48">
        <f>IF(J10="","",(K10/J10)/LOOKUP(RIGHT($D$2,3),定数!$A$6:$A$13,定数!$B$6:$B$13))</f>
        <v>14.5610256410256</v>
      </c>
      <c r="N10" s="23">
        <v>2018</v>
      </c>
      <c r="O10" s="25">
        <v>43403</v>
      </c>
      <c r="P10" s="23">
        <v>113.167</v>
      </c>
      <c r="Q10" s="23"/>
      <c r="R10" s="52">
        <f>IF(P10="","",T10*M10*LOOKUP(RIGHT($D$2,3),定数!$A$6:$A$13,定数!$B$6:$B$13))</f>
        <v>47614.5538461536</v>
      </c>
      <c r="S10" s="52"/>
      <c r="T10" s="53">
        <f>IF(P10="","",IF(G10="買",(P10-H10),(H10-P10))*IF(RIGHT($D$2,3)="JPY",100,10000))</f>
        <v>32.6999999999998</v>
      </c>
      <c r="U10" s="53"/>
      <c r="V10" s="1">
        <f>IF(T10&lt;&gt;"",IF(T10&gt;0,1+V9,0),"")</f>
        <v>2</v>
      </c>
      <c r="W10">
        <f t="shared" ref="W10:W73" si="0">IF(T10&lt;&gt;"",IF(T10&lt;0,1+W9,0),"")</f>
        <v>0</v>
      </c>
    </row>
    <row r="11" spans="2:23">
      <c r="B11" s="23"/>
      <c r="C11" s="24"/>
      <c r="D11" s="24"/>
      <c r="E11" s="23"/>
      <c r="F11" s="25"/>
      <c r="G11" s="23"/>
      <c r="H11" s="23"/>
      <c r="I11" s="23"/>
      <c r="J11" s="23"/>
      <c r="K11" s="24"/>
      <c r="L11" s="24"/>
      <c r="M11" s="48"/>
      <c r="N11" s="23"/>
      <c r="O11" s="25"/>
      <c r="P11" s="23"/>
      <c r="Q11" s="23"/>
      <c r="R11" s="52"/>
      <c r="S11" s="52"/>
      <c r="T11" s="53"/>
      <c r="U11" s="53"/>
      <c r="V11" s="1" t="str">
        <f>IF(T11&lt;&gt;"",IF(T11&gt;0,1+V10,0),"")</f>
        <v/>
      </c>
      <c r="W11" t="str">
        <f t="shared" si="0"/>
        <v/>
      </c>
    </row>
    <row r="12" spans="2:23">
      <c r="B12" s="23"/>
      <c r="C12" s="24"/>
      <c r="D12" s="24"/>
      <c r="E12" s="23"/>
      <c r="F12" s="25"/>
      <c r="G12" s="23"/>
      <c r="H12" s="23"/>
      <c r="I12" s="23"/>
      <c r="J12" s="23"/>
      <c r="K12" s="24"/>
      <c r="L12" s="24"/>
      <c r="M12" s="48"/>
      <c r="N12" s="23"/>
      <c r="O12" s="25"/>
      <c r="P12" s="23"/>
      <c r="Q12" s="23"/>
      <c r="R12" s="52"/>
      <c r="S12" s="52"/>
      <c r="T12" s="53"/>
      <c r="U12" s="53"/>
      <c r="V12" s="1" t="str">
        <f>IF(T12&lt;&gt;"",IF(T12&gt;0,1+V11,0),"")</f>
        <v/>
      </c>
      <c r="W12" t="str">
        <f t="shared" si="0"/>
        <v/>
      </c>
    </row>
    <row r="13" spans="2:23">
      <c r="B13" s="23"/>
      <c r="C13" s="24"/>
      <c r="D13" s="24"/>
      <c r="E13" s="23"/>
      <c r="F13" s="25"/>
      <c r="G13" s="23"/>
      <c r="H13" s="23"/>
      <c r="I13" s="23"/>
      <c r="J13" s="23"/>
      <c r="K13" s="24"/>
      <c r="L13" s="24"/>
      <c r="M13" s="48"/>
      <c r="N13" s="23"/>
      <c r="O13" s="25"/>
      <c r="P13" s="23"/>
      <c r="Q13" s="23"/>
      <c r="R13" s="52"/>
      <c r="S13" s="52"/>
      <c r="T13" s="53"/>
      <c r="U13" s="53"/>
      <c r="V13" s="1" t="str">
        <f t="shared" ref="V13:V22" si="1">IF(T13&lt;&gt;"",IF(T13&gt;0,1+V12,0),"")</f>
        <v/>
      </c>
      <c r="W13" t="str">
        <f t="shared" si="0"/>
        <v/>
      </c>
    </row>
    <row r="14" spans="2:23">
      <c r="B14" s="23"/>
      <c r="C14" s="24"/>
      <c r="D14" s="24"/>
      <c r="E14" s="23"/>
      <c r="F14" s="25"/>
      <c r="G14" s="23"/>
      <c r="H14" s="23"/>
      <c r="I14" s="23"/>
      <c r="J14" s="23"/>
      <c r="K14" s="24"/>
      <c r="L14" s="24"/>
      <c r="M14" s="48"/>
      <c r="N14" s="23"/>
      <c r="O14" s="25"/>
      <c r="P14" s="23"/>
      <c r="Q14" s="23"/>
      <c r="R14" s="52"/>
      <c r="S14" s="52"/>
      <c r="T14" s="53"/>
      <c r="U14" s="53"/>
      <c r="V14" s="1" t="str">
        <f t="shared" si="1"/>
        <v/>
      </c>
      <c r="W14" t="str">
        <f t="shared" si="0"/>
        <v/>
      </c>
    </row>
    <row r="15" spans="2:23">
      <c r="B15" s="23"/>
      <c r="C15" s="24"/>
      <c r="D15" s="24"/>
      <c r="E15" s="23"/>
      <c r="F15" s="25"/>
      <c r="G15" s="23"/>
      <c r="H15" s="23"/>
      <c r="I15" s="23"/>
      <c r="J15" s="23"/>
      <c r="K15" s="24"/>
      <c r="L15" s="24"/>
      <c r="M15" s="48"/>
      <c r="N15" s="23"/>
      <c r="O15" s="25"/>
      <c r="P15" s="23"/>
      <c r="Q15" s="23"/>
      <c r="R15" s="52"/>
      <c r="S15" s="52"/>
      <c r="T15" s="53"/>
      <c r="U15" s="53"/>
      <c r="V15" s="1" t="str">
        <f t="shared" si="1"/>
        <v/>
      </c>
      <c r="W15" t="str">
        <f t="shared" si="0"/>
        <v/>
      </c>
    </row>
    <row r="16" spans="2:23">
      <c r="B16" s="23"/>
      <c r="C16" s="24"/>
      <c r="D16" s="24"/>
      <c r="E16" s="23"/>
      <c r="F16" s="25"/>
      <c r="G16" s="23"/>
      <c r="H16" s="23"/>
      <c r="I16" s="23"/>
      <c r="J16" s="23"/>
      <c r="K16" s="24"/>
      <c r="L16" s="24"/>
      <c r="M16" s="48"/>
      <c r="N16" s="23"/>
      <c r="O16" s="25"/>
      <c r="P16" s="23"/>
      <c r="Q16" s="23"/>
      <c r="R16" s="52"/>
      <c r="S16" s="52"/>
      <c r="T16" s="53"/>
      <c r="U16" s="53"/>
      <c r="V16" s="1" t="str">
        <f t="shared" si="1"/>
        <v/>
      </c>
      <c r="W16" t="str">
        <f t="shared" si="0"/>
        <v/>
      </c>
    </row>
    <row r="17" spans="2:23">
      <c r="B17" s="23"/>
      <c r="C17" s="24"/>
      <c r="D17" s="24"/>
      <c r="E17" s="23"/>
      <c r="F17" s="25"/>
      <c r="G17" s="23"/>
      <c r="H17" s="23"/>
      <c r="I17" s="23"/>
      <c r="J17" s="23"/>
      <c r="K17" s="24"/>
      <c r="L17" s="24"/>
      <c r="M17" s="48"/>
      <c r="N17" s="23"/>
      <c r="O17" s="25"/>
      <c r="P17" s="23"/>
      <c r="Q17" s="23"/>
      <c r="R17" s="52"/>
      <c r="S17" s="52"/>
      <c r="T17" s="53"/>
      <c r="U17" s="53"/>
      <c r="V17" s="1" t="str">
        <f t="shared" si="1"/>
        <v/>
      </c>
      <c r="W17" t="str">
        <f t="shared" si="0"/>
        <v/>
      </c>
    </row>
    <row r="18" spans="2:23">
      <c r="B18" s="23"/>
      <c r="C18" s="24"/>
      <c r="D18" s="24"/>
      <c r="E18" s="23"/>
      <c r="F18" s="25"/>
      <c r="G18" s="23"/>
      <c r="H18" s="23"/>
      <c r="I18" s="23"/>
      <c r="J18" s="23"/>
      <c r="K18" s="24"/>
      <c r="L18" s="24"/>
      <c r="M18" s="48"/>
      <c r="N18" s="23"/>
      <c r="O18" s="25"/>
      <c r="P18" s="23"/>
      <c r="Q18" s="23"/>
      <c r="R18" s="52"/>
      <c r="S18" s="52"/>
      <c r="T18" s="53"/>
      <c r="U18" s="53"/>
      <c r="V18" s="1" t="str">
        <f t="shared" si="1"/>
        <v/>
      </c>
      <c r="W18" t="str">
        <f t="shared" si="0"/>
        <v/>
      </c>
    </row>
    <row r="19" spans="2:23">
      <c r="B19" s="23"/>
      <c r="C19" s="24"/>
      <c r="D19" s="24"/>
      <c r="E19" s="23"/>
      <c r="F19" s="25"/>
      <c r="G19" s="23"/>
      <c r="H19" s="23"/>
      <c r="I19" s="23"/>
      <c r="J19" s="23"/>
      <c r="K19" s="24"/>
      <c r="L19" s="24"/>
      <c r="M19" s="48"/>
      <c r="N19" s="23"/>
      <c r="O19" s="25"/>
      <c r="P19" s="23"/>
      <c r="Q19" s="23"/>
      <c r="R19" s="52"/>
      <c r="S19" s="52"/>
      <c r="T19" s="53"/>
      <c r="U19" s="53"/>
      <c r="V19" s="1" t="str">
        <f t="shared" si="1"/>
        <v/>
      </c>
      <c r="W19" t="str">
        <f t="shared" si="0"/>
        <v/>
      </c>
    </row>
    <row r="20" spans="2:23">
      <c r="B20" s="23"/>
      <c r="C20" s="24"/>
      <c r="D20" s="24"/>
      <c r="E20" s="23"/>
      <c r="F20" s="25"/>
      <c r="G20" s="23"/>
      <c r="H20" s="23"/>
      <c r="I20" s="23"/>
      <c r="J20" s="23"/>
      <c r="K20" s="24"/>
      <c r="L20" s="24"/>
      <c r="M20" s="48"/>
      <c r="N20" s="23"/>
      <c r="O20" s="25"/>
      <c r="P20" s="23"/>
      <c r="Q20" s="23"/>
      <c r="R20" s="52"/>
      <c r="S20" s="52"/>
      <c r="T20" s="53"/>
      <c r="U20" s="53"/>
      <c r="V20" s="1" t="str">
        <f t="shared" si="1"/>
        <v/>
      </c>
      <c r="W20" t="str">
        <f t="shared" si="0"/>
        <v/>
      </c>
    </row>
    <row r="21" spans="2:23">
      <c r="B21" s="23"/>
      <c r="C21" s="24"/>
      <c r="D21" s="24"/>
      <c r="E21" s="23"/>
      <c r="F21" s="25"/>
      <c r="G21" s="23"/>
      <c r="H21" s="23"/>
      <c r="I21" s="23"/>
      <c r="J21" s="23"/>
      <c r="K21" s="24"/>
      <c r="L21" s="24"/>
      <c r="M21" s="48"/>
      <c r="N21" s="23"/>
      <c r="O21" s="25"/>
      <c r="P21" s="23"/>
      <c r="Q21" s="23"/>
      <c r="R21" s="52"/>
      <c r="S21" s="52"/>
      <c r="T21" s="53"/>
      <c r="U21" s="53"/>
      <c r="V21" s="1" t="str">
        <f t="shared" si="1"/>
        <v/>
      </c>
      <c r="W21" t="str">
        <f t="shared" si="0"/>
        <v/>
      </c>
    </row>
    <row r="22" spans="2:23">
      <c r="B22" s="23"/>
      <c r="C22" s="24"/>
      <c r="D22" s="24"/>
      <c r="E22" s="23"/>
      <c r="F22" s="25"/>
      <c r="G22" s="23"/>
      <c r="H22" s="23"/>
      <c r="I22" s="23"/>
      <c r="J22" s="23"/>
      <c r="K22" s="24"/>
      <c r="L22" s="24"/>
      <c r="M22" s="48"/>
      <c r="N22" s="23"/>
      <c r="O22" s="25"/>
      <c r="P22" s="23"/>
      <c r="Q22" s="23"/>
      <c r="R22" s="52"/>
      <c r="S22" s="52"/>
      <c r="T22" s="53"/>
      <c r="U22" s="53"/>
      <c r="V22" s="1" t="str">
        <f t="shared" si="1"/>
        <v/>
      </c>
      <c r="W22" t="str">
        <f t="shared" si="0"/>
        <v/>
      </c>
    </row>
    <row r="23" spans="2:23">
      <c r="B23" s="23"/>
      <c r="C23" s="24"/>
      <c r="D23" s="24"/>
      <c r="E23" s="23"/>
      <c r="F23" s="25"/>
      <c r="G23" s="23"/>
      <c r="H23" s="23"/>
      <c r="I23" s="23"/>
      <c r="J23" s="23"/>
      <c r="K23" s="24"/>
      <c r="L23" s="24"/>
      <c r="M23" s="48"/>
      <c r="N23" s="23"/>
      <c r="O23" s="25"/>
      <c r="P23" s="23"/>
      <c r="Q23" s="23"/>
      <c r="R23" s="52"/>
      <c r="S23" s="52"/>
      <c r="T23" s="53"/>
      <c r="U23" s="53"/>
      <c r="V23" t="str">
        <f t="shared" ref="V23:W74" si="2">IF(S23&lt;&gt;"",IF(S23&lt;0,1+V22,0),"")</f>
        <v/>
      </c>
      <c r="W23" t="str">
        <f t="shared" si="0"/>
        <v/>
      </c>
    </row>
    <row r="24" spans="2:23">
      <c r="B24" s="23"/>
      <c r="C24" s="24"/>
      <c r="D24" s="24"/>
      <c r="E24" s="23"/>
      <c r="F24" s="25"/>
      <c r="G24" s="23"/>
      <c r="H24" s="23"/>
      <c r="I24" s="23"/>
      <c r="J24" s="23"/>
      <c r="K24" s="24"/>
      <c r="L24" s="24"/>
      <c r="M24" s="48"/>
      <c r="N24" s="23"/>
      <c r="O24" s="25"/>
      <c r="P24" s="23"/>
      <c r="Q24" s="23"/>
      <c r="R24" s="52"/>
      <c r="S24" s="52"/>
      <c r="T24" s="53"/>
      <c r="U24" s="53"/>
      <c r="V24" t="str">
        <f t="shared" si="2"/>
        <v/>
      </c>
      <c r="W24" t="str">
        <f t="shared" si="0"/>
        <v/>
      </c>
    </row>
    <row r="25" spans="2:23">
      <c r="B25" s="23"/>
      <c r="C25" s="24"/>
      <c r="D25" s="24"/>
      <c r="E25" s="23"/>
      <c r="F25" s="25"/>
      <c r="G25" s="23"/>
      <c r="H25" s="23"/>
      <c r="I25" s="23"/>
      <c r="J25" s="23"/>
      <c r="K25" s="24"/>
      <c r="L25" s="24"/>
      <c r="M25" s="48"/>
      <c r="N25" s="23"/>
      <c r="O25" s="25"/>
      <c r="P25" s="23"/>
      <c r="Q25" s="23"/>
      <c r="R25" s="52"/>
      <c r="S25" s="52"/>
      <c r="T25" s="53"/>
      <c r="U25" s="53"/>
      <c r="V25" t="str">
        <f t="shared" si="2"/>
        <v/>
      </c>
      <c r="W25" t="str">
        <f t="shared" si="0"/>
        <v/>
      </c>
    </row>
    <row r="26" spans="2:23">
      <c r="B26" s="23"/>
      <c r="C26" s="24"/>
      <c r="D26" s="24"/>
      <c r="E26" s="23"/>
      <c r="F26" s="25"/>
      <c r="G26" s="23"/>
      <c r="H26" s="23"/>
      <c r="I26" s="23"/>
      <c r="J26" s="23"/>
      <c r="K26" s="24"/>
      <c r="L26" s="24"/>
      <c r="M26" s="48"/>
      <c r="N26" s="23"/>
      <c r="O26" s="25"/>
      <c r="P26" s="23"/>
      <c r="Q26" s="23"/>
      <c r="R26" s="52"/>
      <c r="S26" s="52"/>
      <c r="T26" s="53"/>
      <c r="U26" s="53"/>
      <c r="V26" t="str">
        <f t="shared" si="2"/>
        <v/>
      </c>
      <c r="W26" t="str">
        <f t="shared" si="0"/>
        <v/>
      </c>
    </row>
    <row r="27" spans="2:23">
      <c r="B27" s="23"/>
      <c r="C27" s="24"/>
      <c r="D27" s="24"/>
      <c r="E27" s="23"/>
      <c r="F27" s="25"/>
      <c r="G27" s="23"/>
      <c r="H27" s="23"/>
      <c r="I27" s="23"/>
      <c r="J27" s="23"/>
      <c r="K27" s="24"/>
      <c r="L27" s="24"/>
      <c r="M27" s="48"/>
      <c r="N27" s="23"/>
      <c r="O27" s="25"/>
      <c r="P27" s="23"/>
      <c r="Q27" s="23"/>
      <c r="R27" s="52"/>
      <c r="S27" s="52"/>
      <c r="T27" s="53"/>
      <c r="U27" s="53"/>
      <c r="V27" t="str">
        <f t="shared" si="2"/>
        <v/>
      </c>
      <c r="W27" t="str">
        <f t="shared" si="0"/>
        <v/>
      </c>
    </row>
    <row r="28" spans="2:23">
      <c r="B28" s="23"/>
      <c r="C28" s="24"/>
      <c r="D28" s="24"/>
      <c r="E28" s="23"/>
      <c r="F28" s="25"/>
      <c r="G28" s="23"/>
      <c r="H28" s="23"/>
      <c r="I28" s="23"/>
      <c r="J28" s="23"/>
      <c r="K28" s="24"/>
      <c r="L28" s="24"/>
      <c r="M28" s="48"/>
      <c r="N28" s="23"/>
      <c r="O28" s="25"/>
      <c r="P28" s="23"/>
      <c r="Q28" s="23"/>
      <c r="R28" s="52"/>
      <c r="S28" s="52"/>
      <c r="T28" s="53"/>
      <c r="U28" s="53"/>
      <c r="V28" t="str">
        <f t="shared" si="2"/>
        <v/>
      </c>
      <c r="W28" t="str">
        <f t="shared" si="0"/>
        <v/>
      </c>
    </row>
    <row r="29" spans="2:23">
      <c r="B29" s="23"/>
      <c r="C29" s="24"/>
      <c r="D29" s="24"/>
      <c r="E29" s="23"/>
      <c r="F29" s="25"/>
      <c r="G29" s="23"/>
      <c r="H29" s="23"/>
      <c r="I29" s="23"/>
      <c r="J29" s="23"/>
      <c r="K29" s="24"/>
      <c r="L29" s="24"/>
      <c r="M29" s="48"/>
      <c r="N29" s="23"/>
      <c r="O29" s="25"/>
      <c r="P29" s="23"/>
      <c r="Q29" s="23"/>
      <c r="R29" s="52"/>
      <c r="S29" s="52"/>
      <c r="T29" s="53"/>
      <c r="U29" s="53"/>
      <c r="V29" t="str">
        <f t="shared" si="2"/>
        <v/>
      </c>
      <c r="W29" t="str">
        <f t="shared" si="0"/>
        <v/>
      </c>
    </row>
    <row r="30" spans="2:23">
      <c r="B30" s="23"/>
      <c r="C30" s="24"/>
      <c r="D30" s="24"/>
      <c r="E30" s="23"/>
      <c r="F30" s="25"/>
      <c r="G30" s="23"/>
      <c r="H30" s="23"/>
      <c r="I30" s="23"/>
      <c r="J30" s="23"/>
      <c r="K30" s="24"/>
      <c r="L30" s="24"/>
      <c r="M30" s="48"/>
      <c r="N30" s="23"/>
      <c r="O30" s="25"/>
      <c r="P30" s="23"/>
      <c r="Q30" s="23"/>
      <c r="R30" s="52"/>
      <c r="S30" s="52"/>
      <c r="T30" s="53"/>
      <c r="U30" s="53"/>
      <c r="V30" t="str">
        <f t="shared" si="2"/>
        <v/>
      </c>
      <c r="W30" t="str">
        <f t="shared" si="0"/>
        <v/>
      </c>
    </row>
    <row r="31" spans="2:23">
      <c r="B31" s="23"/>
      <c r="C31" s="24"/>
      <c r="D31" s="24"/>
      <c r="E31" s="23"/>
      <c r="F31" s="25"/>
      <c r="G31" s="23"/>
      <c r="H31" s="23"/>
      <c r="I31" s="23"/>
      <c r="J31" s="23"/>
      <c r="K31" s="24"/>
      <c r="L31" s="24"/>
      <c r="M31" s="48"/>
      <c r="N31" s="23"/>
      <c r="O31" s="25"/>
      <c r="P31" s="23"/>
      <c r="Q31" s="23"/>
      <c r="R31" s="52"/>
      <c r="S31" s="52"/>
      <c r="T31" s="53"/>
      <c r="U31" s="53"/>
      <c r="V31" t="str">
        <f t="shared" si="2"/>
        <v/>
      </c>
      <c r="W31" t="str">
        <f t="shared" si="0"/>
        <v/>
      </c>
    </row>
    <row r="32" spans="2:23">
      <c r="B32" s="23"/>
      <c r="C32" s="24"/>
      <c r="D32" s="24"/>
      <c r="E32" s="23"/>
      <c r="F32" s="25"/>
      <c r="G32" s="23"/>
      <c r="H32" s="23"/>
      <c r="I32" s="23"/>
      <c r="J32" s="23"/>
      <c r="K32" s="24"/>
      <c r="L32" s="24"/>
      <c r="M32" s="48"/>
      <c r="N32" s="23"/>
      <c r="O32" s="25"/>
      <c r="P32" s="23"/>
      <c r="Q32" s="23"/>
      <c r="R32" s="52"/>
      <c r="S32" s="52"/>
      <c r="T32" s="53"/>
      <c r="U32" s="53"/>
      <c r="V32" t="str">
        <f t="shared" si="2"/>
        <v/>
      </c>
      <c r="W32" t="str">
        <f t="shared" si="0"/>
        <v/>
      </c>
    </row>
    <row r="33" spans="2:23">
      <c r="B33" s="23"/>
      <c r="C33" s="24"/>
      <c r="D33" s="24"/>
      <c r="E33" s="23"/>
      <c r="F33" s="25"/>
      <c r="G33" s="23"/>
      <c r="H33" s="23"/>
      <c r="I33" s="23"/>
      <c r="J33" s="23"/>
      <c r="K33" s="24"/>
      <c r="L33" s="24"/>
      <c r="M33" s="48"/>
      <c r="N33" s="23"/>
      <c r="O33" s="25"/>
      <c r="P33" s="23"/>
      <c r="Q33" s="23"/>
      <c r="R33" s="52"/>
      <c r="S33" s="52"/>
      <c r="T33" s="53"/>
      <c r="U33" s="53"/>
      <c r="V33" t="str">
        <f t="shared" si="2"/>
        <v/>
      </c>
      <c r="W33" t="str">
        <f t="shared" si="0"/>
        <v/>
      </c>
    </row>
    <row r="34" spans="2:23">
      <c r="B34" s="23"/>
      <c r="C34" s="24"/>
      <c r="D34" s="24"/>
      <c r="E34" s="23"/>
      <c r="F34" s="25"/>
      <c r="G34" s="23"/>
      <c r="H34" s="23"/>
      <c r="I34" s="23"/>
      <c r="J34" s="23"/>
      <c r="K34" s="24"/>
      <c r="L34" s="24"/>
      <c r="M34" s="48"/>
      <c r="N34" s="23"/>
      <c r="O34" s="25"/>
      <c r="P34" s="23"/>
      <c r="Q34" s="23"/>
      <c r="R34" s="52"/>
      <c r="S34" s="52"/>
      <c r="T34" s="53"/>
      <c r="U34" s="53"/>
      <c r="V34" t="str">
        <f t="shared" si="2"/>
        <v/>
      </c>
      <c r="W34" t="str">
        <f t="shared" si="0"/>
        <v/>
      </c>
    </row>
    <row r="35" spans="2:23">
      <c r="B35" s="23"/>
      <c r="C35" s="24"/>
      <c r="D35" s="24"/>
      <c r="E35" s="23"/>
      <c r="F35" s="25"/>
      <c r="G35" s="23"/>
      <c r="H35" s="23"/>
      <c r="I35" s="23"/>
      <c r="J35" s="23"/>
      <c r="K35" s="24"/>
      <c r="L35" s="24"/>
      <c r="M35" s="48"/>
      <c r="N35" s="23"/>
      <c r="O35" s="25"/>
      <c r="P35" s="23"/>
      <c r="Q35" s="23"/>
      <c r="R35" s="52"/>
      <c r="S35" s="52"/>
      <c r="T35" s="53"/>
      <c r="U35" s="53"/>
      <c r="V35" t="str">
        <f t="shared" si="2"/>
        <v/>
      </c>
      <c r="W35" t="str">
        <f t="shared" si="0"/>
        <v/>
      </c>
    </row>
    <row r="36" spans="2:23">
      <c r="B36" s="23"/>
      <c r="C36" s="24"/>
      <c r="D36" s="24"/>
      <c r="E36" s="23"/>
      <c r="F36" s="25"/>
      <c r="G36" s="23"/>
      <c r="H36" s="23"/>
      <c r="I36" s="23"/>
      <c r="J36" s="23"/>
      <c r="K36" s="24"/>
      <c r="L36" s="24"/>
      <c r="M36" s="48"/>
      <c r="N36" s="23"/>
      <c r="O36" s="25"/>
      <c r="P36" s="23"/>
      <c r="Q36" s="23"/>
      <c r="R36" s="52"/>
      <c r="S36" s="52"/>
      <c r="T36" s="53"/>
      <c r="U36" s="53"/>
      <c r="V36" t="str">
        <f t="shared" si="2"/>
        <v/>
      </c>
      <c r="W36" t="str">
        <f t="shared" si="0"/>
        <v/>
      </c>
    </row>
    <row r="37" spans="2:23">
      <c r="B37" s="23"/>
      <c r="C37" s="24"/>
      <c r="D37" s="24"/>
      <c r="E37" s="23"/>
      <c r="F37" s="25"/>
      <c r="G37" s="23"/>
      <c r="H37" s="23"/>
      <c r="I37" s="23"/>
      <c r="J37" s="23"/>
      <c r="K37" s="24"/>
      <c r="L37" s="24"/>
      <c r="M37" s="48"/>
      <c r="N37" s="23"/>
      <c r="O37" s="25"/>
      <c r="P37" s="23"/>
      <c r="Q37" s="23"/>
      <c r="R37" s="52"/>
      <c r="S37" s="52"/>
      <c r="T37" s="53"/>
      <c r="U37" s="53"/>
      <c r="V37" t="str">
        <f t="shared" si="2"/>
        <v/>
      </c>
      <c r="W37" t="str">
        <f t="shared" si="0"/>
        <v/>
      </c>
    </row>
    <row r="38" spans="2:23">
      <c r="B38" s="23"/>
      <c r="C38" s="24"/>
      <c r="D38" s="24"/>
      <c r="E38" s="23"/>
      <c r="F38" s="25"/>
      <c r="G38" s="23"/>
      <c r="H38" s="23"/>
      <c r="I38" s="23"/>
      <c r="J38" s="23"/>
      <c r="K38" s="24"/>
      <c r="L38" s="24"/>
      <c r="M38" s="48"/>
      <c r="N38" s="23"/>
      <c r="O38" s="25"/>
      <c r="P38" s="23"/>
      <c r="Q38" s="23"/>
      <c r="R38" s="52"/>
      <c r="S38" s="52"/>
      <c r="T38" s="53"/>
      <c r="U38" s="53"/>
      <c r="V38" t="str">
        <f t="shared" si="2"/>
        <v/>
      </c>
      <c r="W38" t="str">
        <f t="shared" si="0"/>
        <v/>
      </c>
    </row>
    <row r="39" spans="2:23">
      <c r="B39" s="23"/>
      <c r="C39" s="24"/>
      <c r="D39" s="24"/>
      <c r="E39" s="23"/>
      <c r="F39" s="25"/>
      <c r="G39" s="23"/>
      <c r="H39" s="23"/>
      <c r="I39" s="23"/>
      <c r="J39" s="23"/>
      <c r="K39" s="24"/>
      <c r="L39" s="24"/>
      <c r="M39" s="48"/>
      <c r="N39" s="23"/>
      <c r="O39" s="25"/>
      <c r="P39" s="23"/>
      <c r="Q39" s="23"/>
      <c r="R39" s="52"/>
      <c r="S39" s="52"/>
      <c r="T39" s="53"/>
      <c r="U39" s="53"/>
      <c r="V39" t="str">
        <f t="shared" si="2"/>
        <v/>
      </c>
      <c r="W39" t="str">
        <f t="shared" si="0"/>
        <v/>
      </c>
    </row>
    <row r="40" spans="2:23">
      <c r="B40" s="23"/>
      <c r="C40" s="24"/>
      <c r="D40" s="24"/>
      <c r="E40" s="23"/>
      <c r="F40" s="25"/>
      <c r="G40" s="23"/>
      <c r="H40" s="23"/>
      <c r="I40" s="23"/>
      <c r="J40" s="23"/>
      <c r="K40" s="24"/>
      <c r="L40" s="24"/>
      <c r="M40" s="48"/>
      <c r="N40" s="23"/>
      <c r="O40" s="25"/>
      <c r="P40" s="23"/>
      <c r="Q40" s="23"/>
      <c r="R40" s="52"/>
      <c r="S40" s="52"/>
      <c r="T40" s="53"/>
      <c r="U40" s="53"/>
      <c r="V40" t="str">
        <f t="shared" si="2"/>
        <v/>
      </c>
      <c r="W40" t="str">
        <f t="shared" si="0"/>
        <v/>
      </c>
    </row>
    <row r="41" spans="2:23">
      <c r="B41" s="23"/>
      <c r="C41" s="24"/>
      <c r="D41" s="24"/>
      <c r="E41" s="23"/>
      <c r="F41" s="25"/>
      <c r="G41" s="23"/>
      <c r="H41" s="23"/>
      <c r="I41" s="23"/>
      <c r="J41" s="23"/>
      <c r="K41" s="24"/>
      <c r="L41" s="24"/>
      <c r="M41" s="48"/>
      <c r="N41" s="23"/>
      <c r="O41" s="25"/>
      <c r="P41" s="23"/>
      <c r="Q41" s="23"/>
      <c r="R41" s="52"/>
      <c r="S41" s="52"/>
      <c r="T41" s="53"/>
      <c r="U41" s="53"/>
      <c r="V41" t="str">
        <f t="shared" si="2"/>
        <v/>
      </c>
      <c r="W41" t="str">
        <f t="shared" si="0"/>
        <v/>
      </c>
    </row>
    <row r="42" spans="2:23">
      <c r="B42" s="23"/>
      <c r="C42" s="24"/>
      <c r="D42" s="24"/>
      <c r="E42" s="23"/>
      <c r="F42" s="25"/>
      <c r="G42" s="23"/>
      <c r="H42" s="23"/>
      <c r="I42" s="23"/>
      <c r="J42" s="23"/>
      <c r="K42" s="24"/>
      <c r="L42" s="24"/>
      <c r="M42" s="48"/>
      <c r="N42" s="23"/>
      <c r="O42" s="25"/>
      <c r="P42" s="23"/>
      <c r="Q42" s="23"/>
      <c r="R42" s="52"/>
      <c r="S42" s="52"/>
      <c r="T42" s="53"/>
      <c r="U42" s="53"/>
      <c r="V42" t="str">
        <f t="shared" si="2"/>
        <v/>
      </c>
      <c r="W42" t="str">
        <f t="shared" si="0"/>
        <v/>
      </c>
    </row>
    <row r="43" spans="2:23">
      <c r="B43" s="23"/>
      <c r="C43" s="24"/>
      <c r="D43" s="24"/>
      <c r="E43" s="23"/>
      <c r="F43" s="25"/>
      <c r="G43" s="23"/>
      <c r="H43" s="23"/>
      <c r="I43" s="23"/>
      <c r="J43" s="23"/>
      <c r="K43" s="24"/>
      <c r="L43" s="24"/>
      <c r="M43" s="48"/>
      <c r="N43" s="23"/>
      <c r="O43" s="25"/>
      <c r="P43" s="23"/>
      <c r="Q43" s="23"/>
      <c r="R43" s="52"/>
      <c r="S43" s="52"/>
      <c r="T43" s="53"/>
      <c r="U43" s="53"/>
      <c r="V43" t="str">
        <f t="shared" si="2"/>
        <v/>
      </c>
      <c r="W43" t="str">
        <f t="shared" si="0"/>
        <v/>
      </c>
    </row>
    <row r="44" spans="2:23">
      <c r="B44" s="23"/>
      <c r="C44" s="24"/>
      <c r="D44" s="24"/>
      <c r="E44" s="23"/>
      <c r="F44" s="25"/>
      <c r="G44" s="23"/>
      <c r="H44" s="23"/>
      <c r="I44" s="23"/>
      <c r="J44" s="23"/>
      <c r="K44" s="24"/>
      <c r="L44" s="24"/>
      <c r="M44" s="48"/>
      <c r="N44" s="23"/>
      <c r="O44" s="25"/>
      <c r="P44" s="23"/>
      <c r="Q44" s="23"/>
      <c r="R44" s="52"/>
      <c r="S44" s="52"/>
      <c r="T44" s="53"/>
      <c r="U44" s="53"/>
      <c r="V44" t="str">
        <f t="shared" si="2"/>
        <v/>
      </c>
      <c r="W44" t="str">
        <f t="shared" si="0"/>
        <v/>
      </c>
    </row>
    <row r="45" spans="2:23">
      <c r="B45" s="23"/>
      <c r="C45" s="24"/>
      <c r="D45" s="24"/>
      <c r="E45" s="23"/>
      <c r="F45" s="25"/>
      <c r="G45" s="23"/>
      <c r="H45" s="23"/>
      <c r="I45" s="23"/>
      <c r="J45" s="23"/>
      <c r="K45" s="24"/>
      <c r="L45" s="24"/>
      <c r="M45" s="48"/>
      <c r="N45" s="23"/>
      <c r="O45" s="25"/>
      <c r="P45" s="23"/>
      <c r="Q45" s="23"/>
      <c r="R45" s="52"/>
      <c r="S45" s="52"/>
      <c r="T45" s="53"/>
      <c r="U45" s="53"/>
      <c r="V45" t="str">
        <f t="shared" si="2"/>
        <v/>
      </c>
      <c r="W45" t="str">
        <f t="shared" si="0"/>
        <v/>
      </c>
    </row>
    <row r="46" spans="2:23">
      <c r="B46" s="23"/>
      <c r="C46" s="24"/>
      <c r="D46" s="24"/>
      <c r="E46" s="23"/>
      <c r="F46" s="25"/>
      <c r="G46" s="23"/>
      <c r="H46" s="23"/>
      <c r="I46" s="23"/>
      <c r="J46" s="23"/>
      <c r="K46" s="24"/>
      <c r="L46" s="24"/>
      <c r="M46" s="48"/>
      <c r="N46" s="23"/>
      <c r="O46" s="25"/>
      <c r="P46" s="23"/>
      <c r="Q46" s="23"/>
      <c r="R46" s="52"/>
      <c r="S46" s="52"/>
      <c r="T46" s="53"/>
      <c r="U46" s="53"/>
      <c r="V46" t="str">
        <f t="shared" si="2"/>
        <v/>
      </c>
      <c r="W46" t="str">
        <f t="shared" si="0"/>
        <v/>
      </c>
    </row>
    <row r="47" spans="2:23">
      <c r="B47" s="23"/>
      <c r="C47" s="24"/>
      <c r="D47" s="24"/>
      <c r="E47" s="23"/>
      <c r="F47" s="25"/>
      <c r="G47" s="23"/>
      <c r="H47" s="23"/>
      <c r="I47" s="23"/>
      <c r="J47" s="23"/>
      <c r="K47" s="24"/>
      <c r="L47" s="24"/>
      <c r="M47" s="48"/>
      <c r="N47" s="23"/>
      <c r="O47" s="25"/>
      <c r="P47" s="23"/>
      <c r="Q47" s="23"/>
      <c r="R47" s="52"/>
      <c r="S47" s="52"/>
      <c r="T47" s="53"/>
      <c r="U47" s="53"/>
      <c r="V47" t="str">
        <f t="shared" si="2"/>
        <v/>
      </c>
      <c r="W47" t="str">
        <f t="shared" si="0"/>
        <v/>
      </c>
    </row>
    <row r="48" spans="2:23">
      <c r="B48" s="23"/>
      <c r="C48" s="24"/>
      <c r="D48" s="24"/>
      <c r="E48" s="23"/>
      <c r="F48" s="25"/>
      <c r="G48" s="23"/>
      <c r="H48" s="23"/>
      <c r="I48" s="23"/>
      <c r="J48" s="23"/>
      <c r="K48" s="24"/>
      <c r="L48" s="24"/>
      <c r="M48" s="48"/>
      <c r="N48" s="23"/>
      <c r="O48" s="25"/>
      <c r="P48" s="23"/>
      <c r="Q48" s="23"/>
      <c r="R48" s="52"/>
      <c r="S48" s="52"/>
      <c r="T48" s="53"/>
      <c r="U48" s="53"/>
      <c r="V48" t="str">
        <f t="shared" si="2"/>
        <v/>
      </c>
      <c r="W48" t="str">
        <f t="shared" si="0"/>
        <v/>
      </c>
    </row>
    <row r="49" spans="2:23">
      <c r="B49" s="23"/>
      <c r="C49" s="24"/>
      <c r="D49" s="24"/>
      <c r="E49" s="23"/>
      <c r="F49" s="25"/>
      <c r="G49" s="23"/>
      <c r="H49" s="23"/>
      <c r="I49" s="23"/>
      <c r="J49" s="23"/>
      <c r="K49" s="24"/>
      <c r="L49" s="24"/>
      <c r="M49" s="48"/>
      <c r="N49" s="23"/>
      <c r="O49" s="25"/>
      <c r="P49" s="23"/>
      <c r="Q49" s="23"/>
      <c r="R49" s="52"/>
      <c r="S49" s="52"/>
      <c r="T49" s="53"/>
      <c r="U49" s="53"/>
      <c r="V49" t="str">
        <f t="shared" si="2"/>
        <v/>
      </c>
      <c r="W49" t="str">
        <f t="shared" si="0"/>
        <v/>
      </c>
    </row>
    <row r="50" spans="2:23">
      <c r="B50" s="23"/>
      <c r="C50" s="24"/>
      <c r="D50" s="24"/>
      <c r="E50" s="23"/>
      <c r="F50" s="25"/>
      <c r="G50" s="23"/>
      <c r="H50" s="23"/>
      <c r="I50" s="23"/>
      <c r="J50" s="23"/>
      <c r="K50" s="24"/>
      <c r="L50" s="24"/>
      <c r="M50" s="48"/>
      <c r="N50" s="23"/>
      <c r="O50" s="25"/>
      <c r="P50" s="23"/>
      <c r="Q50" s="23"/>
      <c r="R50" s="52"/>
      <c r="S50" s="52"/>
      <c r="T50" s="53"/>
      <c r="U50" s="53"/>
      <c r="V50" t="str">
        <f t="shared" si="2"/>
        <v/>
      </c>
      <c r="W50" t="str">
        <f t="shared" si="0"/>
        <v/>
      </c>
    </row>
    <row r="51" spans="2:23">
      <c r="B51" s="23"/>
      <c r="C51" s="24"/>
      <c r="D51" s="24"/>
      <c r="E51" s="23"/>
      <c r="F51" s="25"/>
      <c r="G51" s="23"/>
      <c r="H51" s="23"/>
      <c r="I51" s="23"/>
      <c r="J51" s="23"/>
      <c r="K51" s="24"/>
      <c r="L51" s="24"/>
      <c r="M51" s="48"/>
      <c r="N51" s="23"/>
      <c r="O51" s="25"/>
      <c r="P51" s="23"/>
      <c r="Q51" s="23"/>
      <c r="R51" s="52"/>
      <c r="S51" s="52"/>
      <c r="T51" s="53"/>
      <c r="U51" s="53"/>
      <c r="V51" t="str">
        <f t="shared" si="2"/>
        <v/>
      </c>
      <c r="W51" t="str">
        <f t="shared" si="0"/>
        <v/>
      </c>
    </row>
    <row r="52" spans="2:23">
      <c r="B52" s="23"/>
      <c r="C52" s="24"/>
      <c r="D52" s="24"/>
      <c r="E52" s="23"/>
      <c r="F52" s="25"/>
      <c r="G52" s="23"/>
      <c r="H52" s="23"/>
      <c r="I52" s="23"/>
      <c r="J52" s="23"/>
      <c r="K52" s="24"/>
      <c r="L52" s="24"/>
      <c r="M52" s="48"/>
      <c r="N52" s="23"/>
      <c r="O52" s="25"/>
      <c r="P52" s="23"/>
      <c r="Q52" s="23"/>
      <c r="R52" s="52"/>
      <c r="S52" s="52"/>
      <c r="T52" s="53"/>
      <c r="U52" s="53"/>
      <c r="V52" t="str">
        <f t="shared" si="2"/>
        <v/>
      </c>
      <c r="W52" t="str">
        <f t="shared" si="0"/>
        <v/>
      </c>
    </row>
    <row r="53" spans="2:23">
      <c r="B53" s="23"/>
      <c r="C53" s="24"/>
      <c r="D53" s="24"/>
      <c r="E53" s="23"/>
      <c r="F53" s="25"/>
      <c r="G53" s="23"/>
      <c r="H53" s="23"/>
      <c r="I53" s="23"/>
      <c r="J53" s="23"/>
      <c r="K53" s="24"/>
      <c r="L53" s="24"/>
      <c r="M53" s="48"/>
      <c r="N53" s="23"/>
      <c r="O53" s="25"/>
      <c r="P53" s="23"/>
      <c r="Q53" s="23"/>
      <c r="R53" s="52"/>
      <c r="S53" s="52"/>
      <c r="T53" s="53"/>
      <c r="U53" s="53"/>
      <c r="V53" t="str">
        <f t="shared" si="2"/>
        <v/>
      </c>
      <c r="W53" t="str">
        <f t="shared" si="0"/>
        <v/>
      </c>
    </row>
    <row r="54" spans="2:23">
      <c r="B54" s="23"/>
      <c r="C54" s="24"/>
      <c r="D54" s="24"/>
      <c r="E54" s="23"/>
      <c r="F54" s="25"/>
      <c r="G54" s="23"/>
      <c r="H54" s="23"/>
      <c r="I54" s="23"/>
      <c r="J54" s="23"/>
      <c r="K54" s="24"/>
      <c r="L54" s="24"/>
      <c r="M54" s="48"/>
      <c r="N54" s="23"/>
      <c r="O54" s="25"/>
      <c r="P54" s="23"/>
      <c r="Q54" s="23"/>
      <c r="R54" s="52"/>
      <c r="S54" s="52"/>
      <c r="T54" s="53"/>
      <c r="U54" s="53"/>
      <c r="V54" t="str">
        <f t="shared" si="2"/>
        <v/>
      </c>
      <c r="W54" t="str">
        <f t="shared" si="0"/>
        <v/>
      </c>
    </row>
    <row r="55" spans="2:23">
      <c r="B55" s="23"/>
      <c r="C55" s="24"/>
      <c r="D55" s="24"/>
      <c r="E55" s="23"/>
      <c r="F55" s="25"/>
      <c r="G55" s="23"/>
      <c r="H55" s="23"/>
      <c r="I55" s="23"/>
      <c r="J55" s="23"/>
      <c r="K55" s="24"/>
      <c r="L55" s="24"/>
      <c r="M55" s="48"/>
      <c r="N55" s="23"/>
      <c r="O55" s="25"/>
      <c r="P55" s="23"/>
      <c r="Q55" s="23"/>
      <c r="R55" s="52"/>
      <c r="S55" s="52"/>
      <c r="T55" s="53"/>
      <c r="U55" s="53"/>
      <c r="V55" t="str">
        <f t="shared" si="2"/>
        <v/>
      </c>
      <c r="W55" t="str">
        <f t="shared" si="0"/>
        <v/>
      </c>
    </row>
    <row r="56" spans="2:23">
      <c r="B56" s="23"/>
      <c r="C56" s="24"/>
      <c r="D56" s="24"/>
      <c r="E56" s="23"/>
      <c r="F56" s="25"/>
      <c r="G56" s="23"/>
      <c r="H56" s="23"/>
      <c r="I56" s="23"/>
      <c r="J56" s="23"/>
      <c r="K56" s="24"/>
      <c r="L56" s="24"/>
      <c r="M56" s="48"/>
      <c r="N56" s="23"/>
      <c r="O56" s="25"/>
      <c r="P56" s="23"/>
      <c r="Q56" s="23"/>
      <c r="R56" s="52"/>
      <c r="S56" s="52"/>
      <c r="T56" s="53"/>
      <c r="U56" s="53"/>
      <c r="V56" t="str">
        <f t="shared" si="2"/>
        <v/>
      </c>
      <c r="W56" t="str">
        <f t="shared" si="0"/>
        <v/>
      </c>
    </row>
    <row r="57" spans="2:23">
      <c r="B57" s="23"/>
      <c r="C57" s="24"/>
      <c r="D57" s="24"/>
      <c r="E57" s="23"/>
      <c r="F57" s="25"/>
      <c r="G57" s="23"/>
      <c r="H57" s="23"/>
      <c r="I57" s="23"/>
      <c r="J57" s="23"/>
      <c r="K57" s="24"/>
      <c r="L57" s="24"/>
      <c r="M57" s="48"/>
      <c r="N57" s="23"/>
      <c r="O57" s="25"/>
      <c r="P57" s="23"/>
      <c r="Q57" s="23"/>
      <c r="R57" s="52"/>
      <c r="S57" s="52"/>
      <c r="T57" s="53"/>
      <c r="U57" s="53"/>
      <c r="V57" t="str">
        <f t="shared" si="2"/>
        <v/>
      </c>
      <c r="W57" t="str">
        <f t="shared" si="0"/>
        <v/>
      </c>
    </row>
    <row r="58" spans="2:23">
      <c r="B58" s="23"/>
      <c r="C58" s="24"/>
      <c r="D58" s="24"/>
      <c r="E58" s="23"/>
      <c r="F58" s="25"/>
      <c r="G58" s="23"/>
      <c r="H58" s="23"/>
      <c r="I58" s="23"/>
      <c r="J58" s="23"/>
      <c r="K58" s="24"/>
      <c r="L58" s="24"/>
      <c r="M58" s="48"/>
      <c r="N58" s="23"/>
      <c r="O58" s="25"/>
      <c r="P58" s="23"/>
      <c r="Q58" s="23"/>
      <c r="R58" s="52"/>
      <c r="S58" s="52"/>
      <c r="T58" s="53"/>
      <c r="U58" s="53"/>
      <c r="V58" t="str">
        <f t="shared" si="2"/>
        <v/>
      </c>
      <c r="W58" t="str">
        <f t="shared" si="0"/>
        <v/>
      </c>
    </row>
    <row r="59" spans="2:23">
      <c r="B59" s="23"/>
      <c r="C59" s="24"/>
      <c r="D59" s="24"/>
      <c r="E59" s="23"/>
      <c r="F59" s="25"/>
      <c r="G59" s="23"/>
      <c r="H59" s="23"/>
      <c r="I59" s="23"/>
      <c r="J59" s="23"/>
      <c r="K59" s="24"/>
      <c r="L59" s="24"/>
      <c r="M59" s="48"/>
      <c r="N59" s="23"/>
      <c r="O59" s="25"/>
      <c r="P59" s="23"/>
      <c r="Q59" s="23"/>
      <c r="R59" s="52"/>
      <c r="S59" s="52"/>
      <c r="T59" s="53"/>
      <c r="U59" s="53"/>
      <c r="V59" t="str">
        <f t="shared" si="2"/>
        <v/>
      </c>
      <c r="W59" t="str">
        <f t="shared" si="0"/>
        <v/>
      </c>
    </row>
    <row r="60" spans="2:23">
      <c r="B60" s="23"/>
      <c r="C60" s="24"/>
      <c r="D60" s="24"/>
      <c r="E60" s="23"/>
      <c r="F60" s="25"/>
      <c r="G60" s="23"/>
      <c r="H60" s="23"/>
      <c r="I60" s="23"/>
      <c r="J60" s="23"/>
      <c r="K60" s="24"/>
      <c r="L60" s="24"/>
      <c r="M60" s="48"/>
      <c r="N60" s="23"/>
      <c r="O60" s="25"/>
      <c r="P60" s="23"/>
      <c r="Q60" s="23"/>
      <c r="R60" s="52"/>
      <c r="S60" s="52"/>
      <c r="T60" s="53"/>
      <c r="U60" s="53"/>
      <c r="V60" t="str">
        <f t="shared" si="2"/>
        <v/>
      </c>
      <c r="W60" t="str">
        <f t="shared" si="0"/>
        <v/>
      </c>
    </row>
    <row r="61" spans="2:23">
      <c r="B61" s="23"/>
      <c r="C61" s="24"/>
      <c r="D61" s="24"/>
      <c r="E61" s="23"/>
      <c r="F61" s="25"/>
      <c r="G61" s="23"/>
      <c r="H61" s="23"/>
      <c r="I61" s="23"/>
      <c r="J61" s="23"/>
      <c r="K61" s="24"/>
      <c r="L61" s="24"/>
      <c r="M61" s="48"/>
      <c r="N61" s="23"/>
      <c r="O61" s="25"/>
      <c r="P61" s="23"/>
      <c r="Q61" s="23"/>
      <c r="R61" s="52"/>
      <c r="S61" s="52"/>
      <c r="T61" s="53"/>
      <c r="U61" s="53"/>
      <c r="V61" t="str">
        <f t="shared" si="2"/>
        <v/>
      </c>
      <c r="W61" t="str">
        <f t="shared" si="0"/>
        <v/>
      </c>
    </row>
    <row r="62" spans="2:23">
      <c r="B62" s="23"/>
      <c r="C62" s="24"/>
      <c r="D62" s="24"/>
      <c r="E62" s="23"/>
      <c r="F62" s="25"/>
      <c r="G62" s="23"/>
      <c r="H62" s="23"/>
      <c r="I62" s="23"/>
      <c r="J62" s="23"/>
      <c r="K62" s="24"/>
      <c r="L62" s="24"/>
      <c r="M62" s="48"/>
      <c r="N62" s="23"/>
      <c r="O62" s="25"/>
      <c r="P62" s="23"/>
      <c r="Q62" s="23"/>
      <c r="R62" s="52"/>
      <c r="S62" s="52"/>
      <c r="T62" s="53"/>
      <c r="U62" s="53"/>
      <c r="V62" t="str">
        <f t="shared" si="2"/>
        <v/>
      </c>
      <c r="W62" t="str">
        <f t="shared" si="0"/>
        <v/>
      </c>
    </row>
    <row r="63" spans="2:23">
      <c r="B63" s="23"/>
      <c r="C63" s="24"/>
      <c r="D63" s="24"/>
      <c r="E63" s="23"/>
      <c r="F63" s="25"/>
      <c r="G63" s="23"/>
      <c r="H63" s="23"/>
      <c r="I63" s="23"/>
      <c r="J63" s="23"/>
      <c r="K63" s="24"/>
      <c r="L63" s="24"/>
      <c r="M63" s="48"/>
      <c r="N63" s="23"/>
      <c r="O63" s="25"/>
      <c r="P63" s="23"/>
      <c r="Q63" s="23"/>
      <c r="R63" s="52"/>
      <c r="S63" s="52"/>
      <c r="T63" s="53"/>
      <c r="U63" s="53"/>
      <c r="V63" t="str">
        <f t="shared" si="2"/>
        <v/>
      </c>
      <c r="W63" t="str">
        <f t="shared" si="0"/>
        <v/>
      </c>
    </row>
    <row r="64" spans="2:23">
      <c r="B64" s="23"/>
      <c r="C64" s="24"/>
      <c r="D64" s="24"/>
      <c r="E64" s="23"/>
      <c r="F64" s="25"/>
      <c r="G64" s="23"/>
      <c r="H64" s="23"/>
      <c r="I64" s="23"/>
      <c r="J64" s="23"/>
      <c r="K64" s="24"/>
      <c r="L64" s="24"/>
      <c r="M64" s="48"/>
      <c r="N64" s="23"/>
      <c r="O64" s="25"/>
      <c r="P64" s="23"/>
      <c r="Q64" s="23"/>
      <c r="R64" s="52"/>
      <c r="S64" s="52"/>
      <c r="T64" s="53"/>
      <c r="U64" s="53"/>
      <c r="V64" t="str">
        <f t="shared" si="2"/>
        <v/>
      </c>
      <c r="W64" t="str">
        <f t="shared" si="0"/>
        <v/>
      </c>
    </row>
    <row r="65" spans="2:23">
      <c r="B65" s="23"/>
      <c r="C65" s="24"/>
      <c r="D65" s="24"/>
      <c r="E65" s="23"/>
      <c r="F65" s="25"/>
      <c r="G65" s="23"/>
      <c r="H65" s="23"/>
      <c r="I65" s="23"/>
      <c r="J65" s="23"/>
      <c r="K65" s="24"/>
      <c r="L65" s="24"/>
      <c r="M65" s="48"/>
      <c r="N65" s="23"/>
      <c r="O65" s="25"/>
      <c r="P65" s="23"/>
      <c r="Q65" s="23"/>
      <c r="R65" s="52"/>
      <c r="S65" s="52"/>
      <c r="T65" s="53"/>
      <c r="U65" s="53"/>
      <c r="V65" t="str">
        <f t="shared" si="2"/>
        <v/>
      </c>
      <c r="W65" t="str">
        <f t="shared" si="0"/>
        <v/>
      </c>
    </row>
    <row r="66" spans="2:23">
      <c r="B66" s="23"/>
      <c r="C66" s="24"/>
      <c r="D66" s="24"/>
      <c r="E66" s="23"/>
      <c r="F66" s="25"/>
      <c r="G66" s="23"/>
      <c r="H66" s="23"/>
      <c r="I66" s="23"/>
      <c r="J66" s="23"/>
      <c r="K66" s="24"/>
      <c r="L66" s="24"/>
      <c r="M66" s="48"/>
      <c r="N66" s="23"/>
      <c r="O66" s="25"/>
      <c r="P66" s="23"/>
      <c r="Q66" s="23"/>
      <c r="R66" s="52"/>
      <c r="S66" s="52"/>
      <c r="T66" s="53"/>
      <c r="U66" s="53"/>
      <c r="V66" t="str">
        <f t="shared" si="2"/>
        <v/>
      </c>
      <c r="W66" t="str">
        <f t="shared" si="0"/>
        <v/>
      </c>
    </row>
    <row r="67" spans="2:23">
      <c r="B67" s="23"/>
      <c r="C67" s="24"/>
      <c r="D67" s="24"/>
      <c r="E67" s="23"/>
      <c r="F67" s="25"/>
      <c r="G67" s="23"/>
      <c r="H67" s="23"/>
      <c r="I67" s="23"/>
      <c r="J67" s="23"/>
      <c r="K67" s="24"/>
      <c r="L67" s="24"/>
      <c r="M67" s="48"/>
      <c r="N67" s="23"/>
      <c r="O67" s="25"/>
      <c r="P67" s="23"/>
      <c r="Q67" s="23"/>
      <c r="R67" s="52"/>
      <c r="S67" s="52"/>
      <c r="T67" s="53"/>
      <c r="U67" s="53"/>
      <c r="V67" t="str">
        <f t="shared" si="2"/>
        <v/>
      </c>
      <c r="W67" t="str">
        <f t="shared" si="0"/>
        <v/>
      </c>
    </row>
    <row r="68" spans="2:23">
      <c r="B68" s="23"/>
      <c r="C68" s="24"/>
      <c r="D68" s="24"/>
      <c r="E68" s="23"/>
      <c r="F68" s="25"/>
      <c r="G68" s="23"/>
      <c r="H68" s="23"/>
      <c r="I68" s="23"/>
      <c r="J68" s="23"/>
      <c r="K68" s="24"/>
      <c r="L68" s="24"/>
      <c r="M68" s="48"/>
      <c r="N68" s="23"/>
      <c r="O68" s="25"/>
      <c r="P68" s="23"/>
      <c r="Q68" s="23"/>
      <c r="R68" s="52"/>
      <c r="S68" s="52"/>
      <c r="T68" s="53"/>
      <c r="U68" s="53"/>
      <c r="V68" t="str">
        <f t="shared" si="2"/>
        <v/>
      </c>
      <c r="W68" t="str">
        <f t="shared" si="0"/>
        <v/>
      </c>
    </row>
    <row r="69" spans="2:23">
      <c r="B69" s="23"/>
      <c r="C69" s="24"/>
      <c r="D69" s="24"/>
      <c r="E69" s="23"/>
      <c r="F69" s="25"/>
      <c r="G69" s="23"/>
      <c r="H69" s="23"/>
      <c r="I69" s="23"/>
      <c r="J69" s="23"/>
      <c r="K69" s="24"/>
      <c r="L69" s="24"/>
      <c r="M69" s="48"/>
      <c r="N69" s="23"/>
      <c r="O69" s="25"/>
      <c r="P69" s="23"/>
      <c r="Q69" s="23"/>
      <c r="R69" s="52"/>
      <c r="S69" s="52"/>
      <c r="T69" s="53"/>
      <c r="U69" s="53"/>
      <c r="V69" t="str">
        <f t="shared" si="2"/>
        <v/>
      </c>
      <c r="W69" t="str">
        <f t="shared" si="0"/>
        <v/>
      </c>
    </row>
    <row r="70" spans="2:23">
      <c r="B70" s="23"/>
      <c r="C70" s="24"/>
      <c r="D70" s="24"/>
      <c r="E70" s="23"/>
      <c r="F70" s="25"/>
      <c r="G70" s="23"/>
      <c r="H70" s="23"/>
      <c r="I70" s="23"/>
      <c r="J70" s="23"/>
      <c r="K70" s="24"/>
      <c r="L70" s="24"/>
      <c r="M70" s="48"/>
      <c r="N70" s="23"/>
      <c r="O70" s="25"/>
      <c r="P70" s="23"/>
      <c r="Q70" s="23"/>
      <c r="R70" s="52"/>
      <c r="S70" s="52"/>
      <c r="T70" s="53"/>
      <c r="U70" s="53"/>
      <c r="V70" t="str">
        <f t="shared" si="2"/>
        <v/>
      </c>
      <c r="W70" t="str">
        <f t="shared" si="0"/>
        <v/>
      </c>
    </row>
    <row r="71" spans="2:23">
      <c r="B71" s="23"/>
      <c r="C71" s="24"/>
      <c r="D71" s="24"/>
      <c r="E71" s="23"/>
      <c r="F71" s="25"/>
      <c r="G71" s="23"/>
      <c r="H71" s="23"/>
      <c r="I71" s="23"/>
      <c r="J71" s="23"/>
      <c r="K71" s="24"/>
      <c r="L71" s="24"/>
      <c r="M71" s="48"/>
      <c r="N71" s="23"/>
      <c r="O71" s="25"/>
      <c r="P71" s="23"/>
      <c r="Q71" s="23"/>
      <c r="R71" s="52"/>
      <c r="S71" s="52"/>
      <c r="T71" s="53"/>
      <c r="U71" s="53"/>
      <c r="V71" t="str">
        <f t="shared" si="2"/>
        <v/>
      </c>
      <c r="W71" t="str">
        <f t="shared" si="0"/>
        <v/>
      </c>
    </row>
    <row r="72" spans="2:23">
      <c r="B72" s="23"/>
      <c r="C72" s="24"/>
      <c r="D72" s="24"/>
      <c r="E72" s="23"/>
      <c r="F72" s="25"/>
      <c r="G72" s="23"/>
      <c r="H72" s="23"/>
      <c r="I72" s="23"/>
      <c r="J72" s="23"/>
      <c r="K72" s="24"/>
      <c r="L72" s="24"/>
      <c r="M72" s="48"/>
      <c r="N72" s="23"/>
      <c r="O72" s="25"/>
      <c r="P72" s="23"/>
      <c r="Q72" s="23"/>
      <c r="R72" s="52"/>
      <c r="S72" s="52"/>
      <c r="T72" s="53"/>
      <c r="U72" s="53"/>
      <c r="V72" t="str">
        <f t="shared" si="2"/>
        <v/>
      </c>
      <c r="W72" t="str">
        <f t="shared" si="0"/>
        <v/>
      </c>
    </row>
    <row r="73" spans="2:23">
      <c r="B73" s="23"/>
      <c r="C73" s="24"/>
      <c r="D73" s="24"/>
      <c r="E73" s="23"/>
      <c r="F73" s="25"/>
      <c r="G73" s="23"/>
      <c r="H73" s="23"/>
      <c r="I73" s="23"/>
      <c r="J73" s="23"/>
      <c r="K73" s="24"/>
      <c r="L73" s="24"/>
      <c r="M73" s="48"/>
      <c r="N73" s="23"/>
      <c r="O73" s="25"/>
      <c r="P73" s="23"/>
      <c r="Q73" s="23"/>
      <c r="R73" s="52"/>
      <c r="S73" s="52"/>
      <c r="T73" s="53"/>
      <c r="U73" s="53"/>
      <c r="V73" t="str">
        <f t="shared" si="2"/>
        <v/>
      </c>
      <c r="W73" t="str">
        <f t="shared" si="0"/>
        <v/>
      </c>
    </row>
    <row r="74" spans="2:23">
      <c r="B74" s="23"/>
      <c r="C74" s="24"/>
      <c r="D74" s="24"/>
      <c r="E74" s="23"/>
      <c r="F74" s="25"/>
      <c r="G74" s="23"/>
      <c r="H74" s="23"/>
      <c r="I74" s="23"/>
      <c r="J74" s="23"/>
      <c r="K74" s="24"/>
      <c r="L74" s="24"/>
      <c r="M74" s="48"/>
      <c r="N74" s="23"/>
      <c r="O74" s="25"/>
      <c r="P74" s="23"/>
      <c r="Q74" s="23"/>
      <c r="R74" s="52"/>
      <c r="S74" s="52"/>
      <c r="T74" s="53"/>
      <c r="U74" s="53"/>
      <c r="V74" t="str">
        <f t="shared" si="2"/>
        <v/>
      </c>
      <c r="W74" t="str">
        <f t="shared" si="2"/>
        <v/>
      </c>
    </row>
    <row r="75" spans="2:23">
      <c r="B75" s="23"/>
      <c r="C75" s="24"/>
      <c r="D75" s="24"/>
      <c r="E75" s="23"/>
      <c r="F75" s="25"/>
      <c r="G75" s="23"/>
      <c r="H75" s="23"/>
      <c r="I75" s="23"/>
      <c r="J75" s="23"/>
      <c r="K75" s="24"/>
      <c r="L75" s="24"/>
      <c r="M75" s="48"/>
      <c r="N75" s="23"/>
      <c r="O75" s="25"/>
      <c r="P75" s="57"/>
      <c r="Q75" s="23"/>
      <c r="R75" s="52"/>
      <c r="S75" s="52"/>
      <c r="T75" s="53"/>
      <c r="U75" s="53"/>
      <c r="V75" t="str">
        <f t="shared" ref="V75:W90" si="3">IF(S75&lt;&gt;"",IF(S75&lt;0,1+V74,0),"")</f>
        <v/>
      </c>
      <c r="W75" t="str">
        <f t="shared" si="3"/>
        <v/>
      </c>
    </row>
    <row r="76" spans="2:23">
      <c r="B76" s="23"/>
      <c r="C76" s="24"/>
      <c r="D76" s="24"/>
      <c r="E76" s="23"/>
      <c r="F76" s="25"/>
      <c r="G76" s="23"/>
      <c r="H76" s="23"/>
      <c r="I76" s="23"/>
      <c r="J76" s="23"/>
      <c r="K76" s="24"/>
      <c r="L76" s="24"/>
      <c r="M76" s="48"/>
      <c r="N76" s="23"/>
      <c r="O76" s="25"/>
      <c r="P76" s="23"/>
      <c r="Q76" s="23"/>
      <c r="R76" s="52"/>
      <c r="S76" s="52"/>
      <c r="T76" s="53"/>
      <c r="U76" s="53"/>
      <c r="V76" t="str">
        <f t="shared" si="3"/>
        <v/>
      </c>
      <c r="W76" t="str">
        <f t="shared" si="3"/>
        <v/>
      </c>
    </row>
    <row r="77" spans="2:23">
      <c r="B77" s="23"/>
      <c r="C77" s="24"/>
      <c r="D77" s="24"/>
      <c r="E77" s="23"/>
      <c r="F77" s="25"/>
      <c r="G77" s="23"/>
      <c r="H77" s="23"/>
      <c r="I77" s="23"/>
      <c r="J77" s="23"/>
      <c r="K77" s="24"/>
      <c r="L77" s="24"/>
      <c r="M77" s="48"/>
      <c r="N77" s="23"/>
      <c r="O77" s="25"/>
      <c r="P77" s="23"/>
      <c r="Q77" s="23"/>
      <c r="R77" s="52"/>
      <c r="S77" s="52"/>
      <c r="T77" s="53"/>
      <c r="U77" s="53"/>
      <c r="V77" t="str">
        <f t="shared" si="3"/>
        <v/>
      </c>
      <c r="W77" t="str">
        <f t="shared" si="3"/>
        <v/>
      </c>
    </row>
    <row r="78" spans="2:23">
      <c r="B78" s="23"/>
      <c r="C78" s="24"/>
      <c r="D78" s="24"/>
      <c r="E78" s="23"/>
      <c r="F78" s="25"/>
      <c r="G78" s="23"/>
      <c r="H78" s="23"/>
      <c r="I78" s="23"/>
      <c r="J78" s="23"/>
      <c r="K78" s="24"/>
      <c r="L78" s="24"/>
      <c r="M78" s="48"/>
      <c r="N78" s="23"/>
      <c r="O78" s="25"/>
      <c r="P78" s="23"/>
      <c r="Q78" s="23"/>
      <c r="R78" s="52"/>
      <c r="S78" s="52"/>
      <c r="T78" s="53"/>
      <c r="U78" s="53"/>
      <c r="V78" t="str">
        <f t="shared" si="3"/>
        <v/>
      </c>
      <c r="W78" t="str">
        <f t="shared" si="3"/>
        <v/>
      </c>
    </row>
    <row r="79" spans="2:23">
      <c r="B79" s="23"/>
      <c r="C79" s="24"/>
      <c r="D79" s="24"/>
      <c r="E79" s="23"/>
      <c r="F79" s="25"/>
      <c r="G79" s="23"/>
      <c r="H79" s="23"/>
      <c r="I79" s="23"/>
      <c r="J79" s="23"/>
      <c r="K79" s="24"/>
      <c r="L79" s="24"/>
      <c r="M79" s="48"/>
      <c r="N79" s="23"/>
      <c r="O79" s="25"/>
      <c r="P79" s="23"/>
      <c r="Q79" s="23"/>
      <c r="R79" s="52"/>
      <c r="S79" s="52"/>
      <c r="T79" s="53"/>
      <c r="U79" s="53"/>
      <c r="V79" t="str">
        <f t="shared" si="3"/>
        <v/>
      </c>
      <c r="W79" t="str">
        <f t="shared" si="3"/>
        <v/>
      </c>
    </row>
    <row r="80" spans="2:23">
      <c r="B80" s="23"/>
      <c r="C80" s="24"/>
      <c r="D80" s="24"/>
      <c r="E80" s="23"/>
      <c r="F80" s="25"/>
      <c r="G80" s="23"/>
      <c r="H80" s="23"/>
      <c r="I80" s="23"/>
      <c r="J80" s="23"/>
      <c r="K80" s="24"/>
      <c r="L80" s="24"/>
      <c r="M80" s="48"/>
      <c r="N80" s="23"/>
      <c r="O80" s="25"/>
      <c r="P80" s="23"/>
      <c r="Q80" s="23"/>
      <c r="R80" s="52"/>
      <c r="S80" s="52"/>
      <c r="T80" s="53"/>
      <c r="U80" s="53"/>
      <c r="V80" t="str">
        <f t="shared" si="3"/>
        <v/>
      </c>
      <c r="W80" t="str">
        <f t="shared" si="3"/>
        <v/>
      </c>
    </row>
    <row r="81" spans="2:23">
      <c r="B81" s="23"/>
      <c r="C81" s="24"/>
      <c r="D81" s="24"/>
      <c r="E81" s="23"/>
      <c r="F81" s="25"/>
      <c r="G81" s="23"/>
      <c r="H81" s="23"/>
      <c r="I81" s="23"/>
      <c r="J81" s="23"/>
      <c r="K81" s="24"/>
      <c r="L81" s="24"/>
      <c r="M81" s="48"/>
      <c r="N81" s="23"/>
      <c r="O81" s="25"/>
      <c r="P81" s="23"/>
      <c r="Q81" s="23"/>
      <c r="R81" s="52"/>
      <c r="S81" s="52"/>
      <c r="T81" s="53"/>
      <c r="U81" s="53"/>
      <c r="V81" t="str">
        <f t="shared" si="3"/>
        <v/>
      </c>
      <c r="W81" t="str">
        <f t="shared" si="3"/>
        <v/>
      </c>
    </row>
    <row r="82" spans="2:23">
      <c r="B82" s="23"/>
      <c r="C82" s="24"/>
      <c r="D82" s="24"/>
      <c r="E82" s="23"/>
      <c r="F82" s="25"/>
      <c r="G82" s="23"/>
      <c r="H82" s="23"/>
      <c r="I82" s="23"/>
      <c r="J82" s="23"/>
      <c r="K82" s="24"/>
      <c r="L82" s="24"/>
      <c r="M82" s="48"/>
      <c r="N82" s="23"/>
      <c r="O82" s="25"/>
      <c r="P82" s="23"/>
      <c r="Q82" s="23"/>
      <c r="R82" s="52"/>
      <c r="S82" s="52"/>
      <c r="T82" s="53"/>
      <c r="U82" s="53"/>
      <c r="V82" t="str">
        <f t="shared" si="3"/>
        <v/>
      </c>
      <c r="W82" t="str">
        <f t="shared" si="3"/>
        <v/>
      </c>
    </row>
    <row r="83" spans="2:23">
      <c r="B83" s="23"/>
      <c r="C83" s="24"/>
      <c r="D83" s="24"/>
      <c r="E83" s="23"/>
      <c r="F83" s="25"/>
      <c r="G83" s="23"/>
      <c r="H83" s="23"/>
      <c r="I83" s="23"/>
      <c r="J83" s="23"/>
      <c r="K83" s="24"/>
      <c r="L83" s="24"/>
      <c r="M83" s="48"/>
      <c r="N83" s="23"/>
      <c r="O83" s="25"/>
      <c r="P83" s="23"/>
      <c r="Q83" s="23"/>
      <c r="R83" s="52"/>
      <c r="S83" s="52"/>
      <c r="T83" s="53"/>
      <c r="U83" s="53"/>
      <c r="V83" t="str">
        <f t="shared" si="3"/>
        <v/>
      </c>
      <c r="W83" t="str">
        <f t="shared" si="3"/>
        <v/>
      </c>
    </row>
    <row r="84" spans="2:23">
      <c r="B84" s="23"/>
      <c r="C84" s="24"/>
      <c r="D84" s="24"/>
      <c r="E84" s="23"/>
      <c r="F84" s="25"/>
      <c r="G84" s="23"/>
      <c r="H84" s="23"/>
      <c r="I84" s="23"/>
      <c r="J84" s="23"/>
      <c r="K84" s="24"/>
      <c r="L84" s="24"/>
      <c r="M84" s="48"/>
      <c r="N84" s="23"/>
      <c r="O84" s="25"/>
      <c r="P84" s="23"/>
      <c r="Q84" s="23"/>
      <c r="R84" s="52"/>
      <c r="S84" s="52"/>
      <c r="T84" s="53"/>
      <c r="U84" s="53"/>
      <c r="V84" t="str">
        <f t="shared" si="3"/>
        <v/>
      </c>
      <c r="W84" t="str">
        <f t="shared" si="3"/>
        <v/>
      </c>
    </row>
    <row r="85" spans="2:23">
      <c r="B85" s="23"/>
      <c r="C85" s="24"/>
      <c r="D85" s="24"/>
      <c r="E85" s="23"/>
      <c r="F85" s="25"/>
      <c r="G85" s="23"/>
      <c r="H85" s="23"/>
      <c r="I85" s="23"/>
      <c r="J85" s="23"/>
      <c r="K85" s="24"/>
      <c r="L85" s="24"/>
      <c r="M85" s="48"/>
      <c r="N85" s="23"/>
      <c r="O85" s="25"/>
      <c r="P85" s="23"/>
      <c r="Q85" s="23"/>
      <c r="R85" s="52"/>
      <c r="S85" s="52"/>
      <c r="T85" s="53"/>
      <c r="U85" s="53"/>
      <c r="V85" t="str">
        <f t="shared" si="3"/>
        <v/>
      </c>
      <c r="W85" t="str">
        <f t="shared" si="3"/>
        <v/>
      </c>
    </row>
    <row r="86" spans="2:23">
      <c r="B86" s="23"/>
      <c r="C86" s="24"/>
      <c r="D86" s="24"/>
      <c r="E86" s="23"/>
      <c r="F86" s="25"/>
      <c r="G86" s="23"/>
      <c r="H86" s="23"/>
      <c r="I86" s="23"/>
      <c r="J86" s="23"/>
      <c r="K86" s="24"/>
      <c r="L86" s="24"/>
      <c r="M86" s="48"/>
      <c r="N86" s="23"/>
      <c r="O86" s="25"/>
      <c r="P86" s="23"/>
      <c r="Q86" s="23"/>
      <c r="R86" s="52"/>
      <c r="S86" s="52"/>
      <c r="T86" s="53"/>
      <c r="U86" s="53"/>
      <c r="V86" t="str">
        <f t="shared" si="3"/>
        <v/>
      </c>
      <c r="W86" t="str">
        <f t="shared" si="3"/>
        <v/>
      </c>
    </row>
    <row r="87" spans="2:23">
      <c r="B87" s="23"/>
      <c r="C87" s="24"/>
      <c r="D87" s="24"/>
      <c r="E87" s="23"/>
      <c r="F87" s="25"/>
      <c r="G87" s="23"/>
      <c r="H87" s="23"/>
      <c r="I87" s="23"/>
      <c r="J87" s="23"/>
      <c r="K87" s="24"/>
      <c r="L87" s="24"/>
      <c r="M87" s="48"/>
      <c r="N87" s="23"/>
      <c r="O87" s="25"/>
      <c r="P87" s="23"/>
      <c r="Q87" s="23"/>
      <c r="R87" s="52"/>
      <c r="S87" s="52"/>
      <c r="T87" s="53"/>
      <c r="U87" s="53"/>
      <c r="V87" t="str">
        <f t="shared" si="3"/>
        <v/>
      </c>
      <c r="W87" t="str">
        <f t="shared" si="3"/>
        <v/>
      </c>
    </row>
    <row r="88" spans="2:23">
      <c r="B88" s="23"/>
      <c r="C88" s="24"/>
      <c r="D88" s="24"/>
      <c r="E88" s="23"/>
      <c r="F88" s="25"/>
      <c r="G88" s="23"/>
      <c r="H88" s="23"/>
      <c r="I88" s="23"/>
      <c r="J88" s="23"/>
      <c r="K88" s="24"/>
      <c r="L88" s="24"/>
      <c r="M88" s="48"/>
      <c r="N88" s="23"/>
      <c r="O88" s="25"/>
      <c r="P88" s="23"/>
      <c r="Q88" s="23"/>
      <c r="R88" s="52"/>
      <c r="S88" s="52"/>
      <c r="T88" s="53"/>
      <c r="U88" s="53"/>
      <c r="V88" t="str">
        <f t="shared" si="3"/>
        <v/>
      </c>
      <c r="W88" t="str">
        <f t="shared" si="3"/>
        <v/>
      </c>
    </row>
    <row r="89" spans="2:23">
      <c r="B89" s="23"/>
      <c r="C89" s="24"/>
      <c r="D89" s="24"/>
      <c r="E89" s="23"/>
      <c r="F89" s="25"/>
      <c r="G89" s="23"/>
      <c r="H89" s="23"/>
      <c r="I89" s="23"/>
      <c r="J89" s="23"/>
      <c r="K89" s="24"/>
      <c r="L89" s="24"/>
      <c r="M89" s="48"/>
      <c r="N89" s="23"/>
      <c r="O89" s="25"/>
      <c r="P89" s="23"/>
      <c r="Q89" s="23"/>
      <c r="R89" s="52"/>
      <c r="S89" s="52"/>
      <c r="T89" s="53"/>
      <c r="U89" s="53"/>
      <c r="V89" t="str">
        <f t="shared" si="3"/>
        <v/>
      </c>
      <c r="W89" t="str">
        <f t="shared" si="3"/>
        <v/>
      </c>
    </row>
    <row r="90" spans="2:23">
      <c r="B90" s="23"/>
      <c r="C90" s="24"/>
      <c r="D90" s="24"/>
      <c r="E90" s="23"/>
      <c r="F90" s="25"/>
      <c r="G90" s="23"/>
      <c r="H90" s="23"/>
      <c r="I90" s="23"/>
      <c r="J90" s="23"/>
      <c r="K90" s="24"/>
      <c r="L90" s="24"/>
      <c r="M90" s="48"/>
      <c r="N90" s="23"/>
      <c r="O90" s="25"/>
      <c r="P90" s="23"/>
      <c r="Q90" s="23"/>
      <c r="R90" s="52"/>
      <c r="S90" s="52"/>
      <c r="T90" s="53"/>
      <c r="U90" s="53"/>
      <c r="V90" t="str">
        <f t="shared" si="3"/>
        <v/>
      </c>
      <c r="W90" t="str">
        <f t="shared" si="3"/>
        <v/>
      </c>
    </row>
    <row r="91" spans="2:23">
      <c r="B91" s="23"/>
      <c r="C91" s="24"/>
      <c r="D91" s="24"/>
      <c r="E91" s="23"/>
      <c r="F91" s="25"/>
      <c r="G91" s="23"/>
      <c r="H91" s="23"/>
      <c r="I91" s="23"/>
      <c r="J91" s="23"/>
      <c r="K91" s="24"/>
      <c r="L91" s="24"/>
      <c r="M91" s="48"/>
      <c r="N91" s="23"/>
      <c r="O91" s="25"/>
      <c r="P91" s="23"/>
      <c r="Q91" s="23"/>
      <c r="R91" s="52"/>
      <c r="S91" s="52"/>
      <c r="T91" s="53"/>
      <c r="U91" s="53"/>
      <c r="V91" t="str">
        <f t="shared" ref="V91:W106" si="4">IF(S91&lt;&gt;"",IF(S91&lt;0,1+V90,0),"")</f>
        <v/>
      </c>
      <c r="W91" t="str">
        <f t="shared" si="4"/>
        <v/>
      </c>
    </row>
    <row r="92" spans="2:23">
      <c r="B92" s="23"/>
      <c r="C92" s="24"/>
      <c r="D92" s="24"/>
      <c r="E92" s="23"/>
      <c r="F92" s="25"/>
      <c r="G92" s="23"/>
      <c r="H92" s="23"/>
      <c r="I92" s="23"/>
      <c r="J92" s="23"/>
      <c r="K92" s="24"/>
      <c r="L92" s="24"/>
      <c r="M92" s="48"/>
      <c r="N92" s="23"/>
      <c r="O92" s="25"/>
      <c r="P92" s="23"/>
      <c r="Q92" s="23"/>
      <c r="R92" s="52"/>
      <c r="S92" s="52"/>
      <c r="T92" s="53"/>
      <c r="U92" s="53"/>
      <c r="V92" t="str">
        <f t="shared" si="4"/>
        <v/>
      </c>
      <c r="W92" t="str">
        <f t="shared" si="4"/>
        <v/>
      </c>
    </row>
    <row r="93" spans="2:23">
      <c r="B93" s="23"/>
      <c r="C93" s="24"/>
      <c r="D93" s="24"/>
      <c r="E93" s="23"/>
      <c r="F93" s="25"/>
      <c r="G93" s="23"/>
      <c r="H93" s="23"/>
      <c r="I93" s="23"/>
      <c r="J93" s="23"/>
      <c r="K93" s="24"/>
      <c r="L93" s="24"/>
      <c r="M93" s="48"/>
      <c r="N93" s="23"/>
      <c r="O93" s="25"/>
      <c r="P93" s="23"/>
      <c r="Q93" s="23"/>
      <c r="R93" s="52"/>
      <c r="S93" s="52"/>
      <c r="T93" s="53"/>
      <c r="U93" s="53"/>
      <c r="V93" t="str">
        <f t="shared" si="4"/>
        <v/>
      </c>
      <c r="W93" t="str">
        <f t="shared" si="4"/>
        <v/>
      </c>
    </row>
    <row r="94" spans="2:23">
      <c r="B94" s="23"/>
      <c r="C94" s="24"/>
      <c r="D94" s="24"/>
      <c r="E94" s="23"/>
      <c r="F94" s="25"/>
      <c r="G94" s="23"/>
      <c r="H94" s="23"/>
      <c r="I94" s="23"/>
      <c r="J94" s="23"/>
      <c r="K94" s="24"/>
      <c r="L94" s="24"/>
      <c r="M94" s="48"/>
      <c r="N94" s="23"/>
      <c r="O94" s="25"/>
      <c r="P94" s="23"/>
      <c r="Q94" s="23"/>
      <c r="R94" s="52"/>
      <c r="S94" s="52"/>
      <c r="T94" s="53"/>
      <c r="U94" s="53"/>
      <c r="V94" t="str">
        <f t="shared" si="4"/>
        <v/>
      </c>
      <c r="W94" t="str">
        <f t="shared" si="4"/>
        <v/>
      </c>
    </row>
    <row r="95" spans="2:23">
      <c r="B95" s="23"/>
      <c r="C95" s="24"/>
      <c r="D95" s="24"/>
      <c r="E95" s="23"/>
      <c r="F95" s="25"/>
      <c r="G95" s="23"/>
      <c r="H95" s="23"/>
      <c r="I95" s="23"/>
      <c r="J95" s="23"/>
      <c r="K95" s="24"/>
      <c r="L95" s="24"/>
      <c r="M95" s="48"/>
      <c r="N95" s="23"/>
      <c r="O95" s="25"/>
      <c r="P95" s="23"/>
      <c r="Q95" s="23"/>
      <c r="R95" s="52"/>
      <c r="S95" s="52"/>
      <c r="T95" s="53"/>
      <c r="U95" s="53"/>
      <c r="V95" t="str">
        <f t="shared" si="4"/>
        <v/>
      </c>
      <c r="W95" t="str">
        <f t="shared" si="4"/>
        <v/>
      </c>
    </row>
    <row r="96" spans="2:23">
      <c r="B96" s="23"/>
      <c r="C96" s="24"/>
      <c r="D96" s="24"/>
      <c r="E96" s="23"/>
      <c r="F96" s="25"/>
      <c r="G96" s="23"/>
      <c r="H96" s="23"/>
      <c r="I96" s="23"/>
      <c r="J96" s="23"/>
      <c r="K96" s="24"/>
      <c r="L96" s="24"/>
      <c r="M96" s="48"/>
      <c r="N96" s="23"/>
      <c r="O96" s="25"/>
      <c r="P96" s="23"/>
      <c r="Q96" s="23"/>
      <c r="R96" s="52"/>
      <c r="S96" s="52"/>
      <c r="T96" s="53"/>
      <c r="U96" s="53"/>
      <c r="V96" t="str">
        <f t="shared" si="4"/>
        <v/>
      </c>
      <c r="W96" t="str">
        <f t="shared" si="4"/>
        <v/>
      </c>
    </row>
    <row r="97" spans="2:23">
      <c r="B97" s="23"/>
      <c r="C97" s="24"/>
      <c r="D97" s="24"/>
      <c r="E97" s="23"/>
      <c r="F97" s="25"/>
      <c r="G97" s="23"/>
      <c r="H97" s="23"/>
      <c r="I97" s="23"/>
      <c r="J97" s="23"/>
      <c r="K97" s="24"/>
      <c r="L97" s="24"/>
      <c r="M97" s="48"/>
      <c r="N97" s="23"/>
      <c r="O97" s="25"/>
      <c r="P97" s="23"/>
      <c r="Q97" s="23"/>
      <c r="R97" s="52"/>
      <c r="S97" s="52"/>
      <c r="T97" s="53"/>
      <c r="U97" s="53"/>
      <c r="V97" t="str">
        <f t="shared" si="4"/>
        <v/>
      </c>
      <c r="W97" t="str">
        <f t="shared" si="4"/>
        <v/>
      </c>
    </row>
    <row r="98" spans="2:23">
      <c r="B98" s="23"/>
      <c r="C98" s="24"/>
      <c r="D98" s="24"/>
      <c r="E98" s="23"/>
      <c r="F98" s="25"/>
      <c r="G98" s="23"/>
      <c r="H98" s="23"/>
      <c r="I98" s="23"/>
      <c r="J98" s="23"/>
      <c r="K98" s="24"/>
      <c r="L98" s="24"/>
      <c r="M98" s="48"/>
      <c r="N98" s="23"/>
      <c r="O98" s="25"/>
      <c r="P98" s="23"/>
      <c r="Q98" s="23"/>
      <c r="R98" s="52"/>
      <c r="S98" s="52"/>
      <c r="T98" s="53"/>
      <c r="U98" s="53"/>
      <c r="V98" t="str">
        <f t="shared" si="4"/>
        <v/>
      </c>
      <c r="W98" t="str">
        <f t="shared" si="4"/>
        <v/>
      </c>
    </row>
    <row r="99" spans="2:23">
      <c r="B99" s="23"/>
      <c r="C99" s="24"/>
      <c r="D99" s="24"/>
      <c r="E99" s="23"/>
      <c r="F99" s="25"/>
      <c r="G99" s="23"/>
      <c r="H99" s="23"/>
      <c r="I99" s="23"/>
      <c r="J99" s="23"/>
      <c r="K99" s="24"/>
      <c r="L99" s="24"/>
      <c r="M99" s="48"/>
      <c r="N99" s="23"/>
      <c r="O99" s="25"/>
      <c r="P99" s="23"/>
      <c r="Q99" s="23"/>
      <c r="R99" s="52"/>
      <c r="S99" s="52"/>
      <c r="T99" s="53"/>
      <c r="U99" s="53"/>
      <c r="V99" t="str">
        <f t="shared" si="4"/>
        <v/>
      </c>
      <c r="W99" t="str">
        <f t="shared" si="4"/>
        <v/>
      </c>
    </row>
    <row r="100" spans="2:23">
      <c r="B100" s="23"/>
      <c r="C100" s="24"/>
      <c r="D100" s="24"/>
      <c r="E100" s="23"/>
      <c r="F100" s="25"/>
      <c r="G100" s="23"/>
      <c r="H100" s="23"/>
      <c r="I100" s="23"/>
      <c r="J100" s="23"/>
      <c r="K100" s="24"/>
      <c r="L100" s="24"/>
      <c r="M100" s="48"/>
      <c r="N100" s="23"/>
      <c r="O100" s="25"/>
      <c r="P100" s="23"/>
      <c r="Q100" s="23"/>
      <c r="R100" s="52"/>
      <c r="S100" s="52"/>
      <c r="T100" s="53"/>
      <c r="U100" s="53"/>
      <c r="V100" t="str">
        <f t="shared" si="4"/>
        <v/>
      </c>
      <c r="W100" t="str">
        <f t="shared" si="4"/>
        <v/>
      </c>
    </row>
    <row r="101" spans="2:23">
      <c r="B101" s="23"/>
      <c r="C101" s="24"/>
      <c r="D101" s="24"/>
      <c r="E101" s="23"/>
      <c r="F101" s="25"/>
      <c r="G101" s="23"/>
      <c r="H101" s="23"/>
      <c r="I101" s="23"/>
      <c r="J101" s="23"/>
      <c r="K101" s="24"/>
      <c r="L101" s="24"/>
      <c r="M101" s="48"/>
      <c r="N101" s="23"/>
      <c r="O101" s="25"/>
      <c r="P101" s="23"/>
      <c r="Q101" s="23"/>
      <c r="R101" s="52"/>
      <c r="S101" s="52"/>
      <c r="T101" s="53"/>
      <c r="U101" s="53"/>
      <c r="V101" t="str">
        <f t="shared" si="4"/>
        <v/>
      </c>
      <c r="W101" t="str">
        <f t="shared" si="4"/>
        <v/>
      </c>
    </row>
    <row r="102" spans="2:23">
      <c r="B102" s="23"/>
      <c r="C102" s="24"/>
      <c r="D102" s="24"/>
      <c r="E102" s="23"/>
      <c r="F102" s="25"/>
      <c r="G102" s="23"/>
      <c r="H102" s="23"/>
      <c r="I102" s="23"/>
      <c r="J102" s="23"/>
      <c r="K102" s="24"/>
      <c r="L102" s="24"/>
      <c r="M102" s="48"/>
      <c r="N102" s="23"/>
      <c r="O102" s="25"/>
      <c r="P102" s="23"/>
      <c r="Q102" s="23"/>
      <c r="R102" s="52"/>
      <c r="S102" s="52"/>
      <c r="T102" s="53"/>
      <c r="U102" s="53"/>
      <c r="V102" t="str">
        <f t="shared" si="4"/>
        <v/>
      </c>
      <c r="W102" t="str">
        <f t="shared" si="4"/>
        <v/>
      </c>
    </row>
    <row r="103" spans="2:23">
      <c r="B103" s="23"/>
      <c r="C103" s="24"/>
      <c r="D103" s="24"/>
      <c r="E103" s="23"/>
      <c r="F103" s="25"/>
      <c r="G103" s="23"/>
      <c r="H103" s="23"/>
      <c r="I103" s="23"/>
      <c r="J103" s="23"/>
      <c r="K103" s="24"/>
      <c r="L103" s="24"/>
      <c r="M103" s="48"/>
      <c r="N103" s="23"/>
      <c r="O103" s="25"/>
      <c r="P103" s="23"/>
      <c r="Q103" s="23"/>
      <c r="R103" s="52"/>
      <c r="S103" s="52"/>
      <c r="T103" s="53"/>
      <c r="U103" s="53"/>
      <c r="V103" t="str">
        <f t="shared" si="4"/>
        <v/>
      </c>
      <c r="W103" t="str">
        <f t="shared" si="4"/>
        <v/>
      </c>
    </row>
    <row r="104" spans="2:23">
      <c r="B104" s="23"/>
      <c r="C104" s="24"/>
      <c r="D104" s="24"/>
      <c r="E104" s="23"/>
      <c r="F104" s="25"/>
      <c r="G104" s="23"/>
      <c r="H104" s="23"/>
      <c r="I104" s="23"/>
      <c r="J104" s="23"/>
      <c r="K104" s="24"/>
      <c r="L104" s="24"/>
      <c r="M104" s="48"/>
      <c r="N104" s="23"/>
      <c r="O104" s="25"/>
      <c r="P104" s="23"/>
      <c r="Q104" s="23"/>
      <c r="R104" s="52"/>
      <c r="S104" s="52"/>
      <c r="T104" s="53"/>
      <c r="U104" s="53"/>
      <c r="V104" t="str">
        <f t="shared" si="4"/>
        <v/>
      </c>
      <c r="W104" t="str">
        <f t="shared" si="4"/>
        <v/>
      </c>
    </row>
    <row r="105" spans="2:23">
      <c r="B105" s="23"/>
      <c r="C105" s="24"/>
      <c r="D105" s="24"/>
      <c r="E105" s="23"/>
      <c r="F105" s="25"/>
      <c r="G105" s="23"/>
      <c r="H105" s="23"/>
      <c r="I105" s="23"/>
      <c r="J105" s="23"/>
      <c r="K105" s="24"/>
      <c r="L105" s="24"/>
      <c r="M105" s="48"/>
      <c r="N105" s="23"/>
      <c r="O105" s="25"/>
      <c r="P105" s="23"/>
      <c r="Q105" s="23"/>
      <c r="R105" s="52"/>
      <c r="S105" s="52"/>
      <c r="T105" s="53"/>
      <c r="U105" s="53"/>
      <c r="V105" t="str">
        <f t="shared" si="4"/>
        <v/>
      </c>
      <c r="W105" t="str">
        <f t="shared" si="4"/>
        <v/>
      </c>
    </row>
    <row r="106" spans="2:23">
      <c r="B106" s="23"/>
      <c r="C106" s="24"/>
      <c r="D106" s="24"/>
      <c r="E106" s="23"/>
      <c r="F106" s="25"/>
      <c r="G106" s="23"/>
      <c r="H106" s="23"/>
      <c r="I106" s="23"/>
      <c r="J106" s="23"/>
      <c r="K106" s="24"/>
      <c r="L106" s="24"/>
      <c r="M106" s="48"/>
      <c r="N106" s="23"/>
      <c r="O106" s="25"/>
      <c r="P106" s="23"/>
      <c r="Q106" s="23"/>
      <c r="R106" s="52"/>
      <c r="S106" s="52"/>
      <c r="T106" s="53"/>
      <c r="U106" s="53"/>
      <c r="V106" t="str">
        <f t="shared" si="4"/>
        <v/>
      </c>
      <c r="W106" t="str">
        <f t="shared" si="4"/>
        <v/>
      </c>
    </row>
    <row r="107" spans="2:23">
      <c r="B107" s="23"/>
      <c r="C107" s="24"/>
      <c r="D107" s="24"/>
      <c r="E107" s="23"/>
      <c r="F107" s="25"/>
      <c r="G107" s="23"/>
      <c r="H107" s="23"/>
      <c r="I107" s="23"/>
      <c r="J107" s="23"/>
      <c r="K107" s="24"/>
      <c r="L107" s="24"/>
      <c r="M107" s="48"/>
      <c r="N107" s="23"/>
      <c r="O107" s="25"/>
      <c r="P107" s="23"/>
      <c r="Q107" s="23"/>
      <c r="R107" s="52"/>
      <c r="S107" s="52"/>
      <c r="T107" s="53"/>
      <c r="U107" s="53"/>
      <c r="V107" t="str">
        <f>IF(S107&lt;&gt;"",IF(S107&lt;0,1+V106,0),"")</f>
        <v/>
      </c>
      <c r="W107" t="str">
        <f>IF(T107&lt;&gt;"",IF(T107&lt;0,1+W106,0),"")</f>
        <v/>
      </c>
    </row>
    <row r="108" spans="2:23">
      <c r="B108" s="23"/>
      <c r="C108" s="24"/>
      <c r="D108" s="24"/>
      <c r="E108" s="23"/>
      <c r="F108" s="25"/>
      <c r="G108" s="23"/>
      <c r="H108" s="23"/>
      <c r="I108" s="23"/>
      <c r="J108" s="23"/>
      <c r="K108" s="24"/>
      <c r="L108" s="24"/>
      <c r="M108" s="48"/>
      <c r="N108" s="23"/>
      <c r="O108" s="25"/>
      <c r="P108" s="23"/>
      <c r="Q108" s="23"/>
      <c r="R108" s="52"/>
      <c r="S108" s="52"/>
      <c r="T108" s="53"/>
      <c r="U108" s="53"/>
      <c r="V108" t="str">
        <f>IF(S108&lt;&gt;"",IF(S108&lt;0,1+V107,0),"")</f>
        <v/>
      </c>
      <c r="W108" t="str">
        <f>IF(T108&lt;&gt;"",IF(T108&lt;0,1+W107,0),"")</f>
        <v/>
      </c>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2">
    <cfRule type="cellIs" dxfId="0" priority="7" stopIfTrue="1" operator="equal">
      <formula>"買"</formula>
    </cfRule>
    <cfRule type="cellIs" dxfId="1" priority="8" stopIfTrue="1" operator="equal">
      <formula>"売"</formula>
    </cfRule>
  </conditionalFormatting>
  <conditionalFormatting sqref="G13">
    <cfRule type="cellIs" dxfId="0" priority="5" stopIfTrue="1" operator="equal">
      <formula>"買"</formula>
    </cfRule>
    <cfRule type="cellIs" dxfId="1" priority="6" stopIfTrue="1" operator="equal">
      <formula>"売"</formula>
    </cfRule>
  </conditionalFormatting>
  <conditionalFormatting sqref="G46">
    <cfRule type="cellIs" dxfId="0" priority="9" stopIfTrue="1" operator="equal">
      <formula>"買"</formula>
    </cfRule>
    <cfRule type="cellIs" dxfId="1" priority="10" stopIfTrue="1" operator="equal">
      <formula>"売"</formula>
    </cfRule>
  </conditionalFormatting>
  <conditionalFormatting sqref="G9:G10">
    <cfRule type="cellIs" dxfId="0" priority="1" stopIfTrue="1" operator="equal">
      <formula>"買"</formula>
    </cfRule>
    <cfRule type="cellIs" dxfId="1" priority="2" stopIfTrue="1" operator="equal">
      <formula>"売"</formula>
    </cfRule>
  </conditionalFormatting>
  <conditionalFormatting sqref="G11 G14:G45 G47:G108">
    <cfRule type="cellIs" dxfId="0" priority="11" stopIfTrue="1" operator="equal">
      <formula>"買"</formula>
    </cfRule>
    <cfRule type="cellIs" dxfId="1" priority="1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horizontalDpi="600" vertic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U109"/>
  <sheetViews>
    <sheetView zoomScale="115" zoomScaleNormal="115" workbookViewId="0">
      <pane ySplit="8" topLeftCell="A9" activePane="bottomLeft" state="frozen"/>
      <selection/>
      <selection pane="bottomLeft" activeCell="C7" sqref="C7:D8"/>
    </sheetView>
  </sheetViews>
  <sheetFormatPr defaultColWidth="8.88888888888889" defaultRowHeight="13.2"/>
  <cols>
    <col min="1" max="1" width="2.87962962962963" customWidth="1"/>
    <col min="2" max="18" width="6.62962962962963" customWidth="1"/>
    <col min="22" max="22" width="10.8796296296296" style="1"/>
  </cols>
  <sheetData>
    <row r="2" spans="2:20">
      <c r="B2" s="2" t="s">
        <v>10</v>
      </c>
      <c r="C2" s="2"/>
      <c r="D2" s="3"/>
      <c r="E2" s="3"/>
      <c r="F2" s="2" t="s">
        <v>12</v>
      </c>
      <c r="G2" s="2"/>
      <c r="H2" s="3" t="s">
        <v>59</v>
      </c>
      <c r="I2" s="3"/>
      <c r="J2" s="2" t="s">
        <v>14</v>
      </c>
      <c r="K2" s="2"/>
      <c r="L2" s="26">
        <f>C9</f>
        <v>1000000</v>
      </c>
      <c r="M2" s="3"/>
      <c r="N2" s="2" t="s">
        <v>15</v>
      </c>
      <c r="O2" s="2"/>
      <c r="P2" s="26" t="e">
        <f>C108+R108</f>
        <v>#VALUE!</v>
      </c>
      <c r="Q2" s="3"/>
      <c r="R2" s="49"/>
      <c r="S2" s="49"/>
      <c r="T2" s="49"/>
    </row>
    <row r="3" ht="57" customHeight="1" spans="2:19">
      <c r="B3" s="2" t="s">
        <v>16</v>
      </c>
      <c r="C3" s="2"/>
      <c r="D3" s="4" t="s">
        <v>76</v>
      </c>
      <c r="E3" s="4"/>
      <c r="F3" s="4"/>
      <c r="G3" s="4"/>
      <c r="H3" s="4"/>
      <c r="I3" s="4"/>
      <c r="J3" s="2" t="s">
        <v>18</v>
      </c>
      <c r="K3" s="2"/>
      <c r="L3" s="4" t="s">
        <v>79</v>
      </c>
      <c r="M3" s="27"/>
      <c r="N3" s="27"/>
      <c r="O3" s="27"/>
      <c r="P3" s="27"/>
      <c r="Q3" s="27"/>
      <c r="R3" s="49"/>
      <c r="S3" s="49"/>
    </row>
    <row r="4" spans="2:20">
      <c r="B4" s="2" t="s">
        <v>20</v>
      </c>
      <c r="C4" s="2"/>
      <c r="D4" s="5">
        <f>SUM($R$9:$S$993)</f>
        <v>153684.210526316</v>
      </c>
      <c r="E4" s="5"/>
      <c r="F4" s="2" t="s">
        <v>21</v>
      </c>
      <c r="G4" s="2"/>
      <c r="H4" s="6">
        <f>SUM($T$9:$U$108)</f>
        <v>292</v>
      </c>
      <c r="I4" s="3"/>
      <c r="J4" s="28" t="s">
        <v>22</v>
      </c>
      <c r="K4" s="28"/>
      <c r="L4" s="26">
        <f>MAX($C$9:$D$990)-C9</f>
        <v>153684.210526316</v>
      </c>
      <c r="M4" s="26"/>
      <c r="N4" s="28" t="s">
        <v>23</v>
      </c>
      <c r="O4" s="28"/>
      <c r="P4" s="5">
        <f>MIN($C$9:$D$990)-C9</f>
        <v>0</v>
      </c>
      <c r="Q4" s="5"/>
      <c r="R4" s="49"/>
      <c r="S4" s="49"/>
      <c r="T4" s="49"/>
    </row>
    <row r="5" spans="2:20">
      <c r="B5" s="7" t="s">
        <v>24</v>
      </c>
      <c r="C5" s="3">
        <f>COUNTIF($R$9:$R$990,"&gt;0")</f>
        <v>1</v>
      </c>
      <c r="D5" s="2" t="s">
        <v>25</v>
      </c>
      <c r="E5" s="8">
        <f>COUNTIF($R$9:$R$990,"&lt;0")</f>
        <v>0</v>
      </c>
      <c r="F5" s="2" t="s">
        <v>26</v>
      </c>
      <c r="G5" s="3">
        <f>COUNTIF($R$9:$R$990,"=0")</f>
        <v>0</v>
      </c>
      <c r="H5" s="2" t="s">
        <v>27</v>
      </c>
      <c r="I5" s="29">
        <f>C5/SUM(C5,E5,G5)</f>
        <v>1</v>
      </c>
      <c r="J5" s="7" t="s">
        <v>28</v>
      </c>
      <c r="K5" s="2"/>
      <c r="L5" s="30"/>
      <c r="M5" s="31"/>
      <c r="N5" s="32" t="s">
        <v>29</v>
      </c>
      <c r="O5" s="33"/>
      <c r="P5" s="30"/>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80</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1">
      <c r="B9" s="23">
        <v>1</v>
      </c>
      <c r="C9" s="24">
        <v>1000000</v>
      </c>
      <c r="D9" s="24"/>
      <c r="E9" s="23">
        <v>2001</v>
      </c>
      <c r="F9" s="25">
        <v>42111</v>
      </c>
      <c r="G9" s="23" t="s">
        <v>46</v>
      </c>
      <c r="H9" s="23">
        <v>105.33</v>
      </c>
      <c r="I9" s="23"/>
      <c r="J9" s="23">
        <v>57</v>
      </c>
      <c r="K9" s="24">
        <f t="shared" ref="K9:K72" si="0">IF(F9="","",C9*0.03)</f>
        <v>30000</v>
      </c>
      <c r="L9" s="24"/>
      <c r="M9" s="48">
        <f>IF(J9="","",(K9/J9)/1000)</f>
        <v>0.526315789473684</v>
      </c>
      <c r="N9" s="23">
        <v>2001</v>
      </c>
      <c r="O9" s="25">
        <v>42111</v>
      </c>
      <c r="P9" s="23">
        <v>108.25</v>
      </c>
      <c r="Q9" s="23"/>
      <c r="R9" s="52">
        <f>IF(O9="","",(IF(G9="売",H9-P9,P9-H9))*M9*100000)</f>
        <v>153684.210526316</v>
      </c>
      <c r="S9" s="52"/>
      <c r="T9" s="53">
        <f>IF(O9="","",IF(R9&lt;0,J9*(-1),IF(G9="買",(P9-H9)*100,(H9-P9)*100)))</f>
        <v>292</v>
      </c>
      <c r="U9" s="53"/>
    </row>
    <row r="10" spans="2:21">
      <c r="B10" s="23">
        <v>2</v>
      </c>
      <c r="C10" s="24">
        <f t="shared" ref="C10:C73" si="1">IF(R9="","",C9+R9)</f>
        <v>1153684.21052632</v>
      </c>
      <c r="D10" s="24"/>
      <c r="E10" s="23"/>
      <c r="F10" s="25"/>
      <c r="G10" s="23" t="s">
        <v>46</v>
      </c>
      <c r="H10" s="23"/>
      <c r="I10" s="23"/>
      <c r="J10" s="23"/>
      <c r="K10" s="24" t="str">
        <f t="shared" si="0"/>
        <v/>
      </c>
      <c r="L10" s="24"/>
      <c r="M10" s="48" t="str">
        <f t="shared" ref="M10:M73" si="2">IF(J10="","",(K10/J10)/1000)</f>
        <v/>
      </c>
      <c r="N10" s="23"/>
      <c r="O10" s="25"/>
      <c r="P10" s="23"/>
      <c r="Q10" s="23"/>
      <c r="R10" s="52" t="str">
        <f t="shared" ref="R10:R73" si="3">IF(O10="","",(IF(G10="売",H10-P10,P10-H10))*M10*100000)</f>
        <v/>
      </c>
      <c r="S10" s="52"/>
      <c r="T10" s="53" t="str">
        <f t="shared" ref="T10:T73" si="4">IF(O10="","",IF(R10&lt;0,J10*(-1),IF(G10="買",(P10-H10)*100,(H10-P10)*100)))</f>
        <v/>
      </c>
      <c r="U10" s="53"/>
    </row>
    <row r="11" spans="2:21">
      <c r="B11" s="23">
        <v>3</v>
      </c>
      <c r="C11" s="24" t="str">
        <f t="shared" si="1"/>
        <v/>
      </c>
      <c r="D11" s="24"/>
      <c r="E11" s="23"/>
      <c r="F11" s="25"/>
      <c r="G11" s="23" t="s">
        <v>46</v>
      </c>
      <c r="H11" s="23"/>
      <c r="I11" s="23"/>
      <c r="J11" s="23"/>
      <c r="K11" s="24" t="str">
        <f t="shared" si="0"/>
        <v/>
      </c>
      <c r="L11" s="24"/>
      <c r="M11" s="48" t="str">
        <f t="shared" si="2"/>
        <v/>
      </c>
      <c r="N11" s="23"/>
      <c r="O11" s="25"/>
      <c r="P11" s="23"/>
      <c r="Q11" s="23"/>
      <c r="R11" s="52" t="str">
        <f t="shared" si="3"/>
        <v/>
      </c>
      <c r="S11" s="52"/>
      <c r="T11" s="53" t="str">
        <f t="shared" si="4"/>
        <v/>
      </c>
      <c r="U11" s="53"/>
    </row>
    <row r="12" spans="2:21">
      <c r="B12" s="23">
        <v>4</v>
      </c>
      <c r="C12" s="24" t="str">
        <f t="shared" si="1"/>
        <v/>
      </c>
      <c r="D12" s="24"/>
      <c r="E12" s="23"/>
      <c r="F12" s="25"/>
      <c r="G12" s="23" t="s">
        <v>44</v>
      </c>
      <c r="H12" s="23"/>
      <c r="I12" s="23"/>
      <c r="J12" s="23"/>
      <c r="K12" s="24" t="str">
        <f t="shared" si="0"/>
        <v/>
      </c>
      <c r="L12" s="24"/>
      <c r="M12" s="48" t="str">
        <f t="shared" si="2"/>
        <v/>
      </c>
      <c r="N12" s="23"/>
      <c r="O12" s="25"/>
      <c r="P12" s="23"/>
      <c r="Q12" s="23"/>
      <c r="R12" s="52" t="str">
        <f t="shared" si="3"/>
        <v/>
      </c>
      <c r="S12" s="52"/>
      <c r="T12" s="53" t="str">
        <f t="shared" si="4"/>
        <v/>
      </c>
      <c r="U12" s="53"/>
    </row>
    <row r="13" spans="2:21">
      <c r="B13" s="23">
        <v>5</v>
      </c>
      <c r="C13" s="24" t="str">
        <f t="shared" si="1"/>
        <v/>
      </c>
      <c r="D13" s="24"/>
      <c r="E13" s="23"/>
      <c r="F13" s="25"/>
      <c r="G13" s="23" t="s">
        <v>44</v>
      </c>
      <c r="H13" s="23"/>
      <c r="I13" s="23"/>
      <c r="J13" s="23"/>
      <c r="K13" s="24" t="str">
        <f t="shared" si="0"/>
        <v/>
      </c>
      <c r="L13" s="24"/>
      <c r="M13" s="48" t="str">
        <f t="shared" si="2"/>
        <v/>
      </c>
      <c r="N13" s="23"/>
      <c r="O13" s="25"/>
      <c r="P13" s="23"/>
      <c r="Q13" s="23"/>
      <c r="R13" s="52" t="str">
        <f t="shared" si="3"/>
        <v/>
      </c>
      <c r="S13" s="52"/>
      <c r="T13" s="53" t="str">
        <f t="shared" si="4"/>
        <v/>
      </c>
      <c r="U13" s="53"/>
    </row>
    <row r="14" spans="2:21">
      <c r="B14" s="23">
        <v>6</v>
      </c>
      <c r="C14" s="24" t="str">
        <f t="shared" si="1"/>
        <v/>
      </c>
      <c r="D14" s="24"/>
      <c r="E14" s="23"/>
      <c r="F14" s="25"/>
      <c r="G14" s="23" t="s">
        <v>46</v>
      </c>
      <c r="H14" s="23"/>
      <c r="I14" s="23"/>
      <c r="J14" s="23"/>
      <c r="K14" s="24" t="str">
        <f t="shared" si="0"/>
        <v/>
      </c>
      <c r="L14" s="24"/>
      <c r="M14" s="48" t="str">
        <f t="shared" si="2"/>
        <v/>
      </c>
      <c r="N14" s="23"/>
      <c r="O14" s="25"/>
      <c r="P14" s="23"/>
      <c r="Q14" s="23"/>
      <c r="R14" s="52" t="str">
        <f t="shared" si="3"/>
        <v/>
      </c>
      <c r="S14" s="52"/>
      <c r="T14" s="53" t="str">
        <f t="shared" si="4"/>
        <v/>
      </c>
      <c r="U14" s="53"/>
    </row>
    <row r="15" spans="2:21">
      <c r="B15" s="23">
        <v>7</v>
      </c>
      <c r="C15" s="24" t="str">
        <f t="shared" si="1"/>
        <v/>
      </c>
      <c r="D15" s="24"/>
      <c r="E15" s="23"/>
      <c r="F15" s="25"/>
      <c r="G15" s="23" t="s">
        <v>46</v>
      </c>
      <c r="H15" s="23"/>
      <c r="I15" s="23"/>
      <c r="J15" s="23"/>
      <c r="K15" s="24" t="str">
        <f t="shared" si="0"/>
        <v/>
      </c>
      <c r="L15" s="24"/>
      <c r="M15" s="48" t="str">
        <f t="shared" si="2"/>
        <v/>
      </c>
      <c r="N15" s="23"/>
      <c r="O15" s="25"/>
      <c r="P15" s="23"/>
      <c r="Q15" s="23"/>
      <c r="R15" s="52" t="str">
        <f t="shared" si="3"/>
        <v/>
      </c>
      <c r="S15" s="52"/>
      <c r="T15" s="53" t="str">
        <f t="shared" si="4"/>
        <v/>
      </c>
      <c r="U15" s="53"/>
    </row>
    <row r="16" spans="2:21">
      <c r="B16" s="23">
        <v>8</v>
      </c>
      <c r="C16" s="24" t="str">
        <f t="shared" si="1"/>
        <v/>
      </c>
      <c r="D16" s="24"/>
      <c r="E16" s="23"/>
      <c r="F16" s="25"/>
      <c r="G16" s="23" t="s">
        <v>46</v>
      </c>
      <c r="H16" s="23"/>
      <c r="I16" s="23"/>
      <c r="J16" s="23"/>
      <c r="K16" s="24" t="str">
        <f t="shared" si="0"/>
        <v/>
      </c>
      <c r="L16" s="24"/>
      <c r="M16" s="48" t="str">
        <f t="shared" si="2"/>
        <v/>
      </c>
      <c r="N16" s="23"/>
      <c r="O16" s="25"/>
      <c r="P16" s="23"/>
      <c r="Q16" s="23"/>
      <c r="R16" s="52" t="str">
        <f t="shared" si="3"/>
        <v/>
      </c>
      <c r="S16" s="52"/>
      <c r="T16" s="53" t="str">
        <f t="shared" si="4"/>
        <v/>
      </c>
      <c r="U16" s="53"/>
    </row>
    <row r="17" spans="2:21">
      <c r="B17" s="23">
        <v>9</v>
      </c>
      <c r="C17" s="24" t="str">
        <f t="shared" si="1"/>
        <v/>
      </c>
      <c r="D17" s="24"/>
      <c r="E17" s="23"/>
      <c r="F17" s="25"/>
      <c r="G17" s="23" t="s">
        <v>46</v>
      </c>
      <c r="H17" s="23"/>
      <c r="I17" s="23"/>
      <c r="J17" s="23"/>
      <c r="K17" s="24" t="str">
        <f t="shared" si="0"/>
        <v/>
      </c>
      <c r="L17" s="24"/>
      <c r="M17" s="48" t="str">
        <f t="shared" si="2"/>
        <v/>
      </c>
      <c r="N17" s="23"/>
      <c r="O17" s="25"/>
      <c r="P17" s="23"/>
      <c r="Q17" s="23"/>
      <c r="R17" s="52" t="str">
        <f t="shared" si="3"/>
        <v/>
      </c>
      <c r="S17" s="52"/>
      <c r="T17" s="53" t="str">
        <f t="shared" si="4"/>
        <v/>
      </c>
      <c r="U17" s="53"/>
    </row>
    <row r="18" spans="2:21">
      <c r="B18" s="23">
        <v>10</v>
      </c>
      <c r="C18" s="24" t="str">
        <f t="shared" si="1"/>
        <v/>
      </c>
      <c r="D18" s="24"/>
      <c r="E18" s="23"/>
      <c r="F18" s="25"/>
      <c r="G18" s="23" t="s">
        <v>46</v>
      </c>
      <c r="H18" s="23"/>
      <c r="I18" s="23"/>
      <c r="J18" s="23"/>
      <c r="K18" s="24" t="str">
        <f t="shared" si="0"/>
        <v/>
      </c>
      <c r="L18" s="24"/>
      <c r="M18" s="48" t="str">
        <f t="shared" si="2"/>
        <v/>
      </c>
      <c r="N18" s="23"/>
      <c r="O18" s="25"/>
      <c r="P18" s="23"/>
      <c r="Q18" s="23"/>
      <c r="R18" s="52" t="str">
        <f t="shared" si="3"/>
        <v/>
      </c>
      <c r="S18" s="52"/>
      <c r="T18" s="53" t="str">
        <f t="shared" si="4"/>
        <v/>
      </c>
      <c r="U18" s="53"/>
    </row>
    <row r="19" spans="2:21">
      <c r="B19" s="23">
        <v>11</v>
      </c>
      <c r="C19" s="24" t="str">
        <f t="shared" si="1"/>
        <v/>
      </c>
      <c r="D19" s="24"/>
      <c r="E19" s="23"/>
      <c r="F19" s="25"/>
      <c r="G19" s="23" t="s">
        <v>46</v>
      </c>
      <c r="H19" s="23"/>
      <c r="I19" s="23"/>
      <c r="J19" s="23"/>
      <c r="K19" s="24" t="str">
        <f t="shared" si="0"/>
        <v/>
      </c>
      <c r="L19" s="24"/>
      <c r="M19" s="48" t="str">
        <f t="shared" si="2"/>
        <v/>
      </c>
      <c r="N19" s="23"/>
      <c r="O19" s="25"/>
      <c r="P19" s="23"/>
      <c r="Q19" s="23"/>
      <c r="R19" s="52" t="str">
        <f t="shared" si="3"/>
        <v/>
      </c>
      <c r="S19" s="52"/>
      <c r="T19" s="53" t="str">
        <f t="shared" si="4"/>
        <v/>
      </c>
      <c r="U19" s="53"/>
    </row>
    <row r="20" spans="2:21">
      <c r="B20" s="23">
        <v>12</v>
      </c>
      <c r="C20" s="24" t="str">
        <f t="shared" si="1"/>
        <v/>
      </c>
      <c r="D20" s="24"/>
      <c r="E20" s="23"/>
      <c r="F20" s="25"/>
      <c r="G20" s="23" t="s">
        <v>46</v>
      </c>
      <c r="H20" s="23"/>
      <c r="I20" s="23"/>
      <c r="J20" s="23"/>
      <c r="K20" s="24" t="str">
        <f t="shared" si="0"/>
        <v/>
      </c>
      <c r="L20" s="24"/>
      <c r="M20" s="48" t="str">
        <f t="shared" si="2"/>
        <v/>
      </c>
      <c r="N20" s="23"/>
      <c r="O20" s="25"/>
      <c r="P20" s="23"/>
      <c r="Q20" s="23"/>
      <c r="R20" s="52" t="str">
        <f t="shared" si="3"/>
        <v/>
      </c>
      <c r="S20" s="52"/>
      <c r="T20" s="53" t="str">
        <f t="shared" si="4"/>
        <v/>
      </c>
      <c r="U20" s="53"/>
    </row>
    <row r="21" spans="2:21">
      <c r="B21" s="23">
        <v>13</v>
      </c>
      <c r="C21" s="24" t="str">
        <f t="shared" si="1"/>
        <v/>
      </c>
      <c r="D21" s="24"/>
      <c r="E21" s="23"/>
      <c r="F21" s="25"/>
      <c r="G21" s="23" t="s">
        <v>46</v>
      </c>
      <c r="H21" s="23"/>
      <c r="I21" s="23"/>
      <c r="J21" s="23"/>
      <c r="K21" s="24" t="str">
        <f t="shared" si="0"/>
        <v/>
      </c>
      <c r="L21" s="24"/>
      <c r="M21" s="48" t="str">
        <f t="shared" si="2"/>
        <v/>
      </c>
      <c r="N21" s="23"/>
      <c r="O21" s="25"/>
      <c r="P21" s="23"/>
      <c r="Q21" s="23"/>
      <c r="R21" s="52" t="str">
        <f t="shared" si="3"/>
        <v/>
      </c>
      <c r="S21" s="52"/>
      <c r="T21" s="53" t="str">
        <f t="shared" si="4"/>
        <v/>
      </c>
      <c r="U21" s="53"/>
    </row>
    <row r="22" spans="2:21">
      <c r="B22" s="23">
        <v>14</v>
      </c>
      <c r="C22" s="24" t="str">
        <f t="shared" si="1"/>
        <v/>
      </c>
      <c r="D22" s="24"/>
      <c r="E22" s="23"/>
      <c r="F22" s="25"/>
      <c r="G22" s="23" t="s">
        <v>44</v>
      </c>
      <c r="H22" s="23"/>
      <c r="I22" s="23"/>
      <c r="J22" s="23"/>
      <c r="K22" s="24" t="str">
        <f t="shared" si="0"/>
        <v/>
      </c>
      <c r="L22" s="24"/>
      <c r="M22" s="48" t="str">
        <f t="shared" si="2"/>
        <v/>
      </c>
      <c r="N22" s="23"/>
      <c r="O22" s="25"/>
      <c r="P22" s="23"/>
      <c r="Q22" s="23"/>
      <c r="R22" s="52" t="str">
        <f t="shared" si="3"/>
        <v/>
      </c>
      <c r="S22" s="52"/>
      <c r="T22" s="53" t="str">
        <f t="shared" si="4"/>
        <v/>
      </c>
      <c r="U22" s="53"/>
    </row>
    <row r="23" spans="2:21">
      <c r="B23" s="23">
        <v>15</v>
      </c>
      <c r="C23" s="24" t="str">
        <f t="shared" si="1"/>
        <v/>
      </c>
      <c r="D23" s="24"/>
      <c r="E23" s="23"/>
      <c r="F23" s="25"/>
      <c r="G23" s="23" t="s">
        <v>46</v>
      </c>
      <c r="H23" s="23"/>
      <c r="I23" s="23"/>
      <c r="J23" s="23"/>
      <c r="K23" s="24" t="str">
        <f t="shared" si="0"/>
        <v/>
      </c>
      <c r="L23" s="24"/>
      <c r="M23" s="48" t="str">
        <f t="shared" si="2"/>
        <v/>
      </c>
      <c r="N23" s="23"/>
      <c r="O23" s="25"/>
      <c r="P23" s="23"/>
      <c r="Q23" s="23"/>
      <c r="R23" s="52" t="str">
        <f t="shared" si="3"/>
        <v/>
      </c>
      <c r="S23" s="52"/>
      <c r="T23" s="53" t="str">
        <f t="shared" si="4"/>
        <v/>
      </c>
      <c r="U23" s="53"/>
    </row>
    <row r="24" spans="2:21">
      <c r="B24" s="23">
        <v>16</v>
      </c>
      <c r="C24" s="24" t="str">
        <f t="shared" si="1"/>
        <v/>
      </c>
      <c r="D24" s="24"/>
      <c r="E24" s="23"/>
      <c r="F24" s="25"/>
      <c r="G24" s="23" t="s">
        <v>46</v>
      </c>
      <c r="H24" s="23"/>
      <c r="I24" s="23"/>
      <c r="J24" s="23"/>
      <c r="K24" s="24" t="str">
        <f t="shared" si="0"/>
        <v/>
      </c>
      <c r="L24" s="24"/>
      <c r="M24" s="48" t="str">
        <f t="shared" si="2"/>
        <v/>
      </c>
      <c r="N24" s="23"/>
      <c r="O24" s="25"/>
      <c r="P24" s="23"/>
      <c r="Q24" s="23"/>
      <c r="R24" s="52" t="str">
        <f t="shared" si="3"/>
        <v/>
      </c>
      <c r="S24" s="52"/>
      <c r="T24" s="53" t="str">
        <f t="shared" si="4"/>
        <v/>
      </c>
      <c r="U24" s="53"/>
    </row>
    <row r="25" spans="2:21">
      <c r="B25" s="23">
        <v>17</v>
      </c>
      <c r="C25" s="24" t="str">
        <f t="shared" si="1"/>
        <v/>
      </c>
      <c r="D25" s="24"/>
      <c r="E25" s="23"/>
      <c r="F25" s="25"/>
      <c r="G25" s="23" t="s">
        <v>46</v>
      </c>
      <c r="H25" s="23"/>
      <c r="I25" s="23"/>
      <c r="J25" s="23"/>
      <c r="K25" s="24" t="str">
        <f t="shared" si="0"/>
        <v/>
      </c>
      <c r="L25" s="24"/>
      <c r="M25" s="48" t="str">
        <f t="shared" si="2"/>
        <v/>
      </c>
      <c r="N25" s="23"/>
      <c r="O25" s="25"/>
      <c r="P25" s="23"/>
      <c r="Q25" s="23"/>
      <c r="R25" s="52" t="str">
        <f t="shared" si="3"/>
        <v/>
      </c>
      <c r="S25" s="52"/>
      <c r="T25" s="53" t="str">
        <f t="shared" si="4"/>
        <v/>
      </c>
      <c r="U25" s="53"/>
    </row>
    <row r="26" spans="2:21">
      <c r="B26" s="23">
        <v>18</v>
      </c>
      <c r="C26" s="24" t="str">
        <f t="shared" si="1"/>
        <v/>
      </c>
      <c r="D26" s="24"/>
      <c r="E26" s="23"/>
      <c r="F26" s="25"/>
      <c r="G26" s="23" t="s">
        <v>46</v>
      </c>
      <c r="H26" s="23"/>
      <c r="I26" s="23"/>
      <c r="J26" s="23"/>
      <c r="K26" s="24" t="str">
        <f t="shared" si="0"/>
        <v/>
      </c>
      <c r="L26" s="24"/>
      <c r="M26" s="48" t="str">
        <f t="shared" si="2"/>
        <v/>
      </c>
      <c r="N26" s="23"/>
      <c r="O26" s="25"/>
      <c r="P26" s="23"/>
      <c r="Q26" s="23"/>
      <c r="R26" s="52" t="str">
        <f t="shared" si="3"/>
        <v/>
      </c>
      <c r="S26" s="52"/>
      <c r="T26" s="53" t="str">
        <f t="shared" si="4"/>
        <v/>
      </c>
      <c r="U26" s="53"/>
    </row>
    <row r="27" spans="2:21">
      <c r="B27" s="23">
        <v>19</v>
      </c>
      <c r="C27" s="24" t="str">
        <f t="shared" si="1"/>
        <v/>
      </c>
      <c r="D27" s="24"/>
      <c r="E27" s="23"/>
      <c r="F27" s="25"/>
      <c r="G27" s="23" t="s">
        <v>44</v>
      </c>
      <c r="H27" s="23"/>
      <c r="I27" s="23"/>
      <c r="J27" s="23"/>
      <c r="K27" s="24" t="str">
        <f t="shared" si="0"/>
        <v/>
      </c>
      <c r="L27" s="24"/>
      <c r="M27" s="48" t="str">
        <f t="shared" si="2"/>
        <v/>
      </c>
      <c r="N27" s="23"/>
      <c r="O27" s="25"/>
      <c r="P27" s="23"/>
      <c r="Q27" s="23"/>
      <c r="R27" s="52" t="str">
        <f t="shared" si="3"/>
        <v/>
      </c>
      <c r="S27" s="52"/>
      <c r="T27" s="53" t="str">
        <f t="shared" si="4"/>
        <v/>
      </c>
      <c r="U27" s="53"/>
    </row>
    <row r="28" spans="2:21">
      <c r="B28" s="23">
        <v>20</v>
      </c>
      <c r="C28" s="24" t="str">
        <f t="shared" si="1"/>
        <v/>
      </c>
      <c r="D28" s="24"/>
      <c r="E28" s="23"/>
      <c r="F28" s="25"/>
      <c r="G28" s="23" t="s">
        <v>46</v>
      </c>
      <c r="H28" s="23"/>
      <c r="I28" s="23"/>
      <c r="J28" s="23"/>
      <c r="K28" s="24" t="str">
        <f t="shared" si="0"/>
        <v/>
      </c>
      <c r="L28" s="24"/>
      <c r="M28" s="48" t="str">
        <f t="shared" si="2"/>
        <v/>
      </c>
      <c r="N28" s="23"/>
      <c r="O28" s="25"/>
      <c r="P28" s="23"/>
      <c r="Q28" s="23"/>
      <c r="R28" s="52" t="str">
        <f t="shared" si="3"/>
        <v/>
      </c>
      <c r="S28" s="52"/>
      <c r="T28" s="53" t="str">
        <f t="shared" si="4"/>
        <v/>
      </c>
      <c r="U28" s="53"/>
    </row>
    <row r="29" spans="2:21">
      <c r="B29" s="23">
        <v>21</v>
      </c>
      <c r="C29" s="24" t="str">
        <f t="shared" si="1"/>
        <v/>
      </c>
      <c r="D29" s="24"/>
      <c r="E29" s="23"/>
      <c r="F29" s="25"/>
      <c r="G29" s="23" t="s">
        <v>44</v>
      </c>
      <c r="H29" s="23"/>
      <c r="I29" s="23"/>
      <c r="J29" s="23"/>
      <c r="K29" s="24" t="str">
        <f t="shared" si="0"/>
        <v/>
      </c>
      <c r="L29" s="24"/>
      <c r="M29" s="48" t="str">
        <f t="shared" si="2"/>
        <v/>
      </c>
      <c r="N29" s="23"/>
      <c r="O29" s="25"/>
      <c r="P29" s="23"/>
      <c r="Q29" s="23"/>
      <c r="R29" s="52" t="str">
        <f t="shared" si="3"/>
        <v/>
      </c>
      <c r="S29" s="52"/>
      <c r="T29" s="53" t="str">
        <f t="shared" si="4"/>
        <v/>
      </c>
      <c r="U29" s="53"/>
    </row>
    <row r="30" spans="2:21">
      <c r="B30" s="23">
        <v>22</v>
      </c>
      <c r="C30" s="24" t="str">
        <f t="shared" si="1"/>
        <v/>
      </c>
      <c r="D30" s="24"/>
      <c r="E30" s="23"/>
      <c r="F30" s="25"/>
      <c r="G30" s="23" t="s">
        <v>44</v>
      </c>
      <c r="H30" s="23"/>
      <c r="I30" s="23"/>
      <c r="J30" s="23"/>
      <c r="K30" s="24" t="str">
        <f t="shared" si="0"/>
        <v/>
      </c>
      <c r="L30" s="24"/>
      <c r="M30" s="48" t="str">
        <f t="shared" si="2"/>
        <v/>
      </c>
      <c r="N30" s="23"/>
      <c r="O30" s="25"/>
      <c r="P30" s="23"/>
      <c r="Q30" s="23"/>
      <c r="R30" s="52" t="str">
        <f t="shared" si="3"/>
        <v/>
      </c>
      <c r="S30" s="52"/>
      <c r="T30" s="53" t="str">
        <f t="shared" si="4"/>
        <v/>
      </c>
      <c r="U30" s="53"/>
    </row>
    <row r="31" spans="2:21">
      <c r="B31" s="23">
        <v>23</v>
      </c>
      <c r="C31" s="24" t="str">
        <f t="shared" si="1"/>
        <v/>
      </c>
      <c r="D31" s="24"/>
      <c r="E31" s="23"/>
      <c r="F31" s="25"/>
      <c r="G31" s="23" t="s">
        <v>44</v>
      </c>
      <c r="H31" s="23"/>
      <c r="I31" s="23"/>
      <c r="J31" s="23"/>
      <c r="K31" s="24" t="str">
        <f t="shared" si="0"/>
        <v/>
      </c>
      <c r="L31" s="24"/>
      <c r="M31" s="48" t="str">
        <f t="shared" si="2"/>
        <v/>
      </c>
      <c r="N31" s="23"/>
      <c r="O31" s="25"/>
      <c r="P31" s="23"/>
      <c r="Q31" s="23"/>
      <c r="R31" s="52" t="str">
        <f t="shared" si="3"/>
        <v/>
      </c>
      <c r="S31" s="52"/>
      <c r="T31" s="53" t="str">
        <f t="shared" si="4"/>
        <v/>
      </c>
      <c r="U31" s="53"/>
    </row>
    <row r="32" spans="2:21">
      <c r="B32" s="23">
        <v>24</v>
      </c>
      <c r="C32" s="24" t="str">
        <f t="shared" si="1"/>
        <v/>
      </c>
      <c r="D32" s="24"/>
      <c r="E32" s="23"/>
      <c r="F32" s="25"/>
      <c r="G32" s="23" t="s">
        <v>44</v>
      </c>
      <c r="H32" s="23"/>
      <c r="I32" s="23"/>
      <c r="J32" s="23"/>
      <c r="K32" s="24" t="str">
        <f t="shared" si="0"/>
        <v/>
      </c>
      <c r="L32" s="24"/>
      <c r="M32" s="48" t="str">
        <f t="shared" si="2"/>
        <v/>
      </c>
      <c r="N32" s="23"/>
      <c r="O32" s="25"/>
      <c r="P32" s="23"/>
      <c r="Q32" s="23"/>
      <c r="R32" s="52" t="str">
        <f t="shared" si="3"/>
        <v/>
      </c>
      <c r="S32" s="52"/>
      <c r="T32" s="53" t="str">
        <f t="shared" si="4"/>
        <v/>
      </c>
      <c r="U32" s="53"/>
    </row>
    <row r="33" spans="2:21">
      <c r="B33" s="23">
        <v>25</v>
      </c>
      <c r="C33" s="24" t="str">
        <f t="shared" si="1"/>
        <v/>
      </c>
      <c r="D33" s="24"/>
      <c r="E33" s="23"/>
      <c r="F33" s="25"/>
      <c r="G33" s="23" t="s">
        <v>46</v>
      </c>
      <c r="H33" s="23"/>
      <c r="I33" s="23"/>
      <c r="J33" s="23"/>
      <c r="K33" s="24" t="str">
        <f t="shared" si="0"/>
        <v/>
      </c>
      <c r="L33" s="24"/>
      <c r="M33" s="48" t="str">
        <f t="shared" si="2"/>
        <v/>
      </c>
      <c r="N33" s="23"/>
      <c r="O33" s="25"/>
      <c r="P33" s="23"/>
      <c r="Q33" s="23"/>
      <c r="R33" s="52" t="str">
        <f t="shared" si="3"/>
        <v/>
      </c>
      <c r="S33" s="52"/>
      <c r="T33" s="53" t="str">
        <f t="shared" si="4"/>
        <v/>
      </c>
      <c r="U33" s="53"/>
    </row>
    <row r="34" spans="2:21">
      <c r="B34" s="23">
        <v>26</v>
      </c>
      <c r="C34" s="24" t="str">
        <f t="shared" si="1"/>
        <v/>
      </c>
      <c r="D34" s="24"/>
      <c r="E34" s="23"/>
      <c r="F34" s="25"/>
      <c r="G34" s="23" t="s">
        <v>44</v>
      </c>
      <c r="H34" s="23"/>
      <c r="I34" s="23"/>
      <c r="J34" s="23"/>
      <c r="K34" s="24" t="str">
        <f t="shared" si="0"/>
        <v/>
      </c>
      <c r="L34" s="24"/>
      <c r="M34" s="48" t="str">
        <f t="shared" si="2"/>
        <v/>
      </c>
      <c r="N34" s="23"/>
      <c r="O34" s="25"/>
      <c r="P34" s="23"/>
      <c r="Q34" s="23"/>
      <c r="R34" s="52" t="str">
        <f t="shared" si="3"/>
        <v/>
      </c>
      <c r="S34" s="52"/>
      <c r="T34" s="53" t="str">
        <f t="shared" si="4"/>
        <v/>
      </c>
      <c r="U34" s="53"/>
    </row>
    <row r="35" spans="2:21">
      <c r="B35" s="23">
        <v>27</v>
      </c>
      <c r="C35" s="24" t="str">
        <f t="shared" si="1"/>
        <v/>
      </c>
      <c r="D35" s="24"/>
      <c r="E35" s="23"/>
      <c r="F35" s="25"/>
      <c r="G35" s="23" t="s">
        <v>44</v>
      </c>
      <c r="H35" s="23"/>
      <c r="I35" s="23"/>
      <c r="J35" s="23"/>
      <c r="K35" s="24" t="str">
        <f t="shared" si="0"/>
        <v/>
      </c>
      <c r="L35" s="24"/>
      <c r="M35" s="48" t="str">
        <f t="shared" si="2"/>
        <v/>
      </c>
      <c r="N35" s="23"/>
      <c r="O35" s="25"/>
      <c r="P35" s="23"/>
      <c r="Q35" s="23"/>
      <c r="R35" s="52" t="str">
        <f t="shared" si="3"/>
        <v/>
      </c>
      <c r="S35" s="52"/>
      <c r="T35" s="53" t="str">
        <f t="shared" si="4"/>
        <v/>
      </c>
      <c r="U35" s="53"/>
    </row>
    <row r="36" spans="2:21">
      <c r="B36" s="23">
        <v>28</v>
      </c>
      <c r="C36" s="24" t="str">
        <f t="shared" si="1"/>
        <v/>
      </c>
      <c r="D36" s="24"/>
      <c r="E36" s="23"/>
      <c r="F36" s="25"/>
      <c r="G36" s="23" t="s">
        <v>44</v>
      </c>
      <c r="H36" s="23"/>
      <c r="I36" s="23"/>
      <c r="J36" s="23"/>
      <c r="K36" s="24" t="str">
        <f t="shared" si="0"/>
        <v/>
      </c>
      <c r="L36" s="24"/>
      <c r="M36" s="48" t="str">
        <f t="shared" si="2"/>
        <v/>
      </c>
      <c r="N36" s="23"/>
      <c r="O36" s="25"/>
      <c r="P36" s="23"/>
      <c r="Q36" s="23"/>
      <c r="R36" s="52" t="str">
        <f t="shared" si="3"/>
        <v/>
      </c>
      <c r="S36" s="52"/>
      <c r="T36" s="53" t="str">
        <f t="shared" si="4"/>
        <v/>
      </c>
      <c r="U36" s="53"/>
    </row>
    <row r="37" spans="2:21">
      <c r="B37" s="23">
        <v>29</v>
      </c>
      <c r="C37" s="24" t="str">
        <f t="shared" si="1"/>
        <v/>
      </c>
      <c r="D37" s="24"/>
      <c r="E37" s="23"/>
      <c r="F37" s="25"/>
      <c r="G37" s="23" t="s">
        <v>44</v>
      </c>
      <c r="H37" s="23"/>
      <c r="I37" s="23"/>
      <c r="J37" s="23"/>
      <c r="K37" s="24" t="str">
        <f t="shared" si="0"/>
        <v/>
      </c>
      <c r="L37" s="24"/>
      <c r="M37" s="48" t="str">
        <f t="shared" si="2"/>
        <v/>
      </c>
      <c r="N37" s="23"/>
      <c r="O37" s="25"/>
      <c r="P37" s="23"/>
      <c r="Q37" s="23"/>
      <c r="R37" s="52" t="str">
        <f t="shared" si="3"/>
        <v/>
      </c>
      <c r="S37" s="52"/>
      <c r="T37" s="53" t="str">
        <f t="shared" si="4"/>
        <v/>
      </c>
      <c r="U37" s="53"/>
    </row>
    <row r="38" spans="2:21">
      <c r="B38" s="23">
        <v>30</v>
      </c>
      <c r="C38" s="24" t="str">
        <f t="shared" si="1"/>
        <v/>
      </c>
      <c r="D38" s="24"/>
      <c r="E38" s="23"/>
      <c r="F38" s="25"/>
      <c r="G38" s="23" t="s">
        <v>46</v>
      </c>
      <c r="H38" s="23"/>
      <c r="I38" s="23"/>
      <c r="J38" s="23"/>
      <c r="K38" s="24" t="str">
        <f t="shared" si="0"/>
        <v/>
      </c>
      <c r="L38" s="24"/>
      <c r="M38" s="48" t="str">
        <f t="shared" si="2"/>
        <v/>
      </c>
      <c r="N38" s="23"/>
      <c r="O38" s="25"/>
      <c r="P38" s="23"/>
      <c r="Q38" s="23"/>
      <c r="R38" s="52" t="str">
        <f t="shared" si="3"/>
        <v/>
      </c>
      <c r="S38" s="52"/>
      <c r="T38" s="53" t="str">
        <f t="shared" si="4"/>
        <v/>
      </c>
      <c r="U38" s="53"/>
    </row>
    <row r="39" spans="2:21">
      <c r="B39" s="23">
        <v>31</v>
      </c>
      <c r="C39" s="24" t="str">
        <f t="shared" si="1"/>
        <v/>
      </c>
      <c r="D39" s="24"/>
      <c r="E39" s="23"/>
      <c r="F39" s="25"/>
      <c r="G39" s="23" t="s">
        <v>46</v>
      </c>
      <c r="H39" s="23"/>
      <c r="I39" s="23"/>
      <c r="J39" s="23"/>
      <c r="K39" s="24" t="str">
        <f t="shared" si="0"/>
        <v/>
      </c>
      <c r="L39" s="24"/>
      <c r="M39" s="48" t="str">
        <f t="shared" si="2"/>
        <v/>
      </c>
      <c r="N39" s="23"/>
      <c r="O39" s="25"/>
      <c r="P39" s="23"/>
      <c r="Q39" s="23"/>
      <c r="R39" s="52" t="str">
        <f t="shared" si="3"/>
        <v/>
      </c>
      <c r="S39" s="52"/>
      <c r="T39" s="53" t="str">
        <f t="shared" si="4"/>
        <v/>
      </c>
      <c r="U39" s="53"/>
    </row>
    <row r="40" spans="2:21">
      <c r="B40" s="23">
        <v>32</v>
      </c>
      <c r="C40" s="24" t="str">
        <f t="shared" si="1"/>
        <v/>
      </c>
      <c r="D40" s="24"/>
      <c r="E40" s="23"/>
      <c r="F40" s="25"/>
      <c r="G40" s="23" t="s">
        <v>46</v>
      </c>
      <c r="H40" s="23"/>
      <c r="I40" s="23"/>
      <c r="J40" s="23"/>
      <c r="K40" s="24" t="str">
        <f t="shared" si="0"/>
        <v/>
      </c>
      <c r="L40" s="24"/>
      <c r="M40" s="48" t="str">
        <f t="shared" si="2"/>
        <v/>
      </c>
      <c r="N40" s="23"/>
      <c r="O40" s="25"/>
      <c r="P40" s="23"/>
      <c r="Q40" s="23"/>
      <c r="R40" s="52" t="str">
        <f t="shared" si="3"/>
        <v/>
      </c>
      <c r="S40" s="52"/>
      <c r="T40" s="53" t="str">
        <f t="shared" si="4"/>
        <v/>
      </c>
      <c r="U40" s="53"/>
    </row>
    <row r="41" spans="2:21">
      <c r="B41" s="23">
        <v>33</v>
      </c>
      <c r="C41" s="24" t="str">
        <f t="shared" si="1"/>
        <v/>
      </c>
      <c r="D41" s="24"/>
      <c r="E41" s="23"/>
      <c r="F41" s="25"/>
      <c r="G41" s="23" t="s">
        <v>44</v>
      </c>
      <c r="H41" s="23"/>
      <c r="I41" s="23"/>
      <c r="J41" s="23"/>
      <c r="K41" s="24" t="str">
        <f t="shared" si="0"/>
        <v/>
      </c>
      <c r="L41" s="24"/>
      <c r="M41" s="48" t="str">
        <f t="shared" si="2"/>
        <v/>
      </c>
      <c r="N41" s="23"/>
      <c r="O41" s="25"/>
      <c r="P41" s="23"/>
      <c r="Q41" s="23"/>
      <c r="R41" s="52" t="str">
        <f t="shared" si="3"/>
        <v/>
      </c>
      <c r="S41" s="52"/>
      <c r="T41" s="53" t="str">
        <f t="shared" si="4"/>
        <v/>
      </c>
      <c r="U41" s="53"/>
    </row>
    <row r="42" spans="2:21">
      <c r="B42" s="23">
        <v>34</v>
      </c>
      <c r="C42" s="24" t="str">
        <f t="shared" si="1"/>
        <v/>
      </c>
      <c r="D42" s="24"/>
      <c r="E42" s="23"/>
      <c r="F42" s="25"/>
      <c r="G42" s="23" t="s">
        <v>46</v>
      </c>
      <c r="H42" s="23"/>
      <c r="I42" s="23"/>
      <c r="J42" s="23"/>
      <c r="K42" s="24" t="str">
        <f t="shared" si="0"/>
        <v/>
      </c>
      <c r="L42" s="24"/>
      <c r="M42" s="48" t="str">
        <f t="shared" si="2"/>
        <v/>
      </c>
      <c r="N42" s="23"/>
      <c r="O42" s="25"/>
      <c r="P42" s="23"/>
      <c r="Q42" s="23"/>
      <c r="R42" s="52" t="str">
        <f t="shared" si="3"/>
        <v/>
      </c>
      <c r="S42" s="52"/>
      <c r="T42" s="53" t="str">
        <f t="shared" si="4"/>
        <v/>
      </c>
      <c r="U42" s="53"/>
    </row>
    <row r="43" spans="2:21">
      <c r="B43" s="23">
        <v>35</v>
      </c>
      <c r="C43" s="24" t="str">
        <f t="shared" si="1"/>
        <v/>
      </c>
      <c r="D43" s="24"/>
      <c r="E43" s="23"/>
      <c r="F43" s="25"/>
      <c r="G43" s="23" t="s">
        <v>44</v>
      </c>
      <c r="H43" s="23"/>
      <c r="I43" s="23"/>
      <c r="J43" s="23"/>
      <c r="K43" s="24" t="str">
        <f t="shared" si="0"/>
        <v/>
      </c>
      <c r="L43" s="24"/>
      <c r="M43" s="48" t="str">
        <f t="shared" si="2"/>
        <v/>
      </c>
      <c r="N43" s="23"/>
      <c r="O43" s="25"/>
      <c r="P43" s="23"/>
      <c r="Q43" s="23"/>
      <c r="R43" s="52" t="str">
        <f t="shared" si="3"/>
        <v/>
      </c>
      <c r="S43" s="52"/>
      <c r="T43" s="53" t="str">
        <f t="shared" si="4"/>
        <v/>
      </c>
      <c r="U43" s="53"/>
    </row>
    <row r="44" spans="2:21">
      <c r="B44" s="23">
        <v>36</v>
      </c>
      <c r="C44" s="24" t="str">
        <f t="shared" si="1"/>
        <v/>
      </c>
      <c r="D44" s="24"/>
      <c r="E44" s="23"/>
      <c r="F44" s="25"/>
      <c r="G44" s="23" t="s">
        <v>46</v>
      </c>
      <c r="H44" s="23"/>
      <c r="I44" s="23"/>
      <c r="J44" s="23"/>
      <c r="K44" s="24" t="str">
        <f t="shared" si="0"/>
        <v/>
      </c>
      <c r="L44" s="24"/>
      <c r="M44" s="48" t="str">
        <f t="shared" si="2"/>
        <v/>
      </c>
      <c r="N44" s="23"/>
      <c r="O44" s="25"/>
      <c r="P44" s="23"/>
      <c r="Q44" s="23"/>
      <c r="R44" s="52" t="str">
        <f t="shared" si="3"/>
        <v/>
      </c>
      <c r="S44" s="52"/>
      <c r="T44" s="53" t="str">
        <f t="shared" si="4"/>
        <v/>
      </c>
      <c r="U44" s="53"/>
    </row>
    <row r="45" spans="2:21">
      <c r="B45" s="23">
        <v>37</v>
      </c>
      <c r="C45" s="24" t="str">
        <f t="shared" si="1"/>
        <v/>
      </c>
      <c r="D45" s="24"/>
      <c r="E45" s="23"/>
      <c r="F45" s="25"/>
      <c r="G45" s="23" t="s">
        <v>44</v>
      </c>
      <c r="H45" s="23"/>
      <c r="I45" s="23"/>
      <c r="J45" s="23"/>
      <c r="K45" s="24" t="str">
        <f t="shared" si="0"/>
        <v/>
      </c>
      <c r="L45" s="24"/>
      <c r="M45" s="48" t="str">
        <f t="shared" si="2"/>
        <v/>
      </c>
      <c r="N45" s="23"/>
      <c r="O45" s="25"/>
      <c r="P45" s="23"/>
      <c r="Q45" s="23"/>
      <c r="R45" s="52" t="str">
        <f t="shared" si="3"/>
        <v/>
      </c>
      <c r="S45" s="52"/>
      <c r="T45" s="53" t="str">
        <f t="shared" si="4"/>
        <v/>
      </c>
      <c r="U45" s="53"/>
    </row>
    <row r="46" spans="2:21">
      <c r="B46" s="23">
        <v>38</v>
      </c>
      <c r="C46" s="24" t="str">
        <f t="shared" si="1"/>
        <v/>
      </c>
      <c r="D46" s="24"/>
      <c r="E46" s="23"/>
      <c r="F46" s="25"/>
      <c r="G46" s="23" t="s">
        <v>46</v>
      </c>
      <c r="H46" s="23"/>
      <c r="I46" s="23"/>
      <c r="J46" s="23"/>
      <c r="K46" s="24" t="str">
        <f t="shared" si="0"/>
        <v/>
      </c>
      <c r="L46" s="24"/>
      <c r="M46" s="48" t="str">
        <f t="shared" si="2"/>
        <v/>
      </c>
      <c r="N46" s="23"/>
      <c r="O46" s="25"/>
      <c r="P46" s="23"/>
      <c r="Q46" s="23"/>
      <c r="R46" s="52" t="str">
        <f t="shared" si="3"/>
        <v/>
      </c>
      <c r="S46" s="52"/>
      <c r="T46" s="53" t="str">
        <f t="shared" si="4"/>
        <v/>
      </c>
      <c r="U46" s="53"/>
    </row>
    <row r="47" spans="2:21">
      <c r="B47" s="23">
        <v>39</v>
      </c>
      <c r="C47" s="24" t="str">
        <f t="shared" si="1"/>
        <v/>
      </c>
      <c r="D47" s="24"/>
      <c r="E47" s="23"/>
      <c r="F47" s="25"/>
      <c r="G47" s="23" t="s">
        <v>46</v>
      </c>
      <c r="H47" s="23"/>
      <c r="I47" s="23"/>
      <c r="J47" s="23"/>
      <c r="K47" s="24" t="str">
        <f t="shared" si="0"/>
        <v/>
      </c>
      <c r="L47" s="24"/>
      <c r="M47" s="48" t="str">
        <f t="shared" si="2"/>
        <v/>
      </c>
      <c r="N47" s="23"/>
      <c r="O47" s="25"/>
      <c r="P47" s="23"/>
      <c r="Q47" s="23"/>
      <c r="R47" s="52" t="str">
        <f t="shared" si="3"/>
        <v/>
      </c>
      <c r="S47" s="52"/>
      <c r="T47" s="53" t="str">
        <f t="shared" si="4"/>
        <v/>
      </c>
      <c r="U47" s="53"/>
    </row>
    <row r="48" spans="2:21">
      <c r="B48" s="23">
        <v>40</v>
      </c>
      <c r="C48" s="24" t="str">
        <f t="shared" si="1"/>
        <v/>
      </c>
      <c r="D48" s="24"/>
      <c r="E48" s="23"/>
      <c r="F48" s="25"/>
      <c r="G48" s="23" t="s">
        <v>44</v>
      </c>
      <c r="H48" s="23"/>
      <c r="I48" s="23"/>
      <c r="J48" s="23"/>
      <c r="K48" s="24" t="str">
        <f t="shared" si="0"/>
        <v/>
      </c>
      <c r="L48" s="24"/>
      <c r="M48" s="48" t="str">
        <f t="shared" si="2"/>
        <v/>
      </c>
      <c r="N48" s="23"/>
      <c r="O48" s="25"/>
      <c r="P48" s="23"/>
      <c r="Q48" s="23"/>
      <c r="R48" s="52" t="str">
        <f t="shared" si="3"/>
        <v/>
      </c>
      <c r="S48" s="52"/>
      <c r="T48" s="53" t="str">
        <f t="shared" si="4"/>
        <v/>
      </c>
      <c r="U48" s="53"/>
    </row>
    <row r="49" spans="2:21">
      <c r="B49" s="23">
        <v>41</v>
      </c>
      <c r="C49" s="24" t="str">
        <f t="shared" si="1"/>
        <v/>
      </c>
      <c r="D49" s="24"/>
      <c r="E49" s="23"/>
      <c r="F49" s="25"/>
      <c r="G49" s="23" t="s">
        <v>46</v>
      </c>
      <c r="H49" s="23"/>
      <c r="I49" s="23"/>
      <c r="J49" s="23"/>
      <c r="K49" s="24" t="str">
        <f t="shared" si="0"/>
        <v/>
      </c>
      <c r="L49" s="24"/>
      <c r="M49" s="48" t="str">
        <f t="shared" si="2"/>
        <v/>
      </c>
      <c r="N49" s="23"/>
      <c r="O49" s="25"/>
      <c r="P49" s="23"/>
      <c r="Q49" s="23"/>
      <c r="R49" s="52" t="str">
        <f t="shared" si="3"/>
        <v/>
      </c>
      <c r="S49" s="52"/>
      <c r="T49" s="53" t="str">
        <f t="shared" si="4"/>
        <v/>
      </c>
      <c r="U49" s="53"/>
    </row>
    <row r="50" spans="2:21">
      <c r="B50" s="23">
        <v>42</v>
      </c>
      <c r="C50" s="24" t="str">
        <f t="shared" si="1"/>
        <v/>
      </c>
      <c r="D50" s="24"/>
      <c r="E50" s="23"/>
      <c r="F50" s="25"/>
      <c r="G50" s="23" t="s">
        <v>46</v>
      </c>
      <c r="H50" s="23"/>
      <c r="I50" s="23"/>
      <c r="J50" s="23"/>
      <c r="K50" s="24" t="str">
        <f t="shared" si="0"/>
        <v/>
      </c>
      <c r="L50" s="24"/>
      <c r="M50" s="48" t="str">
        <f t="shared" si="2"/>
        <v/>
      </c>
      <c r="N50" s="23"/>
      <c r="O50" s="25"/>
      <c r="P50" s="23"/>
      <c r="Q50" s="23"/>
      <c r="R50" s="52" t="str">
        <f t="shared" si="3"/>
        <v/>
      </c>
      <c r="S50" s="52"/>
      <c r="T50" s="53" t="str">
        <f t="shared" si="4"/>
        <v/>
      </c>
      <c r="U50" s="53"/>
    </row>
    <row r="51" spans="2:21">
      <c r="B51" s="23">
        <v>43</v>
      </c>
      <c r="C51" s="24" t="str">
        <f t="shared" si="1"/>
        <v/>
      </c>
      <c r="D51" s="24"/>
      <c r="E51" s="23"/>
      <c r="F51" s="25"/>
      <c r="G51" s="23" t="s">
        <v>44</v>
      </c>
      <c r="H51" s="23"/>
      <c r="I51" s="23"/>
      <c r="J51" s="23"/>
      <c r="K51" s="24" t="str">
        <f t="shared" si="0"/>
        <v/>
      </c>
      <c r="L51" s="24"/>
      <c r="M51" s="48" t="str">
        <f t="shared" si="2"/>
        <v/>
      </c>
      <c r="N51" s="23"/>
      <c r="O51" s="25"/>
      <c r="P51" s="23"/>
      <c r="Q51" s="23"/>
      <c r="R51" s="52" t="str">
        <f t="shared" si="3"/>
        <v/>
      </c>
      <c r="S51" s="52"/>
      <c r="T51" s="53" t="str">
        <f t="shared" si="4"/>
        <v/>
      </c>
      <c r="U51" s="53"/>
    </row>
    <row r="52" spans="2:21">
      <c r="B52" s="23">
        <v>44</v>
      </c>
      <c r="C52" s="24" t="str">
        <f t="shared" si="1"/>
        <v/>
      </c>
      <c r="D52" s="24"/>
      <c r="E52" s="23"/>
      <c r="F52" s="25"/>
      <c r="G52" s="23" t="s">
        <v>44</v>
      </c>
      <c r="H52" s="23"/>
      <c r="I52" s="23"/>
      <c r="J52" s="23"/>
      <c r="K52" s="24" t="str">
        <f t="shared" si="0"/>
        <v/>
      </c>
      <c r="L52" s="24"/>
      <c r="M52" s="48" t="str">
        <f t="shared" si="2"/>
        <v/>
      </c>
      <c r="N52" s="23"/>
      <c r="O52" s="25"/>
      <c r="P52" s="23"/>
      <c r="Q52" s="23"/>
      <c r="R52" s="52" t="str">
        <f t="shared" si="3"/>
        <v/>
      </c>
      <c r="S52" s="52"/>
      <c r="T52" s="53" t="str">
        <f t="shared" si="4"/>
        <v/>
      </c>
      <c r="U52" s="53"/>
    </row>
    <row r="53" spans="2:21">
      <c r="B53" s="23">
        <v>45</v>
      </c>
      <c r="C53" s="24" t="str">
        <f t="shared" si="1"/>
        <v/>
      </c>
      <c r="D53" s="24"/>
      <c r="E53" s="23"/>
      <c r="F53" s="25"/>
      <c r="G53" s="23" t="s">
        <v>46</v>
      </c>
      <c r="H53" s="23"/>
      <c r="I53" s="23"/>
      <c r="J53" s="23"/>
      <c r="K53" s="24" t="str">
        <f t="shared" si="0"/>
        <v/>
      </c>
      <c r="L53" s="24"/>
      <c r="M53" s="48" t="str">
        <f t="shared" si="2"/>
        <v/>
      </c>
      <c r="N53" s="23"/>
      <c r="O53" s="25"/>
      <c r="P53" s="23"/>
      <c r="Q53" s="23"/>
      <c r="R53" s="52" t="str">
        <f t="shared" si="3"/>
        <v/>
      </c>
      <c r="S53" s="52"/>
      <c r="T53" s="53" t="str">
        <f t="shared" si="4"/>
        <v/>
      </c>
      <c r="U53" s="53"/>
    </row>
    <row r="54" spans="2:21">
      <c r="B54" s="23">
        <v>46</v>
      </c>
      <c r="C54" s="24" t="str">
        <f t="shared" si="1"/>
        <v/>
      </c>
      <c r="D54" s="24"/>
      <c r="E54" s="23"/>
      <c r="F54" s="25"/>
      <c r="G54" s="23" t="s">
        <v>46</v>
      </c>
      <c r="H54" s="23"/>
      <c r="I54" s="23"/>
      <c r="J54" s="23"/>
      <c r="K54" s="24" t="str">
        <f t="shared" si="0"/>
        <v/>
      </c>
      <c r="L54" s="24"/>
      <c r="M54" s="48" t="str">
        <f t="shared" si="2"/>
        <v/>
      </c>
      <c r="N54" s="23"/>
      <c r="O54" s="25"/>
      <c r="P54" s="23"/>
      <c r="Q54" s="23"/>
      <c r="R54" s="52" t="str">
        <f t="shared" si="3"/>
        <v/>
      </c>
      <c r="S54" s="52"/>
      <c r="T54" s="53" t="str">
        <f t="shared" si="4"/>
        <v/>
      </c>
      <c r="U54" s="53"/>
    </row>
    <row r="55" spans="2:21">
      <c r="B55" s="23">
        <v>47</v>
      </c>
      <c r="C55" s="24" t="str">
        <f t="shared" si="1"/>
        <v/>
      </c>
      <c r="D55" s="24"/>
      <c r="E55" s="23"/>
      <c r="F55" s="25"/>
      <c r="G55" s="23" t="s">
        <v>44</v>
      </c>
      <c r="H55" s="23"/>
      <c r="I55" s="23"/>
      <c r="J55" s="23"/>
      <c r="K55" s="24" t="str">
        <f t="shared" si="0"/>
        <v/>
      </c>
      <c r="L55" s="24"/>
      <c r="M55" s="48" t="str">
        <f t="shared" si="2"/>
        <v/>
      </c>
      <c r="N55" s="23"/>
      <c r="O55" s="25"/>
      <c r="P55" s="23"/>
      <c r="Q55" s="23"/>
      <c r="R55" s="52" t="str">
        <f t="shared" si="3"/>
        <v/>
      </c>
      <c r="S55" s="52"/>
      <c r="T55" s="53" t="str">
        <f t="shared" si="4"/>
        <v/>
      </c>
      <c r="U55" s="53"/>
    </row>
    <row r="56" spans="2:21">
      <c r="B56" s="23">
        <v>48</v>
      </c>
      <c r="C56" s="24" t="str">
        <f t="shared" si="1"/>
        <v/>
      </c>
      <c r="D56" s="24"/>
      <c r="E56" s="23"/>
      <c r="F56" s="25"/>
      <c r="G56" s="23" t="s">
        <v>44</v>
      </c>
      <c r="H56" s="23"/>
      <c r="I56" s="23"/>
      <c r="J56" s="23"/>
      <c r="K56" s="24" t="str">
        <f t="shared" si="0"/>
        <v/>
      </c>
      <c r="L56" s="24"/>
      <c r="M56" s="48" t="str">
        <f t="shared" si="2"/>
        <v/>
      </c>
      <c r="N56" s="23"/>
      <c r="O56" s="25"/>
      <c r="P56" s="23"/>
      <c r="Q56" s="23"/>
      <c r="R56" s="52" t="str">
        <f t="shared" si="3"/>
        <v/>
      </c>
      <c r="S56" s="52"/>
      <c r="T56" s="53" t="str">
        <f t="shared" si="4"/>
        <v/>
      </c>
      <c r="U56" s="53"/>
    </row>
    <row r="57" spans="2:21">
      <c r="B57" s="23">
        <v>49</v>
      </c>
      <c r="C57" s="24" t="str">
        <f t="shared" si="1"/>
        <v/>
      </c>
      <c r="D57" s="24"/>
      <c r="E57" s="23"/>
      <c r="F57" s="25"/>
      <c r="G57" s="23" t="s">
        <v>44</v>
      </c>
      <c r="H57" s="23"/>
      <c r="I57" s="23"/>
      <c r="J57" s="23"/>
      <c r="K57" s="24" t="str">
        <f t="shared" si="0"/>
        <v/>
      </c>
      <c r="L57" s="24"/>
      <c r="M57" s="48" t="str">
        <f t="shared" si="2"/>
        <v/>
      </c>
      <c r="N57" s="23"/>
      <c r="O57" s="25"/>
      <c r="P57" s="23"/>
      <c r="Q57" s="23"/>
      <c r="R57" s="52" t="str">
        <f t="shared" si="3"/>
        <v/>
      </c>
      <c r="S57" s="52"/>
      <c r="T57" s="53" t="str">
        <f t="shared" si="4"/>
        <v/>
      </c>
      <c r="U57" s="53"/>
    </row>
    <row r="58" spans="2:21">
      <c r="B58" s="23">
        <v>50</v>
      </c>
      <c r="C58" s="24" t="str">
        <f t="shared" si="1"/>
        <v/>
      </c>
      <c r="D58" s="24"/>
      <c r="E58" s="23"/>
      <c r="F58" s="25"/>
      <c r="G58" s="23" t="s">
        <v>44</v>
      </c>
      <c r="H58" s="23"/>
      <c r="I58" s="23"/>
      <c r="J58" s="23"/>
      <c r="K58" s="24" t="str">
        <f t="shared" si="0"/>
        <v/>
      </c>
      <c r="L58" s="24"/>
      <c r="M58" s="48" t="str">
        <f t="shared" si="2"/>
        <v/>
      </c>
      <c r="N58" s="23"/>
      <c r="O58" s="25"/>
      <c r="P58" s="23"/>
      <c r="Q58" s="23"/>
      <c r="R58" s="52" t="str">
        <f t="shared" si="3"/>
        <v/>
      </c>
      <c r="S58" s="52"/>
      <c r="T58" s="53" t="str">
        <f t="shared" si="4"/>
        <v/>
      </c>
      <c r="U58" s="53"/>
    </row>
    <row r="59" spans="2:21">
      <c r="B59" s="23">
        <v>51</v>
      </c>
      <c r="C59" s="24" t="str">
        <f t="shared" si="1"/>
        <v/>
      </c>
      <c r="D59" s="24"/>
      <c r="E59" s="23"/>
      <c r="F59" s="25"/>
      <c r="G59" s="23" t="s">
        <v>44</v>
      </c>
      <c r="H59" s="23"/>
      <c r="I59" s="23"/>
      <c r="J59" s="23"/>
      <c r="K59" s="24" t="str">
        <f t="shared" si="0"/>
        <v/>
      </c>
      <c r="L59" s="24"/>
      <c r="M59" s="48" t="str">
        <f t="shared" si="2"/>
        <v/>
      </c>
      <c r="N59" s="23"/>
      <c r="O59" s="25"/>
      <c r="P59" s="23"/>
      <c r="Q59" s="23"/>
      <c r="R59" s="52" t="str">
        <f t="shared" si="3"/>
        <v/>
      </c>
      <c r="S59" s="52"/>
      <c r="T59" s="53" t="str">
        <f t="shared" si="4"/>
        <v/>
      </c>
      <c r="U59" s="53"/>
    </row>
    <row r="60" spans="2:21">
      <c r="B60" s="23">
        <v>52</v>
      </c>
      <c r="C60" s="24" t="str">
        <f t="shared" si="1"/>
        <v/>
      </c>
      <c r="D60" s="24"/>
      <c r="E60" s="23"/>
      <c r="F60" s="25"/>
      <c r="G60" s="23" t="s">
        <v>44</v>
      </c>
      <c r="H60" s="23"/>
      <c r="I60" s="23"/>
      <c r="J60" s="23"/>
      <c r="K60" s="24" t="str">
        <f t="shared" si="0"/>
        <v/>
      </c>
      <c r="L60" s="24"/>
      <c r="M60" s="48" t="str">
        <f t="shared" si="2"/>
        <v/>
      </c>
      <c r="N60" s="23"/>
      <c r="O60" s="25"/>
      <c r="P60" s="23"/>
      <c r="Q60" s="23"/>
      <c r="R60" s="52" t="str">
        <f t="shared" si="3"/>
        <v/>
      </c>
      <c r="S60" s="52"/>
      <c r="T60" s="53" t="str">
        <f t="shared" si="4"/>
        <v/>
      </c>
      <c r="U60" s="53"/>
    </row>
    <row r="61" spans="2:21">
      <c r="B61" s="23">
        <v>53</v>
      </c>
      <c r="C61" s="24" t="str">
        <f t="shared" si="1"/>
        <v/>
      </c>
      <c r="D61" s="24"/>
      <c r="E61" s="23"/>
      <c r="F61" s="25"/>
      <c r="G61" s="23" t="s">
        <v>44</v>
      </c>
      <c r="H61" s="23"/>
      <c r="I61" s="23"/>
      <c r="J61" s="23"/>
      <c r="K61" s="24" t="str">
        <f t="shared" si="0"/>
        <v/>
      </c>
      <c r="L61" s="24"/>
      <c r="M61" s="48" t="str">
        <f t="shared" si="2"/>
        <v/>
      </c>
      <c r="N61" s="23"/>
      <c r="O61" s="25"/>
      <c r="P61" s="23"/>
      <c r="Q61" s="23"/>
      <c r="R61" s="52" t="str">
        <f t="shared" si="3"/>
        <v/>
      </c>
      <c r="S61" s="52"/>
      <c r="T61" s="53" t="str">
        <f t="shared" si="4"/>
        <v/>
      </c>
      <c r="U61" s="53"/>
    </row>
    <row r="62" spans="2:21">
      <c r="B62" s="23">
        <v>54</v>
      </c>
      <c r="C62" s="24" t="str">
        <f t="shared" si="1"/>
        <v/>
      </c>
      <c r="D62" s="24"/>
      <c r="E62" s="23"/>
      <c r="F62" s="25"/>
      <c r="G62" s="23" t="s">
        <v>44</v>
      </c>
      <c r="H62" s="23"/>
      <c r="I62" s="23"/>
      <c r="J62" s="23"/>
      <c r="K62" s="24" t="str">
        <f t="shared" si="0"/>
        <v/>
      </c>
      <c r="L62" s="24"/>
      <c r="M62" s="48" t="str">
        <f t="shared" si="2"/>
        <v/>
      </c>
      <c r="N62" s="23"/>
      <c r="O62" s="25"/>
      <c r="P62" s="23"/>
      <c r="Q62" s="23"/>
      <c r="R62" s="52" t="str">
        <f t="shared" si="3"/>
        <v/>
      </c>
      <c r="S62" s="52"/>
      <c r="T62" s="53" t="str">
        <f t="shared" si="4"/>
        <v/>
      </c>
      <c r="U62" s="53"/>
    </row>
    <row r="63" spans="2:21">
      <c r="B63" s="23">
        <v>55</v>
      </c>
      <c r="C63" s="24" t="str">
        <f t="shared" si="1"/>
        <v/>
      </c>
      <c r="D63" s="24"/>
      <c r="E63" s="23"/>
      <c r="F63" s="25"/>
      <c r="G63" s="23" t="s">
        <v>46</v>
      </c>
      <c r="H63" s="23"/>
      <c r="I63" s="23"/>
      <c r="J63" s="23"/>
      <c r="K63" s="24" t="str">
        <f t="shared" si="0"/>
        <v/>
      </c>
      <c r="L63" s="24"/>
      <c r="M63" s="48" t="str">
        <f t="shared" si="2"/>
        <v/>
      </c>
      <c r="N63" s="23"/>
      <c r="O63" s="25"/>
      <c r="P63" s="23"/>
      <c r="Q63" s="23"/>
      <c r="R63" s="52" t="str">
        <f t="shared" si="3"/>
        <v/>
      </c>
      <c r="S63" s="52"/>
      <c r="T63" s="53" t="str">
        <f t="shared" si="4"/>
        <v/>
      </c>
      <c r="U63" s="53"/>
    </row>
    <row r="64" spans="2:21">
      <c r="B64" s="23">
        <v>56</v>
      </c>
      <c r="C64" s="24" t="str">
        <f t="shared" si="1"/>
        <v/>
      </c>
      <c r="D64" s="24"/>
      <c r="E64" s="23"/>
      <c r="F64" s="25"/>
      <c r="G64" s="23" t="s">
        <v>44</v>
      </c>
      <c r="H64" s="23"/>
      <c r="I64" s="23"/>
      <c r="J64" s="23"/>
      <c r="K64" s="24" t="str">
        <f t="shared" si="0"/>
        <v/>
      </c>
      <c r="L64" s="24"/>
      <c r="M64" s="48" t="str">
        <f t="shared" si="2"/>
        <v/>
      </c>
      <c r="N64" s="23"/>
      <c r="O64" s="25"/>
      <c r="P64" s="23"/>
      <c r="Q64" s="23"/>
      <c r="R64" s="52" t="str">
        <f t="shared" si="3"/>
        <v/>
      </c>
      <c r="S64" s="52"/>
      <c r="T64" s="53" t="str">
        <f t="shared" si="4"/>
        <v/>
      </c>
      <c r="U64" s="53"/>
    </row>
    <row r="65" spans="2:21">
      <c r="B65" s="23">
        <v>57</v>
      </c>
      <c r="C65" s="24" t="str">
        <f t="shared" si="1"/>
        <v/>
      </c>
      <c r="D65" s="24"/>
      <c r="E65" s="23"/>
      <c r="F65" s="25"/>
      <c r="G65" s="23" t="s">
        <v>44</v>
      </c>
      <c r="H65" s="23"/>
      <c r="I65" s="23"/>
      <c r="J65" s="23"/>
      <c r="K65" s="24" t="str">
        <f t="shared" si="0"/>
        <v/>
      </c>
      <c r="L65" s="24"/>
      <c r="M65" s="48" t="str">
        <f t="shared" si="2"/>
        <v/>
      </c>
      <c r="N65" s="23"/>
      <c r="O65" s="25"/>
      <c r="P65" s="23"/>
      <c r="Q65" s="23"/>
      <c r="R65" s="52" t="str">
        <f t="shared" si="3"/>
        <v/>
      </c>
      <c r="S65" s="52"/>
      <c r="T65" s="53" t="str">
        <f t="shared" si="4"/>
        <v/>
      </c>
      <c r="U65" s="53"/>
    </row>
    <row r="66" spans="2:21">
      <c r="B66" s="23">
        <v>58</v>
      </c>
      <c r="C66" s="24" t="str">
        <f t="shared" si="1"/>
        <v/>
      </c>
      <c r="D66" s="24"/>
      <c r="E66" s="23"/>
      <c r="F66" s="25"/>
      <c r="G66" s="23" t="s">
        <v>44</v>
      </c>
      <c r="H66" s="23"/>
      <c r="I66" s="23"/>
      <c r="J66" s="23"/>
      <c r="K66" s="24" t="str">
        <f t="shared" si="0"/>
        <v/>
      </c>
      <c r="L66" s="24"/>
      <c r="M66" s="48" t="str">
        <f t="shared" si="2"/>
        <v/>
      </c>
      <c r="N66" s="23"/>
      <c r="O66" s="25"/>
      <c r="P66" s="23"/>
      <c r="Q66" s="23"/>
      <c r="R66" s="52" t="str">
        <f t="shared" si="3"/>
        <v/>
      </c>
      <c r="S66" s="52"/>
      <c r="T66" s="53" t="str">
        <f t="shared" si="4"/>
        <v/>
      </c>
      <c r="U66" s="53"/>
    </row>
    <row r="67" spans="2:21">
      <c r="B67" s="23">
        <v>59</v>
      </c>
      <c r="C67" s="24" t="str">
        <f t="shared" si="1"/>
        <v/>
      </c>
      <c r="D67" s="24"/>
      <c r="E67" s="23"/>
      <c r="F67" s="25"/>
      <c r="G67" s="23" t="s">
        <v>44</v>
      </c>
      <c r="H67" s="23"/>
      <c r="I67" s="23"/>
      <c r="J67" s="23"/>
      <c r="K67" s="24" t="str">
        <f t="shared" si="0"/>
        <v/>
      </c>
      <c r="L67" s="24"/>
      <c r="M67" s="48" t="str">
        <f t="shared" si="2"/>
        <v/>
      </c>
      <c r="N67" s="23"/>
      <c r="O67" s="25"/>
      <c r="P67" s="23"/>
      <c r="Q67" s="23"/>
      <c r="R67" s="52" t="str">
        <f t="shared" si="3"/>
        <v/>
      </c>
      <c r="S67" s="52"/>
      <c r="T67" s="53" t="str">
        <f t="shared" si="4"/>
        <v/>
      </c>
      <c r="U67" s="53"/>
    </row>
    <row r="68" spans="2:21">
      <c r="B68" s="23">
        <v>60</v>
      </c>
      <c r="C68" s="24" t="str">
        <f t="shared" si="1"/>
        <v/>
      </c>
      <c r="D68" s="24"/>
      <c r="E68" s="23"/>
      <c r="F68" s="25"/>
      <c r="G68" s="23" t="s">
        <v>46</v>
      </c>
      <c r="H68" s="23"/>
      <c r="I68" s="23"/>
      <c r="J68" s="23"/>
      <c r="K68" s="24" t="str">
        <f t="shared" si="0"/>
        <v/>
      </c>
      <c r="L68" s="24"/>
      <c r="M68" s="48" t="str">
        <f t="shared" si="2"/>
        <v/>
      </c>
      <c r="N68" s="23"/>
      <c r="O68" s="25"/>
      <c r="P68" s="23"/>
      <c r="Q68" s="23"/>
      <c r="R68" s="52" t="str">
        <f t="shared" si="3"/>
        <v/>
      </c>
      <c r="S68" s="52"/>
      <c r="T68" s="53" t="str">
        <f t="shared" si="4"/>
        <v/>
      </c>
      <c r="U68" s="53"/>
    </row>
    <row r="69" spans="2:21">
      <c r="B69" s="23">
        <v>61</v>
      </c>
      <c r="C69" s="24" t="str">
        <f t="shared" si="1"/>
        <v/>
      </c>
      <c r="D69" s="24"/>
      <c r="E69" s="23"/>
      <c r="F69" s="25"/>
      <c r="G69" s="23" t="s">
        <v>46</v>
      </c>
      <c r="H69" s="23"/>
      <c r="I69" s="23"/>
      <c r="J69" s="23"/>
      <c r="K69" s="24" t="str">
        <f t="shared" si="0"/>
        <v/>
      </c>
      <c r="L69" s="24"/>
      <c r="M69" s="48" t="str">
        <f t="shared" si="2"/>
        <v/>
      </c>
      <c r="N69" s="23"/>
      <c r="O69" s="25"/>
      <c r="P69" s="23"/>
      <c r="Q69" s="23"/>
      <c r="R69" s="52" t="str">
        <f t="shared" si="3"/>
        <v/>
      </c>
      <c r="S69" s="52"/>
      <c r="T69" s="53" t="str">
        <f t="shared" si="4"/>
        <v/>
      </c>
      <c r="U69" s="53"/>
    </row>
    <row r="70" spans="2:21">
      <c r="B70" s="23">
        <v>62</v>
      </c>
      <c r="C70" s="24" t="str">
        <f t="shared" si="1"/>
        <v/>
      </c>
      <c r="D70" s="24"/>
      <c r="E70" s="23"/>
      <c r="F70" s="25"/>
      <c r="G70" s="23" t="s">
        <v>44</v>
      </c>
      <c r="H70" s="23"/>
      <c r="I70" s="23"/>
      <c r="J70" s="23"/>
      <c r="K70" s="24" t="str">
        <f t="shared" si="0"/>
        <v/>
      </c>
      <c r="L70" s="24"/>
      <c r="M70" s="48" t="str">
        <f t="shared" si="2"/>
        <v/>
      </c>
      <c r="N70" s="23"/>
      <c r="O70" s="25"/>
      <c r="P70" s="23"/>
      <c r="Q70" s="23"/>
      <c r="R70" s="52" t="str">
        <f t="shared" si="3"/>
        <v/>
      </c>
      <c r="S70" s="52"/>
      <c r="T70" s="53" t="str">
        <f t="shared" si="4"/>
        <v/>
      </c>
      <c r="U70" s="53"/>
    </row>
    <row r="71" spans="2:21">
      <c r="B71" s="23">
        <v>63</v>
      </c>
      <c r="C71" s="24" t="str">
        <f t="shared" si="1"/>
        <v/>
      </c>
      <c r="D71" s="24"/>
      <c r="E71" s="23"/>
      <c r="F71" s="25"/>
      <c r="G71" s="23" t="s">
        <v>46</v>
      </c>
      <c r="H71" s="23"/>
      <c r="I71" s="23"/>
      <c r="J71" s="23"/>
      <c r="K71" s="24" t="str">
        <f t="shared" si="0"/>
        <v/>
      </c>
      <c r="L71" s="24"/>
      <c r="M71" s="48" t="str">
        <f t="shared" si="2"/>
        <v/>
      </c>
      <c r="N71" s="23"/>
      <c r="O71" s="25"/>
      <c r="P71" s="23"/>
      <c r="Q71" s="23"/>
      <c r="R71" s="52" t="str">
        <f t="shared" si="3"/>
        <v/>
      </c>
      <c r="S71" s="52"/>
      <c r="T71" s="53" t="str">
        <f t="shared" si="4"/>
        <v/>
      </c>
      <c r="U71" s="53"/>
    </row>
    <row r="72" spans="2:21">
      <c r="B72" s="23">
        <v>64</v>
      </c>
      <c r="C72" s="24" t="str">
        <f t="shared" si="1"/>
        <v/>
      </c>
      <c r="D72" s="24"/>
      <c r="E72" s="23"/>
      <c r="F72" s="25"/>
      <c r="G72" s="23" t="s">
        <v>44</v>
      </c>
      <c r="H72" s="23"/>
      <c r="I72" s="23"/>
      <c r="J72" s="23"/>
      <c r="K72" s="24" t="str">
        <f t="shared" si="0"/>
        <v/>
      </c>
      <c r="L72" s="24"/>
      <c r="M72" s="48" t="str">
        <f t="shared" si="2"/>
        <v/>
      </c>
      <c r="N72" s="23"/>
      <c r="O72" s="25"/>
      <c r="P72" s="23"/>
      <c r="Q72" s="23"/>
      <c r="R72" s="52" t="str">
        <f t="shared" si="3"/>
        <v/>
      </c>
      <c r="S72" s="52"/>
      <c r="T72" s="53" t="str">
        <f t="shared" si="4"/>
        <v/>
      </c>
      <c r="U72" s="53"/>
    </row>
    <row r="73" spans="2:21">
      <c r="B73" s="23">
        <v>65</v>
      </c>
      <c r="C73" s="24" t="str">
        <f t="shared" si="1"/>
        <v/>
      </c>
      <c r="D73" s="24"/>
      <c r="E73" s="23"/>
      <c r="F73" s="25"/>
      <c r="G73" s="23" t="s">
        <v>46</v>
      </c>
      <c r="H73" s="23"/>
      <c r="I73" s="23"/>
      <c r="J73" s="23"/>
      <c r="K73" s="24" t="str">
        <f t="shared" ref="K73:K108" si="5">IF(F73="","",C73*0.03)</f>
        <v/>
      </c>
      <c r="L73" s="24"/>
      <c r="M73" s="48" t="str">
        <f t="shared" si="2"/>
        <v/>
      </c>
      <c r="N73" s="23"/>
      <c r="O73" s="25"/>
      <c r="P73" s="23"/>
      <c r="Q73" s="23"/>
      <c r="R73" s="52" t="str">
        <f t="shared" si="3"/>
        <v/>
      </c>
      <c r="S73" s="52"/>
      <c r="T73" s="53" t="str">
        <f t="shared" si="4"/>
        <v/>
      </c>
      <c r="U73" s="53"/>
    </row>
    <row r="74" spans="2:21">
      <c r="B74" s="23">
        <v>66</v>
      </c>
      <c r="C74" s="24" t="str">
        <f t="shared" ref="C74:C108" si="6">IF(R73="","",C73+R73)</f>
        <v/>
      </c>
      <c r="D74" s="24"/>
      <c r="E74" s="23"/>
      <c r="F74" s="25"/>
      <c r="G74" s="23" t="s">
        <v>46</v>
      </c>
      <c r="H74" s="23"/>
      <c r="I74" s="23"/>
      <c r="J74" s="23"/>
      <c r="K74" s="24" t="str">
        <f t="shared" si="5"/>
        <v/>
      </c>
      <c r="L74" s="24"/>
      <c r="M74" s="48" t="str">
        <f t="shared" ref="M74:M108" si="7">IF(J74="","",(K74/J74)/1000)</f>
        <v/>
      </c>
      <c r="N74" s="23"/>
      <c r="O74" s="25"/>
      <c r="P74" s="23"/>
      <c r="Q74" s="23"/>
      <c r="R74" s="52" t="str">
        <f t="shared" ref="R74:R108" si="8">IF(O74="","",(IF(G74="売",H74-P74,P74-H74))*M74*100000)</f>
        <v/>
      </c>
      <c r="S74" s="52"/>
      <c r="T74" s="53" t="str">
        <f t="shared" ref="T74:T108" si="9">IF(O74="","",IF(R74&lt;0,J74*(-1),IF(G74="買",(P74-H74)*100,(H74-P74)*100)))</f>
        <v/>
      </c>
      <c r="U74" s="53"/>
    </row>
    <row r="75" spans="2:21">
      <c r="B75" s="23">
        <v>67</v>
      </c>
      <c r="C75" s="24" t="str">
        <f t="shared" si="6"/>
        <v/>
      </c>
      <c r="D75" s="24"/>
      <c r="E75" s="23"/>
      <c r="F75" s="25"/>
      <c r="G75" s="23" t="s">
        <v>44</v>
      </c>
      <c r="H75" s="23"/>
      <c r="I75" s="23"/>
      <c r="J75" s="23"/>
      <c r="K75" s="24" t="str">
        <f t="shared" si="5"/>
        <v/>
      </c>
      <c r="L75" s="24"/>
      <c r="M75" s="48" t="str">
        <f t="shared" si="7"/>
        <v/>
      </c>
      <c r="N75" s="23"/>
      <c r="O75" s="25"/>
      <c r="P75" s="23"/>
      <c r="Q75" s="23"/>
      <c r="R75" s="52" t="str">
        <f t="shared" si="8"/>
        <v/>
      </c>
      <c r="S75" s="52"/>
      <c r="T75" s="53" t="str">
        <f t="shared" si="9"/>
        <v/>
      </c>
      <c r="U75" s="53"/>
    </row>
    <row r="76" spans="2:21">
      <c r="B76" s="23">
        <v>68</v>
      </c>
      <c r="C76" s="24" t="str">
        <f t="shared" si="6"/>
        <v/>
      </c>
      <c r="D76" s="24"/>
      <c r="E76" s="23"/>
      <c r="F76" s="25"/>
      <c r="G76" s="23" t="s">
        <v>44</v>
      </c>
      <c r="H76" s="23"/>
      <c r="I76" s="23"/>
      <c r="J76" s="23"/>
      <c r="K76" s="24" t="str">
        <f t="shared" si="5"/>
        <v/>
      </c>
      <c r="L76" s="24"/>
      <c r="M76" s="48" t="str">
        <f t="shared" si="7"/>
        <v/>
      </c>
      <c r="N76" s="23"/>
      <c r="O76" s="25"/>
      <c r="P76" s="23"/>
      <c r="Q76" s="23"/>
      <c r="R76" s="52" t="str">
        <f t="shared" si="8"/>
        <v/>
      </c>
      <c r="S76" s="52"/>
      <c r="T76" s="53" t="str">
        <f t="shared" si="9"/>
        <v/>
      </c>
      <c r="U76" s="53"/>
    </row>
    <row r="77" spans="2:21">
      <c r="B77" s="23">
        <v>69</v>
      </c>
      <c r="C77" s="24" t="str">
        <f t="shared" si="6"/>
        <v/>
      </c>
      <c r="D77" s="24"/>
      <c r="E77" s="23"/>
      <c r="F77" s="25"/>
      <c r="G77" s="23" t="s">
        <v>44</v>
      </c>
      <c r="H77" s="23"/>
      <c r="I77" s="23"/>
      <c r="J77" s="23"/>
      <c r="K77" s="24" t="str">
        <f t="shared" si="5"/>
        <v/>
      </c>
      <c r="L77" s="24"/>
      <c r="M77" s="48" t="str">
        <f t="shared" si="7"/>
        <v/>
      </c>
      <c r="N77" s="23"/>
      <c r="O77" s="25"/>
      <c r="P77" s="23"/>
      <c r="Q77" s="23"/>
      <c r="R77" s="52" t="str">
        <f t="shared" si="8"/>
        <v/>
      </c>
      <c r="S77" s="52"/>
      <c r="T77" s="53" t="str">
        <f t="shared" si="9"/>
        <v/>
      </c>
      <c r="U77" s="53"/>
    </row>
    <row r="78" spans="2:21">
      <c r="B78" s="23">
        <v>70</v>
      </c>
      <c r="C78" s="24" t="str">
        <f t="shared" si="6"/>
        <v/>
      </c>
      <c r="D78" s="24"/>
      <c r="E78" s="23"/>
      <c r="F78" s="25"/>
      <c r="G78" s="23" t="s">
        <v>46</v>
      </c>
      <c r="H78" s="23"/>
      <c r="I78" s="23"/>
      <c r="J78" s="23"/>
      <c r="K78" s="24" t="str">
        <f t="shared" si="5"/>
        <v/>
      </c>
      <c r="L78" s="24"/>
      <c r="M78" s="48" t="str">
        <f t="shared" si="7"/>
        <v/>
      </c>
      <c r="N78" s="23"/>
      <c r="O78" s="25"/>
      <c r="P78" s="23"/>
      <c r="Q78" s="23"/>
      <c r="R78" s="52" t="str">
        <f t="shared" si="8"/>
        <v/>
      </c>
      <c r="S78" s="52"/>
      <c r="T78" s="53" t="str">
        <f t="shared" si="9"/>
        <v/>
      </c>
      <c r="U78" s="53"/>
    </row>
    <row r="79" spans="2:21">
      <c r="B79" s="23">
        <v>71</v>
      </c>
      <c r="C79" s="24" t="str">
        <f t="shared" si="6"/>
        <v/>
      </c>
      <c r="D79" s="24"/>
      <c r="E79" s="23"/>
      <c r="F79" s="25"/>
      <c r="G79" s="23" t="s">
        <v>44</v>
      </c>
      <c r="H79" s="23"/>
      <c r="I79" s="23"/>
      <c r="J79" s="23"/>
      <c r="K79" s="24" t="str">
        <f t="shared" si="5"/>
        <v/>
      </c>
      <c r="L79" s="24"/>
      <c r="M79" s="48" t="str">
        <f t="shared" si="7"/>
        <v/>
      </c>
      <c r="N79" s="23"/>
      <c r="O79" s="25"/>
      <c r="P79" s="23"/>
      <c r="Q79" s="23"/>
      <c r="R79" s="52" t="str">
        <f t="shared" si="8"/>
        <v/>
      </c>
      <c r="S79" s="52"/>
      <c r="T79" s="53" t="str">
        <f t="shared" si="9"/>
        <v/>
      </c>
      <c r="U79" s="53"/>
    </row>
    <row r="80" spans="2:21">
      <c r="B80" s="23">
        <v>72</v>
      </c>
      <c r="C80" s="24" t="str">
        <f t="shared" si="6"/>
        <v/>
      </c>
      <c r="D80" s="24"/>
      <c r="E80" s="23"/>
      <c r="F80" s="25"/>
      <c r="G80" s="23" t="s">
        <v>46</v>
      </c>
      <c r="H80" s="23"/>
      <c r="I80" s="23"/>
      <c r="J80" s="23"/>
      <c r="K80" s="24" t="str">
        <f t="shared" si="5"/>
        <v/>
      </c>
      <c r="L80" s="24"/>
      <c r="M80" s="48" t="str">
        <f t="shared" si="7"/>
        <v/>
      </c>
      <c r="N80" s="23"/>
      <c r="O80" s="25"/>
      <c r="P80" s="23"/>
      <c r="Q80" s="23"/>
      <c r="R80" s="52" t="str">
        <f t="shared" si="8"/>
        <v/>
      </c>
      <c r="S80" s="52"/>
      <c r="T80" s="53" t="str">
        <f t="shared" si="9"/>
        <v/>
      </c>
      <c r="U80" s="53"/>
    </row>
    <row r="81" spans="2:21">
      <c r="B81" s="23">
        <v>73</v>
      </c>
      <c r="C81" s="24" t="str">
        <f t="shared" si="6"/>
        <v/>
      </c>
      <c r="D81" s="24"/>
      <c r="E81" s="23"/>
      <c r="F81" s="25"/>
      <c r="G81" s="23" t="s">
        <v>44</v>
      </c>
      <c r="H81" s="23"/>
      <c r="I81" s="23"/>
      <c r="J81" s="23"/>
      <c r="K81" s="24" t="str">
        <f t="shared" si="5"/>
        <v/>
      </c>
      <c r="L81" s="24"/>
      <c r="M81" s="48" t="str">
        <f t="shared" si="7"/>
        <v/>
      </c>
      <c r="N81" s="23"/>
      <c r="O81" s="25"/>
      <c r="P81" s="23"/>
      <c r="Q81" s="23"/>
      <c r="R81" s="52" t="str">
        <f t="shared" si="8"/>
        <v/>
      </c>
      <c r="S81" s="52"/>
      <c r="T81" s="53" t="str">
        <f t="shared" si="9"/>
        <v/>
      </c>
      <c r="U81" s="53"/>
    </row>
    <row r="82" spans="2:21">
      <c r="B82" s="23">
        <v>74</v>
      </c>
      <c r="C82" s="24" t="str">
        <f t="shared" si="6"/>
        <v/>
      </c>
      <c r="D82" s="24"/>
      <c r="E82" s="23"/>
      <c r="F82" s="25"/>
      <c r="G82" s="23" t="s">
        <v>44</v>
      </c>
      <c r="H82" s="23"/>
      <c r="I82" s="23"/>
      <c r="J82" s="23"/>
      <c r="K82" s="24" t="str">
        <f t="shared" si="5"/>
        <v/>
      </c>
      <c r="L82" s="24"/>
      <c r="M82" s="48" t="str">
        <f t="shared" si="7"/>
        <v/>
      </c>
      <c r="N82" s="23"/>
      <c r="O82" s="25"/>
      <c r="P82" s="23"/>
      <c r="Q82" s="23"/>
      <c r="R82" s="52" t="str">
        <f t="shared" si="8"/>
        <v/>
      </c>
      <c r="S82" s="52"/>
      <c r="T82" s="53" t="str">
        <f t="shared" si="9"/>
        <v/>
      </c>
      <c r="U82" s="53"/>
    </row>
    <row r="83" spans="2:21">
      <c r="B83" s="23">
        <v>75</v>
      </c>
      <c r="C83" s="24" t="str">
        <f t="shared" si="6"/>
        <v/>
      </c>
      <c r="D83" s="24"/>
      <c r="E83" s="23"/>
      <c r="F83" s="25"/>
      <c r="G83" s="23" t="s">
        <v>44</v>
      </c>
      <c r="H83" s="23"/>
      <c r="I83" s="23"/>
      <c r="J83" s="23"/>
      <c r="K83" s="24" t="str">
        <f t="shared" si="5"/>
        <v/>
      </c>
      <c r="L83" s="24"/>
      <c r="M83" s="48" t="str">
        <f t="shared" si="7"/>
        <v/>
      </c>
      <c r="N83" s="23"/>
      <c r="O83" s="25"/>
      <c r="P83" s="23"/>
      <c r="Q83" s="23"/>
      <c r="R83" s="52" t="str">
        <f t="shared" si="8"/>
        <v/>
      </c>
      <c r="S83" s="52"/>
      <c r="T83" s="53" t="str">
        <f t="shared" si="9"/>
        <v/>
      </c>
      <c r="U83" s="53"/>
    </row>
    <row r="84" spans="2:21">
      <c r="B84" s="23">
        <v>76</v>
      </c>
      <c r="C84" s="24" t="str">
        <f t="shared" si="6"/>
        <v/>
      </c>
      <c r="D84" s="24"/>
      <c r="E84" s="23"/>
      <c r="F84" s="25"/>
      <c r="G84" s="23" t="s">
        <v>44</v>
      </c>
      <c r="H84" s="23"/>
      <c r="I84" s="23"/>
      <c r="J84" s="23"/>
      <c r="K84" s="24" t="str">
        <f t="shared" si="5"/>
        <v/>
      </c>
      <c r="L84" s="24"/>
      <c r="M84" s="48" t="str">
        <f t="shared" si="7"/>
        <v/>
      </c>
      <c r="N84" s="23"/>
      <c r="O84" s="25"/>
      <c r="P84" s="23"/>
      <c r="Q84" s="23"/>
      <c r="R84" s="52" t="str">
        <f t="shared" si="8"/>
        <v/>
      </c>
      <c r="S84" s="52"/>
      <c r="T84" s="53" t="str">
        <f t="shared" si="9"/>
        <v/>
      </c>
      <c r="U84" s="53"/>
    </row>
    <row r="85" spans="2:21">
      <c r="B85" s="23">
        <v>77</v>
      </c>
      <c r="C85" s="24" t="str">
        <f t="shared" si="6"/>
        <v/>
      </c>
      <c r="D85" s="24"/>
      <c r="E85" s="23"/>
      <c r="F85" s="25"/>
      <c r="G85" s="23" t="s">
        <v>46</v>
      </c>
      <c r="H85" s="23"/>
      <c r="I85" s="23"/>
      <c r="J85" s="23"/>
      <c r="K85" s="24" t="str">
        <f t="shared" si="5"/>
        <v/>
      </c>
      <c r="L85" s="24"/>
      <c r="M85" s="48" t="str">
        <f t="shared" si="7"/>
        <v/>
      </c>
      <c r="N85" s="23"/>
      <c r="O85" s="25"/>
      <c r="P85" s="23"/>
      <c r="Q85" s="23"/>
      <c r="R85" s="52" t="str">
        <f t="shared" si="8"/>
        <v/>
      </c>
      <c r="S85" s="52"/>
      <c r="T85" s="53" t="str">
        <f t="shared" si="9"/>
        <v/>
      </c>
      <c r="U85" s="53"/>
    </row>
    <row r="86" spans="2:21">
      <c r="B86" s="23">
        <v>78</v>
      </c>
      <c r="C86" s="24" t="str">
        <f t="shared" si="6"/>
        <v/>
      </c>
      <c r="D86" s="24"/>
      <c r="E86" s="23"/>
      <c r="F86" s="25"/>
      <c r="G86" s="23" t="s">
        <v>44</v>
      </c>
      <c r="H86" s="23"/>
      <c r="I86" s="23"/>
      <c r="J86" s="23"/>
      <c r="K86" s="24" t="str">
        <f t="shared" si="5"/>
        <v/>
      </c>
      <c r="L86" s="24"/>
      <c r="M86" s="48" t="str">
        <f t="shared" si="7"/>
        <v/>
      </c>
      <c r="N86" s="23"/>
      <c r="O86" s="25"/>
      <c r="P86" s="23"/>
      <c r="Q86" s="23"/>
      <c r="R86" s="52" t="str">
        <f t="shared" si="8"/>
        <v/>
      </c>
      <c r="S86" s="52"/>
      <c r="T86" s="53" t="str">
        <f t="shared" si="9"/>
        <v/>
      </c>
      <c r="U86" s="53"/>
    </row>
    <row r="87" spans="2:21">
      <c r="B87" s="23">
        <v>79</v>
      </c>
      <c r="C87" s="24" t="str">
        <f t="shared" si="6"/>
        <v/>
      </c>
      <c r="D87" s="24"/>
      <c r="E87" s="23"/>
      <c r="F87" s="25"/>
      <c r="G87" s="23" t="s">
        <v>46</v>
      </c>
      <c r="H87" s="23"/>
      <c r="I87" s="23"/>
      <c r="J87" s="23"/>
      <c r="K87" s="24" t="str">
        <f t="shared" si="5"/>
        <v/>
      </c>
      <c r="L87" s="24"/>
      <c r="M87" s="48" t="str">
        <f t="shared" si="7"/>
        <v/>
      </c>
      <c r="N87" s="23"/>
      <c r="O87" s="25"/>
      <c r="P87" s="23"/>
      <c r="Q87" s="23"/>
      <c r="R87" s="52" t="str">
        <f t="shared" si="8"/>
        <v/>
      </c>
      <c r="S87" s="52"/>
      <c r="T87" s="53" t="str">
        <f t="shared" si="9"/>
        <v/>
      </c>
      <c r="U87" s="53"/>
    </row>
    <row r="88" spans="2:21">
      <c r="B88" s="23">
        <v>80</v>
      </c>
      <c r="C88" s="24" t="str">
        <f t="shared" si="6"/>
        <v/>
      </c>
      <c r="D88" s="24"/>
      <c r="E88" s="23"/>
      <c r="F88" s="25"/>
      <c r="G88" s="23" t="s">
        <v>46</v>
      </c>
      <c r="H88" s="23"/>
      <c r="I88" s="23"/>
      <c r="J88" s="23"/>
      <c r="K88" s="24" t="str">
        <f t="shared" si="5"/>
        <v/>
      </c>
      <c r="L88" s="24"/>
      <c r="M88" s="48" t="str">
        <f t="shared" si="7"/>
        <v/>
      </c>
      <c r="N88" s="23"/>
      <c r="O88" s="25"/>
      <c r="P88" s="23"/>
      <c r="Q88" s="23"/>
      <c r="R88" s="52" t="str">
        <f t="shared" si="8"/>
        <v/>
      </c>
      <c r="S88" s="52"/>
      <c r="T88" s="53" t="str">
        <f t="shared" si="9"/>
        <v/>
      </c>
      <c r="U88" s="53"/>
    </row>
    <row r="89" spans="2:21">
      <c r="B89" s="23">
        <v>81</v>
      </c>
      <c r="C89" s="24" t="str">
        <f t="shared" si="6"/>
        <v/>
      </c>
      <c r="D89" s="24"/>
      <c r="E89" s="23"/>
      <c r="F89" s="25"/>
      <c r="G89" s="23" t="s">
        <v>46</v>
      </c>
      <c r="H89" s="23"/>
      <c r="I89" s="23"/>
      <c r="J89" s="23"/>
      <c r="K89" s="24" t="str">
        <f t="shared" si="5"/>
        <v/>
      </c>
      <c r="L89" s="24"/>
      <c r="M89" s="48" t="str">
        <f t="shared" si="7"/>
        <v/>
      </c>
      <c r="N89" s="23"/>
      <c r="O89" s="25"/>
      <c r="P89" s="23"/>
      <c r="Q89" s="23"/>
      <c r="R89" s="52" t="str">
        <f t="shared" si="8"/>
        <v/>
      </c>
      <c r="S89" s="52"/>
      <c r="T89" s="53" t="str">
        <f t="shared" si="9"/>
        <v/>
      </c>
      <c r="U89" s="53"/>
    </row>
    <row r="90" spans="2:21">
      <c r="B90" s="23">
        <v>82</v>
      </c>
      <c r="C90" s="24" t="str">
        <f t="shared" si="6"/>
        <v/>
      </c>
      <c r="D90" s="24"/>
      <c r="E90" s="23"/>
      <c r="F90" s="25"/>
      <c r="G90" s="23" t="s">
        <v>46</v>
      </c>
      <c r="H90" s="23"/>
      <c r="I90" s="23"/>
      <c r="J90" s="23"/>
      <c r="K90" s="24" t="str">
        <f t="shared" si="5"/>
        <v/>
      </c>
      <c r="L90" s="24"/>
      <c r="M90" s="48" t="str">
        <f t="shared" si="7"/>
        <v/>
      </c>
      <c r="N90" s="23"/>
      <c r="O90" s="25"/>
      <c r="P90" s="23"/>
      <c r="Q90" s="23"/>
      <c r="R90" s="52" t="str">
        <f t="shared" si="8"/>
        <v/>
      </c>
      <c r="S90" s="52"/>
      <c r="T90" s="53" t="str">
        <f t="shared" si="9"/>
        <v/>
      </c>
      <c r="U90" s="53"/>
    </row>
    <row r="91" spans="2:21">
      <c r="B91" s="23">
        <v>83</v>
      </c>
      <c r="C91" s="24" t="str">
        <f t="shared" si="6"/>
        <v/>
      </c>
      <c r="D91" s="24"/>
      <c r="E91" s="23"/>
      <c r="F91" s="25"/>
      <c r="G91" s="23" t="s">
        <v>46</v>
      </c>
      <c r="H91" s="23"/>
      <c r="I91" s="23"/>
      <c r="J91" s="23"/>
      <c r="K91" s="24" t="str">
        <f t="shared" si="5"/>
        <v/>
      </c>
      <c r="L91" s="24"/>
      <c r="M91" s="48" t="str">
        <f t="shared" si="7"/>
        <v/>
      </c>
      <c r="N91" s="23"/>
      <c r="O91" s="25"/>
      <c r="P91" s="23"/>
      <c r="Q91" s="23"/>
      <c r="R91" s="52" t="str">
        <f t="shared" si="8"/>
        <v/>
      </c>
      <c r="S91" s="52"/>
      <c r="T91" s="53" t="str">
        <f t="shared" si="9"/>
        <v/>
      </c>
      <c r="U91" s="53"/>
    </row>
    <row r="92" spans="2:21">
      <c r="B92" s="23">
        <v>84</v>
      </c>
      <c r="C92" s="24" t="str">
        <f t="shared" si="6"/>
        <v/>
      </c>
      <c r="D92" s="24"/>
      <c r="E92" s="23"/>
      <c r="F92" s="25"/>
      <c r="G92" s="23" t="s">
        <v>44</v>
      </c>
      <c r="H92" s="23"/>
      <c r="I92" s="23"/>
      <c r="J92" s="23"/>
      <c r="K92" s="24" t="str">
        <f t="shared" si="5"/>
        <v/>
      </c>
      <c r="L92" s="24"/>
      <c r="M92" s="48" t="str">
        <f t="shared" si="7"/>
        <v/>
      </c>
      <c r="N92" s="23"/>
      <c r="O92" s="25"/>
      <c r="P92" s="23"/>
      <c r="Q92" s="23"/>
      <c r="R92" s="52" t="str">
        <f t="shared" si="8"/>
        <v/>
      </c>
      <c r="S92" s="52"/>
      <c r="T92" s="53" t="str">
        <f t="shared" si="9"/>
        <v/>
      </c>
      <c r="U92" s="53"/>
    </row>
    <row r="93" spans="2:21">
      <c r="B93" s="23">
        <v>85</v>
      </c>
      <c r="C93" s="24" t="str">
        <f t="shared" si="6"/>
        <v/>
      </c>
      <c r="D93" s="24"/>
      <c r="E93" s="23"/>
      <c r="F93" s="25"/>
      <c r="G93" s="23" t="s">
        <v>46</v>
      </c>
      <c r="H93" s="23"/>
      <c r="I93" s="23"/>
      <c r="J93" s="23"/>
      <c r="K93" s="24" t="str">
        <f t="shared" si="5"/>
        <v/>
      </c>
      <c r="L93" s="24"/>
      <c r="M93" s="48" t="str">
        <f t="shared" si="7"/>
        <v/>
      </c>
      <c r="N93" s="23"/>
      <c r="O93" s="25"/>
      <c r="P93" s="23"/>
      <c r="Q93" s="23"/>
      <c r="R93" s="52" t="str">
        <f t="shared" si="8"/>
        <v/>
      </c>
      <c r="S93" s="52"/>
      <c r="T93" s="53" t="str">
        <f t="shared" si="9"/>
        <v/>
      </c>
      <c r="U93" s="53"/>
    </row>
    <row r="94" spans="2:21">
      <c r="B94" s="23">
        <v>86</v>
      </c>
      <c r="C94" s="24" t="str">
        <f t="shared" si="6"/>
        <v/>
      </c>
      <c r="D94" s="24"/>
      <c r="E94" s="23"/>
      <c r="F94" s="25"/>
      <c r="G94" s="23" t="s">
        <v>44</v>
      </c>
      <c r="H94" s="23"/>
      <c r="I94" s="23"/>
      <c r="J94" s="23"/>
      <c r="K94" s="24" t="str">
        <f t="shared" si="5"/>
        <v/>
      </c>
      <c r="L94" s="24"/>
      <c r="M94" s="48" t="str">
        <f t="shared" si="7"/>
        <v/>
      </c>
      <c r="N94" s="23"/>
      <c r="O94" s="25"/>
      <c r="P94" s="23"/>
      <c r="Q94" s="23"/>
      <c r="R94" s="52" t="str">
        <f t="shared" si="8"/>
        <v/>
      </c>
      <c r="S94" s="52"/>
      <c r="T94" s="53" t="str">
        <f t="shared" si="9"/>
        <v/>
      </c>
      <c r="U94" s="53"/>
    </row>
    <row r="95" spans="2:21">
      <c r="B95" s="23">
        <v>87</v>
      </c>
      <c r="C95" s="24" t="str">
        <f t="shared" si="6"/>
        <v/>
      </c>
      <c r="D95" s="24"/>
      <c r="E95" s="23"/>
      <c r="F95" s="25"/>
      <c r="G95" s="23" t="s">
        <v>46</v>
      </c>
      <c r="H95" s="23"/>
      <c r="I95" s="23"/>
      <c r="J95" s="23"/>
      <c r="K95" s="24" t="str">
        <f t="shared" si="5"/>
        <v/>
      </c>
      <c r="L95" s="24"/>
      <c r="M95" s="48" t="str">
        <f t="shared" si="7"/>
        <v/>
      </c>
      <c r="N95" s="23"/>
      <c r="O95" s="25"/>
      <c r="P95" s="23"/>
      <c r="Q95" s="23"/>
      <c r="R95" s="52" t="str">
        <f t="shared" si="8"/>
        <v/>
      </c>
      <c r="S95" s="52"/>
      <c r="T95" s="53" t="str">
        <f t="shared" si="9"/>
        <v/>
      </c>
      <c r="U95" s="53"/>
    </row>
    <row r="96" spans="2:21">
      <c r="B96" s="23">
        <v>88</v>
      </c>
      <c r="C96" s="24" t="str">
        <f t="shared" si="6"/>
        <v/>
      </c>
      <c r="D96" s="24"/>
      <c r="E96" s="23"/>
      <c r="F96" s="25"/>
      <c r="G96" s="23" t="s">
        <v>44</v>
      </c>
      <c r="H96" s="23"/>
      <c r="I96" s="23"/>
      <c r="J96" s="23"/>
      <c r="K96" s="24" t="str">
        <f t="shared" si="5"/>
        <v/>
      </c>
      <c r="L96" s="24"/>
      <c r="M96" s="48" t="str">
        <f t="shared" si="7"/>
        <v/>
      </c>
      <c r="N96" s="23"/>
      <c r="O96" s="25"/>
      <c r="P96" s="23"/>
      <c r="Q96" s="23"/>
      <c r="R96" s="52" t="str">
        <f t="shared" si="8"/>
        <v/>
      </c>
      <c r="S96" s="52"/>
      <c r="T96" s="53" t="str">
        <f t="shared" si="9"/>
        <v/>
      </c>
      <c r="U96" s="53"/>
    </row>
    <row r="97" spans="2:21">
      <c r="B97" s="23">
        <v>89</v>
      </c>
      <c r="C97" s="24" t="str">
        <f t="shared" si="6"/>
        <v/>
      </c>
      <c r="D97" s="24"/>
      <c r="E97" s="23"/>
      <c r="F97" s="25"/>
      <c r="G97" s="23" t="s">
        <v>46</v>
      </c>
      <c r="H97" s="23"/>
      <c r="I97" s="23"/>
      <c r="J97" s="23"/>
      <c r="K97" s="24" t="str">
        <f t="shared" si="5"/>
        <v/>
      </c>
      <c r="L97" s="24"/>
      <c r="M97" s="48" t="str">
        <f t="shared" si="7"/>
        <v/>
      </c>
      <c r="N97" s="23"/>
      <c r="O97" s="25"/>
      <c r="P97" s="23"/>
      <c r="Q97" s="23"/>
      <c r="R97" s="52" t="str">
        <f t="shared" si="8"/>
        <v/>
      </c>
      <c r="S97" s="52"/>
      <c r="T97" s="53" t="str">
        <f t="shared" si="9"/>
        <v/>
      </c>
      <c r="U97" s="53"/>
    </row>
    <row r="98" spans="2:21">
      <c r="B98" s="23">
        <v>90</v>
      </c>
      <c r="C98" s="24" t="str">
        <f t="shared" si="6"/>
        <v/>
      </c>
      <c r="D98" s="24"/>
      <c r="E98" s="23"/>
      <c r="F98" s="25"/>
      <c r="G98" s="23" t="s">
        <v>44</v>
      </c>
      <c r="H98" s="23"/>
      <c r="I98" s="23"/>
      <c r="J98" s="23"/>
      <c r="K98" s="24" t="str">
        <f t="shared" si="5"/>
        <v/>
      </c>
      <c r="L98" s="24"/>
      <c r="M98" s="48" t="str">
        <f t="shared" si="7"/>
        <v/>
      </c>
      <c r="N98" s="23"/>
      <c r="O98" s="25"/>
      <c r="P98" s="23"/>
      <c r="Q98" s="23"/>
      <c r="R98" s="52" t="str">
        <f t="shared" si="8"/>
        <v/>
      </c>
      <c r="S98" s="52"/>
      <c r="T98" s="53" t="str">
        <f t="shared" si="9"/>
        <v/>
      </c>
      <c r="U98" s="53"/>
    </row>
    <row r="99" spans="2:21">
      <c r="B99" s="23">
        <v>91</v>
      </c>
      <c r="C99" s="24" t="str">
        <f t="shared" si="6"/>
        <v/>
      </c>
      <c r="D99" s="24"/>
      <c r="E99" s="23"/>
      <c r="F99" s="25"/>
      <c r="G99" s="23" t="s">
        <v>46</v>
      </c>
      <c r="H99" s="23"/>
      <c r="I99" s="23"/>
      <c r="J99" s="23"/>
      <c r="K99" s="24" t="str">
        <f t="shared" si="5"/>
        <v/>
      </c>
      <c r="L99" s="24"/>
      <c r="M99" s="48" t="str">
        <f t="shared" si="7"/>
        <v/>
      </c>
      <c r="N99" s="23"/>
      <c r="O99" s="25"/>
      <c r="P99" s="23"/>
      <c r="Q99" s="23"/>
      <c r="R99" s="52" t="str">
        <f t="shared" si="8"/>
        <v/>
      </c>
      <c r="S99" s="52"/>
      <c r="T99" s="53" t="str">
        <f t="shared" si="9"/>
        <v/>
      </c>
      <c r="U99" s="53"/>
    </row>
    <row r="100" spans="2:21">
      <c r="B100" s="23">
        <v>92</v>
      </c>
      <c r="C100" s="24" t="str">
        <f t="shared" si="6"/>
        <v/>
      </c>
      <c r="D100" s="24"/>
      <c r="E100" s="23"/>
      <c r="F100" s="25"/>
      <c r="G100" s="23" t="s">
        <v>46</v>
      </c>
      <c r="H100" s="23"/>
      <c r="I100" s="23"/>
      <c r="J100" s="23"/>
      <c r="K100" s="24" t="str">
        <f t="shared" si="5"/>
        <v/>
      </c>
      <c r="L100" s="24"/>
      <c r="M100" s="48" t="str">
        <f t="shared" si="7"/>
        <v/>
      </c>
      <c r="N100" s="23"/>
      <c r="O100" s="25"/>
      <c r="P100" s="23"/>
      <c r="Q100" s="23"/>
      <c r="R100" s="52" t="str">
        <f t="shared" si="8"/>
        <v/>
      </c>
      <c r="S100" s="52"/>
      <c r="T100" s="53" t="str">
        <f t="shared" si="9"/>
        <v/>
      </c>
      <c r="U100" s="53"/>
    </row>
    <row r="101" spans="2:21">
      <c r="B101" s="23">
        <v>93</v>
      </c>
      <c r="C101" s="24" t="str">
        <f t="shared" si="6"/>
        <v/>
      </c>
      <c r="D101" s="24"/>
      <c r="E101" s="23"/>
      <c r="F101" s="25"/>
      <c r="G101" s="23" t="s">
        <v>44</v>
      </c>
      <c r="H101" s="23"/>
      <c r="I101" s="23"/>
      <c r="J101" s="23"/>
      <c r="K101" s="24" t="str">
        <f t="shared" si="5"/>
        <v/>
      </c>
      <c r="L101" s="24"/>
      <c r="M101" s="48" t="str">
        <f t="shared" si="7"/>
        <v/>
      </c>
      <c r="N101" s="23"/>
      <c r="O101" s="25"/>
      <c r="P101" s="23"/>
      <c r="Q101" s="23"/>
      <c r="R101" s="52" t="str">
        <f t="shared" si="8"/>
        <v/>
      </c>
      <c r="S101" s="52"/>
      <c r="T101" s="53" t="str">
        <f t="shared" si="9"/>
        <v/>
      </c>
      <c r="U101" s="53"/>
    </row>
    <row r="102" spans="2:21">
      <c r="B102" s="23">
        <v>94</v>
      </c>
      <c r="C102" s="24" t="str">
        <f t="shared" si="6"/>
        <v/>
      </c>
      <c r="D102" s="24"/>
      <c r="E102" s="23"/>
      <c r="F102" s="25"/>
      <c r="G102" s="23" t="s">
        <v>44</v>
      </c>
      <c r="H102" s="23"/>
      <c r="I102" s="23"/>
      <c r="J102" s="23"/>
      <c r="K102" s="24" t="str">
        <f t="shared" si="5"/>
        <v/>
      </c>
      <c r="L102" s="24"/>
      <c r="M102" s="48" t="str">
        <f t="shared" si="7"/>
        <v/>
      </c>
      <c r="N102" s="23"/>
      <c r="O102" s="25"/>
      <c r="P102" s="23"/>
      <c r="Q102" s="23"/>
      <c r="R102" s="52" t="str">
        <f t="shared" si="8"/>
        <v/>
      </c>
      <c r="S102" s="52"/>
      <c r="T102" s="53" t="str">
        <f t="shared" si="9"/>
        <v/>
      </c>
      <c r="U102" s="53"/>
    </row>
    <row r="103" spans="2:21">
      <c r="B103" s="23">
        <v>95</v>
      </c>
      <c r="C103" s="24" t="str">
        <f t="shared" si="6"/>
        <v/>
      </c>
      <c r="D103" s="24"/>
      <c r="E103" s="23"/>
      <c r="F103" s="25"/>
      <c r="G103" s="23" t="s">
        <v>44</v>
      </c>
      <c r="H103" s="23"/>
      <c r="I103" s="23"/>
      <c r="J103" s="23"/>
      <c r="K103" s="24" t="str">
        <f t="shared" si="5"/>
        <v/>
      </c>
      <c r="L103" s="24"/>
      <c r="M103" s="48" t="str">
        <f t="shared" si="7"/>
        <v/>
      </c>
      <c r="N103" s="23"/>
      <c r="O103" s="25"/>
      <c r="P103" s="23"/>
      <c r="Q103" s="23"/>
      <c r="R103" s="52" t="str">
        <f t="shared" si="8"/>
        <v/>
      </c>
      <c r="S103" s="52"/>
      <c r="T103" s="53" t="str">
        <f t="shared" si="9"/>
        <v/>
      </c>
      <c r="U103" s="53"/>
    </row>
    <row r="104" spans="2:21">
      <c r="B104" s="23">
        <v>96</v>
      </c>
      <c r="C104" s="24" t="str">
        <f t="shared" si="6"/>
        <v/>
      </c>
      <c r="D104" s="24"/>
      <c r="E104" s="23"/>
      <c r="F104" s="25"/>
      <c r="G104" s="23" t="s">
        <v>46</v>
      </c>
      <c r="H104" s="23"/>
      <c r="I104" s="23"/>
      <c r="J104" s="23"/>
      <c r="K104" s="24" t="str">
        <f t="shared" si="5"/>
        <v/>
      </c>
      <c r="L104" s="24"/>
      <c r="M104" s="48" t="str">
        <f t="shared" si="7"/>
        <v/>
      </c>
      <c r="N104" s="23"/>
      <c r="O104" s="25"/>
      <c r="P104" s="23"/>
      <c r="Q104" s="23"/>
      <c r="R104" s="52" t="str">
        <f t="shared" si="8"/>
        <v/>
      </c>
      <c r="S104" s="52"/>
      <c r="T104" s="53" t="str">
        <f t="shared" si="9"/>
        <v/>
      </c>
      <c r="U104" s="53"/>
    </row>
    <row r="105" spans="2:21">
      <c r="B105" s="23">
        <v>97</v>
      </c>
      <c r="C105" s="24" t="str">
        <f t="shared" si="6"/>
        <v/>
      </c>
      <c r="D105" s="24"/>
      <c r="E105" s="23"/>
      <c r="F105" s="25"/>
      <c r="G105" s="23" t="s">
        <v>44</v>
      </c>
      <c r="H105" s="23"/>
      <c r="I105" s="23"/>
      <c r="J105" s="23"/>
      <c r="K105" s="24" t="str">
        <f t="shared" si="5"/>
        <v/>
      </c>
      <c r="L105" s="24"/>
      <c r="M105" s="48" t="str">
        <f t="shared" si="7"/>
        <v/>
      </c>
      <c r="N105" s="23"/>
      <c r="O105" s="25"/>
      <c r="P105" s="23"/>
      <c r="Q105" s="23"/>
      <c r="R105" s="52" t="str">
        <f t="shared" si="8"/>
        <v/>
      </c>
      <c r="S105" s="52"/>
      <c r="T105" s="53" t="str">
        <f t="shared" si="9"/>
        <v/>
      </c>
      <c r="U105" s="53"/>
    </row>
    <row r="106" spans="2:21">
      <c r="B106" s="23">
        <v>98</v>
      </c>
      <c r="C106" s="24" t="str">
        <f t="shared" si="6"/>
        <v/>
      </c>
      <c r="D106" s="24"/>
      <c r="E106" s="23"/>
      <c r="F106" s="25"/>
      <c r="G106" s="23" t="s">
        <v>46</v>
      </c>
      <c r="H106" s="23"/>
      <c r="I106" s="23"/>
      <c r="J106" s="23"/>
      <c r="K106" s="24" t="str">
        <f t="shared" si="5"/>
        <v/>
      </c>
      <c r="L106" s="24"/>
      <c r="M106" s="48" t="str">
        <f t="shared" si="7"/>
        <v/>
      </c>
      <c r="N106" s="23"/>
      <c r="O106" s="25"/>
      <c r="P106" s="23"/>
      <c r="Q106" s="23"/>
      <c r="R106" s="52" t="str">
        <f t="shared" si="8"/>
        <v/>
      </c>
      <c r="S106" s="52"/>
      <c r="T106" s="53" t="str">
        <f t="shared" si="9"/>
        <v/>
      </c>
      <c r="U106" s="53"/>
    </row>
    <row r="107" spans="2:21">
      <c r="B107" s="23">
        <v>99</v>
      </c>
      <c r="C107" s="24" t="str">
        <f t="shared" si="6"/>
        <v/>
      </c>
      <c r="D107" s="24"/>
      <c r="E107" s="23"/>
      <c r="F107" s="25"/>
      <c r="G107" s="23" t="s">
        <v>46</v>
      </c>
      <c r="H107" s="23"/>
      <c r="I107" s="23"/>
      <c r="J107" s="23"/>
      <c r="K107" s="24" t="str">
        <f t="shared" si="5"/>
        <v/>
      </c>
      <c r="L107" s="24"/>
      <c r="M107" s="48" t="str">
        <f t="shared" si="7"/>
        <v/>
      </c>
      <c r="N107" s="23"/>
      <c r="O107" s="25"/>
      <c r="P107" s="23"/>
      <c r="Q107" s="23"/>
      <c r="R107" s="52" t="str">
        <f t="shared" si="8"/>
        <v/>
      </c>
      <c r="S107" s="52"/>
      <c r="T107" s="53" t="str">
        <f t="shared" si="9"/>
        <v/>
      </c>
      <c r="U107" s="53"/>
    </row>
    <row r="108" spans="2:21">
      <c r="B108" s="23">
        <v>100</v>
      </c>
      <c r="C108" s="24" t="str">
        <f t="shared" si="6"/>
        <v/>
      </c>
      <c r="D108" s="24"/>
      <c r="E108" s="23"/>
      <c r="F108" s="25"/>
      <c r="G108" s="23" t="s">
        <v>44</v>
      </c>
      <c r="H108" s="23"/>
      <c r="I108" s="23"/>
      <c r="J108" s="23"/>
      <c r="K108" s="24" t="str">
        <f t="shared" si="5"/>
        <v/>
      </c>
      <c r="L108" s="24"/>
      <c r="M108" s="48" t="str">
        <f t="shared" si="7"/>
        <v/>
      </c>
      <c r="N108" s="23"/>
      <c r="O108" s="25"/>
      <c r="P108" s="23"/>
      <c r="Q108" s="23"/>
      <c r="R108" s="52" t="str">
        <f t="shared" si="8"/>
        <v/>
      </c>
      <c r="S108" s="52"/>
      <c r="T108" s="53" t="str">
        <f t="shared" si="9"/>
        <v/>
      </c>
      <c r="U108" s="53"/>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2">
    <cfRule type="cellIs" dxfId="0" priority="5" stopIfTrue="1" operator="equal">
      <formula>"買"</formula>
    </cfRule>
    <cfRule type="cellIs" dxfId="1" priority="6" stopIfTrue="1" operator="equal">
      <formula>"売"</formula>
    </cfRule>
  </conditionalFormatting>
  <conditionalFormatting sqref="G13">
    <cfRule type="cellIs" dxfId="0" priority="3" stopIfTrue="1" operator="equal">
      <formula>"買"</formula>
    </cfRule>
    <cfRule type="cellIs" dxfId="1" priority="4" stopIfTrue="1" operator="equal">
      <formula>"売"</formula>
    </cfRule>
  </conditionalFormatting>
  <conditionalFormatting sqref="G46">
    <cfRule type="cellIs" dxfId="0" priority="1" stopIfTrue="1" operator="equal">
      <formula>"買"</formula>
    </cfRule>
    <cfRule type="cellIs" dxfId="1" priority="2" stopIfTrue="1" operator="equal">
      <formula>"売"</formula>
    </cfRule>
  </conditionalFormatting>
  <conditionalFormatting sqref="G9:G11 G14:G45 G47:G108">
    <cfRule type="cellIs" dxfId="0" priority="7" stopIfTrue="1" operator="equal">
      <formula>"買"</formula>
    </cfRule>
    <cfRule type="cellIs" dxfId="1" priority="8"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horizontalDpi="600" verticalDpi="600"/>
  <headerFooter/>
</worksheet>
</file>

<file path=docProps/app.xml><?xml version="1.0" encoding="utf-8"?>
<Properties xmlns="http://schemas.openxmlformats.org/officeDocument/2006/extended-properties" xmlns:vt="http://schemas.openxmlformats.org/officeDocument/2006/docPropsVTypes">
  <Application>Kingsoft Office 2010</Application>
  <HeadingPairs>
    <vt:vector size="2" baseType="variant">
      <vt:variant>
        <vt:lpstr>工作表</vt:lpstr>
      </vt:variant>
      <vt:variant>
        <vt:i4>9</vt:i4>
      </vt:variant>
    </vt:vector>
  </HeadingPairs>
  <TitlesOfParts>
    <vt:vector size="9" baseType="lpstr">
      <vt:lpstr>定数</vt:lpstr>
      <vt:lpstr>検証（USDJPY＿４H足） 200</vt:lpstr>
      <vt:lpstr>検証（USDJPY＿４H足） 150</vt:lpstr>
      <vt:lpstr>検証（USDJPY＿４H足）127</vt:lpstr>
      <vt:lpstr>画像</vt:lpstr>
      <vt:lpstr>気づき</vt:lpstr>
      <vt:lpstr>検証終了通貨</vt:lpstr>
      <vt:lpstr>検証（USDJPY1H） (2)</vt:lpstr>
      <vt:lpstr>テンプレ</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合同会社スマイルハッピー</cp:lastModifiedBy>
  <cp:revision>1</cp:revision>
  <dcterms:created xsi:type="dcterms:W3CDTF">2013-10-09T23:04:00Z</dcterms:created>
  <cp:lastPrinted>2015-07-15T10:17:00Z</cp:lastPrinted>
  <dcterms:modified xsi:type="dcterms:W3CDTF">2019-01-11T14:05:09Z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1041-10.8.2.6704</vt:lpwstr>
  </property>
</Properties>
</file>