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24226"/>
  <mc:AlternateContent xmlns:mc="http://schemas.openxmlformats.org/markup-compatibility/2006">
    <mc:Choice Requires="x15">
      <x15ac:absPath xmlns:x15ac="http://schemas.microsoft.com/office/spreadsheetml/2010/11/ac" url="C:\Users\rsd70\OneDrive\デスクトップ\トレード管理シート2\"/>
    </mc:Choice>
  </mc:AlternateContent>
  <xr:revisionPtr revIDLastSave="0" documentId="13_ncr:1_{45A1EED7-A977-4E3A-A071-06D883CFC874}" xr6:coauthVersionLast="40" xr6:coauthVersionMax="40" xr10:uidLastSave="{00000000-0000-0000-0000-000000000000}"/>
  <bookViews>
    <workbookView xWindow="32772" yWindow="32772" windowWidth="21840" windowHeight="11676" firstSheet="8" activeTab="10" xr2:uid="{00000000-000D-0000-FFFF-FFFF00000000}"/>
  </bookViews>
  <sheets>
    <sheet name="定数" sheetId="29" state="hidden" r:id="rId1"/>
    <sheet name="検証（USDJPY　日足）×1.27" sheetId="41" r:id="rId2"/>
    <sheet name="検証（USDJPY　日足）×1.5" sheetId="42" r:id="rId3"/>
    <sheet name="検証（USDJPY　日足）×2" sheetId="43" r:id="rId4"/>
    <sheet name="検証（USDJPY　4H）×1.27" sheetId="44" r:id="rId5"/>
    <sheet name="検証（USDJPY　4H）×1.5" sheetId="45" r:id="rId6"/>
    <sheet name="検証（USDJPY　4H）×2" sheetId="46" r:id="rId7"/>
    <sheet name="検証（USDJPY　1H）×1.27" sheetId="47" r:id="rId8"/>
    <sheet name="検証（USDJPY　1H）×1.5" sheetId="48" r:id="rId9"/>
    <sheet name="検証（USDJPY　1H）×2" sheetId="49" r:id="rId10"/>
    <sheet name="気づき" sheetId="9" r:id="rId11"/>
    <sheet name="画像" sheetId="51" r:id="rId12"/>
    <sheet name="検証終了通貨" sheetId="10" r:id="rId13"/>
    <sheet name="テンプレ" sheetId="17" state="hidden"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3" i="46" l="1"/>
  <c r="R63" i="46"/>
  <c r="M63" i="46"/>
  <c r="K63" i="46"/>
  <c r="T62" i="46"/>
  <c r="T61" i="46"/>
  <c r="T60" i="46"/>
  <c r="T59" i="46"/>
  <c r="T58" i="46"/>
  <c r="T57" i="46"/>
  <c r="T56" i="46"/>
  <c r="T55" i="46"/>
  <c r="T54" i="46"/>
  <c r="T53" i="46"/>
  <c r="T52" i="46"/>
  <c r="T51" i="46"/>
  <c r="T50" i="46"/>
  <c r="T49" i="46"/>
  <c r="T48" i="46"/>
  <c r="T47" i="46"/>
  <c r="T46" i="46"/>
  <c r="T45" i="46"/>
  <c r="T44" i="46"/>
  <c r="T43" i="46"/>
  <c r="T42" i="46"/>
  <c r="T41" i="46"/>
  <c r="C41" i="46"/>
  <c r="K41" i="46" s="1"/>
  <c r="M41" i="46" s="1"/>
  <c r="R41" i="46" s="1"/>
  <c r="C42" i="46" s="1"/>
  <c r="K42" i="46" s="1"/>
  <c r="M42" i="46" s="1"/>
  <c r="T64" i="46"/>
  <c r="R64" i="46"/>
  <c r="M64" i="46"/>
  <c r="K64" i="46"/>
  <c r="T40" i="46"/>
  <c r="T39" i="46"/>
  <c r="T38" i="46"/>
  <c r="T37" i="46"/>
  <c r="T36" i="46"/>
  <c r="T35" i="46"/>
  <c r="T34" i="46"/>
  <c r="T33" i="46"/>
  <c r="T32" i="46"/>
  <c r="T31" i="46"/>
  <c r="T30" i="46"/>
  <c r="T29" i="46"/>
  <c r="T28" i="46"/>
  <c r="T27" i="46"/>
  <c r="T26" i="46"/>
  <c r="T25" i="46"/>
  <c r="T24" i="46"/>
  <c r="T23" i="46"/>
  <c r="T22" i="46"/>
  <c r="T21" i="46"/>
  <c r="T20" i="46"/>
  <c r="T19" i="46"/>
  <c r="T18" i="46"/>
  <c r="T17" i="46"/>
  <c r="T16" i="46"/>
  <c r="T15" i="46"/>
  <c r="T14" i="46"/>
  <c r="T13" i="46"/>
  <c r="T12" i="46"/>
  <c r="T11" i="46"/>
  <c r="C11" i="46"/>
  <c r="K11" i="46" s="1"/>
  <c r="M11" i="46" s="1"/>
  <c r="T63" i="45"/>
  <c r="R63" i="45"/>
  <c r="M63" i="45"/>
  <c r="K63" i="45"/>
  <c r="T62" i="45"/>
  <c r="T61" i="45"/>
  <c r="T60" i="45"/>
  <c r="T59" i="45"/>
  <c r="T58" i="45"/>
  <c r="T57" i="45"/>
  <c r="T56" i="45"/>
  <c r="T55" i="45"/>
  <c r="T54" i="45"/>
  <c r="T53" i="45"/>
  <c r="T52" i="45"/>
  <c r="T51" i="45"/>
  <c r="T50" i="45"/>
  <c r="T49" i="45"/>
  <c r="T48" i="45"/>
  <c r="T47" i="45"/>
  <c r="T46" i="45"/>
  <c r="T45" i="45"/>
  <c r="T44" i="45"/>
  <c r="T43" i="45"/>
  <c r="T42" i="45"/>
  <c r="T41" i="45"/>
  <c r="C41" i="45"/>
  <c r="K41" i="45" s="1"/>
  <c r="M41" i="45" s="1"/>
  <c r="R41" i="45" s="1"/>
  <c r="C42" i="45" s="1"/>
  <c r="K42" i="45" s="1"/>
  <c r="M42" i="45" s="1"/>
  <c r="R42" i="45" s="1"/>
  <c r="C43" i="45" s="1"/>
  <c r="K43" i="45" s="1"/>
  <c r="M43" i="45" s="1"/>
  <c r="T64" i="45"/>
  <c r="R64" i="45"/>
  <c r="M64" i="45"/>
  <c r="K64" i="45"/>
  <c r="T40" i="45"/>
  <c r="T39" i="45"/>
  <c r="T38" i="45"/>
  <c r="T37" i="45"/>
  <c r="T36" i="45"/>
  <c r="T35" i="45"/>
  <c r="T34" i="45"/>
  <c r="T33" i="45"/>
  <c r="T32" i="45"/>
  <c r="T31" i="45"/>
  <c r="T30" i="45"/>
  <c r="T29" i="45"/>
  <c r="T28" i="45"/>
  <c r="T27" i="45"/>
  <c r="T26" i="45"/>
  <c r="T25" i="45"/>
  <c r="T24" i="45"/>
  <c r="T23" i="45"/>
  <c r="T22" i="45"/>
  <c r="T21" i="45"/>
  <c r="T20" i="45"/>
  <c r="T19" i="45"/>
  <c r="T18" i="45"/>
  <c r="T17" i="45"/>
  <c r="T16" i="45"/>
  <c r="T15" i="45"/>
  <c r="T14" i="45"/>
  <c r="T13" i="45"/>
  <c r="T12" i="45"/>
  <c r="T11" i="45"/>
  <c r="C11" i="45"/>
  <c r="K11" i="45" s="1"/>
  <c r="M11" i="45" s="1"/>
  <c r="T63" i="44"/>
  <c r="R63" i="44"/>
  <c r="M63" i="44"/>
  <c r="K63" i="44"/>
  <c r="T62" i="44"/>
  <c r="T61" i="44"/>
  <c r="T60" i="44"/>
  <c r="T59" i="44"/>
  <c r="T58" i="44"/>
  <c r="T57" i="44"/>
  <c r="T56" i="44"/>
  <c r="T55" i="44"/>
  <c r="T54" i="44"/>
  <c r="T53" i="44"/>
  <c r="T52" i="44"/>
  <c r="T51" i="44"/>
  <c r="T50" i="44"/>
  <c r="T49" i="44"/>
  <c r="T48" i="44"/>
  <c r="T47" i="44"/>
  <c r="T46" i="44"/>
  <c r="T45" i="44"/>
  <c r="T44" i="44"/>
  <c r="T43" i="44"/>
  <c r="T42" i="44"/>
  <c r="T41" i="44"/>
  <c r="C41" i="44"/>
  <c r="K41" i="44" s="1"/>
  <c r="M41" i="44" s="1"/>
  <c r="T64" i="44"/>
  <c r="R64" i="44"/>
  <c r="M64" i="44"/>
  <c r="K64" i="44"/>
  <c r="T40" i="44"/>
  <c r="T39" i="44"/>
  <c r="T38" i="44"/>
  <c r="T37" i="44"/>
  <c r="T36" i="44"/>
  <c r="T35" i="44"/>
  <c r="T34" i="44"/>
  <c r="T33" i="44"/>
  <c r="T32" i="44"/>
  <c r="T31" i="44"/>
  <c r="T30" i="44"/>
  <c r="T29" i="44"/>
  <c r="T28" i="44"/>
  <c r="T27" i="44"/>
  <c r="T26" i="44"/>
  <c r="T25" i="44"/>
  <c r="T24" i="44"/>
  <c r="T23" i="44"/>
  <c r="T22" i="44"/>
  <c r="T21" i="44"/>
  <c r="T20" i="44"/>
  <c r="T19" i="44"/>
  <c r="T18" i="44"/>
  <c r="T17" i="44"/>
  <c r="T16" i="44"/>
  <c r="T15" i="44"/>
  <c r="T14" i="44"/>
  <c r="T13" i="44"/>
  <c r="T12" i="44"/>
  <c r="T11" i="44"/>
  <c r="K11" i="44"/>
  <c r="M11" i="44" s="1"/>
  <c r="R11" i="44" s="1"/>
  <c r="C12" i="44" s="1"/>
  <c r="K12" i="44" s="1"/>
  <c r="M12" i="44" s="1"/>
  <c r="C11" i="44"/>
  <c r="R42" i="46" l="1"/>
  <c r="C43" i="46" s="1"/>
  <c r="K43" i="46" s="1"/>
  <c r="M43" i="46" s="1"/>
  <c r="R43" i="46" s="1"/>
  <c r="C44" i="46" s="1"/>
  <c r="K44" i="46" s="1"/>
  <c r="M44" i="46" s="1"/>
  <c r="R44" i="46" s="1"/>
  <c r="C45" i="46" s="1"/>
  <c r="K45" i="46" s="1"/>
  <c r="M45" i="46" s="1"/>
  <c r="R45" i="46" s="1"/>
  <c r="C46" i="46" s="1"/>
  <c r="K46" i="46" s="1"/>
  <c r="M46" i="46" s="1"/>
  <c r="R46" i="46" s="1"/>
  <c r="C47" i="46" s="1"/>
  <c r="K47" i="46" s="1"/>
  <c r="M47" i="46" s="1"/>
  <c r="R47" i="46" s="1"/>
  <c r="C48" i="46" s="1"/>
  <c r="K48" i="46" s="1"/>
  <c r="M48" i="46" s="1"/>
  <c r="R48" i="46" s="1"/>
  <c r="C49" i="46" s="1"/>
  <c r="K49" i="46" s="1"/>
  <c r="M49" i="46" s="1"/>
  <c r="R49" i="46" s="1"/>
  <c r="C50" i="46" s="1"/>
  <c r="K50" i="46" s="1"/>
  <c r="M50" i="46" s="1"/>
  <c r="R50" i="46" s="1"/>
  <c r="C51" i="46" s="1"/>
  <c r="K51" i="46" s="1"/>
  <c r="M51" i="46" s="1"/>
  <c r="R51" i="46" s="1"/>
  <c r="C52" i="46" s="1"/>
  <c r="K52" i="46" s="1"/>
  <c r="M52" i="46" s="1"/>
  <c r="R52" i="46" s="1"/>
  <c r="C53" i="46" s="1"/>
  <c r="K53" i="46" s="1"/>
  <c r="M53" i="46" s="1"/>
  <c r="R53" i="46" s="1"/>
  <c r="C54" i="46" s="1"/>
  <c r="K54" i="46" s="1"/>
  <c r="M54" i="46" s="1"/>
  <c r="R54" i="46" s="1"/>
  <c r="C55" i="46" s="1"/>
  <c r="K55" i="46" s="1"/>
  <c r="M55" i="46" s="1"/>
  <c r="R55" i="46" s="1"/>
  <c r="C56" i="46" s="1"/>
  <c r="K56" i="46" s="1"/>
  <c r="M56" i="46" s="1"/>
  <c r="R56" i="46" s="1"/>
  <c r="C57" i="46" s="1"/>
  <c r="K57" i="46" s="1"/>
  <c r="M57" i="46" s="1"/>
  <c r="R57" i="46" s="1"/>
  <c r="C58" i="46" s="1"/>
  <c r="K58" i="46" s="1"/>
  <c r="M58" i="46" s="1"/>
  <c r="R58" i="46" s="1"/>
  <c r="C59" i="46" s="1"/>
  <c r="K59" i="46" s="1"/>
  <c r="M59" i="46" s="1"/>
  <c r="R59" i="46" s="1"/>
  <c r="C60" i="46" s="1"/>
  <c r="K60" i="46" s="1"/>
  <c r="M60" i="46" s="1"/>
  <c r="R60" i="46" s="1"/>
  <c r="C61" i="46" s="1"/>
  <c r="K61" i="46" s="1"/>
  <c r="M61" i="46" s="1"/>
  <c r="R61" i="46" s="1"/>
  <c r="C62" i="46" s="1"/>
  <c r="K62" i="46" s="1"/>
  <c r="M62" i="46" s="1"/>
  <c r="R62" i="46" s="1"/>
  <c r="C63" i="46" s="1"/>
  <c r="R14" i="46"/>
  <c r="C15" i="46" s="1"/>
  <c r="K15" i="46" s="1"/>
  <c r="M15" i="46" s="1"/>
  <c r="R11" i="46"/>
  <c r="C12" i="46" s="1"/>
  <c r="K12" i="46" s="1"/>
  <c r="M12" i="46" s="1"/>
  <c r="R15" i="46"/>
  <c r="C16" i="46" s="1"/>
  <c r="K16" i="46" s="1"/>
  <c r="M16" i="46" s="1"/>
  <c r="R16" i="46" s="1"/>
  <c r="C17" i="46" s="1"/>
  <c r="K17" i="46" s="1"/>
  <c r="M17" i="46" s="1"/>
  <c r="R17" i="46" s="1"/>
  <c r="C18" i="46" s="1"/>
  <c r="K18" i="46" s="1"/>
  <c r="M18" i="46" s="1"/>
  <c r="R18" i="46" s="1"/>
  <c r="C19" i="46" s="1"/>
  <c r="K19" i="46" s="1"/>
  <c r="M19" i="46" s="1"/>
  <c r="R19" i="46" s="1"/>
  <c r="C20" i="46" s="1"/>
  <c r="K20" i="46" s="1"/>
  <c r="M20" i="46" s="1"/>
  <c r="R20" i="46" s="1"/>
  <c r="C21" i="46" s="1"/>
  <c r="K21" i="46" s="1"/>
  <c r="M21" i="46" s="1"/>
  <c r="R21" i="46" s="1"/>
  <c r="C22" i="46" s="1"/>
  <c r="K22" i="46" s="1"/>
  <c r="M22" i="46" s="1"/>
  <c r="R22" i="46" s="1"/>
  <c r="C23" i="46" s="1"/>
  <c r="K23" i="46" s="1"/>
  <c r="M23" i="46" s="1"/>
  <c r="R23" i="46" s="1"/>
  <c r="C24" i="46" s="1"/>
  <c r="K24" i="46" s="1"/>
  <c r="M24" i="46" s="1"/>
  <c r="R24" i="46" s="1"/>
  <c r="C25" i="46" s="1"/>
  <c r="K25" i="46" s="1"/>
  <c r="M25" i="46" s="1"/>
  <c r="R25" i="46" s="1"/>
  <c r="C26" i="46" s="1"/>
  <c r="K26" i="46" s="1"/>
  <c r="M26" i="46" s="1"/>
  <c r="R26" i="46" s="1"/>
  <c r="C27" i="46" s="1"/>
  <c r="K27" i="46" s="1"/>
  <c r="M27" i="46" s="1"/>
  <c r="R27" i="46" s="1"/>
  <c r="C28" i="46" s="1"/>
  <c r="K28" i="46" s="1"/>
  <c r="M28" i="46" s="1"/>
  <c r="R28" i="46" s="1"/>
  <c r="C29" i="46" s="1"/>
  <c r="K29" i="46" s="1"/>
  <c r="M29" i="46" s="1"/>
  <c r="R29" i="46" s="1"/>
  <c r="C30" i="46" s="1"/>
  <c r="K30" i="46" s="1"/>
  <c r="M30" i="46" s="1"/>
  <c r="R30" i="46" s="1"/>
  <c r="C31" i="46" s="1"/>
  <c r="K31" i="46" s="1"/>
  <c r="M31" i="46" s="1"/>
  <c r="R31" i="46" s="1"/>
  <c r="C32" i="46" s="1"/>
  <c r="K32" i="46" s="1"/>
  <c r="M32" i="46" s="1"/>
  <c r="R32" i="46" s="1"/>
  <c r="C33" i="46" s="1"/>
  <c r="K33" i="46" s="1"/>
  <c r="M33" i="46" s="1"/>
  <c r="R33" i="46" s="1"/>
  <c r="C34" i="46" s="1"/>
  <c r="K34" i="46" s="1"/>
  <c r="M34" i="46" s="1"/>
  <c r="R34" i="46" s="1"/>
  <c r="C35" i="46" s="1"/>
  <c r="K35" i="46" s="1"/>
  <c r="M35" i="46" s="1"/>
  <c r="R35" i="46" s="1"/>
  <c r="C36" i="46" s="1"/>
  <c r="K36" i="46" s="1"/>
  <c r="M36" i="46" s="1"/>
  <c r="R36" i="46" s="1"/>
  <c r="C37" i="46" s="1"/>
  <c r="K37" i="46" s="1"/>
  <c r="M37" i="46" s="1"/>
  <c r="R37" i="46" s="1"/>
  <c r="C38" i="46" s="1"/>
  <c r="K38" i="46" s="1"/>
  <c r="M38" i="46" s="1"/>
  <c r="R38" i="46" s="1"/>
  <c r="C39" i="46" s="1"/>
  <c r="K39" i="46" s="1"/>
  <c r="M39" i="46" s="1"/>
  <c r="R39" i="46" s="1"/>
  <c r="C40" i="46" s="1"/>
  <c r="K40" i="46" s="1"/>
  <c r="M40" i="46" s="1"/>
  <c r="R40" i="46" s="1"/>
  <c r="C64" i="46" s="1"/>
  <c r="R12" i="46"/>
  <c r="C13" i="46" s="1"/>
  <c r="K13" i="46" s="1"/>
  <c r="M13" i="46" s="1"/>
  <c r="R13" i="46" s="1"/>
  <c r="C14" i="46" s="1"/>
  <c r="K14" i="46" s="1"/>
  <c r="M14" i="46" s="1"/>
  <c r="R43" i="45"/>
  <c r="C44" i="45" s="1"/>
  <c r="K44" i="45" s="1"/>
  <c r="M44" i="45" s="1"/>
  <c r="R44" i="45"/>
  <c r="C45" i="45" s="1"/>
  <c r="K45" i="45" s="1"/>
  <c r="M45" i="45" s="1"/>
  <c r="R45" i="45" s="1"/>
  <c r="C46" i="45" s="1"/>
  <c r="K46" i="45" s="1"/>
  <c r="M46" i="45" s="1"/>
  <c r="R46" i="45" s="1"/>
  <c r="C47" i="45" s="1"/>
  <c r="K47" i="45" s="1"/>
  <c r="M47" i="45" s="1"/>
  <c r="R47" i="45" s="1"/>
  <c r="C48" i="45" s="1"/>
  <c r="K48" i="45" s="1"/>
  <c r="M48" i="45" s="1"/>
  <c r="R48" i="45" s="1"/>
  <c r="C49" i="45" s="1"/>
  <c r="K49" i="45" s="1"/>
  <c r="M49" i="45" s="1"/>
  <c r="R49" i="45" s="1"/>
  <c r="C50" i="45" s="1"/>
  <c r="K50" i="45" s="1"/>
  <c r="M50" i="45" s="1"/>
  <c r="R50" i="45" s="1"/>
  <c r="C51" i="45" s="1"/>
  <c r="K51" i="45" s="1"/>
  <c r="M51" i="45" s="1"/>
  <c r="R51" i="45" s="1"/>
  <c r="C52" i="45" s="1"/>
  <c r="K52" i="45" s="1"/>
  <c r="M52" i="45" s="1"/>
  <c r="R52" i="45" s="1"/>
  <c r="C53" i="45" s="1"/>
  <c r="K53" i="45" s="1"/>
  <c r="M53" i="45" s="1"/>
  <c r="R53" i="45" s="1"/>
  <c r="C54" i="45" s="1"/>
  <c r="K54" i="45" s="1"/>
  <c r="M54" i="45" s="1"/>
  <c r="R54" i="45" s="1"/>
  <c r="C55" i="45" s="1"/>
  <c r="K55" i="45" s="1"/>
  <c r="M55" i="45" s="1"/>
  <c r="R55" i="45" s="1"/>
  <c r="C56" i="45" s="1"/>
  <c r="K56" i="45" s="1"/>
  <c r="M56" i="45" s="1"/>
  <c r="R56" i="45" s="1"/>
  <c r="C57" i="45" s="1"/>
  <c r="K57" i="45" s="1"/>
  <c r="M57" i="45" s="1"/>
  <c r="R57" i="45" s="1"/>
  <c r="C58" i="45" s="1"/>
  <c r="K58" i="45" s="1"/>
  <c r="M58" i="45" s="1"/>
  <c r="R58" i="45" s="1"/>
  <c r="C59" i="45" s="1"/>
  <c r="K59" i="45" s="1"/>
  <c r="M59" i="45" s="1"/>
  <c r="R59" i="45" s="1"/>
  <c r="C60" i="45" s="1"/>
  <c r="K60" i="45" s="1"/>
  <c r="M60" i="45" s="1"/>
  <c r="R60" i="45" s="1"/>
  <c r="C61" i="45" s="1"/>
  <c r="K61" i="45" s="1"/>
  <c r="M61" i="45" s="1"/>
  <c r="R61" i="45" s="1"/>
  <c r="C62" i="45" s="1"/>
  <c r="K62" i="45" s="1"/>
  <c r="M62" i="45" s="1"/>
  <c r="R62" i="45" s="1"/>
  <c r="C63" i="45" s="1"/>
  <c r="R11" i="45"/>
  <c r="C12" i="45" s="1"/>
  <c r="K12" i="45" s="1"/>
  <c r="M12" i="45" s="1"/>
  <c r="R12" i="45" s="1"/>
  <c r="C13" i="45" s="1"/>
  <c r="K13" i="45" s="1"/>
  <c r="M13" i="45" s="1"/>
  <c r="R13" i="45" s="1"/>
  <c r="C14" i="45" s="1"/>
  <c r="K14" i="45" s="1"/>
  <c r="M14" i="45" s="1"/>
  <c r="R14" i="45" s="1"/>
  <c r="C15" i="45" s="1"/>
  <c r="K15" i="45" s="1"/>
  <c r="M15" i="45" s="1"/>
  <c r="R15" i="45" s="1"/>
  <c r="C16" i="45" s="1"/>
  <c r="K16" i="45" s="1"/>
  <c r="M16" i="45" s="1"/>
  <c r="R16" i="45" s="1"/>
  <c r="C17" i="45" s="1"/>
  <c r="K17" i="45" s="1"/>
  <c r="M17" i="45" s="1"/>
  <c r="R17" i="45" s="1"/>
  <c r="C18" i="45" s="1"/>
  <c r="K18" i="45" s="1"/>
  <c r="M18" i="45" s="1"/>
  <c r="R18" i="45" s="1"/>
  <c r="C19" i="45" s="1"/>
  <c r="K19" i="45" s="1"/>
  <c r="M19" i="45" s="1"/>
  <c r="R19" i="45" s="1"/>
  <c r="C20" i="45" s="1"/>
  <c r="K20" i="45" s="1"/>
  <c r="M20" i="45" s="1"/>
  <c r="R20" i="45" s="1"/>
  <c r="C21" i="45" s="1"/>
  <c r="K21" i="45" s="1"/>
  <c r="M21" i="45" s="1"/>
  <c r="R21" i="45" s="1"/>
  <c r="C22" i="45" s="1"/>
  <c r="K22" i="45" s="1"/>
  <c r="M22" i="45" s="1"/>
  <c r="R22" i="45" s="1"/>
  <c r="C23" i="45" s="1"/>
  <c r="K23" i="45" s="1"/>
  <c r="M23" i="45" s="1"/>
  <c r="R23" i="45" s="1"/>
  <c r="C24" i="45" s="1"/>
  <c r="K24" i="45" s="1"/>
  <c r="M24" i="45" s="1"/>
  <c r="R24" i="45" s="1"/>
  <c r="C25" i="45" s="1"/>
  <c r="K25" i="45" s="1"/>
  <c r="M25" i="45" s="1"/>
  <c r="R25" i="45" s="1"/>
  <c r="C26" i="45" s="1"/>
  <c r="K26" i="45" s="1"/>
  <c r="M26" i="45" s="1"/>
  <c r="R26" i="45" s="1"/>
  <c r="C27" i="45" s="1"/>
  <c r="K27" i="45" s="1"/>
  <c r="M27" i="45" s="1"/>
  <c r="R27" i="45" s="1"/>
  <c r="C28" i="45" s="1"/>
  <c r="K28" i="45" s="1"/>
  <c r="M28" i="45" s="1"/>
  <c r="R28" i="45" s="1"/>
  <c r="C29" i="45" s="1"/>
  <c r="K29" i="45" s="1"/>
  <c r="M29" i="45" s="1"/>
  <c r="R29" i="45" s="1"/>
  <c r="C30" i="45" s="1"/>
  <c r="K30" i="45" s="1"/>
  <c r="M30" i="45" s="1"/>
  <c r="R30" i="45" s="1"/>
  <c r="C31" i="45" s="1"/>
  <c r="K31" i="45" s="1"/>
  <c r="M31" i="45" s="1"/>
  <c r="R31" i="45" s="1"/>
  <c r="C32" i="45" s="1"/>
  <c r="K32" i="45" s="1"/>
  <c r="M32" i="45" s="1"/>
  <c r="R32" i="45" s="1"/>
  <c r="C33" i="45" s="1"/>
  <c r="K33" i="45" s="1"/>
  <c r="M33" i="45" s="1"/>
  <c r="R33" i="45" s="1"/>
  <c r="C34" i="45" s="1"/>
  <c r="K34" i="45" s="1"/>
  <c r="M34" i="45" s="1"/>
  <c r="R34" i="45" s="1"/>
  <c r="C35" i="45" s="1"/>
  <c r="K35" i="45" s="1"/>
  <c r="M35" i="45" s="1"/>
  <c r="R35" i="45" s="1"/>
  <c r="C36" i="45" s="1"/>
  <c r="K36" i="45" s="1"/>
  <c r="M36" i="45" s="1"/>
  <c r="R36" i="45" s="1"/>
  <c r="C37" i="45" s="1"/>
  <c r="K37" i="45" s="1"/>
  <c r="M37" i="45" s="1"/>
  <c r="R37" i="45" s="1"/>
  <c r="C38" i="45" s="1"/>
  <c r="K38" i="45" s="1"/>
  <c r="M38" i="45" s="1"/>
  <c r="R38" i="45" s="1"/>
  <c r="C39" i="45" s="1"/>
  <c r="K39" i="45" s="1"/>
  <c r="M39" i="45" s="1"/>
  <c r="R39" i="45" s="1"/>
  <c r="C40" i="45" s="1"/>
  <c r="K40" i="45" s="1"/>
  <c r="M40" i="45" s="1"/>
  <c r="R40" i="45" s="1"/>
  <c r="C64" i="45" s="1"/>
  <c r="R41" i="44"/>
  <c r="C42" i="44" s="1"/>
  <c r="K42" i="44" s="1"/>
  <c r="M42" i="44" s="1"/>
  <c r="R42" i="44" s="1"/>
  <c r="C43" i="44" s="1"/>
  <c r="K43" i="44" s="1"/>
  <c r="M43" i="44" s="1"/>
  <c r="R43" i="44" s="1"/>
  <c r="C44" i="44" s="1"/>
  <c r="K44" i="44" s="1"/>
  <c r="M44" i="44" s="1"/>
  <c r="R44" i="44" s="1"/>
  <c r="C45" i="44" s="1"/>
  <c r="K45" i="44" s="1"/>
  <c r="M45" i="44" s="1"/>
  <c r="R45" i="44" s="1"/>
  <c r="C46" i="44" s="1"/>
  <c r="K46" i="44" s="1"/>
  <c r="M46" i="44" s="1"/>
  <c r="R46" i="44" s="1"/>
  <c r="C47" i="44" s="1"/>
  <c r="K47" i="44" s="1"/>
  <c r="M47" i="44" s="1"/>
  <c r="R47" i="44" s="1"/>
  <c r="C48" i="44" s="1"/>
  <c r="K48" i="44" s="1"/>
  <c r="M48" i="44" s="1"/>
  <c r="R48" i="44" s="1"/>
  <c r="C49" i="44" s="1"/>
  <c r="K49" i="44" s="1"/>
  <c r="M49" i="44" s="1"/>
  <c r="R49" i="44" s="1"/>
  <c r="C50" i="44" s="1"/>
  <c r="K50" i="44" s="1"/>
  <c r="M50" i="44" s="1"/>
  <c r="R50" i="44" s="1"/>
  <c r="C51" i="44" s="1"/>
  <c r="K51" i="44" s="1"/>
  <c r="M51" i="44" s="1"/>
  <c r="R51" i="44" s="1"/>
  <c r="C52" i="44" s="1"/>
  <c r="K52" i="44" s="1"/>
  <c r="M52" i="44" s="1"/>
  <c r="R52" i="44" s="1"/>
  <c r="C53" i="44" s="1"/>
  <c r="K53" i="44" s="1"/>
  <c r="M53" i="44" s="1"/>
  <c r="R53" i="44" s="1"/>
  <c r="C54" i="44" s="1"/>
  <c r="K54" i="44" s="1"/>
  <c r="M54" i="44" s="1"/>
  <c r="R54" i="44" s="1"/>
  <c r="C55" i="44" s="1"/>
  <c r="K55" i="44" s="1"/>
  <c r="M55" i="44" s="1"/>
  <c r="R55" i="44" s="1"/>
  <c r="C56" i="44" s="1"/>
  <c r="K56" i="44" s="1"/>
  <c r="M56" i="44" s="1"/>
  <c r="R56" i="44" s="1"/>
  <c r="C57" i="44" s="1"/>
  <c r="K57" i="44" s="1"/>
  <c r="M57" i="44" s="1"/>
  <c r="R57" i="44" s="1"/>
  <c r="C58" i="44" s="1"/>
  <c r="K58" i="44" s="1"/>
  <c r="M58" i="44" s="1"/>
  <c r="R58" i="44" s="1"/>
  <c r="C59" i="44" s="1"/>
  <c r="K59" i="44" s="1"/>
  <c r="M59" i="44" s="1"/>
  <c r="R59" i="44" s="1"/>
  <c r="C60" i="44" s="1"/>
  <c r="K60" i="44" s="1"/>
  <c r="M60" i="44" s="1"/>
  <c r="R60" i="44" s="1"/>
  <c r="C61" i="44" s="1"/>
  <c r="K61" i="44" s="1"/>
  <c r="M61" i="44" s="1"/>
  <c r="R61" i="44" s="1"/>
  <c r="C62" i="44" s="1"/>
  <c r="K62" i="44" s="1"/>
  <c r="M62" i="44" s="1"/>
  <c r="R62" i="44" s="1"/>
  <c r="C63" i="44" s="1"/>
  <c r="R12" i="44"/>
  <c r="C13" i="44" s="1"/>
  <c r="K13" i="44" s="1"/>
  <c r="M13" i="44" s="1"/>
  <c r="R13" i="44" s="1"/>
  <c r="C14" i="44" s="1"/>
  <c r="K14" i="44" s="1"/>
  <c r="M14" i="44" s="1"/>
  <c r="R14" i="44"/>
  <c r="C15" i="44" s="1"/>
  <c r="K15" i="44" s="1"/>
  <c r="M15" i="44" s="1"/>
  <c r="R15" i="44" s="1"/>
  <c r="C16" i="44" s="1"/>
  <c r="K16" i="44" s="1"/>
  <c r="M16" i="44" s="1"/>
  <c r="R16" i="44" s="1"/>
  <c r="C17" i="44" s="1"/>
  <c r="K17" i="44" s="1"/>
  <c r="M17" i="44" s="1"/>
  <c r="R17" i="44" s="1"/>
  <c r="C18" i="44" s="1"/>
  <c r="K18" i="44" s="1"/>
  <c r="M18" i="44" s="1"/>
  <c r="R18" i="44" s="1"/>
  <c r="C19" i="44" s="1"/>
  <c r="K19" i="44" s="1"/>
  <c r="M19" i="44" s="1"/>
  <c r="R19" i="44" s="1"/>
  <c r="C20" i="44" s="1"/>
  <c r="K20" i="44" s="1"/>
  <c r="M20" i="44" s="1"/>
  <c r="R20" i="44" s="1"/>
  <c r="C21" i="44" s="1"/>
  <c r="K21" i="44" s="1"/>
  <c r="M21" i="44" s="1"/>
  <c r="R21" i="44" s="1"/>
  <c r="C22" i="44" s="1"/>
  <c r="K22" i="44" s="1"/>
  <c r="M22" i="44" s="1"/>
  <c r="R22" i="44" s="1"/>
  <c r="C23" i="44" s="1"/>
  <c r="K23" i="44" s="1"/>
  <c r="M23" i="44" s="1"/>
  <c r="R23" i="44" s="1"/>
  <c r="C24" i="44" s="1"/>
  <c r="K24" i="44" s="1"/>
  <c r="M24" i="44" s="1"/>
  <c r="R24" i="44" s="1"/>
  <c r="C25" i="44" s="1"/>
  <c r="K25" i="44" s="1"/>
  <c r="M25" i="44" s="1"/>
  <c r="R25" i="44" s="1"/>
  <c r="C26" i="44" s="1"/>
  <c r="K26" i="44" s="1"/>
  <c r="M26" i="44" s="1"/>
  <c r="R26" i="44" s="1"/>
  <c r="C27" i="44" s="1"/>
  <c r="K27" i="44" s="1"/>
  <c r="M27" i="44" s="1"/>
  <c r="R27" i="44" s="1"/>
  <c r="C28" i="44" s="1"/>
  <c r="K28" i="44" s="1"/>
  <c r="M28" i="44" s="1"/>
  <c r="R28" i="44" s="1"/>
  <c r="C29" i="44" s="1"/>
  <c r="K29" i="44" s="1"/>
  <c r="M29" i="44" s="1"/>
  <c r="R29" i="44" s="1"/>
  <c r="C30" i="44" s="1"/>
  <c r="K30" i="44" s="1"/>
  <c r="M30" i="44" s="1"/>
  <c r="R30" i="44" s="1"/>
  <c r="C31" i="44" s="1"/>
  <c r="K31" i="44" s="1"/>
  <c r="M31" i="44" s="1"/>
  <c r="R31" i="44" s="1"/>
  <c r="C32" i="44" s="1"/>
  <c r="K32" i="44" s="1"/>
  <c r="M32" i="44" s="1"/>
  <c r="R32" i="44" s="1"/>
  <c r="C33" i="44" s="1"/>
  <c r="K33" i="44" s="1"/>
  <c r="M33" i="44" s="1"/>
  <c r="R33" i="44" s="1"/>
  <c r="C34" i="44" s="1"/>
  <c r="K34" i="44" s="1"/>
  <c r="M34" i="44" s="1"/>
  <c r="R34" i="44" s="1"/>
  <c r="C35" i="44" s="1"/>
  <c r="K35" i="44" s="1"/>
  <c r="M35" i="44" s="1"/>
  <c r="R35" i="44" s="1"/>
  <c r="C36" i="44" s="1"/>
  <c r="K36" i="44" s="1"/>
  <c r="M36" i="44" s="1"/>
  <c r="R36" i="44" s="1"/>
  <c r="C37" i="44" s="1"/>
  <c r="K37" i="44" s="1"/>
  <c r="M37" i="44" s="1"/>
  <c r="R37" i="44" s="1"/>
  <c r="C38" i="44" s="1"/>
  <c r="K38" i="44" s="1"/>
  <c r="M38" i="44" s="1"/>
  <c r="R38" i="44" s="1"/>
  <c r="C39" i="44" s="1"/>
  <c r="K39" i="44" s="1"/>
  <c r="M39" i="44" s="1"/>
  <c r="R39" i="44" s="1"/>
  <c r="C40" i="44" s="1"/>
  <c r="K40" i="44" s="1"/>
  <c r="M40" i="44" s="1"/>
  <c r="R40" i="44" s="1"/>
  <c r="C64" i="44" s="1"/>
  <c r="V108" i="49"/>
  <c r="T108" i="49"/>
  <c r="W108" i="49" s="1"/>
  <c r="R108" i="49"/>
  <c r="M108" i="49"/>
  <c r="K108" i="49"/>
  <c r="W107" i="49"/>
  <c r="V107" i="49"/>
  <c r="T107" i="49"/>
  <c r="R107" i="49"/>
  <c r="C108" i="49" s="1"/>
  <c r="M107" i="49"/>
  <c r="K107" i="49"/>
  <c r="V106" i="49"/>
  <c r="T106" i="49"/>
  <c r="W106" i="49" s="1"/>
  <c r="R106" i="49"/>
  <c r="C107" i="49" s="1"/>
  <c r="M106" i="49"/>
  <c r="K106" i="49"/>
  <c r="V105" i="49"/>
  <c r="T105" i="49"/>
  <c r="W105" i="49" s="1"/>
  <c r="R105" i="49"/>
  <c r="C106" i="49" s="1"/>
  <c r="M105" i="49"/>
  <c r="K105" i="49"/>
  <c r="W104" i="49"/>
  <c r="V104" i="49"/>
  <c r="T104" i="49"/>
  <c r="R104" i="49"/>
  <c r="C105" i="49" s="1"/>
  <c r="M104" i="49"/>
  <c r="K104" i="49"/>
  <c r="V103" i="49"/>
  <c r="T103" i="49"/>
  <c r="W103" i="49" s="1"/>
  <c r="R103" i="49"/>
  <c r="C104" i="49" s="1"/>
  <c r="M103" i="49"/>
  <c r="K103" i="49"/>
  <c r="W102" i="49"/>
  <c r="V102" i="49"/>
  <c r="T102" i="49"/>
  <c r="R102" i="49"/>
  <c r="C103" i="49" s="1"/>
  <c r="M102" i="49"/>
  <c r="K102" i="49"/>
  <c r="W101" i="49"/>
  <c r="V101" i="49"/>
  <c r="T101" i="49"/>
  <c r="R101" i="49"/>
  <c r="C102" i="49" s="1"/>
  <c r="M101" i="49"/>
  <c r="K101" i="49"/>
  <c r="V100" i="49"/>
  <c r="T100" i="49"/>
  <c r="W100" i="49" s="1"/>
  <c r="R100" i="49"/>
  <c r="C101" i="49" s="1"/>
  <c r="M100" i="49"/>
  <c r="K100" i="49"/>
  <c r="W99" i="49"/>
  <c r="V99" i="49"/>
  <c r="T99" i="49"/>
  <c r="R99" i="49"/>
  <c r="C100" i="49" s="1"/>
  <c r="M99" i="49"/>
  <c r="K99" i="49"/>
  <c r="V98" i="49"/>
  <c r="T98" i="49"/>
  <c r="W98" i="49" s="1"/>
  <c r="R98" i="49"/>
  <c r="C99" i="49" s="1"/>
  <c r="M98" i="49"/>
  <c r="K98" i="49"/>
  <c r="V97" i="49"/>
  <c r="T97" i="49"/>
  <c r="W97" i="49" s="1"/>
  <c r="R97" i="49"/>
  <c r="C98" i="49" s="1"/>
  <c r="M97" i="49"/>
  <c r="K97" i="49"/>
  <c r="W96" i="49"/>
  <c r="V96" i="49"/>
  <c r="T96" i="49"/>
  <c r="R96" i="49"/>
  <c r="C97" i="49" s="1"/>
  <c r="M96" i="49"/>
  <c r="K96" i="49"/>
  <c r="V95" i="49"/>
  <c r="T95" i="49"/>
  <c r="V94" i="49"/>
  <c r="T94" i="49"/>
  <c r="V93" i="49"/>
  <c r="T93" i="49"/>
  <c r="W93" i="49" s="1"/>
  <c r="W94" i="49" s="1"/>
  <c r="V92" i="49"/>
  <c r="T92" i="49"/>
  <c r="V91" i="49"/>
  <c r="T91" i="49"/>
  <c r="V90" i="49"/>
  <c r="T90" i="49"/>
  <c r="V89" i="49"/>
  <c r="T89" i="49"/>
  <c r="V88" i="49"/>
  <c r="T88" i="49"/>
  <c r="W88" i="49" s="1"/>
  <c r="V87" i="49"/>
  <c r="T87" i="49"/>
  <c r="W87" i="49" s="1"/>
  <c r="V86" i="49"/>
  <c r="T86" i="49"/>
  <c r="V85" i="49"/>
  <c r="T85" i="49"/>
  <c r="W85" i="49" s="1"/>
  <c r="W86" i="49" s="1"/>
  <c r="V84" i="49"/>
  <c r="T84" i="49"/>
  <c r="W84" i="49" s="1"/>
  <c r="V83" i="49"/>
  <c r="T83" i="49"/>
  <c r="V82" i="49"/>
  <c r="T82" i="49"/>
  <c r="V81" i="49"/>
  <c r="T81" i="49"/>
  <c r="V80" i="49"/>
  <c r="T80" i="49"/>
  <c r="W80" i="49" s="1"/>
  <c r="V79" i="49"/>
  <c r="T79" i="49"/>
  <c r="W79" i="49" s="1"/>
  <c r="W78" i="49"/>
  <c r="V78" i="49"/>
  <c r="T78" i="49"/>
  <c r="V77" i="49"/>
  <c r="T77" i="49"/>
  <c r="V76" i="49"/>
  <c r="T76" i="49"/>
  <c r="V75" i="49"/>
  <c r="T75" i="49"/>
  <c r="W75" i="49" s="1"/>
  <c r="V74" i="49"/>
  <c r="T74" i="49"/>
  <c r="W74" i="49" s="1"/>
  <c r="V73" i="49"/>
  <c r="T73" i="49"/>
  <c r="V72" i="49"/>
  <c r="T72" i="49"/>
  <c r="V71" i="49"/>
  <c r="T71" i="49"/>
  <c r="V70" i="49"/>
  <c r="T70" i="49"/>
  <c r="V69" i="49"/>
  <c r="T69" i="49"/>
  <c r="W69" i="49" s="1"/>
  <c r="W70" i="49" s="1"/>
  <c r="V68" i="49"/>
  <c r="T68" i="49"/>
  <c r="W68" i="49" s="1"/>
  <c r="V67" i="49"/>
  <c r="T67" i="49"/>
  <c r="V66" i="49"/>
  <c r="T66" i="49"/>
  <c r="V65" i="49"/>
  <c r="T65" i="49"/>
  <c r="V64" i="49"/>
  <c r="T64" i="49"/>
  <c r="V63" i="49"/>
  <c r="T63" i="49"/>
  <c r="V62" i="49"/>
  <c r="T62" i="49"/>
  <c r="W62" i="49" s="1"/>
  <c r="V61" i="49"/>
  <c r="T61" i="49"/>
  <c r="W61" i="49" s="1"/>
  <c r="V60" i="49"/>
  <c r="T60" i="49"/>
  <c r="V59" i="49"/>
  <c r="T59" i="49"/>
  <c r="W59" i="49" s="1"/>
  <c r="V58" i="49"/>
  <c r="T58" i="49"/>
  <c r="W58" i="49" s="1"/>
  <c r="V57" i="49"/>
  <c r="T57" i="49"/>
  <c r="V56" i="49"/>
  <c r="T56" i="49"/>
  <c r="V55" i="49"/>
  <c r="T55" i="49"/>
  <c r="V54" i="49"/>
  <c r="T54" i="49"/>
  <c r="W53" i="49"/>
  <c r="W54" i="49" s="1"/>
  <c r="V53" i="49"/>
  <c r="T53" i="49"/>
  <c r="V52" i="49"/>
  <c r="T52" i="49"/>
  <c r="V51" i="49"/>
  <c r="T51" i="49"/>
  <c r="V50" i="49"/>
  <c r="T50" i="49"/>
  <c r="V49" i="49"/>
  <c r="T49" i="49"/>
  <c r="V48" i="49"/>
  <c r="T48" i="49"/>
  <c r="W48" i="49" s="1"/>
  <c r="V47" i="49"/>
  <c r="T47" i="49"/>
  <c r="V46" i="49"/>
  <c r="T46" i="49"/>
  <c r="V45" i="49"/>
  <c r="T45" i="49"/>
  <c r="W45" i="49" s="1"/>
  <c r="W46" i="49" s="1"/>
  <c r="V44" i="49"/>
  <c r="T44" i="49"/>
  <c r="V43" i="49"/>
  <c r="T43" i="49"/>
  <c r="W43" i="49" s="1"/>
  <c r="V42" i="49"/>
  <c r="T42" i="49"/>
  <c r="V41" i="49"/>
  <c r="T41" i="49"/>
  <c r="V40" i="49"/>
  <c r="T40" i="49"/>
  <c r="W40" i="49" s="1"/>
  <c r="V39" i="49"/>
  <c r="T39" i="49"/>
  <c r="V38" i="49"/>
  <c r="T38" i="49"/>
  <c r="V37" i="49"/>
  <c r="T37" i="49"/>
  <c r="W37" i="49" s="1"/>
  <c r="W38" i="49" s="1"/>
  <c r="V36" i="49"/>
  <c r="T36" i="49"/>
  <c r="W36" i="49" s="1"/>
  <c r="V35" i="49"/>
  <c r="T35" i="49"/>
  <c r="V34" i="49"/>
  <c r="T34" i="49"/>
  <c r="W34" i="49" s="1"/>
  <c r="W35" i="49" s="1"/>
  <c r="V33" i="49"/>
  <c r="T33" i="49"/>
  <c r="W32" i="49"/>
  <c r="V32" i="49"/>
  <c r="T32" i="49"/>
  <c r="V31" i="49"/>
  <c r="T31" i="49"/>
  <c r="V30" i="49"/>
  <c r="T30" i="49"/>
  <c r="V29" i="49"/>
  <c r="T29" i="49"/>
  <c r="W29" i="49" s="1"/>
  <c r="W30" i="49" s="1"/>
  <c r="V28" i="49"/>
  <c r="T28" i="49"/>
  <c r="W28" i="49" s="1"/>
  <c r="V27" i="49"/>
  <c r="T27" i="49"/>
  <c r="V26" i="49"/>
  <c r="T26" i="49"/>
  <c r="V25" i="49"/>
  <c r="T25" i="49"/>
  <c r="V24" i="49"/>
  <c r="T24" i="49"/>
  <c r="V23" i="49"/>
  <c r="T23" i="49"/>
  <c r="T22" i="49"/>
  <c r="W22" i="49" s="1"/>
  <c r="W21" i="49"/>
  <c r="T21" i="49"/>
  <c r="T20" i="49"/>
  <c r="W20" i="49" s="1"/>
  <c r="T19" i="49"/>
  <c r="V19" i="49" s="1"/>
  <c r="T18" i="49"/>
  <c r="W18" i="49" s="1"/>
  <c r="W19" i="49" s="1"/>
  <c r="T17" i="49"/>
  <c r="V16" i="49"/>
  <c r="T16" i="49"/>
  <c r="T15" i="49"/>
  <c r="W15" i="49" s="1"/>
  <c r="W16" i="49" s="1"/>
  <c r="T14" i="49"/>
  <c r="V14" i="49" s="1"/>
  <c r="V13" i="49"/>
  <c r="T13" i="49"/>
  <c r="T12" i="49"/>
  <c r="T11" i="49"/>
  <c r="V11" i="49" s="1"/>
  <c r="V10" i="49"/>
  <c r="T10" i="49"/>
  <c r="T9" i="49"/>
  <c r="K9" i="49"/>
  <c r="M9" i="49" s="1"/>
  <c r="C9" i="49"/>
  <c r="V108" i="48"/>
  <c r="T108" i="48"/>
  <c r="W108" i="48" s="1"/>
  <c r="R108" i="48"/>
  <c r="M108" i="48"/>
  <c r="K108" i="48"/>
  <c r="W107" i="48"/>
  <c r="V107" i="48"/>
  <c r="T107" i="48"/>
  <c r="R107" i="48"/>
  <c r="C108" i="48" s="1"/>
  <c r="M107" i="48"/>
  <c r="K107" i="48"/>
  <c r="V106" i="48"/>
  <c r="T106" i="48"/>
  <c r="W106" i="48" s="1"/>
  <c r="R106" i="48"/>
  <c r="C107" i="48" s="1"/>
  <c r="M106" i="48"/>
  <c r="K106" i="48"/>
  <c r="V105" i="48"/>
  <c r="T105" i="48"/>
  <c r="W105" i="48" s="1"/>
  <c r="R105" i="48"/>
  <c r="C106" i="48" s="1"/>
  <c r="M105" i="48"/>
  <c r="K105" i="48"/>
  <c r="W104" i="48"/>
  <c r="V104" i="48"/>
  <c r="T104" i="48"/>
  <c r="R104" i="48"/>
  <c r="C105" i="48" s="1"/>
  <c r="M104" i="48"/>
  <c r="K104" i="48"/>
  <c r="V103" i="48"/>
  <c r="T103" i="48"/>
  <c r="W103" i="48" s="1"/>
  <c r="R103" i="48"/>
  <c r="C104" i="48" s="1"/>
  <c r="M103" i="48"/>
  <c r="K103" i="48"/>
  <c r="W102" i="48"/>
  <c r="V102" i="48"/>
  <c r="T102" i="48"/>
  <c r="R102" i="48"/>
  <c r="C103" i="48" s="1"/>
  <c r="M102" i="48"/>
  <c r="K102" i="48"/>
  <c r="W101" i="48"/>
  <c r="V101" i="48"/>
  <c r="T101" i="48"/>
  <c r="R101" i="48"/>
  <c r="C102" i="48" s="1"/>
  <c r="M101" i="48"/>
  <c r="K101" i="48"/>
  <c r="V100" i="48"/>
  <c r="T100" i="48"/>
  <c r="W100" i="48" s="1"/>
  <c r="R100" i="48"/>
  <c r="C101" i="48" s="1"/>
  <c r="M100" i="48"/>
  <c r="K100" i="48"/>
  <c r="W99" i="48"/>
  <c r="V99" i="48"/>
  <c r="T99" i="48"/>
  <c r="R99" i="48"/>
  <c r="C100" i="48" s="1"/>
  <c r="M99" i="48"/>
  <c r="K99" i="48"/>
  <c r="V98" i="48"/>
  <c r="T98" i="48"/>
  <c r="W98" i="48" s="1"/>
  <c r="R98" i="48"/>
  <c r="C99" i="48" s="1"/>
  <c r="M98" i="48"/>
  <c r="K98" i="48"/>
  <c r="V97" i="48"/>
  <c r="T97" i="48"/>
  <c r="W97" i="48" s="1"/>
  <c r="R97" i="48"/>
  <c r="C98" i="48" s="1"/>
  <c r="M97" i="48"/>
  <c r="K97" i="48"/>
  <c r="W96" i="48"/>
  <c r="V96" i="48"/>
  <c r="T96" i="48"/>
  <c r="R96" i="48"/>
  <c r="C97" i="48" s="1"/>
  <c r="M96" i="48"/>
  <c r="K96" i="48"/>
  <c r="V95" i="48"/>
  <c r="T95" i="48"/>
  <c r="V94" i="48"/>
  <c r="T94" i="48"/>
  <c r="V93" i="48"/>
  <c r="T93" i="48"/>
  <c r="W93" i="48" s="1"/>
  <c r="W94" i="48" s="1"/>
  <c r="V92" i="48"/>
  <c r="T92" i="48"/>
  <c r="W92" i="48" s="1"/>
  <c r="V91" i="48"/>
  <c r="T91" i="48"/>
  <c r="W91" i="48" s="1"/>
  <c r="V90" i="48"/>
  <c r="T90" i="48"/>
  <c r="V89" i="48"/>
  <c r="T89" i="48"/>
  <c r="W88" i="48"/>
  <c r="V88" i="48"/>
  <c r="T88" i="48"/>
  <c r="V87" i="48"/>
  <c r="T87" i="48"/>
  <c r="W87" i="48" s="1"/>
  <c r="V86" i="48"/>
  <c r="T86" i="48"/>
  <c r="W85" i="48"/>
  <c r="W86" i="48" s="1"/>
  <c r="V85" i="48"/>
  <c r="T85" i="48"/>
  <c r="V84" i="48"/>
  <c r="T84" i="48"/>
  <c r="W84" i="48" s="1"/>
  <c r="V83" i="48"/>
  <c r="T83" i="48"/>
  <c r="V82" i="48"/>
  <c r="T82" i="48"/>
  <c r="V81" i="48"/>
  <c r="T81" i="48"/>
  <c r="V80" i="48"/>
  <c r="T80" i="48"/>
  <c r="W80" i="48" s="1"/>
  <c r="V79" i="48"/>
  <c r="T79" i="48"/>
  <c r="W79" i="48" s="1"/>
  <c r="W78" i="48"/>
  <c r="V78" i="48"/>
  <c r="T78" i="48"/>
  <c r="V77" i="48"/>
  <c r="T77" i="48"/>
  <c r="V76" i="48"/>
  <c r="T76" i="48"/>
  <c r="V75" i="48"/>
  <c r="T75" i="48"/>
  <c r="W75" i="48" s="1"/>
  <c r="V74" i="48"/>
  <c r="T74" i="48"/>
  <c r="V73" i="48"/>
  <c r="T73" i="48"/>
  <c r="V72" i="48"/>
  <c r="T72" i="48"/>
  <c r="V71" i="48"/>
  <c r="T71" i="48"/>
  <c r="V70" i="48"/>
  <c r="T70" i="48"/>
  <c r="W69" i="48"/>
  <c r="W70" i="48" s="1"/>
  <c r="V69" i="48"/>
  <c r="T69" i="48"/>
  <c r="V68" i="48"/>
  <c r="T68" i="48"/>
  <c r="W68" i="48" s="1"/>
  <c r="V67" i="48"/>
  <c r="T67" i="48"/>
  <c r="W67" i="48" s="1"/>
  <c r="V66" i="48"/>
  <c r="T66" i="48"/>
  <c r="V65" i="48"/>
  <c r="T65" i="48"/>
  <c r="V64" i="48"/>
  <c r="T64" i="48"/>
  <c r="V63" i="48"/>
  <c r="T63" i="48"/>
  <c r="W62" i="48"/>
  <c r="V62" i="48"/>
  <c r="T62" i="48"/>
  <c r="V61" i="48"/>
  <c r="T61" i="48"/>
  <c r="W61" i="48" s="1"/>
  <c r="V60" i="48"/>
  <c r="T60" i="48"/>
  <c r="V59" i="48"/>
  <c r="T59" i="48"/>
  <c r="W59" i="48" s="1"/>
  <c r="V58" i="48"/>
  <c r="T58" i="48"/>
  <c r="V57" i="48"/>
  <c r="T57" i="48"/>
  <c r="V56" i="48"/>
  <c r="T56" i="48"/>
  <c r="V55" i="48"/>
  <c r="T55" i="48"/>
  <c r="V54" i="48"/>
  <c r="T54" i="48"/>
  <c r="V53" i="48"/>
  <c r="T53" i="48"/>
  <c r="W53" i="48" s="1"/>
  <c r="W52" i="48"/>
  <c r="V52" i="48"/>
  <c r="T52" i="48"/>
  <c r="V51" i="48"/>
  <c r="T51" i="48"/>
  <c r="V50" i="48"/>
  <c r="T50" i="48"/>
  <c r="V49" i="48"/>
  <c r="T49" i="48"/>
  <c r="V48" i="48"/>
  <c r="T48" i="48"/>
  <c r="W48" i="48" s="1"/>
  <c r="V47" i="48"/>
  <c r="T47" i="48"/>
  <c r="V46" i="48"/>
  <c r="T46" i="48"/>
  <c r="W45" i="48"/>
  <c r="V45" i="48"/>
  <c r="T45" i="48"/>
  <c r="V44" i="48"/>
  <c r="T44" i="48"/>
  <c r="V43" i="48"/>
  <c r="T43" i="48"/>
  <c r="W43" i="48" s="1"/>
  <c r="W44" i="48" s="1"/>
  <c r="V42" i="48"/>
  <c r="T42" i="48"/>
  <c r="V41" i="48"/>
  <c r="T41" i="48"/>
  <c r="V40" i="48"/>
  <c r="T40" i="48"/>
  <c r="W40" i="48" s="1"/>
  <c r="V39" i="48"/>
  <c r="T39" i="48"/>
  <c r="V38" i="48"/>
  <c r="T38" i="48"/>
  <c r="V37" i="48"/>
  <c r="T37" i="48"/>
  <c r="W37" i="48" s="1"/>
  <c r="W36" i="48"/>
  <c r="V36" i="48"/>
  <c r="T36" i="48"/>
  <c r="V35" i="48"/>
  <c r="T35" i="48"/>
  <c r="V34" i="48"/>
  <c r="T34" i="48"/>
  <c r="V33" i="48"/>
  <c r="T33" i="48"/>
  <c r="W32" i="48"/>
  <c r="V32" i="48"/>
  <c r="T32" i="48"/>
  <c r="V31" i="48"/>
  <c r="T31" i="48"/>
  <c r="V30" i="48"/>
  <c r="T30" i="48"/>
  <c r="V29" i="48"/>
  <c r="T29" i="48"/>
  <c r="W29" i="48" s="1"/>
  <c r="V28" i="48"/>
  <c r="T28" i="48"/>
  <c r="W28" i="48" s="1"/>
  <c r="V27" i="48"/>
  <c r="T27" i="48"/>
  <c r="V26" i="48"/>
  <c r="T26" i="48"/>
  <c r="V25" i="48"/>
  <c r="T25" i="48"/>
  <c r="V24" i="48"/>
  <c r="T24" i="48"/>
  <c r="V23" i="48"/>
  <c r="T23" i="48"/>
  <c r="T22" i="48"/>
  <c r="W22" i="48" s="1"/>
  <c r="T21" i="48"/>
  <c r="W21" i="48" s="1"/>
  <c r="T20" i="48"/>
  <c r="W20" i="48" s="1"/>
  <c r="V19" i="48"/>
  <c r="T19" i="48"/>
  <c r="T18" i="48"/>
  <c r="T17" i="48"/>
  <c r="V16" i="48"/>
  <c r="T16" i="48"/>
  <c r="T15" i="48"/>
  <c r="W15" i="48" s="1"/>
  <c r="W16" i="48" s="1"/>
  <c r="T14" i="48"/>
  <c r="V13" i="48"/>
  <c r="T13" i="48"/>
  <c r="T12" i="48"/>
  <c r="V12" i="48" s="1"/>
  <c r="V11" i="48"/>
  <c r="T11" i="48"/>
  <c r="V10" i="48"/>
  <c r="T10" i="48"/>
  <c r="T9" i="48"/>
  <c r="R9" i="48" s="1"/>
  <c r="M9" i="48"/>
  <c r="K9" i="48"/>
  <c r="C9" i="48"/>
  <c r="V108" i="47"/>
  <c r="T108" i="47"/>
  <c r="W108" i="47" s="1"/>
  <c r="R108" i="47"/>
  <c r="M108" i="47"/>
  <c r="K108" i="47"/>
  <c r="W107" i="47"/>
  <c r="V107" i="47"/>
  <c r="T107" i="47"/>
  <c r="R107" i="47"/>
  <c r="C108" i="47" s="1"/>
  <c r="M107" i="47"/>
  <c r="K107" i="47"/>
  <c r="V106" i="47"/>
  <c r="T106" i="47"/>
  <c r="W106" i="47" s="1"/>
  <c r="R106" i="47"/>
  <c r="C107" i="47" s="1"/>
  <c r="M106" i="47"/>
  <c r="K106" i="47"/>
  <c r="V105" i="47"/>
  <c r="T105" i="47"/>
  <c r="W105" i="47" s="1"/>
  <c r="R105" i="47"/>
  <c r="C106" i="47" s="1"/>
  <c r="M105" i="47"/>
  <c r="K105" i="47"/>
  <c r="W104" i="47"/>
  <c r="V104" i="47"/>
  <c r="T104" i="47"/>
  <c r="R104" i="47"/>
  <c r="C105" i="47" s="1"/>
  <c r="M104" i="47"/>
  <c r="K104" i="47"/>
  <c r="V103" i="47"/>
  <c r="T103" i="47"/>
  <c r="W103" i="47" s="1"/>
  <c r="R103" i="47"/>
  <c r="C104" i="47" s="1"/>
  <c r="M103" i="47"/>
  <c r="K103" i="47"/>
  <c r="W102" i="47"/>
  <c r="V102" i="47"/>
  <c r="T102" i="47"/>
  <c r="R102" i="47"/>
  <c r="C103" i="47" s="1"/>
  <c r="M102" i="47"/>
  <c r="K102" i="47"/>
  <c r="W101" i="47"/>
  <c r="V101" i="47"/>
  <c r="T101" i="47"/>
  <c r="R101" i="47"/>
  <c r="C102" i="47" s="1"/>
  <c r="M101" i="47"/>
  <c r="K101" i="47"/>
  <c r="V100" i="47"/>
  <c r="T100" i="47"/>
  <c r="W100" i="47" s="1"/>
  <c r="R100" i="47"/>
  <c r="C101" i="47" s="1"/>
  <c r="M100" i="47"/>
  <c r="K100" i="47"/>
  <c r="W99" i="47"/>
  <c r="V99" i="47"/>
  <c r="T99" i="47"/>
  <c r="R99" i="47"/>
  <c r="C100" i="47" s="1"/>
  <c r="M99" i="47"/>
  <c r="K99" i="47"/>
  <c r="V98" i="47"/>
  <c r="T98" i="47"/>
  <c r="W98" i="47" s="1"/>
  <c r="R98" i="47"/>
  <c r="C99" i="47" s="1"/>
  <c r="M98" i="47"/>
  <c r="K98" i="47"/>
  <c r="V97" i="47"/>
  <c r="T97" i="47"/>
  <c r="W97" i="47" s="1"/>
  <c r="R97" i="47"/>
  <c r="C98" i="47" s="1"/>
  <c r="M97" i="47"/>
  <c r="K97" i="47"/>
  <c r="W96" i="47"/>
  <c r="V96" i="47"/>
  <c r="T96" i="47"/>
  <c r="R96" i="47"/>
  <c r="C97" i="47" s="1"/>
  <c r="M96" i="47"/>
  <c r="K96" i="47"/>
  <c r="V95" i="47"/>
  <c r="T95" i="47"/>
  <c r="V94" i="47"/>
  <c r="T94" i="47"/>
  <c r="W94" i="47" s="1"/>
  <c r="V93" i="47"/>
  <c r="T93" i="47"/>
  <c r="W93" i="47" s="1"/>
  <c r="V92" i="47"/>
  <c r="T92" i="47"/>
  <c r="W92" i="47" s="1"/>
  <c r="V91" i="47"/>
  <c r="T91" i="47"/>
  <c r="W91" i="47" s="1"/>
  <c r="V90" i="47"/>
  <c r="T90" i="47"/>
  <c r="W90" i="47" s="1"/>
  <c r="V89" i="47"/>
  <c r="T89" i="47"/>
  <c r="V88" i="47"/>
  <c r="T88" i="47"/>
  <c r="W88" i="47" s="1"/>
  <c r="V87" i="47"/>
  <c r="T87" i="47"/>
  <c r="W87" i="47" s="1"/>
  <c r="V86" i="47"/>
  <c r="T86" i="47"/>
  <c r="V85" i="47"/>
  <c r="T85" i="47"/>
  <c r="W85" i="47" s="1"/>
  <c r="W86" i="47" s="1"/>
  <c r="V84" i="47"/>
  <c r="T84" i="47"/>
  <c r="W84" i="47" s="1"/>
  <c r="V83" i="47"/>
  <c r="T83" i="47"/>
  <c r="V82" i="47"/>
  <c r="T82" i="47"/>
  <c r="W82" i="47" s="1"/>
  <c r="V81" i="47"/>
  <c r="T81" i="47"/>
  <c r="W81" i="47" s="1"/>
  <c r="W80" i="47"/>
  <c r="V80" i="47"/>
  <c r="T80" i="47"/>
  <c r="V79" i="47"/>
  <c r="T79" i="47"/>
  <c r="W79" i="47" s="1"/>
  <c r="V78" i="47"/>
  <c r="T78" i="47"/>
  <c r="W78" i="47" s="1"/>
  <c r="V77" i="47"/>
  <c r="T77" i="47"/>
  <c r="V76" i="47"/>
  <c r="T76" i="47"/>
  <c r="V75" i="47"/>
  <c r="T75" i="47"/>
  <c r="W75" i="47" s="1"/>
  <c r="V74" i="47"/>
  <c r="T74" i="47"/>
  <c r="W74" i="47" s="1"/>
  <c r="V73" i="47"/>
  <c r="T73" i="47"/>
  <c r="V72" i="47"/>
  <c r="T72" i="47"/>
  <c r="V71" i="47"/>
  <c r="T71" i="47"/>
  <c r="V70" i="47"/>
  <c r="T70" i="47"/>
  <c r="V69" i="47"/>
  <c r="T69" i="47"/>
  <c r="W69" i="47" s="1"/>
  <c r="V68" i="47"/>
  <c r="T68" i="47"/>
  <c r="W68" i="47" s="1"/>
  <c r="V67" i="47"/>
  <c r="T67" i="47"/>
  <c r="W67" i="47" s="1"/>
  <c r="V66" i="47"/>
  <c r="T66" i="47"/>
  <c r="V65" i="47"/>
  <c r="T65" i="47"/>
  <c r="V64" i="47"/>
  <c r="T64" i="47"/>
  <c r="V63" i="47"/>
  <c r="T63" i="47"/>
  <c r="W63" i="47" s="1"/>
  <c r="V62" i="47"/>
  <c r="T62" i="47"/>
  <c r="W62" i="47" s="1"/>
  <c r="V61" i="47"/>
  <c r="T61" i="47"/>
  <c r="W61" i="47" s="1"/>
  <c r="V60" i="47"/>
  <c r="T60" i="47"/>
  <c r="V59" i="47"/>
  <c r="T59" i="47"/>
  <c r="W59" i="47" s="1"/>
  <c r="V58" i="47"/>
  <c r="T58" i="47"/>
  <c r="W58" i="47" s="1"/>
  <c r="V57" i="47"/>
  <c r="T57" i="47"/>
  <c r="W57" i="47" s="1"/>
  <c r="V56" i="47"/>
  <c r="T56" i="47"/>
  <c r="V55" i="47"/>
  <c r="T55" i="47"/>
  <c r="V54" i="47"/>
  <c r="T54" i="47"/>
  <c r="V53" i="47"/>
  <c r="T53" i="47"/>
  <c r="W53" i="47" s="1"/>
  <c r="V52" i="47"/>
  <c r="T52" i="47"/>
  <c r="W52" i="47" s="1"/>
  <c r="V51" i="47"/>
  <c r="T51" i="47"/>
  <c r="V50" i="47"/>
  <c r="T50" i="47"/>
  <c r="V49" i="47"/>
  <c r="T49" i="47"/>
  <c r="W49" i="47" s="1"/>
  <c r="W48" i="47"/>
  <c r="V48" i="47"/>
  <c r="T48" i="47"/>
  <c r="V47" i="47"/>
  <c r="T47" i="47"/>
  <c r="V46" i="47"/>
  <c r="T46" i="47"/>
  <c r="V45" i="47"/>
  <c r="T45" i="47"/>
  <c r="W45" i="47" s="1"/>
  <c r="V44" i="47"/>
  <c r="T44" i="47"/>
  <c r="V43" i="47"/>
  <c r="T43" i="47"/>
  <c r="V42" i="47"/>
  <c r="T42" i="47"/>
  <c r="W42" i="47" s="1"/>
  <c r="V41" i="47"/>
  <c r="T41" i="47"/>
  <c r="W41" i="47" s="1"/>
  <c r="V40" i="47"/>
  <c r="T40" i="47"/>
  <c r="W40" i="47" s="1"/>
  <c r="V39" i="47"/>
  <c r="T39" i="47"/>
  <c r="V38" i="47"/>
  <c r="T38" i="47"/>
  <c r="V37" i="47"/>
  <c r="T37" i="47"/>
  <c r="W37" i="47" s="1"/>
  <c r="W38" i="47" s="1"/>
  <c r="V36" i="47"/>
  <c r="T36" i="47"/>
  <c r="W36" i="47" s="1"/>
  <c r="V35" i="47"/>
  <c r="T35" i="47"/>
  <c r="V34" i="47"/>
  <c r="T34" i="47"/>
  <c r="W34" i="47" s="1"/>
  <c r="V33" i="47"/>
  <c r="T33" i="47"/>
  <c r="W33" i="47" s="1"/>
  <c r="W32" i="47"/>
  <c r="V32" i="47"/>
  <c r="T32" i="47"/>
  <c r="V31" i="47"/>
  <c r="T31" i="47"/>
  <c r="V30" i="47"/>
  <c r="T30" i="47"/>
  <c r="V29" i="47"/>
  <c r="T29" i="47"/>
  <c r="W29" i="47" s="1"/>
  <c r="V28" i="47"/>
  <c r="T28" i="47"/>
  <c r="W28" i="47" s="1"/>
  <c r="V27" i="47"/>
  <c r="T27" i="47"/>
  <c r="V26" i="47"/>
  <c r="T26" i="47"/>
  <c r="V25" i="47"/>
  <c r="T25" i="47"/>
  <c r="V24" i="47"/>
  <c r="T24" i="47"/>
  <c r="V23" i="47"/>
  <c r="T23" i="47"/>
  <c r="T22" i="47"/>
  <c r="T21" i="47"/>
  <c r="T20" i="47"/>
  <c r="W20" i="47" s="1"/>
  <c r="T19" i="47"/>
  <c r="V19" i="47" s="1"/>
  <c r="T18" i="47"/>
  <c r="W18" i="47" s="1"/>
  <c r="T17" i="47"/>
  <c r="W17" i="47" s="1"/>
  <c r="T16" i="47"/>
  <c r="V16" i="47" s="1"/>
  <c r="T15" i="47"/>
  <c r="W15" i="47" s="1"/>
  <c r="T14" i="47"/>
  <c r="V14" i="47" s="1"/>
  <c r="T13" i="47"/>
  <c r="V13" i="47" s="1"/>
  <c r="R13" i="47"/>
  <c r="C14" i="47" s="1"/>
  <c r="K14" i="47" s="1"/>
  <c r="M14" i="47" s="1"/>
  <c r="R14" i="47" s="1"/>
  <c r="C15" i="47" s="1"/>
  <c r="K15" i="47" s="1"/>
  <c r="M15" i="47" s="1"/>
  <c r="K13" i="47"/>
  <c r="M13" i="47" s="1"/>
  <c r="T12" i="47"/>
  <c r="W12" i="47" s="1"/>
  <c r="K12" i="47"/>
  <c r="M12" i="47" s="1"/>
  <c r="T11" i="47"/>
  <c r="V11" i="47" s="1"/>
  <c r="K11" i="47"/>
  <c r="M11" i="47" s="1"/>
  <c r="T10" i="47"/>
  <c r="W10" i="47" s="1"/>
  <c r="K10" i="47"/>
  <c r="M10" i="47" s="1"/>
  <c r="T9" i="47"/>
  <c r="K9" i="47"/>
  <c r="M9" i="47" s="1"/>
  <c r="C9" i="47"/>
  <c r="W108" i="46"/>
  <c r="V108" i="46"/>
  <c r="T108" i="46"/>
  <c r="R108" i="46"/>
  <c r="M108" i="46"/>
  <c r="K108" i="46"/>
  <c r="W107" i="46"/>
  <c r="V107" i="46"/>
  <c r="T107" i="46"/>
  <c r="R107" i="46"/>
  <c r="C108" i="46" s="1"/>
  <c r="M107" i="46"/>
  <c r="K107" i="46"/>
  <c r="W106" i="46"/>
  <c r="V106" i="46"/>
  <c r="T106" i="46"/>
  <c r="R106" i="46"/>
  <c r="C107" i="46" s="1"/>
  <c r="M106" i="46"/>
  <c r="K106" i="46"/>
  <c r="V105" i="46"/>
  <c r="T105" i="46"/>
  <c r="W105" i="46" s="1"/>
  <c r="R105" i="46"/>
  <c r="C106" i="46" s="1"/>
  <c r="M105" i="46"/>
  <c r="K105" i="46"/>
  <c r="V104" i="46"/>
  <c r="T104" i="46"/>
  <c r="W104" i="46" s="1"/>
  <c r="R104" i="46"/>
  <c r="C105" i="46" s="1"/>
  <c r="M104" i="46"/>
  <c r="K104" i="46"/>
  <c r="V103" i="46"/>
  <c r="T103" i="46"/>
  <c r="W103" i="46" s="1"/>
  <c r="R103" i="46"/>
  <c r="C104" i="46" s="1"/>
  <c r="M103" i="46"/>
  <c r="K103" i="46"/>
  <c r="W102" i="46"/>
  <c r="V102" i="46"/>
  <c r="T102" i="46"/>
  <c r="R102" i="46"/>
  <c r="C103" i="46" s="1"/>
  <c r="M102" i="46"/>
  <c r="K102" i="46"/>
  <c r="V101" i="46"/>
  <c r="T101" i="46"/>
  <c r="W101" i="46" s="1"/>
  <c r="R101" i="46"/>
  <c r="C102" i="46" s="1"/>
  <c r="M101" i="46"/>
  <c r="K101" i="46"/>
  <c r="W100" i="46"/>
  <c r="V100" i="46"/>
  <c r="T100" i="46"/>
  <c r="R100" i="46"/>
  <c r="C101" i="46" s="1"/>
  <c r="M100" i="46"/>
  <c r="K100" i="46"/>
  <c r="W99" i="46"/>
  <c r="V99" i="46"/>
  <c r="T99" i="46"/>
  <c r="R99" i="46"/>
  <c r="C100" i="46" s="1"/>
  <c r="M99" i="46"/>
  <c r="K99" i="46"/>
  <c r="W98" i="46"/>
  <c r="V98" i="46"/>
  <c r="T98" i="46"/>
  <c r="R98" i="46"/>
  <c r="C99" i="46" s="1"/>
  <c r="M98" i="46"/>
  <c r="K98" i="46"/>
  <c r="V97" i="46"/>
  <c r="T97" i="46"/>
  <c r="W97" i="46" s="1"/>
  <c r="R97" i="46"/>
  <c r="C98" i="46" s="1"/>
  <c r="M97" i="46"/>
  <c r="K97" i="46"/>
  <c r="V96" i="46"/>
  <c r="T96" i="46"/>
  <c r="W96" i="46" s="1"/>
  <c r="R96" i="46"/>
  <c r="C97" i="46" s="1"/>
  <c r="M96" i="46"/>
  <c r="K96" i="46"/>
  <c r="V95" i="46"/>
  <c r="T95" i="46"/>
  <c r="W95" i="46" s="1"/>
  <c r="R95" i="46"/>
  <c r="C96" i="46" s="1"/>
  <c r="M95" i="46"/>
  <c r="K95" i="46"/>
  <c r="W94" i="46"/>
  <c r="V94" i="46"/>
  <c r="T94" i="46"/>
  <c r="R94" i="46"/>
  <c r="C95" i="46" s="1"/>
  <c r="M94" i="46"/>
  <c r="K94" i="46"/>
  <c r="V93" i="46"/>
  <c r="T93" i="46"/>
  <c r="W93" i="46" s="1"/>
  <c r="R93" i="46"/>
  <c r="C94" i="46" s="1"/>
  <c r="M93" i="46"/>
  <c r="K93" i="46"/>
  <c r="V92" i="46"/>
  <c r="T92" i="46"/>
  <c r="W92" i="46" s="1"/>
  <c r="R92" i="46"/>
  <c r="C93" i="46" s="1"/>
  <c r="M92" i="46"/>
  <c r="K92" i="46"/>
  <c r="W91" i="46"/>
  <c r="V91" i="46"/>
  <c r="T91" i="46"/>
  <c r="R91" i="46"/>
  <c r="C92" i="46" s="1"/>
  <c r="M91" i="46"/>
  <c r="K91" i="46"/>
  <c r="W90" i="46"/>
  <c r="V90" i="46"/>
  <c r="T90" i="46"/>
  <c r="R90" i="46"/>
  <c r="C91" i="46" s="1"/>
  <c r="M90" i="46"/>
  <c r="K90" i="46"/>
  <c r="V89" i="46"/>
  <c r="T89" i="46"/>
  <c r="W89" i="46" s="1"/>
  <c r="R89" i="46"/>
  <c r="C90" i="46" s="1"/>
  <c r="M89" i="46"/>
  <c r="K89" i="46"/>
  <c r="V88" i="46"/>
  <c r="T88" i="46"/>
  <c r="W88" i="46" s="1"/>
  <c r="R88" i="46"/>
  <c r="C89" i="46" s="1"/>
  <c r="M88" i="46"/>
  <c r="K88" i="46"/>
  <c r="V87" i="46"/>
  <c r="T87" i="46"/>
  <c r="W87" i="46" s="1"/>
  <c r="R87" i="46"/>
  <c r="C88" i="46" s="1"/>
  <c r="M87" i="46"/>
  <c r="K87" i="46"/>
  <c r="W86" i="46"/>
  <c r="V86" i="46"/>
  <c r="T86" i="46"/>
  <c r="R86" i="46"/>
  <c r="C87" i="46" s="1"/>
  <c r="M86" i="46"/>
  <c r="K86" i="46"/>
  <c r="V85" i="46"/>
  <c r="T85" i="46"/>
  <c r="W85" i="46" s="1"/>
  <c r="R85" i="46"/>
  <c r="C86" i="46" s="1"/>
  <c r="M85" i="46"/>
  <c r="K85" i="46"/>
  <c r="V84" i="46"/>
  <c r="T84" i="46"/>
  <c r="W84" i="46" s="1"/>
  <c r="R84" i="46"/>
  <c r="C85" i="46" s="1"/>
  <c r="M84" i="46"/>
  <c r="K84" i="46"/>
  <c r="W83" i="46"/>
  <c r="V83" i="46"/>
  <c r="T83" i="46"/>
  <c r="R83" i="46"/>
  <c r="C84" i="46" s="1"/>
  <c r="M83" i="46"/>
  <c r="K83" i="46"/>
  <c r="W82" i="46"/>
  <c r="V82" i="46"/>
  <c r="T82" i="46"/>
  <c r="R82" i="46"/>
  <c r="C83" i="46" s="1"/>
  <c r="M82" i="46"/>
  <c r="K82" i="46"/>
  <c r="V81" i="46"/>
  <c r="T81" i="46"/>
  <c r="W81" i="46" s="1"/>
  <c r="R81" i="46"/>
  <c r="C82" i="46" s="1"/>
  <c r="M81" i="46"/>
  <c r="K81" i="46"/>
  <c r="V80" i="46"/>
  <c r="T80" i="46"/>
  <c r="W80" i="46" s="1"/>
  <c r="R80" i="46"/>
  <c r="C81" i="46" s="1"/>
  <c r="M80" i="46"/>
  <c r="K80" i="46"/>
  <c r="V79" i="46"/>
  <c r="T79" i="46"/>
  <c r="W79" i="46" s="1"/>
  <c r="R79" i="46"/>
  <c r="C80" i="46" s="1"/>
  <c r="M79" i="46"/>
  <c r="K79" i="46"/>
  <c r="W78" i="46"/>
  <c r="V78" i="46"/>
  <c r="T78" i="46"/>
  <c r="R78" i="46"/>
  <c r="C79" i="46" s="1"/>
  <c r="M78" i="46"/>
  <c r="K78" i="46"/>
  <c r="V77" i="46"/>
  <c r="T77" i="46"/>
  <c r="W77" i="46" s="1"/>
  <c r="R77" i="46"/>
  <c r="C78" i="46" s="1"/>
  <c r="M77" i="46"/>
  <c r="K77" i="46"/>
  <c r="V76" i="46"/>
  <c r="T76" i="46"/>
  <c r="W76" i="46" s="1"/>
  <c r="R76" i="46"/>
  <c r="C77" i="46" s="1"/>
  <c r="M76" i="46"/>
  <c r="K76" i="46"/>
  <c r="W75" i="46"/>
  <c r="V75" i="46"/>
  <c r="T75" i="46"/>
  <c r="R75" i="46"/>
  <c r="C76" i="46" s="1"/>
  <c r="M75" i="46"/>
  <c r="K75" i="46"/>
  <c r="W74" i="46"/>
  <c r="V74" i="46"/>
  <c r="T74" i="46"/>
  <c r="R74" i="46"/>
  <c r="C75" i="46" s="1"/>
  <c r="M74" i="46"/>
  <c r="K74" i="46"/>
  <c r="V73" i="46"/>
  <c r="T73" i="46"/>
  <c r="W73" i="46" s="1"/>
  <c r="R73" i="46"/>
  <c r="C74" i="46" s="1"/>
  <c r="M73" i="46"/>
  <c r="K73" i="46"/>
  <c r="V72" i="46"/>
  <c r="T72" i="46"/>
  <c r="W72" i="46" s="1"/>
  <c r="R72" i="46"/>
  <c r="C73" i="46" s="1"/>
  <c r="M72" i="46"/>
  <c r="K72" i="46"/>
  <c r="V71" i="46"/>
  <c r="T71" i="46"/>
  <c r="W71" i="46" s="1"/>
  <c r="R71" i="46"/>
  <c r="C72" i="46" s="1"/>
  <c r="M71" i="46"/>
  <c r="K71" i="46"/>
  <c r="W70" i="46"/>
  <c r="V70" i="46"/>
  <c r="T70" i="46"/>
  <c r="R70" i="46"/>
  <c r="C71" i="46" s="1"/>
  <c r="M70" i="46"/>
  <c r="K70" i="46"/>
  <c r="V69" i="46"/>
  <c r="T69" i="46"/>
  <c r="W69" i="46" s="1"/>
  <c r="R69" i="46"/>
  <c r="C70" i="46" s="1"/>
  <c r="M69" i="46"/>
  <c r="K69" i="46"/>
  <c r="V68" i="46"/>
  <c r="T68" i="46"/>
  <c r="W68" i="46" s="1"/>
  <c r="R68" i="46"/>
  <c r="C69" i="46" s="1"/>
  <c r="M68" i="46"/>
  <c r="K68" i="46"/>
  <c r="W67" i="46"/>
  <c r="V67" i="46"/>
  <c r="T67" i="46"/>
  <c r="R67" i="46"/>
  <c r="C68" i="46" s="1"/>
  <c r="M67" i="46"/>
  <c r="K67" i="46"/>
  <c r="W66" i="46"/>
  <c r="V66" i="46"/>
  <c r="T66" i="46"/>
  <c r="R66" i="46"/>
  <c r="C67" i="46" s="1"/>
  <c r="M66" i="46"/>
  <c r="K66" i="46"/>
  <c r="V65" i="46"/>
  <c r="T65" i="46"/>
  <c r="W65" i="46" s="1"/>
  <c r="R65" i="46"/>
  <c r="C66" i="46" s="1"/>
  <c r="M65" i="46"/>
  <c r="K65" i="46"/>
  <c r="V64" i="46"/>
  <c r="V63" i="46"/>
  <c r="V62" i="46"/>
  <c r="V61" i="46"/>
  <c r="V60" i="46"/>
  <c r="V59" i="46"/>
  <c r="V58" i="46"/>
  <c r="V57" i="46"/>
  <c r="V56" i="46"/>
  <c r="V55" i="46"/>
  <c r="V54" i="46"/>
  <c r="V53" i="46"/>
  <c r="V52" i="46"/>
  <c r="V51" i="46"/>
  <c r="V50" i="46"/>
  <c r="V49" i="46"/>
  <c r="V48" i="46"/>
  <c r="V47" i="46"/>
  <c r="V46" i="46"/>
  <c r="V45" i="46"/>
  <c r="V44" i="46"/>
  <c r="V43" i="46"/>
  <c r="V42" i="46"/>
  <c r="V41" i="46"/>
  <c r="V40" i="46"/>
  <c r="V39" i="46"/>
  <c r="V38" i="46"/>
  <c r="V37" i="46"/>
  <c r="V36" i="46"/>
  <c r="V35" i="46"/>
  <c r="V34" i="46"/>
  <c r="V33" i="46"/>
  <c r="V32" i="46"/>
  <c r="V31" i="46"/>
  <c r="V30" i="46"/>
  <c r="V29" i="46"/>
  <c r="W29" i="46"/>
  <c r="W30" i="46" s="1"/>
  <c r="V28" i="46"/>
  <c r="V27" i="46"/>
  <c r="V26" i="46"/>
  <c r="V25" i="46"/>
  <c r="V24" i="46"/>
  <c r="V23" i="46"/>
  <c r="W21" i="46"/>
  <c r="W22" i="46" s="1"/>
  <c r="W23" i="46" s="1"/>
  <c r="W20" i="46"/>
  <c r="V19" i="46"/>
  <c r="V18" i="46"/>
  <c r="W15" i="46"/>
  <c r="W14" i="46"/>
  <c r="W13" i="46"/>
  <c r="W12" i="46"/>
  <c r="W11" i="46"/>
  <c r="V10" i="46"/>
  <c r="T10" i="46"/>
  <c r="T9" i="46"/>
  <c r="K9" i="46"/>
  <c r="M9" i="46" s="1"/>
  <c r="C9" i="46"/>
  <c r="V108" i="45"/>
  <c r="T108" i="45"/>
  <c r="W108" i="45" s="1"/>
  <c r="R108" i="45"/>
  <c r="M108" i="45"/>
  <c r="K108" i="45"/>
  <c r="W107" i="45"/>
  <c r="V107" i="45"/>
  <c r="T107" i="45"/>
  <c r="R107" i="45"/>
  <c r="C108" i="45" s="1"/>
  <c r="M107" i="45"/>
  <c r="K107" i="45"/>
  <c r="V106" i="45"/>
  <c r="T106" i="45"/>
  <c r="W106" i="45" s="1"/>
  <c r="R106" i="45"/>
  <c r="C107" i="45" s="1"/>
  <c r="M106" i="45"/>
  <c r="K106" i="45"/>
  <c r="V105" i="45"/>
  <c r="T105" i="45"/>
  <c r="W105" i="45" s="1"/>
  <c r="R105" i="45"/>
  <c r="C106" i="45" s="1"/>
  <c r="M105" i="45"/>
  <c r="K105" i="45"/>
  <c r="W104" i="45"/>
  <c r="V104" i="45"/>
  <c r="T104" i="45"/>
  <c r="R104" i="45"/>
  <c r="C105" i="45" s="1"/>
  <c r="M104" i="45"/>
  <c r="K104" i="45"/>
  <c r="V103" i="45"/>
  <c r="T103" i="45"/>
  <c r="W103" i="45" s="1"/>
  <c r="R103" i="45"/>
  <c r="C104" i="45" s="1"/>
  <c r="M103" i="45"/>
  <c r="K103" i="45"/>
  <c r="W102" i="45"/>
  <c r="V102" i="45"/>
  <c r="T102" i="45"/>
  <c r="R102" i="45"/>
  <c r="C103" i="45" s="1"/>
  <c r="M102" i="45"/>
  <c r="K102" i="45"/>
  <c r="W101" i="45"/>
  <c r="V101" i="45"/>
  <c r="T101" i="45"/>
  <c r="R101" i="45"/>
  <c r="C102" i="45" s="1"/>
  <c r="M101" i="45"/>
  <c r="K101" i="45"/>
  <c r="V100" i="45"/>
  <c r="T100" i="45"/>
  <c r="W100" i="45" s="1"/>
  <c r="R100" i="45"/>
  <c r="C101" i="45" s="1"/>
  <c r="M100" i="45"/>
  <c r="K100" i="45"/>
  <c r="W99" i="45"/>
  <c r="V99" i="45"/>
  <c r="T99" i="45"/>
  <c r="R99" i="45"/>
  <c r="C100" i="45" s="1"/>
  <c r="M99" i="45"/>
  <c r="K99" i="45"/>
  <c r="V98" i="45"/>
  <c r="T98" i="45"/>
  <c r="W98" i="45" s="1"/>
  <c r="R98" i="45"/>
  <c r="C99" i="45" s="1"/>
  <c r="M98" i="45"/>
  <c r="K98" i="45"/>
  <c r="V97" i="45"/>
  <c r="T97" i="45"/>
  <c r="W97" i="45" s="1"/>
  <c r="R97" i="45"/>
  <c r="C98" i="45" s="1"/>
  <c r="M97" i="45"/>
  <c r="K97" i="45"/>
  <c r="W96" i="45"/>
  <c r="V96" i="45"/>
  <c r="T96" i="45"/>
  <c r="R96" i="45"/>
  <c r="C97" i="45" s="1"/>
  <c r="M96" i="45"/>
  <c r="K96" i="45"/>
  <c r="V95" i="45"/>
  <c r="T95" i="45"/>
  <c r="W95" i="45" s="1"/>
  <c r="R95" i="45"/>
  <c r="C96" i="45" s="1"/>
  <c r="M95" i="45"/>
  <c r="K95" i="45"/>
  <c r="W94" i="45"/>
  <c r="V94" i="45"/>
  <c r="T94" i="45"/>
  <c r="R94" i="45"/>
  <c r="C95" i="45" s="1"/>
  <c r="M94" i="45"/>
  <c r="K94" i="45"/>
  <c r="W93" i="45"/>
  <c r="V93" i="45"/>
  <c r="T93" i="45"/>
  <c r="R93" i="45"/>
  <c r="C94" i="45" s="1"/>
  <c r="M93" i="45"/>
  <c r="K93" i="45"/>
  <c r="V92" i="45"/>
  <c r="T92" i="45"/>
  <c r="W92" i="45" s="1"/>
  <c r="R92" i="45"/>
  <c r="C93" i="45" s="1"/>
  <c r="M92" i="45"/>
  <c r="K92" i="45"/>
  <c r="W91" i="45"/>
  <c r="V91" i="45"/>
  <c r="T91" i="45"/>
  <c r="R91" i="45"/>
  <c r="C92" i="45" s="1"/>
  <c r="M91" i="45"/>
  <c r="K91" i="45"/>
  <c r="V90" i="45"/>
  <c r="T90" i="45"/>
  <c r="W90" i="45" s="1"/>
  <c r="R90" i="45"/>
  <c r="C91" i="45" s="1"/>
  <c r="M90" i="45"/>
  <c r="K90" i="45"/>
  <c r="V89" i="45"/>
  <c r="T89" i="45"/>
  <c r="W89" i="45" s="1"/>
  <c r="R89" i="45"/>
  <c r="C90" i="45" s="1"/>
  <c r="M89" i="45"/>
  <c r="K89" i="45"/>
  <c r="W88" i="45"/>
  <c r="V88" i="45"/>
  <c r="T88" i="45"/>
  <c r="R88" i="45"/>
  <c r="C89" i="45" s="1"/>
  <c r="M88" i="45"/>
  <c r="K88" i="45"/>
  <c r="V87" i="45"/>
  <c r="T87" i="45"/>
  <c r="W87" i="45" s="1"/>
  <c r="R87" i="45"/>
  <c r="C88" i="45" s="1"/>
  <c r="M87" i="45"/>
  <c r="K87" i="45"/>
  <c r="W86" i="45"/>
  <c r="V86" i="45"/>
  <c r="T86" i="45"/>
  <c r="R86" i="45"/>
  <c r="C87" i="45" s="1"/>
  <c r="M86" i="45"/>
  <c r="K86" i="45"/>
  <c r="W85" i="45"/>
  <c r="V85" i="45"/>
  <c r="T85" i="45"/>
  <c r="R85" i="45"/>
  <c r="C86" i="45" s="1"/>
  <c r="M85" i="45"/>
  <c r="K85" i="45"/>
  <c r="V84" i="45"/>
  <c r="T84" i="45"/>
  <c r="W84" i="45" s="1"/>
  <c r="R84" i="45"/>
  <c r="C85" i="45" s="1"/>
  <c r="M84" i="45"/>
  <c r="K84" i="45"/>
  <c r="W83" i="45"/>
  <c r="V83" i="45"/>
  <c r="T83" i="45"/>
  <c r="R83" i="45"/>
  <c r="C84" i="45" s="1"/>
  <c r="M83" i="45"/>
  <c r="K83" i="45"/>
  <c r="V82" i="45"/>
  <c r="T82" i="45"/>
  <c r="W82" i="45" s="1"/>
  <c r="R82" i="45"/>
  <c r="C83" i="45" s="1"/>
  <c r="M82" i="45"/>
  <c r="K82" i="45"/>
  <c r="V81" i="45"/>
  <c r="T81" i="45"/>
  <c r="W81" i="45" s="1"/>
  <c r="R81" i="45"/>
  <c r="C82" i="45" s="1"/>
  <c r="M81" i="45"/>
  <c r="K81" i="45"/>
  <c r="W80" i="45"/>
  <c r="V80" i="45"/>
  <c r="T80" i="45"/>
  <c r="R80" i="45"/>
  <c r="C81" i="45" s="1"/>
  <c r="M80" i="45"/>
  <c r="K80" i="45"/>
  <c r="V79" i="45"/>
  <c r="T79" i="45"/>
  <c r="W79" i="45" s="1"/>
  <c r="R79" i="45"/>
  <c r="C80" i="45" s="1"/>
  <c r="M79" i="45"/>
  <c r="K79" i="45"/>
  <c r="W78" i="45"/>
  <c r="V78" i="45"/>
  <c r="T78" i="45"/>
  <c r="R78" i="45"/>
  <c r="C79" i="45" s="1"/>
  <c r="M78" i="45"/>
  <c r="K78" i="45"/>
  <c r="W77" i="45"/>
  <c r="V77" i="45"/>
  <c r="T77" i="45"/>
  <c r="R77" i="45"/>
  <c r="C78" i="45" s="1"/>
  <c r="M77" i="45"/>
  <c r="K77" i="45"/>
  <c r="V76" i="45"/>
  <c r="T76" i="45"/>
  <c r="W76" i="45" s="1"/>
  <c r="R76" i="45"/>
  <c r="C77" i="45" s="1"/>
  <c r="M76" i="45"/>
  <c r="K76" i="45"/>
  <c r="W75" i="45"/>
  <c r="V75" i="45"/>
  <c r="T75" i="45"/>
  <c r="R75" i="45"/>
  <c r="C76" i="45" s="1"/>
  <c r="M75" i="45"/>
  <c r="K75" i="45"/>
  <c r="V74" i="45"/>
  <c r="T74" i="45"/>
  <c r="W74" i="45" s="1"/>
  <c r="R74" i="45"/>
  <c r="C75" i="45" s="1"/>
  <c r="M74" i="45"/>
  <c r="K74" i="45"/>
  <c r="V73" i="45"/>
  <c r="T73" i="45"/>
  <c r="W73" i="45" s="1"/>
  <c r="R73" i="45"/>
  <c r="C74" i="45" s="1"/>
  <c r="M73" i="45"/>
  <c r="K73" i="45"/>
  <c r="W72" i="45"/>
  <c r="V72" i="45"/>
  <c r="T72" i="45"/>
  <c r="R72" i="45"/>
  <c r="C73" i="45" s="1"/>
  <c r="M72" i="45"/>
  <c r="K72" i="45"/>
  <c r="V71" i="45"/>
  <c r="T71" i="45"/>
  <c r="W71" i="45" s="1"/>
  <c r="R71" i="45"/>
  <c r="C72" i="45" s="1"/>
  <c r="M71" i="45"/>
  <c r="K71" i="45"/>
  <c r="W70" i="45"/>
  <c r="V70" i="45"/>
  <c r="T70" i="45"/>
  <c r="R70" i="45"/>
  <c r="C71" i="45" s="1"/>
  <c r="M70" i="45"/>
  <c r="K70" i="45"/>
  <c r="W69" i="45"/>
  <c r="V69" i="45"/>
  <c r="T69" i="45"/>
  <c r="R69" i="45"/>
  <c r="C70" i="45" s="1"/>
  <c r="M69" i="45"/>
  <c r="K69" i="45"/>
  <c r="V68" i="45"/>
  <c r="T68" i="45"/>
  <c r="W68" i="45" s="1"/>
  <c r="R68" i="45"/>
  <c r="C69" i="45" s="1"/>
  <c r="M68" i="45"/>
  <c r="K68" i="45"/>
  <c r="W67" i="45"/>
  <c r="V67" i="45"/>
  <c r="T67" i="45"/>
  <c r="R67" i="45"/>
  <c r="C68" i="45" s="1"/>
  <c r="M67" i="45"/>
  <c r="K67" i="45"/>
  <c r="V66" i="45"/>
  <c r="T66" i="45"/>
  <c r="W66" i="45" s="1"/>
  <c r="R66" i="45"/>
  <c r="C67" i="45" s="1"/>
  <c r="M66" i="45"/>
  <c r="K66" i="45"/>
  <c r="V65" i="45"/>
  <c r="T65" i="45"/>
  <c r="W65" i="45" s="1"/>
  <c r="R65" i="45"/>
  <c r="C66" i="45" s="1"/>
  <c r="M65" i="45"/>
  <c r="K65" i="45"/>
  <c r="V64" i="45"/>
  <c r="V63" i="45"/>
  <c r="V62" i="45"/>
  <c r="V61" i="45"/>
  <c r="V60" i="45"/>
  <c r="V59" i="45"/>
  <c r="V58" i="45"/>
  <c r="V57" i="45"/>
  <c r="V56" i="45"/>
  <c r="V55" i="45"/>
  <c r="V54" i="45"/>
  <c r="V53" i="45"/>
  <c r="V52" i="45"/>
  <c r="V51" i="45"/>
  <c r="V50" i="45"/>
  <c r="V49" i="45"/>
  <c r="V48" i="45"/>
  <c r="V47" i="45"/>
  <c r="V46" i="45"/>
  <c r="V45" i="45"/>
  <c r="V44" i="45"/>
  <c r="V43" i="45"/>
  <c r="V42" i="45"/>
  <c r="V41" i="45"/>
  <c r="V40" i="45"/>
  <c r="V39" i="45"/>
  <c r="V38" i="45"/>
  <c r="V37" i="45"/>
  <c r="V36" i="45"/>
  <c r="V35" i="45"/>
  <c r="V34" i="45"/>
  <c r="V33" i="45"/>
  <c r="V32" i="45"/>
  <c r="V31" i="45"/>
  <c r="V30" i="45"/>
  <c r="V29" i="45"/>
  <c r="W29" i="45"/>
  <c r="W30" i="45" s="1"/>
  <c r="V28" i="45"/>
  <c r="V27" i="45"/>
  <c r="V26" i="45"/>
  <c r="V25" i="45"/>
  <c r="V24" i="45"/>
  <c r="V23" i="45"/>
  <c r="W22" i="45"/>
  <c r="W23" i="45" s="1"/>
  <c r="W24" i="45" s="1"/>
  <c r="W20" i="45"/>
  <c r="W21" i="45" s="1"/>
  <c r="V18" i="45"/>
  <c r="V19" i="45" s="1"/>
  <c r="W14" i="45"/>
  <c r="W15" i="45" s="1"/>
  <c r="W16" i="45" s="1"/>
  <c r="W13" i="45"/>
  <c r="W12" i="45"/>
  <c r="W11" i="45"/>
  <c r="T10" i="45"/>
  <c r="W10" i="45" s="1"/>
  <c r="T9" i="45"/>
  <c r="K9" i="45"/>
  <c r="M9" i="45" s="1"/>
  <c r="C9" i="45"/>
  <c r="W108" i="44"/>
  <c r="V108" i="44"/>
  <c r="T108" i="44"/>
  <c r="R108" i="44"/>
  <c r="M108" i="44"/>
  <c r="K108" i="44"/>
  <c r="V107" i="44"/>
  <c r="T107" i="44"/>
  <c r="W107" i="44" s="1"/>
  <c r="R107" i="44"/>
  <c r="C108" i="44" s="1"/>
  <c r="M107" i="44"/>
  <c r="K107" i="44"/>
  <c r="V106" i="44"/>
  <c r="T106" i="44"/>
  <c r="W106" i="44" s="1"/>
  <c r="R106" i="44"/>
  <c r="C107" i="44" s="1"/>
  <c r="M106" i="44"/>
  <c r="K106" i="44"/>
  <c r="V105" i="44"/>
  <c r="T105" i="44"/>
  <c r="W105" i="44" s="1"/>
  <c r="R105" i="44"/>
  <c r="C106" i="44" s="1"/>
  <c r="M105" i="44"/>
  <c r="K105" i="44"/>
  <c r="W104" i="44"/>
  <c r="V104" i="44"/>
  <c r="T104" i="44"/>
  <c r="R104" i="44"/>
  <c r="C105" i="44" s="1"/>
  <c r="M104" i="44"/>
  <c r="K104" i="44"/>
  <c r="V103" i="44"/>
  <c r="T103" i="44"/>
  <c r="W103" i="44" s="1"/>
  <c r="R103" i="44"/>
  <c r="C104" i="44" s="1"/>
  <c r="M103" i="44"/>
  <c r="K103" i="44"/>
  <c r="W102" i="44"/>
  <c r="V102" i="44"/>
  <c r="T102" i="44"/>
  <c r="R102" i="44"/>
  <c r="C103" i="44" s="1"/>
  <c r="M102" i="44"/>
  <c r="K102" i="44"/>
  <c r="W101" i="44"/>
  <c r="V101" i="44"/>
  <c r="T101" i="44"/>
  <c r="R101" i="44"/>
  <c r="C102" i="44" s="1"/>
  <c r="M101" i="44"/>
  <c r="K101" i="44"/>
  <c r="W100" i="44"/>
  <c r="V100" i="44"/>
  <c r="T100" i="44"/>
  <c r="R100" i="44"/>
  <c r="C101" i="44" s="1"/>
  <c r="M100" i="44"/>
  <c r="K100" i="44"/>
  <c r="V99" i="44"/>
  <c r="T99" i="44"/>
  <c r="W99" i="44" s="1"/>
  <c r="R99" i="44"/>
  <c r="C100" i="44" s="1"/>
  <c r="M99" i="44"/>
  <c r="K99" i="44"/>
  <c r="V98" i="44"/>
  <c r="T98" i="44"/>
  <c r="W98" i="44" s="1"/>
  <c r="R98" i="44"/>
  <c r="C99" i="44" s="1"/>
  <c r="M98" i="44"/>
  <c r="K98" i="44"/>
  <c r="V97" i="44"/>
  <c r="T97" i="44"/>
  <c r="W97" i="44" s="1"/>
  <c r="R97" i="44"/>
  <c r="C98" i="44" s="1"/>
  <c r="M97" i="44"/>
  <c r="K97" i="44"/>
  <c r="W96" i="44"/>
  <c r="V96" i="44"/>
  <c r="T96" i="44"/>
  <c r="R96" i="44"/>
  <c r="C97" i="44" s="1"/>
  <c r="M96" i="44"/>
  <c r="K96" i="44"/>
  <c r="V95" i="44"/>
  <c r="T95" i="44"/>
  <c r="W95" i="44" s="1"/>
  <c r="R95" i="44"/>
  <c r="C96" i="44" s="1"/>
  <c r="M95" i="44"/>
  <c r="K95" i="44"/>
  <c r="W94" i="44"/>
  <c r="V94" i="44"/>
  <c r="T94" i="44"/>
  <c r="R94" i="44"/>
  <c r="C95" i="44" s="1"/>
  <c r="M94" i="44"/>
  <c r="K94" i="44"/>
  <c r="W93" i="44"/>
  <c r="V93" i="44"/>
  <c r="T93" i="44"/>
  <c r="R93" i="44"/>
  <c r="C94" i="44" s="1"/>
  <c r="M93" i="44"/>
  <c r="K93" i="44"/>
  <c r="W92" i="44"/>
  <c r="V92" i="44"/>
  <c r="T92" i="44"/>
  <c r="R92" i="44"/>
  <c r="C93" i="44" s="1"/>
  <c r="M92" i="44"/>
  <c r="K92" i="44"/>
  <c r="V91" i="44"/>
  <c r="T91" i="44"/>
  <c r="W91" i="44" s="1"/>
  <c r="R91" i="44"/>
  <c r="C92" i="44" s="1"/>
  <c r="M91" i="44"/>
  <c r="K91" i="44"/>
  <c r="V90" i="44"/>
  <c r="T90" i="44"/>
  <c r="W90" i="44" s="1"/>
  <c r="R90" i="44"/>
  <c r="C91" i="44" s="1"/>
  <c r="M90" i="44"/>
  <c r="K90" i="44"/>
  <c r="V89" i="44"/>
  <c r="T89" i="44"/>
  <c r="W89" i="44" s="1"/>
  <c r="R89" i="44"/>
  <c r="C90" i="44" s="1"/>
  <c r="M89" i="44"/>
  <c r="K89" i="44"/>
  <c r="W88" i="44"/>
  <c r="V88" i="44"/>
  <c r="T88" i="44"/>
  <c r="R88" i="44"/>
  <c r="C89" i="44" s="1"/>
  <c r="M88" i="44"/>
  <c r="K88" i="44"/>
  <c r="V87" i="44"/>
  <c r="T87" i="44"/>
  <c r="W87" i="44" s="1"/>
  <c r="R87" i="44"/>
  <c r="C88" i="44" s="1"/>
  <c r="M87" i="44"/>
  <c r="K87" i="44"/>
  <c r="W86" i="44"/>
  <c r="V86" i="44"/>
  <c r="T86" i="44"/>
  <c r="R86" i="44"/>
  <c r="C87" i="44" s="1"/>
  <c r="M86" i="44"/>
  <c r="K86" i="44"/>
  <c r="W85" i="44"/>
  <c r="V85" i="44"/>
  <c r="T85" i="44"/>
  <c r="R85" i="44"/>
  <c r="C86" i="44" s="1"/>
  <c r="M85" i="44"/>
  <c r="K85" i="44"/>
  <c r="W84" i="44"/>
  <c r="V84" i="44"/>
  <c r="T84" i="44"/>
  <c r="R84" i="44"/>
  <c r="C85" i="44" s="1"/>
  <c r="M84" i="44"/>
  <c r="K84" i="44"/>
  <c r="V83" i="44"/>
  <c r="T83" i="44"/>
  <c r="W83" i="44" s="1"/>
  <c r="R83" i="44"/>
  <c r="C84" i="44" s="1"/>
  <c r="M83" i="44"/>
  <c r="K83" i="44"/>
  <c r="V82" i="44"/>
  <c r="T82" i="44"/>
  <c r="W82" i="44" s="1"/>
  <c r="R82" i="44"/>
  <c r="C83" i="44" s="1"/>
  <c r="M82" i="44"/>
  <c r="K82" i="44"/>
  <c r="V81" i="44"/>
  <c r="T81" i="44"/>
  <c r="W81" i="44" s="1"/>
  <c r="R81" i="44"/>
  <c r="C82" i="44" s="1"/>
  <c r="M81" i="44"/>
  <c r="K81" i="44"/>
  <c r="W80" i="44"/>
  <c r="V80" i="44"/>
  <c r="T80" i="44"/>
  <c r="R80" i="44"/>
  <c r="C81" i="44" s="1"/>
  <c r="M80" i="44"/>
  <c r="K80" i="44"/>
  <c r="V79" i="44"/>
  <c r="T79" i="44"/>
  <c r="W79" i="44" s="1"/>
  <c r="R79" i="44"/>
  <c r="C80" i="44" s="1"/>
  <c r="M79" i="44"/>
  <c r="K79" i="44"/>
  <c r="W78" i="44"/>
  <c r="V78" i="44"/>
  <c r="T78" i="44"/>
  <c r="R78" i="44"/>
  <c r="C79" i="44" s="1"/>
  <c r="M78" i="44"/>
  <c r="K78" i="44"/>
  <c r="W77" i="44"/>
  <c r="V77" i="44"/>
  <c r="T77" i="44"/>
  <c r="R77" i="44"/>
  <c r="C78" i="44" s="1"/>
  <c r="M77" i="44"/>
  <c r="K77" i="44"/>
  <c r="W76" i="44"/>
  <c r="V76" i="44"/>
  <c r="T76" i="44"/>
  <c r="R76" i="44"/>
  <c r="C77" i="44" s="1"/>
  <c r="M76" i="44"/>
  <c r="K76" i="44"/>
  <c r="V75" i="44"/>
  <c r="T75" i="44"/>
  <c r="W75" i="44" s="1"/>
  <c r="R75" i="44"/>
  <c r="C76" i="44" s="1"/>
  <c r="M75" i="44"/>
  <c r="K75" i="44"/>
  <c r="V74" i="44"/>
  <c r="T74" i="44"/>
  <c r="W74" i="44" s="1"/>
  <c r="R74" i="44"/>
  <c r="C75" i="44" s="1"/>
  <c r="M74" i="44"/>
  <c r="K74" i="44"/>
  <c r="V73" i="44"/>
  <c r="T73" i="44"/>
  <c r="W73" i="44" s="1"/>
  <c r="R73" i="44"/>
  <c r="C74" i="44" s="1"/>
  <c r="M73" i="44"/>
  <c r="K73" i="44"/>
  <c r="W72" i="44"/>
  <c r="V72" i="44"/>
  <c r="T72" i="44"/>
  <c r="R72" i="44"/>
  <c r="C73" i="44" s="1"/>
  <c r="M72" i="44"/>
  <c r="K72" i="44"/>
  <c r="V71" i="44"/>
  <c r="T71" i="44"/>
  <c r="W71" i="44" s="1"/>
  <c r="R71" i="44"/>
  <c r="C72" i="44" s="1"/>
  <c r="M71" i="44"/>
  <c r="K71" i="44"/>
  <c r="W70" i="44"/>
  <c r="V70" i="44"/>
  <c r="T70" i="44"/>
  <c r="R70" i="44"/>
  <c r="C71" i="44" s="1"/>
  <c r="M70" i="44"/>
  <c r="K70" i="44"/>
  <c r="W69" i="44"/>
  <c r="V69" i="44"/>
  <c r="T69" i="44"/>
  <c r="R69" i="44"/>
  <c r="C70" i="44" s="1"/>
  <c r="M69" i="44"/>
  <c r="K69" i="44"/>
  <c r="W68" i="44"/>
  <c r="V68" i="44"/>
  <c r="T68" i="44"/>
  <c r="R68" i="44"/>
  <c r="C69" i="44" s="1"/>
  <c r="M68" i="44"/>
  <c r="K68" i="44"/>
  <c r="V67" i="44"/>
  <c r="T67" i="44"/>
  <c r="W67" i="44" s="1"/>
  <c r="R67" i="44"/>
  <c r="C68" i="44" s="1"/>
  <c r="M67" i="44"/>
  <c r="K67" i="44"/>
  <c r="V66" i="44"/>
  <c r="T66" i="44"/>
  <c r="W66" i="44" s="1"/>
  <c r="R66" i="44"/>
  <c r="C67" i="44" s="1"/>
  <c r="M66" i="44"/>
  <c r="K66" i="44"/>
  <c r="V65" i="44"/>
  <c r="T65" i="44"/>
  <c r="W65" i="44" s="1"/>
  <c r="R65" i="44"/>
  <c r="C66" i="44" s="1"/>
  <c r="M65" i="44"/>
  <c r="K65" i="44"/>
  <c r="W64" i="44"/>
  <c r="V64" i="44"/>
  <c r="C65" i="44"/>
  <c r="V63" i="44"/>
  <c r="V62" i="44"/>
  <c r="V61" i="44"/>
  <c r="V60" i="44"/>
  <c r="V59" i="44"/>
  <c r="V58" i="44"/>
  <c r="V57" i="44"/>
  <c r="V56" i="44"/>
  <c r="V55" i="44"/>
  <c r="V54" i="44"/>
  <c r="V53" i="44"/>
  <c r="V52" i="44"/>
  <c r="V51" i="44"/>
  <c r="V50" i="44"/>
  <c r="V49" i="44"/>
  <c r="V48" i="44"/>
  <c r="V47" i="44"/>
  <c r="V46" i="44"/>
  <c r="V45" i="44"/>
  <c r="V44" i="44"/>
  <c r="W44" i="44"/>
  <c r="W45" i="44" s="1"/>
  <c r="W46" i="44" s="1"/>
  <c r="W47" i="44" s="1"/>
  <c r="W48" i="44" s="1"/>
  <c r="W49" i="44" s="1"/>
  <c r="W50" i="44" s="1"/>
  <c r="W51" i="44" s="1"/>
  <c r="W52" i="44" s="1"/>
  <c r="W53" i="44" s="1"/>
  <c r="W54" i="44" s="1"/>
  <c r="W55" i="44" s="1"/>
  <c r="W56" i="44" s="1"/>
  <c r="W57" i="44" s="1"/>
  <c r="W58" i="44" s="1"/>
  <c r="W59" i="44" s="1"/>
  <c r="W60" i="44" s="1"/>
  <c r="W61" i="44" s="1"/>
  <c r="W62" i="44" s="1"/>
  <c r="W63" i="44" s="1"/>
  <c r="V43" i="44"/>
  <c r="V42" i="44"/>
  <c r="V41" i="44"/>
  <c r="V40" i="44"/>
  <c r="V39" i="44"/>
  <c r="V38" i="44"/>
  <c r="V37" i="44"/>
  <c r="V36" i="44"/>
  <c r="W36" i="44"/>
  <c r="W37" i="44" s="1"/>
  <c r="W38" i="44" s="1"/>
  <c r="W39" i="44" s="1"/>
  <c r="W40" i="44" s="1"/>
  <c r="W41" i="44" s="1"/>
  <c r="W42" i="44" s="1"/>
  <c r="W43" i="44" s="1"/>
  <c r="V35" i="44"/>
  <c r="V34" i="44"/>
  <c r="V33" i="44"/>
  <c r="W33" i="44"/>
  <c r="W34" i="44" s="1"/>
  <c r="W35" i="44" s="1"/>
  <c r="V32" i="44"/>
  <c r="W32" i="44"/>
  <c r="V31" i="44"/>
  <c r="V30" i="44"/>
  <c r="V29" i="44"/>
  <c r="W29" i="44"/>
  <c r="W30" i="44" s="1"/>
  <c r="W31" i="44" s="1"/>
  <c r="V28" i="44"/>
  <c r="W28" i="44"/>
  <c r="V27" i="44"/>
  <c r="V26" i="44"/>
  <c r="V25" i="44"/>
  <c r="V24" i="44"/>
  <c r="V23" i="44"/>
  <c r="W22" i="44"/>
  <c r="W23" i="44" s="1"/>
  <c r="W24" i="44" s="1"/>
  <c r="W25" i="44" s="1"/>
  <c r="W26" i="44" s="1"/>
  <c r="W27" i="44" s="1"/>
  <c r="W21" i="44"/>
  <c r="V20" i="44"/>
  <c r="V21" i="44" s="1"/>
  <c r="V19" i="44"/>
  <c r="V18" i="44"/>
  <c r="W16" i="44"/>
  <c r="W17" i="44" s="1"/>
  <c r="W14" i="44"/>
  <c r="W15" i="44" s="1"/>
  <c r="W12" i="44"/>
  <c r="V11" i="44"/>
  <c r="T10" i="44"/>
  <c r="W10" i="44" s="1"/>
  <c r="R10" i="44"/>
  <c r="K10" i="44"/>
  <c r="M10" i="44" s="1"/>
  <c r="T9" i="44"/>
  <c r="K9" i="44"/>
  <c r="M9" i="44" s="1"/>
  <c r="C9" i="44"/>
  <c r="V108" i="43"/>
  <c r="T108" i="43"/>
  <c r="W108" i="43" s="1"/>
  <c r="R108" i="43"/>
  <c r="M108" i="43"/>
  <c r="K108" i="43"/>
  <c r="W107" i="43"/>
  <c r="V107" i="43"/>
  <c r="T107" i="43"/>
  <c r="R107" i="43"/>
  <c r="C108" i="43" s="1"/>
  <c r="M107" i="43"/>
  <c r="K107" i="43"/>
  <c r="W106" i="43"/>
  <c r="V106" i="43"/>
  <c r="T106" i="43"/>
  <c r="R106" i="43"/>
  <c r="C107" i="43" s="1"/>
  <c r="M106" i="43"/>
  <c r="K106" i="43"/>
  <c r="V105" i="43"/>
  <c r="T105" i="43"/>
  <c r="W105" i="43" s="1"/>
  <c r="R105" i="43"/>
  <c r="C106" i="43" s="1"/>
  <c r="M105" i="43"/>
  <c r="K105" i="43"/>
  <c r="W104" i="43"/>
  <c r="V104" i="43"/>
  <c r="T104" i="43"/>
  <c r="R104" i="43"/>
  <c r="C105" i="43" s="1"/>
  <c r="M104" i="43"/>
  <c r="K104" i="43"/>
  <c r="W103" i="43"/>
  <c r="V103" i="43"/>
  <c r="T103" i="43"/>
  <c r="R103" i="43"/>
  <c r="C104" i="43" s="1"/>
  <c r="M103" i="43"/>
  <c r="K103" i="43"/>
  <c r="V102" i="43"/>
  <c r="T102" i="43"/>
  <c r="W102" i="43" s="1"/>
  <c r="R102" i="43"/>
  <c r="C103" i="43" s="1"/>
  <c r="M102" i="43"/>
  <c r="K102" i="43"/>
  <c r="W101" i="43"/>
  <c r="V101" i="43"/>
  <c r="T101" i="43"/>
  <c r="R101" i="43"/>
  <c r="C102" i="43" s="1"/>
  <c r="M101" i="43"/>
  <c r="K101" i="43"/>
  <c r="V100" i="43"/>
  <c r="T100" i="43"/>
  <c r="W100" i="43" s="1"/>
  <c r="R100" i="43"/>
  <c r="C101" i="43" s="1"/>
  <c r="M100" i="43"/>
  <c r="K100" i="43"/>
  <c r="W99" i="43"/>
  <c r="V99" i="43"/>
  <c r="T99" i="43"/>
  <c r="R99" i="43"/>
  <c r="C100" i="43" s="1"/>
  <c r="M99" i="43"/>
  <c r="K99" i="43"/>
  <c r="W98" i="43"/>
  <c r="V98" i="43"/>
  <c r="T98" i="43"/>
  <c r="R98" i="43"/>
  <c r="C99" i="43" s="1"/>
  <c r="M98" i="43"/>
  <c r="K98" i="43"/>
  <c r="V97" i="43"/>
  <c r="T97" i="43"/>
  <c r="W97" i="43" s="1"/>
  <c r="R97" i="43"/>
  <c r="C98" i="43" s="1"/>
  <c r="M97" i="43"/>
  <c r="K97" i="43"/>
  <c r="W96" i="43"/>
  <c r="V96" i="43"/>
  <c r="T96" i="43"/>
  <c r="R96" i="43"/>
  <c r="C97" i="43" s="1"/>
  <c r="M96" i="43"/>
  <c r="K96" i="43"/>
  <c r="W95" i="43"/>
  <c r="V95" i="43"/>
  <c r="T95" i="43"/>
  <c r="R95" i="43"/>
  <c r="C96" i="43" s="1"/>
  <c r="M95" i="43"/>
  <c r="K95" i="43"/>
  <c r="V94" i="43"/>
  <c r="T94" i="43"/>
  <c r="W94" i="43" s="1"/>
  <c r="R94" i="43"/>
  <c r="C95" i="43" s="1"/>
  <c r="M94" i="43"/>
  <c r="K94" i="43"/>
  <c r="W93" i="43"/>
  <c r="V93" i="43"/>
  <c r="T93" i="43"/>
  <c r="R93" i="43"/>
  <c r="C94" i="43" s="1"/>
  <c r="M93" i="43"/>
  <c r="K93" i="43"/>
  <c r="W92" i="43"/>
  <c r="V92" i="43"/>
  <c r="T92" i="43"/>
  <c r="R92" i="43"/>
  <c r="C93" i="43" s="1"/>
  <c r="M92" i="43"/>
  <c r="K92" i="43"/>
  <c r="W91" i="43"/>
  <c r="V91" i="43"/>
  <c r="T91" i="43"/>
  <c r="R91" i="43"/>
  <c r="C92" i="43" s="1"/>
  <c r="M91" i="43"/>
  <c r="K91" i="43"/>
  <c r="V90" i="43"/>
  <c r="T90" i="43"/>
  <c r="W90" i="43" s="1"/>
  <c r="R90" i="43"/>
  <c r="C91" i="43" s="1"/>
  <c r="M90" i="43"/>
  <c r="K90" i="43"/>
  <c r="V89" i="43"/>
  <c r="T89" i="43"/>
  <c r="W89" i="43" s="1"/>
  <c r="R89" i="43"/>
  <c r="C90" i="43" s="1"/>
  <c r="M89" i="43"/>
  <c r="K89" i="43"/>
  <c r="W88" i="43"/>
  <c r="V88" i="43"/>
  <c r="T88" i="43"/>
  <c r="R88" i="43"/>
  <c r="C89" i="43" s="1"/>
  <c r="M88" i="43"/>
  <c r="K88" i="43"/>
  <c r="W87" i="43"/>
  <c r="V87" i="43"/>
  <c r="T87" i="43"/>
  <c r="R87" i="43"/>
  <c r="C88" i="43" s="1"/>
  <c r="M87" i="43"/>
  <c r="K87" i="43"/>
  <c r="V86" i="43"/>
  <c r="T86" i="43"/>
  <c r="W86" i="43" s="1"/>
  <c r="R86" i="43"/>
  <c r="C87" i="43" s="1"/>
  <c r="M86" i="43"/>
  <c r="K86" i="43"/>
  <c r="W85" i="43"/>
  <c r="V85" i="43"/>
  <c r="T85" i="43"/>
  <c r="R85" i="43"/>
  <c r="C86" i="43" s="1"/>
  <c r="M85" i="43"/>
  <c r="K85" i="43"/>
  <c r="W84" i="43"/>
  <c r="V84" i="43"/>
  <c r="T84" i="43"/>
  <c r="R84" i="43"/>
  <c r="C85" i="43" s="1"/>
  <c r="M84" i="43"/>
  <c r="K84" i="43"/>
  <c r="W83" i="43"/>
  <c r="V83" i="43"/>
  <c r="T83" i="43"/>
  <c r="R83" i="43"/>
  <c r="C84" i="43" s="1"/>
  <c r="M83" i="43"/>
  <c r="K83" i="43"/>
  <c r="V82" i="43"/>
  <c r="T82" i="43"/>
  <c r="W82" i="43" s="1"/>
  <c r="R82" i="43"/>
  <c r="C83" i="43" s="1"/>
  <c r="M82" i="43"/>
  <c r="K82" i="43"/>
  <c r="V81" i="43"/>
  <c r="T81" i="43"/>
  <c r="W81" i="43" s="1"/>
  <c r="R81" i="43"/>
  <c r="C82" i="43" s="1"/>
  <c r="M81" i="43"/>
  <c r="K81" i="43"/>
  <c r="W80" i="43"/>
  <c r="V80" i="43"/>
  <c r="T80" i="43"/>
  <c r="R80" i="43"/>
  <c r="C81" i="43" s="1"/>
  <c r="M80" i="43"/>
  <c r="K80" i="43"/>
  <c r="W79" i="43"/>
  <c r="V79" i="43"/>
  <c r="T79" i="43"/>
  <c r="R79" i="43"/>
  <c r="C80" i="43" s="1"/>
  <c r="M79" i="43"/>
  <c r="K79" i="43"/>
  <c r="V78" i="43"/>
  <c r="T78" i="43"/>
  <c r="W78" i="43" s="1"/>
  <c r="R78" i="43"/>
  <c r="C79" i="43" s="1"/>
  <c r="M78" i="43"/>
  <c r="K78" i="43"/>
  <c r="W77" i="43"/>
  <c r="V77" i="43"/>
  <c r="T77" i="43"/>
  <c r="R77" i="43"/>
  <c r="C78" i="43" s="1"/>
  <c r="M77" i="43"/>
  <c r="K77" i="43"/>
  <c r="W76" i="43"/>
  <c r="V76" i="43"/>
  <c r="T76" i="43"/>
  <c r="R76" i="43"/>
  <c r="C77" i="43" s="1"/>
  <c r="M76" i="43"/>
  <c r="K76" i="43"/>
  <c r="W75" i="43"/>
  <c r="V75" i="43"/>
  <c r="T75" i="43"/>
  <c r="R75" i="43"/>
  <c r="C76" i="43" s="1"/>
  <c r="M75" i="43"/>
  <c r="K75" i="43"/>
  <c r="V74" i="43"/>
  <c r="T74" i="43"/>
  <c r="W74" i="43" s="1"/>
  <c r="R74" i="43"/>
  <c r="C75" i="43" s="1"/>
  <c r="M74" i="43"/>
  <c r="K74" i="43"/>
  <c r="V73" i="43"/>
  <c r="T73" i="43"/>
  <c r="W73" i="43" s="1"/>
  <c r="R73" i="43"/>
  <c r="C74" i="43" s="1"/>
  <c r="M73" i="43"/>
  <c r="K73" i="43"/>
  <c r="W72" i="43"/>
  <c r="V72" i="43"/>
  <c r="T72" i="43"/>
  <c r="R72" i="43"/>
  <c r="C73" i="43" s="1"/>
  <c r="M72" i="43"/>
  <c r="K72" i="43"/>
  <c r="V71" i="43"/>
  <c r="T71" i="43"/>
  <c r="W71" i="43" s="1"/>
  <c r="R71" i="43"/>
  <c r="C72" i="43" s="1"/>
  <c r="M71" i="43"/>
  <c r="K71" i="43"/>
  <c r="V70" i="43"/>
  <c r="T70" i="43"/>
  <c r="W70" i="43" s="1"/>
  <c r="R70" i="43"/>
  <c r="C71" i="43" s="1"/>
  <c r="M70" i="43"/>
  <c r="K70" i="43"/>
  <c r="W69" i="43"/>
  <c r="V69" i="43"/>
  <c r="T69" i="43"/>
  <c r="R69" i="43"/>
  <c r="C70" i="43" s="1"/>
  <c r="M69" i="43"/>
  <c r="K69" i="43"/>
  <c r="W68" i="43"/>
  <c r="V68" i="43"/>
  <c r="T68" i="43"/>
  <c r="R68" i="43"/>
  <c r="C69" i="43" s="1"/>
  <c r="M68" i="43"/>
  <c r="K68" i="43"/>
  <c r="W67" i="43"/>
  <c r="V67" i="43"/>
  <c r="T67" i="43"/>
  <c r="R67" i="43"/>
  <c r="C68" i="43" s="1"/>
  <c r="M67" i="43"/>
  <c r="K67" i="43"/>
  <c r="V66" i="43"/>
  <c r="T66" i="43"/>
  <c r="W66" i="43" s="1"/>
  <c r="R66" i="43"/>
  <c r="C67" i="43" s="1"/>
  <c r="M66" i="43"/>
  <c r="K66" i="43"/>
  <c r="V65" i="43"/>
  <c r="T65" i="43"/>
  <c r="W65" i="43" s="1"/>
  <c r="R65" i="43"/>
  <c r="C66" i="43" s="1"/>
  <c r="M65" i="43"/>
  <c r="K65" i="43"/>
  <c r="W64" i="43"/>
  <c r="V64" i="43"/>
  <c r="T64" i="43"/>
  <c r="R64" i="43"/>
  <c r="C65" i="43" s="1"/>
  <c r="M64" i="43"/>
  <c r="K64" i="43"/>
  <c r="V63" i="43"/>
  <c r="T63" i="43"/>
  <c r="W63" i="43" s="1"/>
  <c r="R63" i="43"/>
  <c r="C64" i="43" s="1"/>
  <c r="M63" i="43"/>
  <c r="K63" i="43"/>
  <c r="V62" i="43"/>
  <c r="T62" i="43"/>
  <c r="W62" i="43" s="1"/>
  <c r="R62" i="43"/>
  <c r="C63" i="43" s="1"/>
  <c r="M62" i="43"/>
  <c r="K62" i="43"/>
  <c r="W61" i="43"/>
  <c r="V61" i="43"/>
  <c r="T61" i="43"/>
  <c r="R61" i="43"/>
  <c r="C62" i="43" s="1"/>
  <c r="M61" i="43"/>
  <c r="K61" i="43"/>
  <c r="W60" i="43"/>
  <c r="V60" i="43"/>
  <c r="T60" i="43"/>
  <c r="R60" i="43"/>
  <c r="C61" i="43" s="1"/>
  <c r="M60" i="43"/>
  <c r="K60" i="43"/>
  <c r="W59" i="43"/>
  <c r="V59" i="43"/>
  <c r="T59" i="43"/>
  <c r="R59" i="43"/>
  <c r="C60" i="43" s="1"/>
  <c r="M59" i="43"/>
  <c r="K59" i="43"/>
  <c r="V58" i="43"/>
  <c r="T58" i="43"/>
  <c r="W58" i="43" s="1"/>
  <c r="R58" i="43"/>
  <c r="C59" i="43" s="1"/>
  <c r="M58" i="43"/>
  <c r="K58" i="43"/>
  <c r="V57" i="43"/>
  <c r="T57" i="43"/>
  <c r="W57" i="43" s="1"/>
  <c r="R57" i="43"/>
  <c r="C58" i="43" s="1"/>
  <c r="M57" i="43"/>
  <c r="K57" i="43"/>
  <c r="W56" i="43"/>
  <c r="V56" i="43"/>
  <c r="T56" i="43"/>
  <c r="R56" i="43"/>
  <c r="C57" i="43" s="1"/>
  <c r="M56" i="43"/>
  <c r="K56" i="43"/>
  <c r="V55" i="43"/>
  <c r="T55" i="43"/>
  <c r="W55" i="43" s="1"/>
  <c r="R55" i="43"/>
  <c r="C56" i="43" s="1"/>
  <c r="M55" i="43"/>
  <c r="K55" i="43"/>
  <c r="V54" i="43"/>
  <c r="T54" i="43"/>
  <c r="W54" i="43" s="1"/>
  <c r="R54" i="43"/>
  <c r="C55" i="43" s="1"/>
  <c r="M54" i="43"/>
  <c r="K54" i="43"/>
  <c r="W53" i="43"/>
  <c r="V53" i="43"/>
  <c r="T53" i="43"/>
  <c r="R53" i="43"/>
  <c r="C54" i="43" s="1"/>
  <c r="M53" i="43"/>
  <c r="K53" i="43"/>
  <c r="W52" i="43"/>
  <c r="V52" i="43"/>
  <c r="T52" i="43"/>
  <c r="R52" i="43"/>
  <c r="C53" i="43" s="1"/>
  <c r="M52" i="43"/>
  <c r="K52" i="43"/>
  <c r="W51" i="43"/>
  <c r="V51" i="43"/>
  <c r="T51" i="43"/>
  <c r="R51" i="43"/>
  <c r="C52" i="43" s="1"/>
  <c r="M51" i="43"/>
  <c r="K51" i="43"/>
  <c r="V50" i="43"/>
  <c r="T50" i="43"/>
  <c r="W50" i="43" s="1"/>
  <c r="R50" i="43"/>
  <c r="C51" i="43" s="1"/>
  <c r="M50" i="43"/>
  <c r="K50" i="43"/>
  <c r="V49" i="43"/>
  <c r="T49" i="43"/>
  <c r="V48" i="43"/>
  <c r="T48" i="43"/>
  <c r="W48" i="43" s="1"/>
  <c r="V47" i="43"/>
  <c r="T47" i="43"/>
  <c r="W47" i="43" s="1"/>
  <c r="V46" i="43"/>
  <c r="T46" i="43"/>
  <c r="W46" i="43" s="1"/>
  <c r="V45" i="43"/>
  <c r="T45" i="43"/>
  <c r="V44" i="43"/>
  <c r="T44" i="43"/>
  <c r="V43" i="43"/>
  <c r="T43" i="43"/>
  <c r="W43" i="43" s="1"/>
  <c r="W44" i="43" s="1"/>
  <c r="V42" i="43"/>
  <c r="T42" i="43"/>
  <c r="V41" i="43"/>
  <c r="T41" i="43"/>
  <c r="V40" i="43"/>
  <c r="T40" i="43"/>
  <c r="W40" i="43" s="1"/>
  <c r="V39" i="43"/>
  <c r="T39" i="43"/>
  <c r="W39" i="43" s="1"/>
  <c r="V38" i="43"/>
  <c r="T38" i="43"/>
  <c r="W38" i="43" s="1"/>
  <c r="V37" i="43"/>
  <c r="T37" i="43"/>
  <c r="W36" i="43"/>
  <c r="V36" i="43"/>
  <c r="T36" i="43"/>
  <c r="W35" i="43"/>
  <c r="V35" i="43"/>
  <c r="T35" i="43"/>
  <c r="V34" i="43"/>
  <c r="T34" i="43"/>
  <c r="V33" i="43"/>
  <c r="T33" i="43"/>
  <c r="V32" i="43"/>
  <c r="T32" i="43"/>
  <c r="W32" i="43" s="1"/>
  <c r="V31" i="43"/>
  <c r="T31" i="43"/>
  <c r="V30" i="43"/>
  <c r="T30" i="43"/>
  <c r="V29" i="43"/>
  <c r="T29" i="43"/>
  <c r="V28" i="43"/>
  <c r="T28" i="43"/>
  <c r="V27" i="43"/>
  <c r="T27" i="43"/>
  <c r="V26" i="43"/>
  <c r="T26" i="43"/>
  <c r="V25" i="43"/>
  <c r="T25" i="43"/>
  <c r="V24" i="43"/>
  <c r="T24" i="43"/>
  <c r="V23" i="43"/>
  <c r="T23" i="43"/>
  <c r="W23" i="43" s="1"/>
  <c r="W24" i="43" s="1"/>
  <c r="T22" i="43"/>
  <c r="T21" i="43"/>
  <c r="V21" i="43" s="1"/>
  <c r="T20" i="43"/>
  <c r="W20" i="43" s="1"/>
  <c r="W21" i="43" s="1"/>
  <c r="T19" i="43"/>
  <c r="W19" i="43" s="1"/>
  <c r="V18" i="43"/>
  <c r="T18" i="43"/>
  <c r="T17" i="43"/>
  <c r="W16" i="43"/>
  <c r="T16" i="43"/>
  <c r="T15" i="43"/>
  <c r="W15" i="43" s="1"/>
  <c r="T14" i="43"/>
  <c r="W14" i="43" s="1"/>
  <c r="T13" i="43"/>
  <c r="W13" i="43" s="1"/>
  <c r="V12" i="43"/>
  <c r="T12" i="43"/>
  <c r="T11" i="43"/>
  <c r="V11" i="43" s="1"/>
  <c r="T10" i="43"/>
  <c r="T9" i="43"/>
  <c r="R9" i="43" s="1"/>
  <c r="M9" i="43"/>
  <c r="K9" i="43"/>
  <c r="C9" i="43"/>
  <c r="V108" i="42"/>
  <c r="T108" i="42"/>
  <c r="W108" i="42" s="1"/>
  <c r="R108" i="42"/>
  <c r="M108" i="42"/>
  <c r="K108" i="42"/>
  <c r="W107" i="42"/>
  <c r="V107" i="42"/>
  <c r="T107" i="42"/>
  <c r="R107" i="42"/>
  <c r="C108" i="42" s="1"/>
  <c r="M107" i="42"/>
  <c r="K107" i="42"/>
  <c r="V106" i="42"/>
  <c r="T106" i="42"/>
  <c r="W106" i="42" s="1"/>
  <c r="R106" i="42"/>
  <c r="C107" i="42" s="1"/>
  <c r="M106" i="42"/>
  <c r="K106" i="42"/>
  <c r="V105" i="42"/>
  <c r="T105" i="42"/>
  <c r="W105" i="42" s="1"/>
  <c r="R105" i="42"/>
  <c r="C106" i="42" s="1"/>
  <c r="M105" i="42"/>
  <c r="K105" i="42"/>
  <c r="V104" i="42"/>
  <c r="T104" i="42"/>
  <c r="W104" i="42" s="1"/>
  <c r="R104" i="42"/>
  <c r="C105" i="42" s="1"/>
  <c r="M104" i="42"/>
  <c r="K104" i="42"/>
  <c r="V103" i="42"/>
  <c r="T103" i="42"/>
  <c r="W103" i="42" s="1"/>
  <c r="R103" i="42"/>
  <c r="C104" i="42" s="1"/>
  <c r="M103" i="42"/>
  <c r="K103" i="42"/>
  <c r="W102" i="42"/>
  <c r="V102" i="42"/>
  <c r="T102" i="42"/>
  <c r="R102" i="42"/>
  <c r="C103" i="42" s="1"/>
  <c r="M102" i="42"/>
  <c r="K102" i="42"/>
  <c r="V101" i="42"/>
  <c r="T101" i="42"/>
  <c r="W101" i="42" s="1"/>
  <c r="R101" i="42"/>
  <c r="C102" i="42" s="1"/>
  <c r="M101" i="42"/>
  <c r="K101" i="42"/>
  <c r="V100" i="42"/>
  <c r="T100" i="42"/>
  <c r="W100" i="42" s="1"/>
  <c r="R100" i="42"/>
  <c r="C101" i="42" s="1"/>
  <c r="M100" i="42"/>
  <c r="K100" i="42"/>
  <c r="W99" i="42"/>
  <c r="V99" i="42"/>
  <c r="T99" i="42"/>
  <c r="R99" i="42"/>
  <c r="C100" i="42" s="1"/>
  <c r="M99" i="42"/>
  <c r="K99" i="42"/>
  <c r="V98" i="42"/>
  <c r="T98" i="42"/>
  <c r="W98" i="42" s="1"/>
  <c r="R98" i="42"/>
  <c r="C99" i="42" s="1"/>
  <c r="M98" i="42"/>
  <c r="K98" i="42"/>
  <c r="V97" i="42"/>
  <c r="T97" i="42"/>
  <c r="W97" i="42" s="1"/>
  <c r="R97" i="42"/>
  <c r="C98" i="42" s="1"/>
  <c r="M97" i="42"/>
  <c r="K97" i="42"/>
  <c r="V96" i="42"/>
  <c r="T96" i="42"/>
  <c r="W96" i="42" s="1"/>
  <c r="R96" i="42"/>
  <c r="C97" i="42" s="1"/>
  <c r="M96" i="42"/>
  <c r="K96" i="42"/>
  <c r="V95" i="42"/>
  <c r="T95" i="42"/>
  <c r="W95" i="42" s="1"/>
  <c r="R95" i="42"/>
  <c r="C96" i="42" s="1"/>
  <c r="M95" i="42"/>
  <c r="K95" i="42"/>
  <c r="W94" i="42"/>
  <c r="V94" i="42"/>
  <c r="T94" i="42"/>
  <c r="R94" i="42"/>
  <c r="C95" i="42" s="1"/>
  <c r="M94" i="42"/>
  <c r="K94" i="42"/>
  <c r="V93" i="42"/>
  <c r="T93" i="42"/>
  <c r="W93" i="42" s="1"/>
  <c r="R93" i="42"/>
  <c r="C94" i="42" s="1"/>
  <c r="M93" i="42"/>
  <c r="K93" i="42"/>
  <c r="V92" i="42"/>
  <c r="T92" i="42"/>
  <c r="W92" i="42" s="1"/>
  <c r="R92" i="42"/>
  <c r="C93" i="42" s="1"/>
  <c r="M92" i="42"/>
  <c r="K92" i="42"/>
  <c r="W91" i="42"/>
  <c r="V91" i="42"/>
  <c r="T91" i="42"/>
  <c r="R91" i="42"/>
  <c r="C92" i="42" s="1"/>
  <c r="M91" i="42"/>
  <c r="K91" i="42"/>
  <c r="V90" i="42"/>
  <c r="T90" i="42"/>
  <c r="W90" i="42" s="1"/>
  <c r="R90" i="42"/>
  <c r="C91" i="42" s="1"/>
  <c r="M90" i="42"/>
  <c r="K90" i="42"/>
  <c r="V89" i="42"/>
  <c r="T89" i="42"/>
  <c r="W89" i="42" s="1"/>
  <c r="R89" i="42"/>
  <c r="C90" i="42" s="1"/>
  <c r="M89" i="42"/>
  <c r="K89" i="42"/>
  <c r="V88" i="42"/>
  <c r="T88" i="42"/>
  <c r="W88" i="42" s="1"/>
  <c r="R88" i="42"/>
  <c r="C89" i="42" s="1"/>
  <c r="M88" i="42"/>
  <c r="K88" i="42"/>
  <c r="V87" i="42"/>
  <c r="T87" i="42"/>
  <c r="W87" i="42" s="1"/>
  <c r="R87" i="42"/>
  <c r="C88" i="42" s="1"/>
  <c r="M87" i="42"/>
  <c r="K87" i="42"/>
  <c r="W86" i="42"/>
  <c r="V86" i="42"/>
  <c r="T86" i="42"/>
  <c r="R86" i="42"/>
  <c r="C87" i="42" s="1"/>
  <c r="M86" i="42"/>
  <c r="K86" i="42"/>
  <c r="W85" i="42"/>
  <c r="V85" i="42"/>
  <c r="T85" i="42"/>
  <c r="R85" i="42"/>
  <c r="C86" i="42" s="1"/>
  <c r="M85" i="42"/>
  <c r="K85" i="42"/>
  <c r="V84" i="42"/>
  <c r="T84" i="42"/>
  <c r="W84" i="42" s="1"/>
  <c r="R84" i="42"/>
  <c r="C85" i="42" s="1"/>
  <c r="M84" i="42"/>
  <c r="K84" i="42"/>
  <c r="W83" i="42"/>
  <c r="V83" i="42"/>
  <c r="T83" i="42"/>
  <c r="R83" i="42"/>
  <c r="C84" i="42" s="1"/>
  <c r="M83" i="42"/>
  <c r="K83" i="42"/>
  <c r="V82" i="42"/>
  <c r="T82" i="42"/>
  <c r="W82" i="42" s="1"/>
  <c r="R82" i="42"/>
  <c r="C83" i="42" s="1"/>
  <c r="M82" i="42"/>
  <c r="K82" i="42"/>
  <c r="V81" i="42"/>
  <c r="T81" i="42"/>
  <c r="W81" i="42" s="1"/>
  <c r="R81" i="42"/>
  <c r="C82" i="42" s="1"/>
  <c r="M81" i="42"/>
  <c r="K81" i="42"/>
  <c r="W80" i="42"/>
  <c r="V80" i="42"/>
  <c r="T80" i="42"/>
  <c r="R80" i="42"/>
  <c r="C81" i="42" s="1"/>
  <c r="M80" i="42"/>
  <c r="K80" i="42"/>
  <c r="V79" i="42"/>
  <c r="T79" i="42"/>
  <c r="W79" i="42" s="1"/>
  <c r="R79" i="42"/>
  <c r="C80" i="42" s="1"/>
  <c r="M79" i="42"/>
  <c r="K79" i="42"/>
  <c r="W78" i="42"/>
  <c r="V78" i="42"/>
  <c r="T78" i="42"/>
  <c r="R78" i="42"/>
  <c r="C79" i="42" s="1"/>
  <c r="M78" i="42"/>
  <c r="K78" i="42"/>
  <c r="W77" i="42"/>
  <c r="V77" i="42"/>
  <c r="T77" i="42"/>
  <c r="R77" i="42"/>
  <c r="C78" i="42" s="1"/>
  <c r="M77" i="42"/>
  <c r="K77" i="42"/>
  <c r="V76" i="42"/>
  <c r="T76" i="42"/>
  <c r="W76" i="42" s="1"/>
  <c r="R76" i="42"/>
  <c r="C77" i="42" s="1"/>
  <c r="M76" i="42"/>
  <c r="K76" i="42"/>
  <c r="W75" i="42"/>
  <c r="V75" i="42"/>
  <c r="T75" i="42"/>
  <c r="R75" i="42"/>
  <c r="C76" i="42" s="1"/>
  <c r="M75" i="42"/>
  <c r="K75" i="42"/>
  <c r="V74" i="42"/>
  <c r="T74" i="42"/>
  <c r="W74" i="42" s="1"/>
  <c r="R74" i="42"/>
  <c r="C75" i="42" s="1"/>
  <c r="M74" i="42"/>
  <c r="K74" i="42"/>
  <c r="V73" i="42"/>
  <c r="T73" i="42"/>
  <c r="W73" i="42" s="1"/>
  <c r="R73" i="42"/>
  <c r="C74" i="42" s="1"/>
  <c r="M73" i="42"/>
  <c r="K73" i="42"/>
  <c r="W72" i="42"/>
  <c r="V72" i="42"/>
  <c r="T72" i="42"/>
  <c r="R72" i="42"/>
  <c r="C73" i="42" s="1"/>
  <c r="M72" i="42"/>
  <c r="K72" i="42"/>
  <c r="V71" i="42"/>
  <c r="T71" i="42"/>
  <c r="W71" i="42" s="1"/>
  <c r="R71" i="42"/>
  <c r="C72" i="42" s="1"/>
  <c r="M71" i="42"/>
  <c r="K71" i="42"/>
  <c r="W70" i="42"/>
  <c r="V70" i="42"/>
  <c r="T70" i="42"/>
  <c r="R70" i="42"/>
  <c r="C71" i="42" s="1"/>
  <c r="M70" i="42"/>
  <c r="K70" i="42"/>
  <c r="W69" i="42"/>
  <c r="V69" i="42"/>
  <c r="T69" i="42"/>
  <c r="R69" i="42"/>
  <c r="C70" i="42" s="1"/>
  <c r="M69" i="42"/>
  <c r="K69" i="42"/>
  <c r="V68" i="42"/>
  <c r="T68" i="42"/>
  <c r="W68" i="42" s="1"/>
  <c r="R68" i="42"/>
  <c r="C69" i="42" s="1"/>
  <c r="M68" i="42"/>
  <c r="K68" i="42"/>
  <c r="W67" i="42"/>
  <c r="V67" i="42"/>
  <c r="T67" i="42"/>
  <c r="R67" i="42"/>
  <c r="C68" i="42" s="1"/>
  <c r="M67" i="42"/>
  <c r="K67" i="42"/>
  <c r="V66" i="42"/>
  <c r="T66" i="42"/>
  <c r="W66" i="42" s="1"/>
  <c r="R66" i="42"/>
  <c r="C67" i="42" s="1"/>
  <c r="M66" i="42"/>
  <c r="K66" i="42"/>
  <c r="V65" i="42"/>
  <c r="T65" i="42"/>
  <c r="W65" i="42" s="1"/>
  <c r="R65" i="42"/>
  <c r="C66" i="42" s="1"/>
  <c r="M65" i="42"/>
  <c r="K65" i="42"/>
  <c r="W64" i="42"/>
  <c r="V64" i="42"/>
  <c r="T64" i="42"/>
  <c r="R64" i="42"/>
  <c r="C65" i="42" s="1"/>
  <c r="M64" i="42"/>
  <c r="K64" i="42"/>
  <c r="V63" i="42"/>
  <c r="T63" i="42"/>
  <c r="W63" i="42" s="1"/>
  <c r="R63" i="42"/>
  <c r="C64" i="42" s="1"/>
  <c r="M63" i="42"/>
  <c r="K63" i="42"/>
  <c r="W62" i="42"/>
  <c r="V62" i="42"/>
  <c r="T62" i="42"/>
  <c r="R62" i="42"/>
  <c r="C63" i="42" s="1"/>
  <c r="M62" i="42"/>
  <c r="K62" i="42"/>
  <c r="W61" i="42"/>
  <c r="V61" i="42"/>
  <c r="T61" i="42"/>
  <c r="R61" i="42"/>
  <c r="C62" i="42" s="1"/>
  <c r="M61" i="42"/>
  <c r="K61" i="42"/>
  <c r="V60" i="42"/>
  <c r="T60" i="42"/>
  <c r="W60" i="42" s="1"/>
  <c r="R60" i="42"/>
  <c r="C61" i="42" s="1"/>
  <c r="M60" i="42"/>
  <c r="K60" i="42"/>
  <c r="W59" i="42"/>
  <c r="V59" i="42"/>
  <c r="T59" i="42"/>
  <c r="R59" i="42"/>
  <c r="C60" i="42" s="1"/>
  <c r="M59" i="42"/>
  <c r="K59" i="42"/>
  <c r="V58" i="42"/>
  <c r="T58" i="42"/>
  <c r="W58" i="42" s="1"/>
  <c r="R58" i="42"/>
  <c r="C59" i="42" s="1"/>
  <c r="M58" i="42"/>
  <c r="K58" i="42"/>
  <c r="V57" i="42"/>
  <c r="T57" i="42"/>
  <c r="W57" i="42" s="1"/>
  <c r="R57" i="42"/>
  <c r="C58" i="42" s="1"/>
  <c r="M57" i="42"/>
  <c r="K57" i="42"/>
  <c r="W56" i="42"/>
  <c r="V56" i="42"/>
  <c r="T56" i="42"/>
  <c r="R56" i="42"/>
  <c r="C57" i="42" s="1"/>
  <c r="M56" i="42"/>
  <c r="K56" i="42"/>
  <c r="V55" i="42"/>
  <c r="T55" i="42"/>
  <c r="W55" i="42" s="1"/>
  <c r="R55" i="42"/>
  <c r="C56" i="42" s="1"/>
  <c r="M55" i="42"/>
  <c r="K55" i="42"/>
  <c r="W54" i="42"/>
  <c r="V54" i="42"/>
  <c r="T54" i="42"/>
  <c r="R54" i="42"/>
  <c r="C55" i="42" s="1"/>
  <c r="M54" i="42"/>
  <c r="K54" i="42"/>
  <c r="W53" i="42"/>
  <c r="V53" i="42"/>
  <c r="T53" i="42"/>
  <c r="R53" i="42"/>
  <c r="C54" i="42" s="1"/>
  <c r="M53" i="42"/>
  <c r="K53" i="42"/>
  <c r="V52" i="42"/>
  <c r="T52" i="42"/>
  <c r="W52" i="42" s="1"/>
  <c r="R52" i="42"/>
  <c r="C53" i="42" s="1"/>
  <c r="M52" i="42"/>
  <c r="K52" i="42"/>
  <c r="W51" i="42"/>
  <c r="V51" i="42"/>
  <c r="T51" i="42"/>
  <c r="R51" i="42"/>
  <c r="C52" i="42" s="1"/>
  <c r="M51" i="42"/>
  <c r="K51" i="42"/>
  <c r="V50" i="42"/>
  <c r="T50" i="42"/>
  <c r="W50" i="42" s="1"/>
  <c r="R50" i="42"/>
  <c r="C51" i="42" s="1"/>
  <c r="M50" i="42"/>
  <c r="K50" i="42"/>
  <c r="V49" i="42"/>
  <c r="T49" i="42"/>
  <c r="V48" i="42"/>
  <c r="T48" i="42"/>
  <c r="W48" i="42" s="1"/>
  <c r="V47" i="42"/>
  <c r="T47" i="42"/>
  <c r="W47" i="42" s="1"/>
  <c r="V46" i="42"/>
  <c r="T46" i="42"/>
  <c r="W46" i="42" s="1"/>
  <c r="V45" i="42"/>
  <c r="T45" i="42"/>
  <c r="V44" i="42"/>
  <c r="T44" i="42"/>
  <c r="V43" i="42"/>
  <c r="T43" i="42"/>
  <c r="W43" i="42" s="1"/>
  <c r="V42" i="42"/>
  <c r="T42" i="42"/>
  <c r="V41" i="42"/>
  <c r="T41" i="42"/>
  <c r="V40" i="42"/>
  <c r="T40" i="42"/>
  <c r="W40" i="42" s="1"/>
  <c r="V39" i="42"/>
  <c r="T39" i="42"/>
  <c r="W39" i="42" s="1"/>
  <c r="V38" i="42"/>
  <c r="T38" i="42"/>
  <c r="W38" i="42" s="1"/>
  <c r="V37" i="42"/>
  <c r="T37" i="42"/>
  <c r="V36" i="42"/>
  <c r="T36" i="42"/>
  <c r="W36" i="42" s="1"/>
  <c r="W37" i="42" s="1"/>
  <c r="V35" i="42"/>
  <c r="T35" i="42"/>
  <c r="W35" i="42" s="1"/>
  <c r="V34" i="42"/>
  <c r="T34" i="42"/>
  <c r="V33" i="42"/>
  <c r="T33" i="42"/>
  <c r="V32" i="42"/>
  <c r="T32" i="42"/>
  <c r="W32" i="42" s="1"/>
  <c r="V31" i="42"/>
  <c r="T31" i="42"/>
  <c r="V30" i="42"/>
  <c r="T30" i="42"/>
  <c r="V29" i="42"/>
  <c r="T29" i="42"/>
  <c r="V28" i="42"/>
  <c r="T28" i="42"/>
  <c r="V27" i="42"/>
  <c r="T27" i="42"/>
  <c r="V26" i="42"/>
  <c r="T26" i="42"/>
  <c r="V25" i="42"/>
  <c r="T25" i="42"/>
  <c r="V24" i="42"/>
  <c r="T24" i="42"/>
  <c r="V23" i="42"/>
  <c r="T23" i="42"/>
  <c r="W23" i="42" s="1"/>
  <c r="W24" i="42" s="1"/>
  <c r="T22" i="42"/>
  <c r="V22" i="42" s="1"/>
  <c r="V21" i="42"/>
  <c r="T21" i="42"/>
  <c r="T20" i="42"/>
  <c r="W20" i="42" s="1"/>
  <c r="W21" i="42" s="1"/>
  <c r="W22" i="42" s="1"/>
  <c r="T19" i="42"/>
  <c r="W19" i="42" s="1"/>
  <c r="V18" i="42"/>
  <c r="T18" i="42"/>
  <c r="T17" i="42"/>
  <c r="T16" i="42"/>
  <c r="W16" i="42" s="1"/>
  <c r="T15" i="42"/>
  <c r="W15" i="42" s="1"/>
  <c r="T14" i="42"/>
  <c r="W14" i="42" s="1"/>
  <c r="T13" i="42"/>
  <c r="W13" i="42" s="1"/>
  <c r="T12" i="42"/>
  <c r="V11" i="42"/>
  <c r="T11" i="42"/>
  <c r="T10" i="42"/>
  <c r="T9" i="42"/>
  <c r="K9" i="42"/>
  <c r="M9" i="42" s="1"/>
  <c r="C9" i="42"/>
  <c r="V108" i="41"/>
  <c r="T108" i="41"/>
  <c r="W108" i="41" s="1"/>
  <c r="R108" i="41"/>
  <c r="M108" i="41"/>
  <c r="K108" i="41"/>
  <c r="W107" i="41"/>
  <c r="V107" i="41"/>
  <c r="T107" i="41"/>
  <c r="R107" i="41"/>
  <c r="C108" i="41" s="1"/>
  <c r="M107" i="41"/>
  <c r="K107" i="41"/>
  <c r="V106" i="41"/>
  <c r="T106" i="41"/>
  <c r="W106" i="41" s="1"/>
  <c r="R106" i="41"/>
  <c r="C107" i="41" s="1"/>
  <c r="M106" i="41"/>
  <c r="K106" i="41"/>
  <c r="V105" i="41"/>
  <c r="T105" i="41"/>
  <c r="W105" i="41" s="1"/>
  <c r="R105" i="41"/>
  <c r="C106" i="41" s="1"/>
  <c r="M105" i="41"/>
  <c r="K105" i="41"/>
  <c r="W104" i="41"/>
  <c r="V104" i="41"/>
  <c r="T104" i="41"/>
  <c r="R104" i="41"/>
  <c r="C105" i="41" s="1"/>
  <c r="M104" i="41"/>
  <c r="K104" i="41"/>
  <c r="W103" i="41"/>
  <c r="V103" i="41"/>
  <c r="T103" i="41"/>
  <c r="R103" i="41"/>
  <c r="C104" i="41" s="1"/>
  <c r="M103" i="41"/>
  <c r="K103" i="41"/>
  <c r="V102" i="41"/>
  <c r="T102" i="41"/>
  <c r="W102" i="41" s="1"/>
  <c r="R102" i="41"/>
  <c r="C103" i="41" s="1"/>
  <c r="M102" i="41"/>
  <c r="K102" i="41"/>
  <c r="V101" i="41"/>
  <c r="T101" i="41"/>
  <c r="W101" i="41" s="1"/>
  <c r="R101" i="41"/>
  <c r="C102" i="41" s="1"/>
  <c r="M101" i="41"/>
  <c r="K101" i="41"/>
  <c r="V100" i="41"/>
  <c r="T100" i="41"/>
  <c r="W100" i="41" s="1"/>
  <c r="R100" i="41"/>
  <c r="C101" i="41" s="1"/>
  <c r="M100" i="41"/>
  <c r="K100" i="41"/>
  <c r="W99" i="41"/>
  <c r="V99" i="41"/>
  <c r="T99" i="41"/>
  <c r="R99" i="41"/>
  <c r="C100" i="41" s="1"/>
  <c r="M99" i="41"/>
  <c r="K99" i="41"/>
  <c r="V98" i="41"/>
  <c r="T98" i="41"/>
  <c r="W98" i="41" s="1"/>
  <c r="R98" i="41"/>
  <c r="C99" i="41" s="1"/>
  <c r="M98" i="41"/>
  <c r="K98" i="41"/>
  <c r="V97" i="41"/>
  <c r="T97" i="41"/>
  <c r="W97" i="41" s="1"/>
  <c r="R97" i="41"/>
  <c r="C98" i="41" s="1"/>
  <c r="M97" i="41"/>
  <c r="K97" i="41"/>
  <c r="W96" i="41"/>
  <c r="V96" i="41"/>
  <c r="T96" i="41"/>
  <c r="R96" i="41"/>
  <c r="C97" i="41" s="1"/>
  <c r="M96" i="41"/>
  <c r="K96" i="41"/>
  <c r="W95" i="41"/>
  <c r="V95" i="41"/>
  <c r="T95" i="41"/>
  <c r="R95" i="41"/>
  <c r="C96" i="41" s="1"/>
  <c r="M95" i="41"/>
  <c r="K95" i="41"/>
  <c r="V94" i="41"/>
  <c r="T94" i="41"/>
  <c r="W94" i="41" s="1"/>
  <c r="R94" i="41"/>
  <c r="C95" i="41" s="1"/>
  <c r="M94" i="41"/>
  <c r="K94" i="41"/>
  <c r="W93" i="41"/>
  <c r="V93" i="41"/>
  <c r="T93" i="41"/>
  <c r="R93" i="41"/>
  <c r="C94" i="41" s="1"/>
  <c r="M93" i="41"/>
  <c r="K93" i="41"/>
  <c r="V92" i="41"/>
  <c r="T92" i="41"/>
  <c r="W92" i="41" s="1"/>
  <c r="R92" i="41"/>
  <c r="C93" i="41" s="1"/>
  <c r="M92" i="41"/>
  <c r="K92" i="41"/>
  <c r="W91" i="41"/>
  <c r="V91" i="41"/>
  <c r="T91" i="41"/>
  <c r="R91" i="41"/>
  <c r="C92" i="41" s="1"/>
  <c r="M91" i="41"/>
  <c r="K91" i="41"/>
  <c r="V90" i="41"/>
  <c r="T90" i="41"/>
  <c r="W90" i="41" s="1"/>
  <c r="R90" i="41"/>
  <c r="C91" i="41" s="1"/>
  <c r="M90" i="41"/>
  <c r="K90" i="41"/>
  <c r="V89" i="41"/>
  <c r="T89" i="41"/>
  <c r="W89" i="41" s="1"/>
  <c r="R89" i="41"/>
  <c r="C90" i="41" s="1"/>
  <c r="M89" i="41"/>
  <c r="K89" i="41"/>
  <c r="W88" i="41"/>
  <c r="V88" i="41"/>
  <c r="T88" i="41"/>
  <c r="R88" i="41"/>
  <c r="C89" i="41" s="1"/>
  <c r="M88" i="41"/>
  <c r="K88" i="41"/>
  <c r="V87" i="41"/>
  <c r="T87" i="41"/>
  <c r="W87" i="41" s="1"/>
  <c r="R87" i="41"/>
  <c r="C88" i="41" s="1"/>
  <c r="M87" i="41"/>
  <c r="K87" i="41"/>
  <c r="V86" i="41"/>
  <c r="T86" i="41"/>
  <c r="W86" i="41" s="1"/>
  <c r="R86" i="41"/>
  <c r="C87" i="41" s="1"/>
  <c r="M86" i="41"/>
  <c r="K86" i="41"/>
  <c r="W85" i="41"/>
  <c r="V85" i="41"/>
  <c r="T85" i="41"/>
  <c r="R85" i="41"/>
  <c r="C86" i="41" s="1"/>
  <c r="M85" i="41"/>
  <c r="K85" i="41"/>
  <c r="V84" i="41"/>
  <c r="T84" i="41"/>
  <c r="W84" i="41" s="1"/>
  <c r="R84" i="41"/>
  <c r="C85" i="41" s="1"/>
  <c r="M84" i="41"/>
  <c r="K84" i="41"/>
  <c r="W83" i="41"/>
  <c r="V83" i="41"/>
  <c r="T83" i="41"/>
  <c r="R83" i="41"/>
  <c r="C84" i="41" s="1"/>
  <c r="M83" i="41"/>
  <c r="K83" i="41"/>
  <c r="V82" i="41"/>
  <c r="T82" i="41"/>
  <c r="W82" i="41" s="1"/>
  <c r="R82" i="41"/>
  <c r="C83" i="41" s="1"/>
  <c r="M82" i="41"/>
  <c r="K82" i="41"/>
  <c r="V81" i="41"/>
  <c r="T81" i="41"/>
  <c r="W81" i="41" s="1"/>
  <c r="R81" i="41"/>
  <c r="C82" i="41" s="1"/>
  <c r="M81" i="41"/>
  <c r="K81" i="41"/>
  <c r="W80" i="41"/>
  <c r="V80" i="41"/>
  <c r="T80" i="41"/>
  <c r="R80" i="41"/>
  <c r="C81" i="41" s="1"/>
  <c r="M80" i="41"/>
  <c r="K80" i="41"/>
  <c r="V79" i="41"/>
  <c r="T79" i="41"/>
  <c r="W79" i="41" s="1"/>
  <c r="R79" i="41"/>
  <c r="C80" i="41" s="1"/>
  <c r="M79" i="41"/>
  <c r="K79" i="41"/>
  <c r="V78" i="41"/>
  <c r="T78" i="41"/>
  <c r="W78" i="41" s="1"/>
  <c r="R78" i="41"/>
  <c r="C79" i="41" s="1"/>
  <c r="M78" i="41"/>
  <c r="K78" i="41"/>
  <c r="W77" i="41"/>
  <c r="V77" i="41"/>
  <c r="T77" i="41"/>
  <c r="R77" i="41"/>
  <c r="C78" i="41" s="1"/>
  <c r="M77" i="41"/>
  <c r="K77" i="41"/>
  <c r="V76" i="41"/>
  <c r="T76" i="41"/>
  <c r="W76" i="41" s="1"/>
  <c r="R76" i="41"/>
  <c r="C77" i="41" s="1"/>
  <c r="M76" i="41"/>
  <c r="K76" i="41"/>
  <c r="W75" i="41"/>
  <c r="V75" i="41"/>
  <c r="T75" i="41"/>
  <c r="R75" i="41"/>
  <c r="C76" i="41" s="1"/>
  <c r="M75" i="41"/>
  <c r="K75" i="41"/>
  <c r="V74" i="41"/>
  <c r="T74" i="41"/>
  <c r="W74" i="41" s="1"/>
  <c r="R74" i="41"/>
  <c r="C75" i="41" s="1"/>
  <c r="M74" i="41"/>
  <c r="K74" i="41"/>
  <c r="V73" i="41"/>
  <c r="T73" i="41"/>
  <c r="W73" i="41" s="1"/>
  <c r="R73" i="41"/>
  <c r="C74" i="41" s="1"/>
  <c r="M73" i="41"/>
  <c r="K73" i="41"/>
  <c r="W72" i="41"/>
  <c r="V72" i="41"/>
  <c r="T72" i="41"/>
  <c r="R72" i="41"/>
  <c r="C73" i="41" s="1"/>
  <c r="M72" i="41"/>
  <c r="K72" i="41"/>
  <c r="V71" i="41"/>
  <c r="T71" i="41"/>
  <c r="W71" i="41" s="1"/>
  <c r="R71" i="41"/>
  <c r="C72" i="41" s="1"/>
  <c r="M71" i="41"/>
  <c r="K71" i="41"/>
  <c r="V70" i="41"/>
  <c r="T70" i="41"/>
  <c r="W70" i="41" s="1"/>
  <c r="R70" i="41"/>
  <c r="C71" i="41" s="1"/>
  <c r="M70" i="41"/>
  <c r="K70" i="41"/>
  <c r="W69" i="41"/>
  <c r="V69" i="41"/>
  <c r="T69" i="41"/>
  <c r="R69" i="41"/>
  <c r="C70" i="41" s="1"/>
  <c r="M69" i="41"/>
  <c r="K69" i="41"/>
  <c r="V68" i="41"/>
  <c r="T68" i="41"/>
  <c r="W68" i="41" s="1"/>
  <c r="R68" i="41"/>
  <c r="C69" i="41" s="1"/>
  <c r="M68" i="41"/>
  <c r="K68" i="41"/>
  <c r="W67" i="41"/>
  <c r="V67" i="41"/>
  <c r="T67" i="41"/>
  <c r="R67" i="41"/>
  <c r="C68" i="41" s="1"/>
  <c r="M67" i="41"/>
  <c r="K67" i="41"/>
  <c r="V66" i="41"/>
  <c r="T66" i="41"/>
  <c r="W66" i="41" s="1"/>
  <c r="R66" i="41"/>
  <c r="C67" i="41" s="1"/>
  <c r="M66" i="41"/>
  <c r="K66" i="41"/>
  <c r="V65" i="41"/>
  <c r="T65" i="41"/>
  <c r="W65" i="41" s="1"/>
  <c r="R65" i="41"/>
  <c r="C66" i="41" s="1"/>
  <c r="M65" i="41"/>
  <c r="K65" i="41"/>
  <c r="W64" i="41"/>
  <c r="V64" i="41"/>
  <c r="T64" i="41"/>
  <c r="R64" i="41"/>
  <c r="C65" i="41" s="1"/>
  <c r="M64" i="41"/>
  <c r="K64" i="41"/>
  <c r="V63" i="41"/>
  <c r="T63" i="41"/>
  <c r="W63" i="41" s="1"/>
  <c r="R63" i="41"/>
  <c r="C64" i="41" s="1"/>
  <c r="M63" i="41"/>
  <c r="K63" i="41"/>
  <c r="V62" i="41"/>
  <c r="T62" i="41"/>
  <c r="W62" i="41" s="1"/>
  <c r="R62" i="41"/>
  <c r="C63" i="41" s="1"/>
  <c r="M62" i="41"/>
  <c r="K62" i="41"/>
  <c r="W61" i="41"/>
  <c r="V61" i="41"/>
  <c r="T61" i="41"/>
  <c r="R61" i="41"/>
  <c r="C62" i="41" s="1"/>
  <c r="M61" i="41"/>
  <c r="K61" i="41"/>
  <c r="V60" i="41"/>
  <c r="T60" i="41"/>
  <c r="W60" i="41" s="1"/>
  <c r="R60" i="41"/>
  <c r="C61" i="41" s="1"/>
  <c r="M60" i="41"/>
  <c r="K60" i="41"/>
  <c r="W59" i="41"/>
  <c r="V59" i="41"/>
  <c r="T59" i="41"/>
  <c r="R59" i="41"/>
  <c r="C60" i="41" s="1"/>
  <c r="M59" i="41"/>
  <c r="K59" i="41"/>
  <c r="V58" i="41"/>
  <c r="T58" i="41"/>
  <c r="W58" i="41" s="1"/>
  <c r="R58" i="41"/>
  <c r="C59" i="41" s="1"/>
  <c r="M58" i="41"/>
  <c r="K58" i="41"/>
  <c r="V57" i="41"/>
  <c r="T57" i="41"/>
  <c r="W57" i="41" s="1"/>
  <c r="R57" i="41"/>
  <c r="C58" i="41" s="1"/>
  <c r="M57" i="41"/>
  <c r="K57" i="41"/>
  <c r="W56" i="41"/>
  <c r="V56" i="41"/>
  <c r="T56" i="41"/>
  <c r="R56" i="41"/>
  <c r="C57" i="41" s="1"/>
  <c r="M56" i="41"/>
  <c r="K56" i="41"/>
  <c r="V55" i="41"/>
  <c r="T55" i="41"/>
  <c r="W55" i="41" s="1"/>
  <c r="R55" i="41"/>
  <c r="C56" i="41" s="1"/>
  <c r="M55" i="41"/>
  <c r="K55" i="41"/>
  <c r="V54" i="41"/>
  <c r="T54" i="41"/>
  <c r="W54" i="41" s="1"/>
  <c r="R54" i="41"/>
  <c r="C55" i="41" s="1"/>
  <c r="M54" i="41"/>
  <c r="K54" i="41"/>
  <c r="W53" i="41"/>
  <c r="V53" i="41"/>
  <c r="T53" i="41"/>
  <c r="R53" i="41"/>
  <c r="C54" i="41" s="1"/>
  <c r="M53" i="41"/>
  <c r="K53" i="41"/>
  <c r="V52" i="41"/>
  <c r="T52" i="41"/>
  <c r="W52" i="41" s="1"/>
  <c r="R52" i="41"/>
  <c r="C53" i="41" s="1"/>
  <c r="M52" i="41"/>
  <c r="K52" i="41"/>
  <c r="W51" i="41"/>
  <c r="V51" i="41"/>
  <c r="T51" i="41"/>
  <c r="R51" i="41"/>
  <c r="C52" i="41" s="1"/>
  <c r="M51" i="41"/>
  <c r="K51" i="41"/>
  <c r="V50" i="41"/>
  <c r="T50" i="41"/>
  <c r="W50" i="41" s="1"/>
  <c r="R50" i="41"/>
  <c r="C51" i="41" s="1"/>
  <c r="M50" i="41"/>
  <c r="K50" i="41"/>
  <c r="V49" i="41"/>
  <c r="T49" i="41"/>
  <c r="W49" i="41" s="1"/>
  <c r="V48" i="41"/>
  <c r="T48" i="41"/>
  <c r="W48" i="41" s="1"/>
  <c r="V47" i="41"/>
  <c r="T47" i="41"/>
  <c r="W47" i="41" s="1"/>
  <c r="V46" i="41"/>
  <c r="T46" i="41"/>
  <c r="W46" i="41" s="1"/>
  <c r="V45" i="41"/>
  <c r="T45" i="41"/>
  <c r="V44" i="41"/>
  <c r="T44" i="41"/>
  <c r="W44" i="41" s="1"/>
  <c r="V43" i="41"/>
  <c r="T43" i="41"/>
  <c r="W43" i="41" s="1"/>
  <c r="V42" i="41"/>
  <c r="T42" i="41"/>
  <c r="W42" i="41" s="1"/>
  <c r="V41" i="41"/>
  <c r="T41" i="41"/>
  <c r="W41" i="41" s="1"/>
  <c r="V40" i="41"/>
  <c r="T40" i="41"/>
  <c r="V39" i="41"/>
  <c r="T39" i="41"/>
  <c r="W39" i="41" s="1"/>
  <c r="V38" i="41"/>
  <c r="T38" i="41"/>
  <c r="W38" i="41" s="1"/>
  <c r="V37" i="41"/>
  <c r="T37" i="41"/>
  <c r="W37" i="41" s="1"/>
  <c r="V36" i="41"/>
  <c r="T36" i="41"/>
  <c r="W36" i="41" s="1"/>
  <c r="V35" i="41"/>
  <c r="T35" i="41"/>
  <c r="W35" i="41" s="1"/>
  <c r="V34" i="41"/>
  <c r="T34" i="41"/>
  <c r="V33" i="41"/>
  <c r="T33" i="41"/>
  <c r="W33" i="41" s="1"/>
  <c r="V32" i="41"/>
  <c r="T32" i="41"/>
  <c r="W32" i="41" s="1"/>
  <c r="V31" i="41"/>
  <c r="T31" i="41"/>
  <c r="V30" i="41"/>
  <c r="T30" i="41"/>
  <c r="V29" i="41"/>
  <c r="T29" i="41"/>
  <c r="V28" i="41"/>
  <c r="T28" i="41"/>
  <c r="V27" i="41"/>
  <c r="T27" i="41"/>
  <c r="V26" i="41"/>
  <c r="T26" i="41"/>
  <c r="W26" i="41" s="1"/>
  <c r="V25" i="41"/>
  <c r="T25" i="41"/>
  <c r="V24" i="41"/>
  <c r="T24" i="41"/>
  <c r="W24" i="41" s="1"/>
  <c r="V23" i="41"/>
  <c r="T23" i="41"/>
  <c r="W23" i="41" s="1"/>
  <c r="T22" i="41"/>
  <c r="T21" i="41"/>
  <c r="V21" i="41" s="1"/>
  <c r="T20" i="41"/>
  <c r="W20" i="41" s="1"/>
  <c r="T19" i="41"/>
  <c r="V19" i="41" s="1"/>
  <c r="T18" i="41"/>
  <c r="V18" i="41" s="1"/>
  <c r="T17" i="41"/>
  <c r="W17" i="41" s="1"/>
  <c r="T16" i="41"/>
  <c r="W16" i="41" s="1"/>
  <c r="T15" i="41"/>
  <c r="W15" i="41" s="1"/>
  <c r="M15" i="41"/>
  <c r="K15" i="41"/>
  <c r="T14" i="41"/>
  <c r="W14" i="41" s="1"/>
  <c r="K14" i="41"/>
  <c r="M14" i="41" s="1"/>
  <c r="T13" i="41"/>
  <c r="V13" i="41" s="1"/>
  <c r="K13" i="41"/>
  <c r="M13" i="41" s="1"/>
  <c r="T12" i="41"/>
  <c r="W12" i="41" s="1"/>
  <c r="K12" i="41"/>
  <c r="M12" i="41" s="1"/>
  <c r="T11" i="41"/>
  <c r="V11" i="41" s="1"/>
  <c r="M11" i="41"/>
  <c r="K11" i="41"/>
  <c r="T10" i="41"/>
  <c r="W10" i="41" s="1"/>
  <c r="K10" i="41"/>
  <c r="M10" i="41" s="1"/>
  <c r="T9" i="41"/>
  <c r="K9" i="41"/>
  <c r="M9" i="41" s="1"/>
  <c r="C9" i="41"/>
  <c r="W39" i="47" l="1"/>
  <c r="W35" i="47"/>
  <c r="W50" i="47"/>
  <c r="W51" i="47" s="1"/>
  <c r="W54" i="47"/>
  <c r="W70" i="47"/>
  <c r="W89" i="47"/>
  <c r="W55" i="47"/>
  <c r="W56" i="47" s="1"/>
  <c r="W71" i="47"/>
  <c r="W72" i="47" s="1"/>
  <c r="W73" i="47" s="1"/>
  <c r="W83" i="47"/>
  <c r="W60" i="47"/>
  <c r="W64" i="47"/>
  <c r="W76" i="47"/>
  <c r="W95" i="47"/>
  <c r="W65" i="47"/>
  <c r="W66" i="47" s="1"/>
  <c r="W77" i="47"/>
  <c r="W44" i="42"/>
  <c r="W45" i="42" s="1"/>
  <c r="W34" i="41"/>
  <c r="W45" i="41"/>
  <c r="W25" i="41"/>
  <c r="W71" i="49"/>
  <c r="W72" i="49" s="1"/>
  <c r="W73" i="49" s="1"/>
  <c r="W44" i="49"/>
  <c r="W76" i="49"/>
  <c r="W77" i="49" s="1"/>
  <c r="W23" i="49"/>
  <c r="W24" i="49" s="1"/>
  <c r="W25" i="49" s="1"/>
  <c r="W26" i="49" s="1"/>
  <c r="W27" i="49" s="1"/>
  <c r="W60" i="49"/>
  <c r="W63" i="49"/>
  <c r="W64" i="49" s="1"/>
  <c r="W65" i="49" s="1"/>
  <c r="W66" i="49" s="1"/>
  <c r="W67" i="49" s="1"/>
  <c r="V15" i="49"/>
  <c r="W47" i="49"/>
  <c r="W55" i="49"/>
  <c r="W56" i="49" s="1"/>
  <c r="W31" i="49"/>
  <c r="W39" i="49"/>
  <c r="W95" i="49"/>
  <c r="R9" i="49"/>
  <c r="V9" i="49"/>
  <c r="V17" i="49"/>
  <c r="V18" i="49" s="1"/>
  <c r="W9" i="49"/>
  <c r="W17" i="49"/>
  <c r="W33" i="49"/>
  <c r="W41" i="49"/>
  <c r="W42" i="49" s="1"/>
  <c r="W49" i="49"/>
  <c r="W50" i="49" s="1"/>
  <c r="W51" i="49" s="1"/>
  <c r="W52" i="49" s="1"/>
  <c r="W57" i="49"/>
  <c r="W81" i="49"/>
  <c r="W82" i="49" s="1"/>
  <c r="W83" i="49" s="1"/>
  <c r="W89" i="49"/>
  <c r="W90" i="49" s="1"/>
  <c r="W91" i="49" s="1"/>
  <c r="W92" i="49" s="1"/>
  <c r="H4" i="49"/>
  <c r="V12" i="49"/>
  <c r="V20" i="49"/>
  <c r="V21" i="49" s="1"/>
  <c r="V22" i="49" s="1"/>
  <c r="W54" i="48"/>
  <c r="W55" i="48" s="1"/>
  <c r="W56" i="48" s="1"/>
  <c r="W23" i="48"/>
  <c r="W24" i="48" s="1"/>
  <c r="W25" i="48" s="1"/>
  <c r="W26" i="48" s="1"/>
  <c r="W27" i="48" s="1"/>
  <c r="W30" i="48"/>
  <c r="W31" i="48" s="1"/>
  <c r="V20" i="48"/>
  <c r="V21" i="48" s="1"/>
  <c r="V22" i="48" s="1"/>
  <c r="W38" i="48"/>
  <c r="W39" i="48" s="1"/>
  <c r="W76" i="48"/>
  <c r="W77" i="48" s="1"/>
  <c r="W46" i="48"/>
  <c r="W47" i="48" s="1"/>
  <c r="W60" i="48"/>
  <c r="W63" i="48"/>
  <c r="W64" i="48" s="1"/>
  <c r="W65" i="48" s="1"/>
  <c r="W66" i="48" s="1"/>
  <c r="W71" i="48"/>
  <c r="W72" i="48" s="1"/>
  <c r="W73" i="48" s="1"/>
  <c r="C10" i="48"/>
  <c r="W95" i="48"/>
  <c r="V9" i="48"/>
  <c r="W10" i="48"/>
  <c r="W11" i="48" s="1"/>
  <c r="W12" i="48" s="1"/>
  <c r="W13" i="48" s="1"/>
  <c r="W14" i="48" s="1"/>
  <c r="V17" i="48"/>
  <c r="V18" i="48" s="1"/>
  <c r="W18" i="48"/>
  <c r="W19" i="48" s="1"/>
  <c r="W34" i="48"/>
  <c r="W35" i="48" s="1"/>
  <c r="W58" i="48"/>
  <c r="W74" i="48"/>
  <c r="W90" i="48"/>
  <c r="W9" i="48"/>
  <c r="W17" i="48"/>
  <c r="W33" i="48"/>
  <c r="W41" i="48"/>
  <c r="W42" i="48" s="1"/>
  <c r="W49" i="48"/>
  <c r="W50" i="48" s="1"/>
  <c r="W51" i="48" s="1"/>
  <c r="W57" i="48"/>
  <c r="W81" i="48"/>
  <c r="W82" i="48" s="1"/>
  <c r="W83" i="48" s="1"/>
  <c r="W89" i="48"/>
  <c r="H4" i="48"/>
  <c r="V14" i="48"/>
  <c r="V15" i="48" s="1"/>
  <c r="W46" i="47"/>
  <c r="W47" i="47" s="1"/>
  <c r="W43" i="47"/>
  <c r="W44" i="47" s="1"/>
  <c r="W30" i="47"/>
  <c r="W31" i="47" s="1"/>
  <c r="W22" i="47"/>
  <c r="W23" i="47" s="1"/>
  <c r="W24" i="47" s="1"/>
  <c r="W25" i="47" s="1"/>
  <c r="W26" i="47" s="1"/>
  <c r="W27" i="47" s="1"/>
  <c r="W21" i="47"/>
  <c r="V20" i="47"/>
  <c r="V21" i="47" s="1"/>
  <c r="V22" i="47" s="1"/>
  <c r="W19" i="47"/>
  <c r="V18" i="47"/>
  <c r="W16" i="47"/>
  <c r="R15" i="47"/>
  <c r="C16" i="47" s="1"/>
  <c r="K16" i="47" s="1"/>
  <c r="M16" i="47" s="1"/>
  <c r="R16" i="47" s="1"/>
  <c r="C17" i="47" s="1"/>
  <c r="K17" i="47" s="1"/>
  <c r="M17" i="47" s="1"/>
  <c r="R17" i="47" s="1"/>
  <c r="C18" i="47" s="1"/>
  <c r="K18" i="47" s="1"/>
  <c r="M18" i="47" s="1"/>
  <c r="R18" i="47" s="1"/>
  <c r="C19" i="47" s="1"/>
  <c r="K19" i="47" s="1"/>
  <c r="M19" i="47" s="1"/>
  <c r="R19" i="47" s="1"/>
  <c r="C20" i="47" s="1"/>
  <c r="K20" i="47" s="1"/>
  <c r="M20" i="47" s="1"/>
  <c r="R20" i="47" s="1"/>
  <c r="C21" i="47" s="1"/>
  <c r="K21" i="47" s="1"/>
  <c r="M21" i="47" s="1"/>
  <c r="R21" i="47" s="1"/>
  <c r="C22" i="47" s="1"/>
  <c r="K22" i="47" s="1"/>
  <c r="M22" i="47" s="1"/>
  <c r="R22" i="47" s="1"/>
  <c r="C23" i="47" s="1"/>
  <c r="K23" i="47" s="1"/>
  <c r="M23" i="47" s="1"/>
  <c r="R23" i="47" s="1"/>
  <c r="C24" i="47" s="1"/>
  <c r="K24" i="47" s="1"/>
  <c r="M24" i="47" s="1"/>
  <c r="R24" i="47" s="1"/>
  <c r="C25" i="47" s="1"/>
  <c r="K25" i="47" s="1"/>
  <c r="M25" i="47" s="1"/>
  <c r="R25" i="47" s="1"/>
  <c r="C26" i="47" s="1"/>
  <c r="K26" i="47" s="1"/>
  <c r="M26" i="47" s="1"/>
  <c r="R26" i="47" s="1"/>
  <c r="C27" i="47" s="1"/>
  <c r="K27" i="47" s="1"/>
  <c r="M27" i="47" s="1"/>
  <c r="R27" i="47" s="1"/>
  <c r="C28" i="47" s="1"/>
  <c r="K28" i="47" s="1"/>
  <c r="M28" i="47" s="1"/>
  <c r="R28" i="47" s="1"/>
  <c r="C29" i="47" s="1"/>
  <c r="K29" i="47" s="1"/>
  <c r="M29" i="47" s="1"/>
  <c r="R29" i="47" s="1"/>
  <c r="C30" i="47" s="1"/>
  <c r="K30" i="47" s="1"/>
  <c r="M30" i="47" s="1"/>
  <c r="R30" i="47" s="1"/>
  <c r="C31" i="47" s="1"/>
  <c r="K31" i="47" s="1"/>
  <c r="M31" i="47" s="1"/>
  <c r="R31" i="47" s="1"/>
  <c r="C32" i="47" s="1"/>
  <c r="K32" i="47" s="1"/>
  <c r="M32" i="47" s="1"/>
  <c r="R32" i="47" s="1"/>
  <c r="C33" i="47" s="1"/>
  <c r="K33" i="47" s="1"/>
  <c r="M33" i="47" s="1"/>
  <c r="R33" i="47" s="1"/>
  <c r="C34" i="47" s="1"/>
  <c r="K34" i="47" s="1"/>
  <c r="M34" i="47" s="1"/>
  <c r="R34" i="47" s="1"/>
  <c r="C35" i="47" s="1"/>
  <c r="K35" i="47" s="1"/>
  <c r="M35" i="47" s="1"/>
  <c r="R35" i="47" s="1"/>
  <c r="C36" i="47" s="1"/>
  <c r="K36" i="47" s="1"/>
  <c r="M36" i="47" s="1"/>
  <c r="R36" i="47" s="1"/>
  <c r="C37" i="47" s="1"/>
  <c r="K37" i="47" s="1"/>
  <c r="M37" i="47" s="1"/>
  <c r="R37" i="47" s="1"/>
  <c r="C38" i="47" s="1"/>
  <c r="K38" i="47" s="1"/>
  <c r="M38" i="47" s="1"/>
  <c r="R38" i="47" s="1"/>
  <c r="C39" i="47" s="1"/>
  <c r="K39" i="47" s="1"/>
  <c r="M39" i="47" s="1"/>
  <c r="R39" i="47" s="1"/>
  <c r="C40" i="47" s="1"/>
  <c r="K40" i="47" s="1"/>
  <c r="M40" i="47" s="1"/>
  <c r="R40" i="47" s="1"/>
  <c r="C41" i="47" s="1"/>
  <c r="K41" i="47" s="1"/>
  <c r="M41" i="47" s="1"/>
  <c r="R41" i="47" s="1"/>
  <c r="C42" i="47" s="1"/>
  <c r="K42" i="47" s="1"/>
  <c r="M42" i="47" s="1"/>
  <c r="R42" i="47" s="1"/>
  <c r="C43" i="47" s="1"/>
  <c r="K43" i="47" s="1"/>
  <c r="M43" i="47" s="1"/>
  <c r="R43" i="47" s="1"/>
  <c r="C44" i="47" s="1"/>
  <c r="K44" i="47" s="1"/>
  <c r="M44" i="47" s="1"/>
  <c r="R44" i="47" s="1"/>
  <c r="C45" i="47" s="1"/>
  <c r="K45" i="47" s="1"/>
  <c r="M45" i="47" s="1"/>
  <c r="R45" i="47" s="1"/>
  <c r="C46" i="47" s="1"/>
  <c r="K46" i="47" s="1"/>
  <c r="M46" i="47" s="1"/>
  <c r="R46" i="47" s="1"/>
  <c r="C47" i="47" s="1"/>
  <c r="K47" i="47" s="1"/>
  <c r="M47" i="47" s="1"/>
  <c r="R47" i="47" s="1"/>
  <c r="C48" i="47" s="1"/>
  <c r="K48" i="47" s="1"/>
  <c r="M48" i="47" s="1"/>
  <c r="R48" i="47" s="1"/>
  <c r="C49" i="47" s="1"/>
  <c r="K49" i="47" s="1"/>
  <c r="M49" i="47" s="1"/>
  <c r="R49" i="47" s="1"/>
  <c r="C50" i="47" s="1"/>
  <c r="K50" i="47" s="1"/>
  <c r="M50" i="47" s="1"/>
  <c r="R50" i="47" s="1"/>
  <c r="C51" i="47" s="1"/>
  <c r="K51" i="47" s="1"/>
  <c r="M51" i="47" s="1"/>
  <c r="R51" i="47" s="1"/>
  <c r="C52" i="47" s="1"/>
  <c r="K52" i="47" s="1"/>
  <c r="M52" i="47" s="1"/>
  <c r="R52" i="47" s="1"/>
  <c r="C53" i="47" s="1"/>
  <c r="K53" i="47" s="1"/>
  <c r="M53" i="47" s="1"/>
  <c r="R53" i="47" s="1"/>
  <c r="C54" i="47" s="1"/>
  <c r="K54" i="47" s="1"/>
  <c r="M54" i="47" s="1"/>
  <c r="R54" i="47" s="1"/>
  <c r="C55" i="47" s="1"/>
  <c r="K55" i="47" s="1"/>
  <c r="M55" i="47" s="1"/>
  <c r="R55" i="47" s="1"/>
  <c r="C56" i="47" s="1"/>
  <c r="K56" i="47" s="1"/>
  <c r="M56" i="47" s="1"/>
  <c r="R56" i="47" s="1"/>
  <c r="C57" i="47" s="1"/>
  <c r="K57" i="47" s="1"/>
  <c r="M57" i="47" s="1"/>
  <c r="R57" i="47" s="1"/>
  <c r="C58" i="47" s="1"/>
  <c r="K58" i="47" s="1"/>
  <c r="M58" i="47" s="1"/>
  <c r="R58" i="47" s="1"/>
  <c r="C59" i="47" s="1"/>
  <c r="K59" i="47" s="1"/>
  <c r="M59" i="47" s="1"/>
  <c r="R59" i="47" s="1"/>
  <c r="C60" i="47" s="1"/>
  <c r="K60" i="47" s="1"/>
  <c r="M60" i="47" s="1"/>
  <c r="R60" i="47" s="1"/>
  <c r="C61" i="47" s="1"/>
  <c r="K61" i="47" s="1"/>
  <c r="M61" i="47" s="1"/>
  <c r="R61" i="47" s="1"/>
  <c r="C62" i="47" s="1"/>
  <c r="K62" i="47" s="1"/>
  <c r="M62" i="47" s="1"/>
  <c r="R62" i="47" s="1"/>
  <c r="C63" i="47" s="1"/>
  <c r="K63" i="47" s="1"/>
  <c r="M63" i="47" s="1"/>
  <c r="R63" i="47" s="1"/>
  <c r="C64" i="47" s="1"/>
  <c r="K64" i="47" s="1"/>
  <c r="M64" i="47" s="1"/>
  <c r="R64" i="47" s="1"/>
  <c r="C65" i="47" s="1"/>
  <c r="K65" i="47" s="1"/>
  <c r="M65" i="47" s="1"/>
  <c r="R65" i="47" s="1"/>
  <c r="C66" i="47" s="1"/>
  <c r="K66" i="47" s="1"/>
  <c r="M66" i="47" s="1"/>
  <c r="R66" i="47" s="1"/>
  <c r="C67" i="47" s="1"/>
  <c r="K67" i="47" s="1"/>
  <c r="M67" i="47" s="1"/>
  <c r="R67" i="47" s="1"/>
  <c r="C68" i="47" s="1"/>
  <c r="K68" i="47" s="1"/>
  <c r="M68" i="47" s="1"/>
  <c r="R68" i="47" s="1"/>
  <c r="C69" i="47" s="1"/>
  <c r="K69" i="47" s="1"/>
  <c r="M69" i="47" s="1"/>
  <c r="R69" i="47" s="1"/>
  <c r="C70" i="47" s="1"/>
  <c r="K70" i="47" s="1"/>
  <c r="M70" i="47" s="1"/>
  <c r="R70" i="47" s="1"/>
  <c r="C71" i="47" s="1"/>
  <c r="K71" i="47" s="1"/>
  <c r="M71" i="47" s="1"/>
  <c r="R71" i="47" s="1"/>
  <c r="C72" i="47" s="1"/>
  <c r="K72" i="47" s="1"/>
  <c r="M72" i="47" s="1"/>
  <c r="R72" i="47" s="1"/>
  <c r="C73" i="47" s="1"/>
  <c r="K73" i="47" s="1"/>
  <c r="M73" i="47" s="1"/>
  <c r="R73" i="47" s="1"/>
  <c r="C74" i="47" s="1"/>
  <c r="K74" i="47" s="1"/>
  <c r="M74" i="47" s="1"/>
  <c r="R74" i="47" s="1"/>
  <c r="C75" i="47" s="1"/>
  <c r="K75" i="47" s="1"/>
  <c r="M75" i="47" s="1"/>
  <c r="R75" i="47" s="1"/>
  <c r="C76" i="47" s="1"/>
  <c r="K76" i="47" s="1"/>
  <c r="M76" i="47" s="1"/>
  <c r="R76" i="47" s="1"/>
  <c r="C77" i="47" s="1"/>
  <c r="K77" i="47" s="1"/>
  <c r="M77" i="47" s="1"/>
  <c r="R77" i="47" s="1"/>
  <c r="C78" i="47" s="1"/>
  <c r="K78" i="47" s="1"/>
  <c r="M78" i="47" s="1"/>
  <c r="R78" i="47" s="1"/>
  <c r="C79" i="47" s="1"/>
  <c r="K79" i="47" s="1"/>
  <c r="M79" i="47" s="1"/>
  <c r="R79" i="47" s="1"/>
  <c r="C80" i="47" s="1"/>
  <c r="K80" i="47" s="1"/>
  <c r="M80" i="47" s="1"/>
  <c r="R80" i="47" s="1"/>
  <c r="C81" i="47" s="1"/>
  <c r="K81" i="47" s="1"/>
  <c r="M81" i="47" s="1"/>
  <c r="R81" i="47" s="1"/>
  <c r="C82" i="47" s="1"/>
  <c r="K82" i="47" s="1"/>
  <c r="M82" i="47" s="1"/>
  <c r="R82" i="47" s="1"/>
  <c r="C83" i="47" s="1"/>
  <c r="K83" i="47" s="1"/>
  <c r="M83" i="47" s="1"/>
  <c r="R83" i="47" s="1"/>
  <c r="C84" i="47" s="1"/>
  <c r="K84" i="47" s="1"/>
  <c r="M84" i="47" s="1"/>
  <c r="R84" i="47" s="1"/>
  <c r="C85" i="47" s="1"/>
  <c r="K85" i="47" s="1"/>
  <c r="M85" i="47" s="1"/>
  <c r="R85" i="47" s="1"/>
  <c r="C86" i="47" s="1"/>
  <c r="K86" i="47" s="1"/>
  <c r="M86" i="47" s="1"/>
  <c r="R86" i="47" s="1"/>
  <c r="C87" i="47" s="1"/>
  <c r="K87" i="47" s="1"/>
  <c r="M87" i="47" s="1"/>
  <c r="R87" i="47" s="1"/>
  <c r="C88" i="47" s="1"/>
  <c r="K88" i="47" s="1"/>
  <c r="M88" i="47" s="1"/>
  <c r="R88" i="47" s="1"/>
  <c r="C89" i="47" s="1"/>
  <c r="K89" i="47" s="1"/>
  <c r="M89" i="47" s="1"/>
  <c r="R89" i="47" s="1"/>
  <c r="C90" i="47" s="1"/>
  <c r="K90" i="47" s="1"/>
  <c r="M90" i="47" s="1"/>
  <c r="R90" i="47" s="1"/>
  <c r="C91" i="47" s="1"/>
  <c r="K91" i="47" s="1"/>
  <c r="M91" i="47" s="1"/>
  <c r="R91" i="47" s="1"/>
  <c r="C92" i="47" s="1"/>
  <c r="K92" i="47" s="1"/>
  <c r="M92" i="47" s="1"/>
  <c r="R92" i="47" s="1"/>
  <c r="C93" i="47" s="1"/>
  <c r="K93" i="47" s="1"/>
  <c r="M93" i="47" s="1"/>
  <c r="R93" i="47" s="1"/>
  <c r="C94" i="47" s="1"/>
  <c r="K94" i="47" s="1"/>
  <c r="M94" i="47" s="1"/>
  <c r="R94" i="47" s="1"/>
  <c r="C95" i="47" s="1"/>
  <c r="K95" i="47" s="1"/>
  <c r="M95" i="47" s="1"/>
  <c r="R95" i="47" s="1"/>
  <c r="C96" i="47" s="1"/>
  <c r="V15" i="47"/>
  <c r="W13" i="47"/>
  <c r="W14" i="47" s="1"/>
  <c r="R12" i="47"/>
  <c r="C13" i="47" s="1"/>
  <c r="V12" i="47"/>
  <c r="R11" i="47"/>
  <c r="C12" i="47" s="1"/>
  <c r="W11" i="47"/>
  <c r="R10" i="47"/>
  <c r="C11" i="47" s="1"/>
  <c r="H4" i="47"/>
  <c r="V10" i="47"/>
  <c r="R9" i="47"/>
  <c r="C10" i="47" s="1"/>
  <c r="V9" i="47"/>
  <c r="V17" i="47"/>
  <c r="W9" i="47"/>
  <c r="W24" i="46"/>
  <c r="W25" i="46" s="1"/>
  <c r="W26" i="46" s="1"/>
  <c r="W27" i="46" s="1"/>
  <c r="W28" i="46" s="1"/>
  <c r="W36" i="46"/>
  <c r="W37" i="46" s="1"/>
  <c r="W38" i="46" s="1"/>
  <c r="W39" i="46" s="1"/>
  <c r="W40" i="46" s="1"/>
  <c r="W41" i="46" s="1"/>
  <c r="W42" i="46" s="1"/>
  <c r="W43" i="46" s="1"/>
  <c r="W44" i="46" s="1"/>
  <c r="W45" i="46" s="1"/>
  <c r="W46" i="46" s="1"/>
  <c r="W47" i="46" s="1"/>
  <c r="W48" i="46" s="1"/>
  <c r="W49" i="46" s="1"/>
  <c r="W50" i="46" s="1"/>
  <c r="W51" i="46" s="1"/>
  <c r="W52" i="46" s="1"/>
  <c r="W53" i="46" s="1"/>
  <c r="W54" i="46" s="1"/>
  <c r="W55" i="46" s="1"/>
  <c r="W56" i="46" s="1"/>
  <c r="W57" i="46" s="1"/>
  <c r="W58" i="46" s="1"/>
  <c r="W59" i="46" s="1"/>
  <c r="W60" i="46" s="1"/>
  <c r="W61" i="46" s="1"/>
  <c r="W62" i="46" s="1"/>
  <c r="W63" i="46" s="1"/>
  <c r="W64" i="46" s="1"/>
  <c r="V11" i="46"/>
  <c r="V12" i="46" s="1"/>
  <c r="V13" i="46" s="1"/>
  <c r="V14" i="46" s="1"/>
  <c r="V15" i="46" s="1"/>
  <c r="V16" i="46" s="1"/>
  <c r="V17" i="46" s="1"/>
  <c r="W31" i="46"/>
  <c r="W32" i="46" s="1"/>
  <c r="R9" i="46"/>
  <c r="W16" i="46"/>
  <c r="W17" i="46" s="1"/>
  <c r="W18" i="46" s="1"/>
  <c r="W19" i="46" s="1"/>
  <c r="W9" i="46"/>
  <c r="W33" i="46"/>
  <c r="W34" i="46" s="1"/>
  <c r="W35" i="46" s="1"/>
  <c r="V9" i="46"/>
  <c r="H4" i="46"/>
  <c r="V20" i="46"/>
  <c r="V21" i="46" s="1"/>
  <c r="V22" i="46" s="1"/>
  <c r="W46" i="45"/>
  <c r="W47" i="45" s="1"/>
  <c r="W48" i="45" s="1"/>
  <c r="W49" i="45" s="1"/>
  <c r="W50" i="45" s="1"/>
  <c r="W51" i="45" s="1"/>
  <c r="W52" i="45" s="1"/>
  <c r="W53" i="45" s="1"/>
  <c r="W54" i="45" s="1"/>
  <c r="W55" i="45" s="1"/>
  <c r="W56" i="45" s="1"/>
  <c r="W57" i="45" s="1"/>
  <c r="W58" i="45" s="1"/>
  <c r="W59" i="45" s="1"/>
  <c r="W60" i="45" s="1"/>
  <c r="W61" i="45" s="1"/>
  <c r="W62" i="45" s="1"/>
  <c r="W63" i="45" s="1"/>
  <c r="W64" i="45" s="1"/>
  <c r="R9" i="45"/>
  <c r="W31" i="45"/>
  <c r="W32" i="45" s="1"/>
  <c r="W36" i="45"/>
  <c r="W37" i="45" s="1"/>
  <c r="W38" i="45" s="1"/>
  <c r="W39" i="45" s="1"/>
  <c r="W40" i="45" s="1"/>
  <c r="W41" i="45" s="1"/>
  <c r="W42" i="45" s="1"/>
  <c r="W43" i="45" s="1"/>
  <c r="W44" i="45" s="1"/>
  <c r="W45" i="45" s="1"/>
  <c r="V9" i="45"/>
  <c r="V17" i="45"/>
  <c r="W9" i="45"/>
  <c r="W17" i="45"/>
  <c r="W18" i="45" s="1"/>
  <c r="W19" i="45" s="1"/>
  <c r="W25" i="45"/>
  <c r="W26" i="45" s="1"/>
  <c r="W27" i="45" s="1"/>
  <c r="W28" i="45" s="1"/>
  <c r="W33" i="45"/>
  <c r="W34" i="45" s="1"/>
  <c r="W35" i="45" s="1"/>
  <c r="H4" i="45"/>
  <c r="V20" i="45"/>
  <c r="V21" i="45" s="1"/>
  <c r="V22" i="45" s="1"/>
  <c r="W20" i="44"/>
  <c r="W13" i="44"/>
  <c r="V12" i="44"/>
  <c r="V13" i="44" s="1"/>
  <c r="H4" i="44"/>
  <c r="R9" i="44"/>
  <c r="V10" i="44"/>
  <c r="W11" i="44"/>
  <c r="W19" i="44"/>
  <c r="V9" i="44"/>
  <c r="V17" i="44"/>
  <c r="W18" i="44"/>
  <c r="W9" i="44"/>
  <c r="V15" i="44"/>
  <c r="V16" i="44" s="1"/>
  <c r="V14" i="44"/>
  <c r="V22" i="44"/>
  <c r="V19" i="43"/>
  <c r="V20" i="43" s="1"/>
  <c r="V13" i="43"/>
  <c r="W22" i="43"/>
  <c r="W37" i="43"/>
  <c r="W45" i="43"/>
  <c r="C10" i="43"/>
  <c r="V9" i="43"/>
  <c r="W10" i="43"/>
  <c r="W11" i="43" s="1"/>
  <c r="W12" i="43" s="1"/>
  <c r="V17" i="43"/>
  <c r="W26" i="43"/>
  <c r="W27" i="43" s="1"/>
  <c r="W28" i="43" s="1"/>
  <c r="W29" i="43" s="1"/>
  <c r="W30" i="43" s="1"/>
  <c r="W31" i="43" s="1"/>
  <c r="W34" i="43"/>
  <c r="W42" i="43"/>
  <c r="W9" i="43"/>
  <c r="W17" i="43"/>
  <c r="W18" i="43" s="1"/>
  <c r="W25" i="43"/>
  <c r="W33" i="43"/>
  <c r="W41" i="43"/>
  <c r="W49" i="43"/>
  <c r="V14" i="43"/>
  <c r="V15" i="43" s="1"/>
  <c r="V16" i="43" s="1"/>
  <c r="V22" i="43"/>
  <c r="H4" i="43"/>
  <c r="V19" i="42"/>
  <c r="V20" i="42" s="1"/>
  <c r="R9" i="42"/>
  <c r="V9" i="42"/>
  <c r="W10" i="42"/>
  <c r="W11" i="42" s="1"/>
  <c r="W12" i="42" s="1"/>
  <c r="V17" i="42"/>
  <c r="W26" i="42"/>
  <c r="W27" i="42" s="1"/>
  <c r="W28" i="42" s="1"/>
  <c r="W29" i="42" s="1"/>
  <c r="W30" i="42" s="1"/>
  <c r="W31" i="42" s="1"/>
  <c r="W42" i="42"/>
  <c r="W9" i="42"/>
  <c r="W17" i="42"/>
  <c r="W18" i="42" s="1"/>
  <c r="W25" i="42"/>
  <c r="W33" i="42"/>
  <c r="W34" i="42" s="1"/>
  <c r="W41" i="42"/>
  <c r="W49" i="42"/>
  <c r="H4" i="42"/>
  <c r="V12" i="42"/>
  <c r="V13" i="42" s="1"/>
  <c r="V14" i="42" s="1"/>
  <c r="V15" i="42" s="1"/>
  <c r="V16" i="42" s="1"/>
  <c r="W40" i="41"/>
  <c r="W27" i="41"/>
  <c r="W28" i="41" s="1"/>
  <c r="W29" i="41" s="1"/>
  <c r="W30" i="41" s="1"/>
  <c r="W31" i="41" s="1"/>
  <c r="W21" i="41"/>
  <c r="W22" i="41" s="1"/>
  <c r="V20" i="41"/>
  <c r="W19" i="41"/>
  <c r="W18" i="41"/>
  <c r="R15" i="41"/>
  <c r="C16" i="41" s="1"/>
  <c r="K16" i="41" s="1"/>
  <c r="M16" i="41" s="1"/>
  <c r="R16" i="41" s="1"/>
  <c r="C17" i="41" s="1"/>
  <c r="K17" i="41" s="1"/>
  <c r="M17" i="41" s="1"/>
  <c r="R17" i="41" s="1"/>
  <c r="C18" i="41" s="1"/>
  <c r="K18" i="41" s="1"/>
  <c r="M18" i="41" s="1"/>
  <c r="R18" i="41" s="1"/>
  <c r="C19" i="41" s="1"/>
  <c r="K19" i="41" s="1"/>
  <c r="M19" i="41" s="1"/>
  <c r="R19" i="41" s="1"/>
  <c r="C20" i="41" s="1"/>
  <c r="K20" i="41" s="1"/>
  <c r="M20" i="41" s="1"/>
  <c r="R20" i="41" s="1"/>
  <c r="C21" i="41" s="1"/>
  <c r="K21" i="41" s="1"/>
  <c r="M21" i="41" s="1"/>
  <c r="R21" i="41" s="1"/>
  <c r="C22" i="41" s="1"/>
  <c r="K22" i="41" s="1"/>
  <c r="M22" i="41" s="1"/>
  <c r="R22" i="41" s="1"/>
  <c r="C23" i="41" s="1"/>
  <c r="K23" i="41" s="1"/>
  <c r="M23" i="41" s="1"/>
  <c r="R23" i="41" s="1"/>
  <c r="C24" i="41" s="1"/>
  <c r="K24" i="41" s="1"/>
  <c r="M24" i="41" s="1"/>
  <c r="R24" i="41" s="1"/>
  <c r="C25" i="41" s="1"/>
  <c r="K25" i="41" s="1"/>
  <c r="M25" i="41" s="1"/>
  <c r="R25" i="41" s="1"/>
  <c r="C26" i="41" s="1"/>
  <c r="K26" i="41" s="1"/>
  <c r="M26" i="41" s="1"/>
  <c r="R26" i="41" s="1"/>
  <c r="C27" i="41" s="1"/>
  <c r="K27" i="41" s="1"/>
  <c r="M27" i="41" s="1"/>
  <c r="R27" i="41" s="1"/>
  <c r="C28" i="41" s="1"/>
  <c r="K28" i="41" s="1"/>
  <c r="M28" i="41" s="1"/>
  <c r="R28" i="41" s="1"/>
  <c r="C29" i="41" s="1"/>
  <c r="K29" i="41" s="1"/>
  <c r="M29" i="41" s="1"/>
  <c r="R29" i="41" s="1"/>
  <c r="C30" i="41" s="1"/>
  <c r="K30" i="41" s="1"/>
  <c r="M30" i="41" s="1"/>
  <c r="R30" i="41" s="1"/>
  <c r="C31" i="41" s="1"/>
  <c r="K31" i="41" s="1"/>
  <c r="M31" i="41" s="1"/>
  <c r="R31" i="41" s="1"/>
  <c r="C32" i="41" s="1"/>
  <c r="K32" i="41" s="1"/>
  <c r="M32" i="41" s="1"/>
  <c r="R32" i="41" s="1"/>
  <c r="C33" i="41" s="1"/>
  <c r="K33" i="41" s="1"/>
  <c r="M33" i="41" s="1"/>
  <c r="R33" i="41" s="1"/>
  <c r="C34" i="41" s="1"/>
  <c r="K34" i="41" s="1"/>
  <c r="M34" i="41" s="1"/>
  <c r="R34" i="41" s="1"/>
  <c r="C35" i="41" s="1"/>
  <c r="K35" i="41" s="1"/>
  <c r="M35" i="41" s="1"/>
  <c r="R35" i="41" s="1"/>
  <c r="C36" i="41" s="1"/>
  <c r="K36" i="41" s="1"/>
  <c r="M36" i="41" s="1"/>
  <c r="R36" i="41" s="1"/>
  <c r="C37" i="41" s="1"/>
  <c r="K37" i="41" s="1"/>
  <c r="M37" i="41" s="1"/>
  <c r="R37" i="41" s="1"/>
  <c r="C38" i="41" s="1"/>
  <c r="K38" i="41" s="1"/>
  <c r="M38" i="41" s="1"/>
  <c r="R38" i="41" s="1"/>
  <c r="C39" i="41" s="1"/>
  <c r="K39" i="41" s="1"/>
  <c r="M39" i="41" s="1"/>
  <c r="R39" i="41" s="1"/>
  <c r="C40" i="41" s="1"/>
  <c r="K40" i="41" s="1"/>
  <c r="M40" i="41" s="1"/>
  <c r="R40" i="41" s="1"/>
  <c r="C41" i="41" s="1"/>
  <c r="K41" i="41" s="1"/>
  <c r="M41" i="41" s="1"/>
  <c r="R41" i="41" s="1"/>
  <c r="C42" i="41" s="1"/>
  <c r="K42" i="41" s="1"/>
  <c r="M42" i="41" s="1"/>
  <c r="R42" i="41" s="1"/>
  <c r="C43" i="41" s="1"/>
  <c r="K43" i="41" s="1"/>
  <c r="M43" i="41" s="1"/>
  <c r="R43" i="41" s="1"/>
  <c r="C44" i="41" s="1"/>
  <c r="K44" i="41" s="1"/>
  <c r="M44" i="41" s="1"/>
  <c r="R44" i="41" s="1"/>
  <c r="C45" i="41" s="1"/>
  <c r="K45" i="41" s="1"/>
  <c r="M45" i="41" s="1"/>
  <c r="R45" i="41" s="1"/>
  <c r="C46" i="41" s="1"/>
  <c r="K46" i="41" s="1"/>
  <c r="M46" i="41" s="1"/>
  <c r="R46" i="41" s="1"/>
  <c r="C47" i="41" s="1"/>
  <c r="K47" i="41" s="1"/>
  <c r="M47" i="41" s="1"/>
  <c r="R47" i="41" s="1"/>
  <c r="C48" i="41" s="1"/>
  <c r="K48" i="41" s="1"/>
  <c r="M48" i="41" s="1"/>
  <c r="R48" i="41" s="1"/>
  <c r="C49" i="41" s="1"/>
  <c r="K49" i="41" s="1"/>
  <c r="M49" i="41" s="1"/>
  <c r="R49" i="41" s="1"/>
  <c r="C50" i="41" s="1"/>
  <c r="V15" i="41"/>
  <c r="V16" i="41" s="1"/>
  <c r="R14" i="41"/>
  <c r="C15" i="41" s="1"/>
  <c r="R13" i="41"/>
  <c r="C14" i="41" s="1"/>
  <c r="W13" i="41"/>
  <c r="R12" i="41"/>
  <c r="C13" i="41" s="1"/>
  <c r="V12" i="41"/>
  <c r="R11" i="41"/>
  <c r="C12" i="41" s="1"/>
  <c r="W11" i="41"/>
  <c r="R10" i="41"/>
  <c r="C11" i="41" s="1"/>
  <c r="H4" i="41"/>
  <c r="V10" i="41"/>
  <c r="R9" i="41"/>
  <c r="V17" i="41"/>
  <c r="V9" i="41"/>
  <c r="W9" i="41"/>
  <c r="V14" i="41"/>
  <c r="V22" i="41"/>
  <c r="W10" i="49" l="1"/>
  <c r="W11" i="49" s="1"/>
  <c r="W12" i="49" s="1"/>
  <c r="W13" i="49" s="1"/>
  <c r="W14" i="49" s="1"/>
  <c r="L5" i="49"/>
  <c r="C10" i="49"/>
  <c r="P5" i="48"/>
  <c r="L5" i="48"/>
  <c r="K10" i="48"/>
  <c r="M10" i="48" s="1"/>
  <c r="R10" i="48" s="1"/>
  <c r="P5" i="47"/>
  <c r="L5" i="47"/>
  <c r="L4" i="47"/>
  <c r="G5" i="47"/>
  <c r="C5" i="47"/>
  <c r="D4" i="47"/>
  <c r="P2" i="47" s="1"/>
  <c r="P4" i="47"/>
  <c r="E5" i="47"/>
  <c r="L5" i="46"/>
  <c r="W10" i="46"/>
  <c r="P5" i="46" s="1"/>
  <c r="C10" i="46"/>
  <c r="V10" i="45"/>
  <c r="V11" i="45" s="1"/>
  <c r="V12" i="45" s="1"/>
  <c r="V13" i="45" s="1"/>
  <c r="V14" i="45" s="1"/>
  <c r="V15" i="45" s="1"/>
  <c r="V16" i="45" s="1"/>
  <c r="P5" i="45"/>
  <c r="C10" i="45"/>
  <c r="P4" i="44"/>
  <c r="E5" i="44"/>
  <c r="D4" i="44"/>
  <c r="P2" i="44" s="1"/>
  <c r="G5" i="44"/>
  <c r="C5" i="44"/>
  <c r="C10" i="44"/>
  <c r="L4" i="44" s="1"/>
  <c r="L5" i="44"/>
  <c r="P5" i="44"/>
  <c r="P5" i="43"/>
  <c r="V10" i="43"/>
  <c r="L5" i="43" s="1"/>
  <c r="K10" i="43"/>
  <c r="M10" i="43" s="1"/>
  <c r="R10" i="43" s="1"/>
  <c r="V10" i="42"/>
  <c r="L5" i="42"/>
  <c r="P5" i="42"/>
  <c r="C10" i="42"/>
  <c r="P5" i="41"/>
  <c r="C10" i="41"/>
  <c r="L4" i="41" s="1"/>
  <c r="G5" i="41"/>
  <c r="D4" i="41"/>
  <c r="P2" i="41" s="1"/>
  <c r="C5" i="41"/>
  <c r="P4" i="41"/>
  <c r="E5" i="41"/>
  <c r="L5" i="41"/>
  <c r="K10" i="49" l="1"/>
  <c r="M10" i="49" s="1"/>
  <c r="R10" i="49" s="1"/>
  <c r="P5" i="49"/>
  <c r="C11" i="48"/>
  <c r="I5" i="47"/>
  <c r="K10" i="46"/>
  <c r="M10" i="46" s="1"/>
  <c r="R10" i="46" s="1"/>
  <c r="K10" i="45"/>
  <c r="M10" i="45" s="1"/>
  <c r="R10" i="45" s="1"/>
  <c r="L5" i="45"/>
  <c r="I5" i="44"/>
  <c r="C11" i="43"/>
  <c r="K10" i="42"/>
  <c r="M10" i="42" s="1"/>
  <c r="R10" i="42" s="1"/>
  <c r="I5" i="41"/>
  <c r="R10" i="17"/>
  <c r="T10" i="17"/>
  <c r="R11" i="17"/>
  <c r="C12" i="17"/>
  <c r="T11" i="17"/>
  <c r="R12" i="17"/>
  <c r="T12" i="17"/>
  <c r="R13" i="17"/>
  <c r="T13" i="17"/>
  <c r="R14" i="17"/>
  <c r="T14" i="17"/>
  <c r="R15" i="17"/>
  <c r="T15" i="17"/>
  <c r="R16"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T75" i="17"/>
  <c r="R76" i="17"/>
  <c r="C77" i="17"/>
  <c r="T76" i="17"/>
  <c r="R77" i="17"/>
  <c r="T77" i="17"/>
  <c r="R78" i="17"/>
  <c r="T78" i="17"/>
  <c r="R79" i="17"/>
  <c r="T79" i="17"/>
  <c r="R80" i="17"/>
  <c r="C81" i="17"/>
  <c r="T80" i="17"/>
  <c r="R81" i="17"/>
  <c r="T81" i="17"/>
  <c r="R82" i="17"/>
  <c r="T82" i="17"/>
  <c r="R83" i="17"/>
  <c r="T83" i="17"/>
  <c r="R84" i="17"/>
  <c r="C85" i="17"/>
  <c r="T84" i="17"/>
  <c r="R85" i="17"/>
  <c r="T85" i="17"/>
  <c r="R86" i="17"/>
  <c r="T86" i="17"/>
  <c r="R87" i="17"/>
  <c r="T87" i="17"/>
  <c r="R88" i="17"/>
  <c r="C89" i="17"/>
  <c r="T88" i="17"/>
  <c r="R89" i="17"/>
  <c r="T89" i="17"/>
  <c r="R90" i="17"/>
  <c r="T90" i="17"/>
  <c r="R91" i="17"/>
  <c r="T91" i="17"/>
  <c r="R92" i="17"/>
  <c r="C93" i="17"/>
  <c r="T92" i="17"/>
  <c r="R93" i="17"/>
  <c r="T93" i="17"/>
  <c r="R94" i="17"/>
  <c r="T94" i="17"/>
  <c r="R95" i="17"/>
  <c r="T95" i="17"/>
  <c r="R96" i="17"/>
  <c r="C97" i="17"/>
  <c r="T96" i="17"/>
  <c r="R97" i="17"/>
  <c r="T97" i="17"/>
  <c r="R98" i="17"/>
  <c r="T98" i="17"/>
  <c r="R99" i="17"/>
  <c r="T99" i="17"/>
  <c r="R100" i="17"/>
  <c r="C101" i="17"/>
  <c r="T100" i="17"/>
  <c r="R101" i="17"/>
  <c r="T101" i="17"/>
  <c r="R102" i="17"/>
  <c r="T102" i="17"/>
  <c r="R103" i="17"/>
  <c r="T103" i="17"/>
  <c r="R104" i="17"/>
  <c r="C105" i="17"/>
  <c r="T104" i="17"/>
  <c r="R105" i="17"/>
  <c r="T105" i="17"/>
  <c r="R106" i="17"/>
  <c r="T106" i="17"/>
  <c r="R107" i="17"/>
  <c r="T107" i="17"/>
  <c r="R108" i="17"/>
  <c r="P2"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C108" i="17"/>
  <c r="K107" i="17"/>
  <c r="C107" i="17"/>
  <c r="K106" i="17"/>
  <c r="C106" i="17"/>
  <c r="K105" i="17"/>
  <c r="K104" i="17"/>
  <c r="C104" i="17"/>
  <c r="K103" i="17"/>
  <c r="C103" i="17"/>
  <c r="K102" i="17"/>
  <c r="C102" i="17"/>
  <c r="K101" i="17"/>
  <c r="K100" i="17"/>
  <c r="C100" i="17"/>
  <c r="K99" i="17"/>
  <c r="C99" i="17"/>
  <c r="K98" i="17"/>
  <c r="C98" i="17"/>
  <c r="K97" i="17"/>
  <c r="K96" i="17"/>
  <c r="C96" i="17"/>
  <c r="K95" i="17"/>
  <c r="C95" i="17"/>
  <c r="K94" i="17"/>
  <c r="C94" i="17"/>
  <c r="K93" i="17"/>
  <c r="K92" i="17"/>
  <c r="C92" i="17"/>
  <c r="K91" i="17"/>
  <c r="C91" i="17"/>
  <c r="K90" i="17"/>
  <c r="C90" i="17"/>
  <c r="K89" i="17"/>
  <c r="K88" i="17"/>
  <c r="C88" i="17"/>
  <c r="K87" i="17"/>
  <c r="C87" i="17"/>
  <c r="K86" i="17"/>
  <c r="C86" i="17"/>
  <c r="K85" i="17"/>
  <c r="K84" i="17"/>
  <c r="C84" i="17"/>
  <c r="K83" i="17"/>
  <c r="C83" i="17"/>
  <c r="K82" i="17"/>
  <c r="C82" i="17"/>
  <c r="K81" i="17"/>
  <c r="K80" i="17"/>
  <c r="C80" i="17"/>
  <c r="K79" i="17"/>
  <c r="C79" i="17"/>
  <c r="K78" i="17"/>
  <c r="C78" i="17"/>
  <c r="K77" i="17"/>
  <c r="K76" i="17"/>
  <c r="C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C17" i="17"/>
  <c r="K16" i="17"/>
  <c r="C16" i="17"/>
  <c r="K15" i="17"/>
  <c r="C15" i="17"/>
  <c r="K14" i="17"/>
  <c r="C14" i="17"/>
  <c r="K13" i="17"/>
  <c r="C13" i="17"/>
  <c r="K12" i="17"/>
  <c r="K11" i="17"/>
  <c r="C11" i="17"/>
  <c r="K10" i="17"/>
  <c r="K9" i="17"/>
  <c r="M9" i="17"/>
  <c r="R9" i="17"/>
  <c r="L2" i="17"/>
  <c r="E5" i="17"/>
  <c r="C10" i="17"/>
  <c r="T9" i="17"/>
  <c r="H4" i="17"/>
  <c r="G5" i="17"/>
  <c r="D4" i="17"/>
  <c r="C5" i="17"/>
  <c r="I5" i="17"/>
  <c r="L4" i="17"/>
  <c r="P4" i="17"/>
  <c r="C11" i="49" l="1"/>
  <c r="K11" i="48"/>
  <c r="M11" i="48" s="1"/>
  <c r="R11" i="48" s="1"/>
  <c r="K11" i="43"/>
  <c r="M11" i="43" s="1"/>
  <c r="R11" i="43" s="1"/>
  <c r="C11" i="42"/>
  <c r="K11" i="49" l="1"/>
  <c r="M11" i="49" s="1"/>
  <c r="R11" i="49" s="1"/>
  <c r="C12" i="48"/>
  <c r="C12" i="43"/>
  <c r="K11" i="42"/>
  <c r="M11" i="42" s="1"/>
  <c r="R11" i="42" s="1"/>
  <c r="C12" i="49" l="1"/>
  <c r="K12" i="48"/>
  <c r="M12" i="48" s="1"/>
  <c r="R12" i="48" s="1"/>
  <c r="K12" i="43"/>
  <c r="M12" i="43" s="1"/>
  <c r="R12" i="43" s="1"/>
  <c r="C12" i="42"/>
  <c r="K12" i="49" l="1"/>
  <c r="M12" i="49" s="1"/>
  <c r="R12" i="49" s="1"/>
  <c r="C13" i="48"/>
  <c r="C13" i="43"/>
  <c r="K12" i="42"/>
  <c r="M12" i="42" s="1"/>
  <c r="R12" i="42" s="1"/>
  <c r="C13" i="49" l="1"/>
  <c r="K13" i="48"/>
  <c r="M13" i="48" s="1"/>
  <c r="R13" i="48" s="1"/>
  <c r="K13" i="43"/>
  <c r="M13" i="43" s="1"/>
  <c r="R13" i="43" s="1"/>
  <c r="C13" i="42"/>
  <c r="K13" i="49" l="1"/>
  <c r="M13" i="49" s="1"/>
  <c r="R13" i="49" s="1"/>
  <c r="C14" i="48"/>
  <c r="C14" i="43"/>
  <c r="K13" i="42"/>
  <c r="M13" i="42" s="1"/>
  <c r="R13" i="42" s="1"/>
  <c r="C14" i="49" l="1"/>
  <c r="K14" i="48"/>
  <c r="M14" i="48" s="1"/>
  <c r="R14" i="48" s="1"/>
  <c r="C15" i="48" s="1"/>
  <c r="K15" i="48" s="1"/>
  <c r="M15" i="48" s="1"/>
  <c r="R15" i="48" s="1"/>
  <c r="C16" i="48" s="1"/>
  <c r="K16" i="48" s="1"/>
  <c r="M16" i="48" s="1"/>
  <c r="R16" i="48" s="1"/>
  <c r="C17" i="48" s="1"/>
  <c r="K17" i="48" s="1"/>
  <c r="M17" i="48" s="1"/>
  <c r="R17" i="48" s="1"/>
  <c r="C18" i="48" s="1"/>
  <c r="K18" i="48" s="1"/>
  <c r="M18" i="48" s="1"/>
  <c r="R18" i="48" s="1"/>
  <c r="C19" i="48" s="1"/>
  <c r="K19" i="48" s="1"/>
  <c r="M19" i="48" s="1"/>
  <c r="R19" i="48" s="1"/>
  <c r="C20" i="48" s="1"/>
  <c r="K20" i="48" s="1"/>
  <c r="M20" i="48" s="1"/>
  <c r="R20" i="48" s="1"/>
  <c r="C21" i="48" s="1"/>
  <c r="K21" i="48" s="1"/>
  <c r="M21" i="48" s="1"/>
  <c r="R21" i="48" s="1"/>
  <c r="C22" i="48" s="1"/>
  <c r="K22" i="48" s="1"/>
  <c r="M22" i="48" s="1"/>
  <c r="R22" i="48" s="1"/>
  <c r="C23" i="48" s="1"/>
  <c r="K23" i="48" s="1"/>
  <c r="M23" i="48" s="1"/>
  <c r="R23" i="48" s="1"/>
  <c r="C24" i="48" s="1"/>
  <c r="K24" i="48" s="1"/>
  <c r="M24" i="48" s="1"/>
  <c r="R24" i="48" s="1"/>
  <c r="C25" i="48" s="1"/>
  <c r="K25" i="48" s="1"/>
  <c r="M25" i="48" s="1"/>
  <c r="R25" i="48" s="1"/>
  <c r="C26" i="48" s="1"/>
  <c r="K26" i="48" s="1"/>
  <c r="M26" i="48" s="1"/>
  <c r="R26" i="48" s="1"/>
  <c r="C27" i="48" s="1"/>
  <c r="K27" i="48" s="1"/>
  <c r="M27" i="48" s="1"/>
  <c r="R27" i="48" s="1"/>
  <c r="C28" i="48" s="1"/>
  <c r="K28" i="48" s="1"/>
  <c r="M28" i="48" s="1"/>
  <c r="R28" i="48" s="1"/>
  <c r="C29" i="48" s="1"/>
  <c r="K29" i="48" s="1"/>
  <c r="M29" i="48" s="1"/>
  <c r="R29" i="48" s="1"/>
  <c r="C30" i="48" s="1"/>
  <c r="K30" i="48" s="1"/>
  <c r="M30" i="48" s="1"/>
  <c r="R30" i="48" s="1"/>
  <c r="C31" i="48" s="1"/>
  <c r="K31" i="48" s="1"/>
  <c r="M31" i="48" s="1"/>
  <c r="R31" i="48" s="1"/>
  <c r="C32" i="48" s="1"/>
  <c r="K32" i="48" s="1"/>
  <c r="M32" i="48" s="1"/>
  <c r="R32" i="48" s="1"/>
  <c r="C33" i="48" s="1"/>
  <c r="K33" i="48" s="1"/>
  <c r="M33" i="48" s="1"/>
  <c r="R33" i="48" s="1"/>
  <c r="C34" i="48" s="1"/>
  <c r="K34" i="48" s="1"/>
  <c r="M34" i="48" s="1"/>
  <c r="R34" i="48" s="1"/>
  <c r="C35" i="48" s="1"/>
  <c r="K35" i="48" s="1"/>
  <c r="M35" i="48" s="1"/>
  <c r="R35" i="48" s="1"/>
  <c r="C36" i="48" s="1"/>
  <c r="K36" i="48" s="1"/>
  <c r="M36" i="48" s="1"/>
  <c r="R36" i="48" s="1"/>
  <c r="C37" i="48" s="1"/>
  <c r="K37" i="48" s="1"/>
  <c r="M37" i="48" s="1"/>
  <c r="R37" i="48" s="1"/>
  <c r="C38" i="48" s="1"/>
  <c r="K38" i="48" s="1"/>
  <c r="M38" i="48" s="1"/>
  <c r="R38" i="48" s="1"/>
  <c r="C39" i="48" s="1"/>
  <c r="K39" i="48" s="1"/>
  <c r="M39" i="48" s="1"/>
  <c r="R39" i="48" s="1"/>
  <c r="C40" i="48" s="1"/>
  <c r="K40" i="48" s="1"/>
  <c r="M40" i="48" s="1"/>
  <c r="R40" i="48" s="1"/>
  <c r="C41" i="48" s="1"/>
  <c r="K41" i="48" s="1"/>
  <c r="M41" i="48" s="1"/>
  <c r="R41" i="48" s="1"/>
  <c r="C42" i="48" s="1"/>
  <c r="K42" i="48" s="1"/>
  <c r="M42" i="48" s="1"/>
  <c r="R42" i="48" s="1"/>
  <c r="C43" i="48" s="1"/>
  <c r="K43" i="48" s="1"/>
  <c r="M43" i="48" s="1"/>
  <c r="R43" i="48" s="1"/>
  <c r="C44" i="48" s="1"/>
  <c r="K44" i="48" s="1"/>
  <c r="M44" i="48" s="1"/>
  <c r="R44" i="48" s="1"/>
  <c r="C45" i="48" s="1"/>
  <c r="K45" i="48" s="1"/>
  <c r="M45" i="48" s="1"/>
  <c r="R45" i="48" s="1"/>
  <c r="C46" i="48" s="1"/>
  <c r="K46" i="48" s="1"/>
  <c r="M46" i="48" s="1"/>
  <c r="R46" i="48" s="1"/>
  <c r="C47" i="48" s="1"/>
  <c r="K47" i="48" s="1"/>
  <c r="M47" i="48" s="1"/>
  <c r="R47" i="48" s="1"/>
  <c r="C48" i="48" s="1"/>
  <c r="K48" i="48" s="1"/>
  <c r="M48" i="48" s="1"/>
  <c r="R48" i="48" s="1"/>
  <c r="C49" i="48" s="1"/>
  <c r="K49" i="48" s="1"/>
  <c r="M49" i="48" s="1"/>
  <c r="R49" i="48" s="1"/>
  <c r="C50" i="48" s="1"/>
  <c r="K50" i="48" s="1"/>
  <c r="M50" i="48" s="1"/>
  <c r="R50" i="48" s="1"/>
  <c r="C51" i="48" s="1"/>
  <c r="K51" i="48" s="1"/>
  <c r="M51" i="48" s="1"/>
  <c r="R51" i="48" s="1"/>
  <c r="C52" i="48" s="1"/>
  <c r="K52" i="48" s="1"/>
  <c r="M52" i="48" s="1"/>
  <c r="R52" i="48" s="1"/>
  <c r="C53" i="48" s="1"/>
  <c r="K53" i="48" s="1"/>
  <c r="M53" i="48" s="1"/>
  <c r="R53" i="48" s="1"/>
  <c r="C54" i="48" s="1"/>
  <c r="K54" i="48" s="1"/>
  <c r="M54" i="48" s="1"/>
  <c r="R54" i="48" s="1"/>
  <c r="C55" i="48" s="1"/>
  <c r="K55" i="48" s="1"/>
  <c r="M55" i="48" s="1"/>
  <c r="R55" i="48" s="1"/>
  <c r="C56" i="48" s="1"/>
  <c r="K56" i="48" s="1"/>
  <c r="M56" i="48" s="1"/>
  <c r="R56" i="48" s="1"/>
  <c r="C57" i="48" s="1"/>
  <c r="K57" i="48" s="1"/>
  <c r="M57" i="48" s="1"/>
  <c r="R57" i="48" s="1"/>
  <c r="C58" i="48" s="1"/>
  <c r="K58" i="48" s="1"/>
  <c r="M58" i="48" s="1"/>
  <c r="R58" i="48" s="1"/>
  <c r="C59" i="48" s="1"/>
  <c r="K59" i="48" s="1"/>
  <c r="M59" i="48" s="1"/>
  <c r="R59" i="48" s="1"/>
  <c r="C60" i="48" s="1"/>
  <c r="K60" i="48" s="1"/>
  <c r="M60" i="48" s="1"/>
  <c r="R60" i="48" s="1"/>
  <c r="C61" i="48" s="1"/>
  <c r="K61" i="48" s="1"/>
  <c r="M61" i="48" s="1"/>
  <c r="R61" i="48" s="1"/>
  <c r="C62" i="48" s="1"/>
  <c r="K62" i="48" s="1"/>
  <c r="M62" i="48" s="1"/>
  <c r="R62" i="48" s="1"/>
  <c r="C63" i="48" s="1"/>
  <c r="K63" i="48" s="1"/>
  <c r="M63" i="48" s="1"/>
  <c r="R63" i="48" s="1"/>
  <c r="C64" i="48" s="1"/>
  <c r="K64" i="48" s="1"/>
  <c r="M64" i="48" s="1"/>
  <c r="R64" i="48" s="1"/>
  <c r="C65" i="48" s="1"/>
  <c r="K65" i="48" s="1"/>
  <c r="M65" i="48" s="1"/>
  <c r="R65" i="48" s="1"/>
  <c r="C66" i="48" s="1"/>
  <c r="K66" i="48" s="1"/>
  <c r="M66" i="48" s="1"/>
  <c r="R66" i="48" s="1"/>
  <c r="C67" i="48" s="1"/>
  <c r="K67" i="48" s="1"/>
  <c r="M67" i="48" s="1"/>
  <c r="R67" i="48" s="1"/>
  <c r="C68" i="48" s="1"/>
  <c r="K68" i="48" s="1"/>
  <c r="M68" i="48" s="1"/>
  <c r="R68" i="48" s="1"/>
  <c r="C69" i="48" s="1"/>
  <c r="K69" i="48" s="1"/>
  <c r="M69" i="48" s="1"/>
  <c r="R69" i="48" s="1"/>
  <c r="C70" i="48" s="1"/>
  <c r="K70" i="48" s="1"/>
  <c r="M70" i="48" s="1"/>
  <c r="R70" i="48" s="1"/>
  <c r="C71" i="48" s="1"/>
  <c r="K71" i="48" s="1"/>
  <c r="M71" i="48" s="1"/>
  <c r="R71" i="48" s="1"/>
  <c r="C72" i="48" s="1"/>
  <c r="K72" i="48" s="1"/>
  <c r="M72" i="48" s="1"/>
  <c r="R72" i="48" s="1"/>
  <c r="C73" i="48" s="1"/>
  <c r="K73" i="48" s="1"/>
  <c r="M73" i="48" s="1"/>
  <c r="R73" i="48" s="1"/>
  <c r="C74" i="48" s="1"/>
  <c r="K74" i="48" s="1"/>
  <c r="M74" i="48" s="1"/>
  <c r="R74" i="48" s="1"/>
  <c r="C75" i="48" s="1"/>
  <c r="K75" i="48" s="1"/>
  <c r="M75" i="48" s="1"/>
  <c r="R75" i="48" s="1"/>
  <c r="C76" i="48" s="1"/>
  <c r="K76" i="48" s="1"/>
  <c r="M76" i="48" s="1"/>
  <c r="R76" i="48" s="1"/>
  <c r="C77" i="48" s="1"/>
  <c r="K77" i="48" s="1"/>
  <c r="M77" i="48" s="1"/>
  <c r="R77" i="48" s="1"/>
  <c r="C78" i="48" s="1"/>
  <c r="K78" i="48" s="1"/>
  <c r="M78" i="48" s="1"/>
  <c r="R78" i="48" s="1"/>
  <c r="C79" i="48" s="1"/>
  <c r="K79" i="48" s="1"/>
  <c r="M79" i="48" s="1"/>
  <c r="R79" i="48" s="1"/>
  <c r="C80" i="48" s="1"/>
  <c r="K80" i="48" s="1"/>
  <c r="M80" i="48" s="1"/>
  <c r="R80" i="48" s="1"/>
  <c r="C81" i="48" s="1"/>
  <c r="K81" i="48" s="1"/>
  <c r="M81" i="48" s="1"/>
  <c r="R81" i="48" s="1"/>
  <c r="C82" i="48" s="1"/>
  <c r="K82" i="48" s="1"/>
  <c r="M82" i="48" s="1"/>
  <c r="R82" i="48" s="1"/>
  <c r="C83" i="48" s="1"/>
  <c r="K83" i="48" s="1"/>
  <c r="M83" i="48" s="1"/>
  <c r="R83" i="48" s="1"/>
  <c r="C84" i="48" s="1"/>
  <c r="K84" i="48" s="1"/>
  <c r="M84" i="48" s="1"/>
  <c r="R84" i="48" s="1"/>
  <c r="C85" i="48" s="1"/>
  <c r="K85" i="48" s="1"/>
  <c r="M85" i="48" s="1"/>
  <c r="R85" i="48" s="1"/>
  <c r="C86" i="48" s="1"/>
  <c r="K86" i="48" s="1"/>
  <c r="M86" i="48" s="1"/>
  <c r="R86" i="48" s="1"/>
  <c r="C87" i="48" s="1"/>
  <c r="K87" i="48" s="1"/>
  <c r="M87" i="48" s="1"/>
  <c r="R87" i="48" s="1"/>
  <c r="C88" i="48" s="1"/>
  <c r="K88" i="48" s="1"/>
  <c r="M88" i="48" s="1"/>
  <c r="R88" i="48" s="1"/>
  <c r="C89" i="48" s="1"/>
  <c r="K89" i="48" s="1"/>
  <c r="M89" i="48" s="1"/>
  <c r="R89" i="48" s="1"/>
  <c r="C90" i="48" s="1"/>
  <c r="K90" i="48" s="1"/>
  <c r="M90" i="48" s="1"/>
  <c r="R90" i="48" s="1"/>
  <c r="C91" i="48" s="1"/>
  <c r="K91" i="48" s="1"/>
  <c r="M91" i="48" s="1"/>
  <c r="R91" i="48" s="1"/>
  <c r="C92" i="48" s="1"/>
  <c r="K92" i="48" s="1"/>
  <c r="M92" i="48" s="1"/>
  <c r="R92" i="48" s="1"/>
  <c r="C93" i="48" s="1"/>
  <c r="K93" i="48" s="1"/>
  <c r="M93" i="48" s="1"/>
  <c r="R93" i="48" s="1"/>
  <c r="C94" i="48" s="1"/>
  <c r="K94" i="48" s="1"/>
  <c r="M94" i="48" s="1"/>
  <c r="R94" i="48" s="1"/>
  <c r="C95" i="48" s="1"/>
  <c r="K95" i="48" s="1"/>
  <c r="M95" i="48" s="1"/>
  <c r="R95" i="48" s="1"/>
  <c r="K14" i="43"/>
  <c r="M14" i="43" s="1"/>
  <c r="R14" i="43" s="1"/>
  <c r="C15" i="43" s="1"/>
  <c r="K15" i="43" s="1"/>
  <c r="M15" i="43" s="1"/>
  <c r="R15" i="43" s="1"/>
  <c r="C16" i="43" s="1"/>
  <c r="K16" i="43" s="1"/>
  <c r="M16" i="43" s="1"/>
  <c r="R16" i="43" s="1"/>
  <c r="C17" i="43" s="1"/>
  <c r="K17" i="43" s="1"/>
  <c r="M17" i="43" s="1"/>
  <c r="R17" i="43" s="1"/>
  <c r="C18" i="43" s="1"/>
  <c r="K18" i="43" s="1"/>
  <c r="M18" i="43" s="1"/>
  <c r="R18" i="43" s="1"/>
  <c r="C19" i="43" s="1"/>
  <c r="K19" i="43" s="1"/>
  <c r="M19" i="43" s="1"/>
  <c r="R19" i="43" s="1"/>
  <c r="C20" i="43" s="1"/>
  <c r="K20" i="43" s="1"/>
  <c r="M20" i="43" s="1"/>
  <c r="R20" i="43" s="1"/>
  <c r="C21" i="43" s="1"/>
  <c r="K21" i="43" s="1"/>
  <c r="M21" i="43" s="1"/>
  <c r="R21" i="43" s="1"/>
  <c r="C22" i="43" s="1"/>
  <c r="K22" i="43" s="1"/>
  <c r="M22" i="43" s="1"/>
  <c r="R22" i="43" s="1"/>
  <c r="C23" i="43" s="1"/>
  <c r="K23" i="43" s="1"/>
  <c r="M23" i="43" s="1"/>
  <c r="R23" i="43" s="1"/>
  <c r="C24" i="43" s="1"/>
  <c r="K24" i="43" s="1"/>
  <c r="M24" i="43" s="1"/>
  <c r="R24" i="43" s="1"/>
  <c r="C25" i="43" s="1"/>
  <c r="K25" i="43" s="1"/>
  <c r="M25" i="43" s="1"/>
  <c r="R25" i="43" s="1"/>
  <c r="C26" i="43" s="1"/>
  <c r="K26" i="43" s="1"/>
  <c r="M26" i="43" s="1"/>
  <c r="R26" i="43" s="1"/>
  <c r="C27" i="43" s="1"/>
  <c r="K27" i="43" s="1"/>
  <c r="M27" i="43" s="1"/>
  <c r="R27" i="43" s="1"/>
  <c r="C28" i="43" s="1"/>
  <c r="K28" i="43" s="1"/>
  <c r="M28" i="43" s="1"/>
  <c r="R28" i="43" s="1"/>
  <c r="C29" i="43" s="1"/>
  <c r="K29" i="43" s="1"/>
  <c r="M29" i="43" s="1"/>
  <c r="R29" i="43" s="1"/>
  <c r="C30" i="43" s="1"/>
  <c r="K30" i="43" s="1"/>
  <c r="M30" i="43" s="1"/>
  <c r="R30" i="43" s="1"/>
  <c r="C31" i="43" s="1"/>
  <c r="K31" i="43" s="1"/>
  <c r="M31" i="43" s="1"/>
  <c r="R31" i="43" s="1"/>
  <c r="C32" i="43" s="1"/>
  <c r="K32" i="43" s="1"/>
  <c r="M32" i="43" s="1"/>
  <c r="R32" i="43" s="1"/>
  <c r="C33" i="43" s="1"/>
  <c r="K33" i="43" s="1"/>
  <c r="M33" i="43" s="1"/>
  <c r="R33" i="43" s="1"/>
  <c r="C34" i="43" s="1"/>
  <c r="K34" i="43" s="1"/>
  <c r="M34" i="43" s="1"/>
  <c r="R34" i="43" s="1"/>
  <c r="C35" i="43" s="1"/>
  <c r="K35" i="43" s="1"/>
  <c r="M35" i="43" s="1"/>
  <c r="R35" i="43" s="1"/>
  <c r="C36" i="43" s="1"/>
  <c r="K36" i="43" s="1"/>
  <c r="M36" i="43" s="1"/>
  <c r="R36" i="43" s="1"/>
  <c r="C37" i="43" s="1"/>
  <c r="K37" i="43" s="1"/>
  <c r="M37" i="43" s="1"/>
  <c r="R37" i="43" s="1"/>
  <c r="C38" i="43" s="1"/>
  <c r="K38" i="43" s="1"/>
  <c r="M38" i="43" s="1"/>
  <c r="R38" i="43" s="1"/>
  <c r="C39" i="43" s="1"/>
  <c r="K39" i="43" s="1"/>
  <c r="M39" i="43" s="1"/>
  <c r="R39" i="43" s="1"/>
  <c r="C40" i="43" s="1"/>
  <c r="K40" i="43" s="1"/>
  <c r="M40" i="43" s="1"/>
  <c r="R40" i="43" s="1"/>
  <c r="C41" i="43" s="1"/>
  <c r="K41" i="43" s="1"/>
  <c r="M41" i="43" s="1"/>
  <c r="R41" i="43" s="1"/>
  <c r="C42" i="43" s="1"/>
  <c r="K42" i="43" s="1"/>
  <c r="M42" i="43" s="1"/>
  <c r="R42" i="43" s="1"/>
  <c r="C43" i="43" s="1"/>
  <c r="K43" i="43" s="1"/>
  <c r="M43" i="43" s="1"/>
  <c r="R43" i="43" s="1"/>
  <c r="C44" i="43" s="1"/>
  <c r="K44" i="43" s="1"/>
  <c r="M44" i="43" s="1"/>
  <c r="R44" i="43" s="1"/>
  <c r="C45" i="43" s="1"/>
  <c r="K45" i="43" s="1"/>
  <c r="M45" i="43" s="1"/>
  <c r="R45" i="43" s="1"/>
  <c r="C46" i="43" s="1"/>
  <c r="K46" i="43" s="1"/>
  <c r="M46" i="43" s="1"/>
  <c r="R46" i="43" s="1"/>
  <c r="C47" i="43" s="1"/>
  <c r="K47" i="43" s="1"/>
  <c r="M47" i="43" s="1"/>
  <c r="R47" i="43" s="1"/>
  <c r="C48" i="43" s="1"/>
  <c r="K48" i="43" s="1"/>
  <c r="M48" i="43" s="1"/>
  <c r="R48" i="43" s="1"/>
  <c r="C49" i="43" s="1"/>
  <c r="K49" i="43" s="1"/>
  <c r="M49" i="43" s="1"/>
  <c r="R49" i="43" s="1"/>
  <c r="C14" i="42"/>
  <c r="K14" i="49" l="1"/>
  <c r="M14" i="49" s="1"/>
  <c r="R14" i="49" s="1"/>
  <c r="C15" i="49" s="1"/>
  <c r="K15" i="49" s="1"/>
  <c r="M15" i="49" s="1"/>
  <c r="R15" i="49" s="1"/>
  <c r="C16" i="49" s="1"/>
  <c r="K16" i="49" s="1"/>
  <c r="M16" i="49" s="1"/>
  <c r="R16" i="49" s="1"/>
  <c r="C17" i="49" s="1"/>
  <c r="K17" i="49" s="1"/>
  <c r="M17" i="49" s="1"/>
  <c r="R17" i="49" s="1"/>
  <c r="C18" i="49" s="1"/>
  <c r="K18" i="49" s="1"/>
  <c r="M18" i="49" s="1"/>
  <c r="R18" i="49" s="1"/>
  <c r="C19" i="49" s="1"/>
  <c r="K19" i="49" s="1"/>
  <c r="M19" i="49" s="1"/>
  <c r="R19" i="49" s="1"/>
  <c r="C20" i="49" s="1"/>
  <c r="K20" i="49" s="1"/>
  <c r="M20" i="49" s="1"/>
  <c r="R20" i="49" s="1"/>
  <c r="C21" i="49" s="1"/>
  <c r="K21" i="49" s="1"/>
  <c r="M21" i="49" s="1"/>
  <c r="R21" i="49" s="1"/>
  <c r="C22" i="49" s="1"/>
  <c r="K22" i="49" s="1"/>
  <c r="M22" i="49" s="1"/>
  <c r="R22" i="49" s="1"/>
  <c r="C23" i="49" s="1"/>
  <c r="K23" i="49" s="1"/>
  <c r="M23" i="49" s="1"/>
  <c r="R23" i="49" s="1"/>
  <c r="C24" i="49" s="1"/>
  <c r="K24" i="49" s="1"/>
  <c r="M24" i="49" s="1"/>
  <c r="R24" i="49" s="1"/>
  <c r="C25" i="49" s="1"/>
  <c r="K25" i="49" s="1"/>
  <c r="M25" i="49" s="1"/>
  <c r="R25" i="49" s="1"/>
  <c r="C26" i="49" s="1"/>
  <c r="K26" i="49" s="1"/>
  <c r="M26" i="49" s="1"/>
  <c r="R26" i="49" s="1"/>
  <c r="C27" i="49" s="1"/>
  <c r="K27" i="49" s="1"/>
  <c r="M27" i="49" s="1"/>
  <c r="R27" i="49" s="1"/>
  <c r="C28" i="49" s="1"/>
  <c r="K28" i="49" s="1"/>
  <c r="M28" i="49" s="1"/>
  <c r="R28" i="49" s="1"/>
  <c r="C29" i="49" s="1"/>
  <c r="K29" i="49" s="1"/>
  <c r="M29" i="49" s="1"/>
  <c r="R29" i="49" s="1"/>
  <c r="C30" i="49" s="1"/>
  <c r="K30" i="49" s="1"/>
  <c r="M30" i="49" s="1"/>
  <c r="R30" i="49" s="1"/>
  <c r="C31" i="49" s="1"/>
  <c r="K31" i="49" s="1"/>
  <c r="M31" i="49" s="1"/>
  <c r="R31" i="49" s="1"/>
  <c r="C32" i="49" s="1"/>
  <c r="K32" i="49" s="1"/>
  <c r="M32" i="49" s="1"/>
  <c r="R32" i="49" s="1"/>
  <c r="C33" i="49" s="1"/>
  <c r="K33" i="49" s="1"/>
  <c r="M33" i="49" s="1"/>
  <c r="R33" i="49" s="1"/>
  <c r="C34" i="49" s="1"/>
  <c r="K34" i="49" s="1"/>
  <c r="M34" i="49" s="1"/>
  <c r="R34" i="49" s="1"/>
  <c r="C35" i="49" s="1"/>
  <c r="K35" i="49" s="1"/>
  <c r="M35" i="49" s="1"/>
  <c r="R35" i="49" s="1"/>
  <c r="C36" i="49" s="1"/>
  <c r="K36" i="49" s="1"/>
  <c r="M36" i="49" s="1"/>
  <c r="R36" i="49" s="1"/>
  <c r="C37" i="49" s="1"/>
  <c r="K37" i="49" s="1"/>
  <c r="M37" i="49" s="1"/>
  <c r="R37" i="49" s="1"/>
  <c r="C38" i="49" s="1"/>
  <c r="K38" i="49" s="1"/>
  <c r="M38" i="49" s="1"/>
  <c r="R38" i="49" s="1"/>
  <c r="C39" i="49" s="1"/>
  <c r="K39" i="49" s="1"/>
  <c r="M39" i="49" s="1"/>
  <c r="R39" i="49" s="1"/>
  <c r="C40" i="49" s="1"/>
  <c r="K40" i="49" s="1"/>
  <c r="M40" i="49" s="1"/>
  <c r="R40" i="49" s="1"/>
  <c r="C41" i="49" s="1"/>
  <c r="K41" i="49" s="1"/>
  <c r="M41" i="49" s="1"/>
  <c r="R41" i="49" s="1"/>
  <c r="C42" i="49" s="1"/>
  <c r="K42" i="49" s="1"/>
  <c r="M42" i="49" s="1"/>
  <c r="R42" i="49" s="1"/>
  <c r="C43" i="49" s="1"/>
  <c r="K43" i="49" s="1"/>
  <c r="M43" i="49" s="1"/>
  <c r="R43" i="49" s="1"/>
  <c r="C44" i="49" s="1"/>
  <c r="K44" i="49" s="1"/>
  <c r="M44" i="49" s="1"/>
  <c r="R44" i="49" s="1"/>
  <c r="C45" i="49" s="1"/>
  <c r="K45" i="49" s="1"/>
  <c r="M45" i="49" s="1"/>
  <c r="R45" i="49" s="1"/>
  <c r="C46" i="49" s="1"/>
  <c r="K46" i="49" s="1"/>
  <c r="M46" i="49" s="1"/>
  <c r="R46" i="49" s="1"/>
  <c r="C47" i="49" s="1"/>
  <c r="K47" i="49" s="1"/>
  <c r="M47" i="49" s="1"/>
  <c r="R47" i="49" s="1"/>
  <c r="C48" i="49" s="1"/>
  <c r="K48" i="49" s="1"/>
  <c r="M48" i="49" s="1"/>
  <c r="R48" i="49" s="1"/>
  <c r="C49" i="49" s="1"/>
  <c r="K49" i="49" s="1"/>
  <c r="M49" i="49" s="1"/>
  <c r="R49" i="49" s="1"/>
  <c r="C50" i="49" s="1"/>
  <c r="K50" i="49" s="1"/>
  <c r="M50" i="49" s="1"/>
  <c r="R50" i="49" s="1"/>
  <c r="C51" i="49" s="1"/>
  <c r="K51" i="49" s="1"/>
  <c r="M51" i="49" s="1"/>
  <c r="R51" i="49" s="1"/>
  <c r="C52" i="49" s="1"/>
  <c r="K52" i="49" s="1"/>
  <c r="M52" i="49" s="1"/>
  <c r="R52" i="49" s="1"/>
  <c r="C53" i="49" s="1"/>
  <c r="K53" i="49" s="1"/>
  <c r="M53" i="49" s="1"/>
  <c r="R53" i="49" s="1"/>
  <c r="C54" i="49" s="1"/>
  <c r="K54" i="49" s="1"/>
  <c r="M54" i="49" s="1"/>
  <c r="R54" i="49" s="1"/>
  <c r="C55" i="49" s="1"/>
  <c r="K55" i="49" s="1"/>
  <c r="M55" i="49" s="1"/>
  <c r="R55" i="49" s="1"/>
  <c r="C56" i="49" s="1"/>
  <c r="K56" i="49" s="1"/>
  <c r="M56" i="49" s="1"/>
  <c r="R56" i="49" s="1"/>
  <c r="C57" i="49" s="1"/>
  <c r="K57" i="49" s="1"/>
  <c r="M57" i="49" s="1"/>
  <c r="R57" i="49" s="1"/>
  <c r="C58" i="49" s="1"/>
  <c r="K58" i="49" s="1"/>
  <c r="M58" i="49" s="1"/>
  <c r="R58" i="49" s="1"/>
  <c r="C59" i="49" s="1"/>
  <c r="K59" i="49" s="1"/>
  <c r="M59" i="49" s="1"/>
  <c r="R59" i="49" s="1"/>
  <c r="C60" i="49" s="1"/>
  <c r="K60" i="49" s="1"/>
  <c r="M60" i="49" s="1"/>
  <c r="R60" i="49" s="1"/>
  <c r="C61" i="49" s="1"/>
  <c r="K61" i="49" s="1"/>
  <c r="M61" i="49" s="1"/>
  <c r="R61" i="49" s="1"/>
  <c r="C62" i="49" s="1"/>
  <c r="K62" i="49" s="1"/>
  <c r="M62" i="49" s="1"/>
  <c r="R62" i="49" s="1"/>
  <c r="C63" i="49" s="1"/>
  <c r="K63" i="49" s="1"/>
  <c r="M63" i="49" s="1"/>
  <c r="R63" i="49" s="1"/>
  <c r="C64" i="49" s="1"/>
  <c r="K64" i="49" s="1"/>
  <c r="M64" i="49" s="1"/>
  <c r="R64" i="49" s="1"/>
  <c r="C65" i="49" s="1"/>
  <c r="K65" i="49" s="1"/>
  <c r="M65" i="49" s="1"/>
  <c r="R65" i="49" s="1"/>
  <c r="C66" i="49" s="1"/>
  <c r="K66" i="49" s="1"/>
  <c r="M66" i="49" s="1"/>
  <c r="R66" i="49" s="1"/>
  <c r="C67" i="49" s="1"/>
  <c r="K67" i="49" s="1"/>
  <c r="M67" i="49" s="1"/>
  <c r="R67" i="49" s="1"/>
  <c r="C68" i="49" s="1"/>
  <c r="K68" i="49" s="1"/>
  <c r="M68" i="49" s="1"/>
  <c r="R68" i="49" s="1"/>
  <c r="C69" i="49" s="1"/>
  <c r="K69" i="49" s="1"/>
  <c r="M69" i="49" s="1"/>
  <c r="R69" i="49" s="1"/>
  <c r="C70" i="49" s="1"/>
  <c r="K70" i="49" s="1"/>
  <c r="M70" i="49" s="1"/>
  <c r="R70" i="49" s="1"/>
  <c r="C71" i="49" s="1"/>
  <c r="K71" i="49" s="1"/>
  <c r="M71" i="49" s="1"/>
  <c r="R71" i="49" s="1"/>
  <c r="C72" i="49" s="1"/>
  <c r="K72" i="49" s="1"/>
  <c r="M72" i="49" s="1"/>
  <c r="R72" i="49" s="1"/>
  <c r="C73" i="49" s="1"/>
  <c r="K73" i="49" s="1"/>
  <c r="M73" i="49" s="1"/>
  <c r="R73" i="49" s="1"/>
  <c r="C74" i="49" s="1"/>
  <c r="K74" i="49" s="1"/>
  <c r="M74" i="49" s="1"/>
  <c r="R74" i="49" s="1"/>
  <c r="C75" i="49" s="1"/>
  <c r="K75" i="49" s="1"/>
  <c r="M75" i="49" s="1"/>
  <c r="R75" i="49" s="1"/>
  <c r="C76" i="49" s="1"/>
  <c r="K76" i="49" s="1"/>
  <c r="M76" i="49" s="1"/>
  <c r="R76" i="49" s="1"/>
  <c r="C77" i="49" s="1"/>
  <c r="K77" i="49" s="1"/>
  <c r="M77" i="49" s="1"/>
  <c r="R77" i="49" s="1"/>
  <c r="C78" i="49" s="1"/>
  <c r="K78" i="49" s="1"/>
  <c r="M78" i="49" s="1"/>
  <c r="R78" i="49" s="1"/>
  <c r="C79" i="49" s="1"/>
  <c r="K79" i="49" s="1"/>
  <c r="M79" i="49" s="1"/>
  <c r="R79" i="49" s="1"/>
  <c r="C80" i="49" s="1"/>
  <c r="K80" i="49" s="1"/>
  <c r="M80" i="49" s="1"/>
  <c r="R80" i="49" s="1"/>
  <c r="C81" i="49" s="1"/>
  <c r="K81" i="49" s="1"/>
  <c r="M81" i="49" s="1"/>
  <c r="R81" i="49" s="1"/>
  <c r="C82" i="49" s="1"/>
  <c r="K82" i="49" s="1"/>
  <c r="M82" i="49" s="1"/>
  <c r="R82" i="49" s="1"/>
  <c r="C83" i="49" s="1"/>
  <c r="K83" i="49" s="1"/>
  <c r="M83" i="49" s="1"/>
  <c r="R83" i="49" s="1"/>
  <c r="C84" i="49" s="1"/>
  <c r="K84" i="49" s="1"/>
  <c r="M84" i="49" s="1"/>
  <c r="R84" i="49" s="1"/>
  <c r="C85" i="49" s="1"/>
  <c r="K85" i="49" s="1"/>
  <c r="M85" i="49" s="1"/>
  <c r="R85" i="49" s="1"/>
  <c r="C86" i="49" s="1"/>
  <c r="K86" i="49" s="1"/>
  <c r="M86" i="49" s="1"/>
  <c r="R86" i="49" s="1"/>
  <c r="C87" i="49" s="1"/>
  <c r="K87" i="49" s="1"/>
  <c r="M87" i="49" s="1"/>
  <c r="R87" i="49" s="1"/>
  <c r="C88" i="49" s="1"/>
  <c r="K88" i="49" s="1"/>
  <c r="M88" i="49" s="1"/>
  <c r="R88" i="49" s="1"/>
  <c r="C89" i="49" s="1"/>
  <c r="K89" i="49" s="1"/>
  <c r="M89" i="49" s="1"/>
  <c r="R89" i="49" s="1"/>
  <c r="C90" i="49" s="1"/>
  <c r="K90" i="49" s="1"/>
  <c r="M90" i="49" s="1"/>
  <c r="R90" i="49" s="1"/>
  <c r="C91" i="49" s="1"/>
  <c r="K91" i="49" s="1"/>
  <c r="M91" i="49" s="1"/>
  <c r="R91" i="49" s="1"/>
  <c r="C92" i="49" s="1"/>
  <c r="K92" i="49" s="1"/>
  <c r="M92" i="49" s="1"/>
  <c r="R92" i="49" s="1"/>
  <c r="C93" i="49" s="1"/>
  <c r="K93" i="49" s="1"/>
  <c r="M93" i="49" s="1"/>
  <c r="R93" i="49" s="1"/>
  <c r="C94" i="49" s="1"/>
  <c r="K94" i="49" s="1"/>
  <c r="M94" i="49" s="1"/>
  <c r="R94" i="49" s="1"/>
  <c r="C95" i="49" s="1"/>
  <c r="K95" i="49" s="1"/>
  <c r="M95" i="49" s="1"/>
  <c r="R95" i="49" s="1"/>
  <c r="C96" i="48"/>
  <c r="L4" i="48" s="1"/>
  <c r="D4" i="48"/>
  <c r="P2" i="48" s="1"/>
  <c r="E5" i="48"/>
  <c r="G5" i="48"/>
  <c r="C5" i="48"/>
  <c r="P4" i="48"/>
  <c r="C50" i="43"/>
  <c r="L4" i="43" s="1"/>
  <c r="D4" i="43"/>
  <c r="P2" i="43" s="1"/>
  <c r="C5" i="43"/>
  <c r="G5" i="43"/>
  <c r="E5" i="43"/>
  <c r="P4" i="43"/>
  <c r="K14" i="42"/>
  <c r="M14" i="42" s="1"/>
  <c r="R14" i="42" s="1"/>
  <c r="C15" i="42" s="1"/>
  <c r="K15" i="42" s="1"/>
  <c r="M15" i="42" s="1"/>
  <c r="R15" i="42" s="1"/>
  <c r="C16" i="42" s="1"/>
  <c r="K16" i="42" s="1"/>
  <c r="M16" i="42" s="1"/>
  <c r="R16" i="42" s="1"/>
  <c r="C17" i="42" s="1"/>
  <c r="K17" i="42" s="1"/>
  <c r="M17" i="42" s="1"/>
  <c r="R17" i="42" s="1"/>
  <c r="C18" i="42" s="1"/>
  <c r="K18" i="42" s="1"/>
  <c r="M18" i="42" s="1"/>
  <c r="R18" i="42" s="1"/>
  <c r="C19" i="42" s="1"/>
  <c r="K19" i="42" s="1"/>
  <c r="M19" i="42" s="1"/>
  <c r="R19" i="42" s="1"/>
  <c r="C20" i="42" s="1"/>
  <c r="K20" i="42" s="1"/>
  <c r="M20" i="42" s="1"/>
  <c r="R20" i="42" s="1"/>
  <c r="C21" i="42" s="1"/>
  <c r="K21" i="42" s="1"/>
  <c r="M21" i="42" s="1"/>
  <c r="R21" i="42" s="1"/>
  <c r="C22" i="42" s="1"/>
  <c r="K22" i="42" s="1"/>
  <c r="M22" i="42" s="1"/>
  <c r="R22" i="42" s="1"/>
  <c r="C23" i="42" s="1"/>
  <c r="K23" i="42" s="1"/>
  <c r="M23" i="42" s="1"/>
  <c r="R23" i="42" s="1"/>
  <c r="C24" i="42" s="1"/>
  <c r="K24" i="42" s="1"/>
  <c r="M24" i="42" s="1"/>
  <c r="R24" i="42" s="1"/>
  <c r="C25" i="42" s="1"/>
  <c r="K25" i="42" s="1"/>
  <c r="M25" i="42" s="1"/>
  <c r="R25" i="42" s="1"/>
  <c r="C26" i="42" s="1"/>
  <c r="K26" i="42" s="1"/>
  <c r="M26" i="42" s="1"/>
  <c r="R26" i="42" s="1"/>
  <c r="C27" i="42" s="1"/>
  <c r="K27" i="42" s="1"/>
  <c r="M27" i="42" s="1"/>
  <c r="R27" i="42" s="1"/>
  <c r="C28" i="42" s="1"/>
  <c r="K28" i="42" s="1"/>
  <c r="M28" i="42" s="1"/>
  <c r="R28" i="42" s="1"/>
  <c r="C29" i="42" s="1"/>
  <c r="K29" i="42" s="1"/>
  <c r="M29" i="42" s="1"/>
  <c r="R29" i="42" s="1"/>
  <c r="C30" i="42" s="1"/>
  <c r="K30" i="42" s="1"/>
  <c r="M30" i="42" s="1"/>
  <c r="R30" i="42" s="1"/>
  <c r="C31" i="42" s="1"/>
  <c r="K31" i="42" s="1"/>
  <c r="M31" i="42" s="1"/>
  <c r="R31" i="42" s="1"/>
  <c r="C32" i="42" s="1"/>
  <c r="K32" i="42" s="1"/>
  <c r="M32" i="42" s="1"/>
  <c r="R32" i="42" s="1"/>
  <c r="C33" i="42" s="1"/>
  <c r="K33" i="42" s="1"/>
  <c r="M33" i="42" s="1"/>
  <c r="R33" i="42" s="1"/>
  <c r="C34" i="42" s="1"/>
  <c r="K34" i="42" s="1"/>
  <c r="M34" i="42" s="1"/>
  <c r="R34" i="42" s="1"/>
  <c r="C35" i="42" s="1"/>
  <c r="K35" i="42" s="1"/>
  <c r="M35" i="42" s="1"/>
  <c r="R35" i="42" s="1"/>
  <c r="C36" i="42" s="1"/>
  <c r="K36" i="42" s="1"/>
  <c r="M36" i="42" s="1"/>
  <c r="R36" i="42" s="1"/>
  <c r="C37" i="42" s="1"/>
  <c r="K37" i="42" s="1"/>
  <c r="M37" i="42" s="1"/>
  <c r="R37" i="42" s="1"/>
  <c r="C38" i="42" s="1"/>
  <c r="K38" i="42" s="1"/>
  <c r="M38" i="42" s="1"/>
  <c r="R38" i="42" s="1"/>
  <c r="C39" i="42" s="1"/>
  <c r="K39" i="42" s="1"/>
  <c r="M39" i="42" s="1"/>
  <c r="R39" i="42" s="1"/>
  <c r="C40" i="42" s="1"/>
  <c r="K40" i="42" s="1"/>
  <c r="M40" i="42" s="1"/>
  <c r="R40" i="42" s="1"/>
  <c r="C41" i="42" s="1"/>
  <c r="K41" i="42" s="1"/>
  <c r="M41" i="42" s="1"/>
  <c r="R41" i="42" s="1"/>
  <c r="C42" i="42" s="1"/>
  <c r="K42" i="42" s="1"/>
  <c r="M42" i="42" s="1"/>
  <c r="R42" i="42" s="1"/>
  <c r="C43" i="42" s="1"/>
  <c r="K43" i="42" s="1"/>
  <c r="M43" i="42" s="1"/>
  <c r="R43" i="42" s="1"/>
  <c r="C44" i="42" s="1"/>
  <c r="K44" i="42" s="1"/>
  <c r="M44" i="42" s="1"/>
  <c r="R44" i="42" s="1"/>
  <c r="C45" i="42" s="1"/>
  <c r="K45" i="42" s="1"/>
  <c r="M45" i="42" s="1"/>
  <c r="R45" i="42" s="1"/>
  <c r="C46" i="42" s="1"/>
  <c r="K46" i="42" s="1"/>
  <c r="M46" i="42" s="1"/>
  <c r="R46" i="42" s="1"/>
  <c r="C47" i="42" s="1"/>
  <c r="K47" i="42" s="1"/>
  <c r="M47" i="42" s="1"/>
  <c r="R47" i="42" s="1"/>
  <c r="C48" i="42" s="1"/>
  <c r="K48" i="42" s="1"/>
  <c r="M48" i="42" s="1"/>
  <c r="R48" i="42" s="1"/>
  <c r="C49" i="42" s="1"/>
  <c r="K49" i="42" s="1"/>
  <c r="M49" i="42" s="1"/>
  <c r="R49" i="42" s="1"/>
  <c r="C96" i="49" l="1"/>
  <c r="L4" i="49" s="1"/>
  <c r="G5" i="49"/>
  <c r="E5" i="49"/>
  <c r="C5" i="49"/>
  <c r="P4" i="49"/>
  <c r="D4" i="49"/>
  <c r="P2" i="49" s="1"/>
  <c r="I5" i="48"/>
  <c r="C65" i="46"/>
  <c r="L4" i="46" s="1"/>
  <c r="C5" i="46"/>
  <c r="D4" i="46"/>
  <c r="P2" i="46" s="1"/>
  <c r="E5" i="46"/>
  <c r="G5" i="46"/>
  <c r="P4" i="46"/>
  <c r="C65" i="45"/>
  <c r="L4" i="45" s="1"/>
  <c r="P4" i="45"/>
  <c r="G5" i="45"/>
  <c r="C5" i="45"/>
  <c r="E5" i="45"/>
  <c r="D4" i="45"/>
  <c r="P2" i="45" s="1"/>
  <c r="I5" i="43"/>
  <c r="C50" i="42"/>
  <c r="L4" i="42" s="1"/>
  <c r="P4" i="42"/>
  <c r="D4" i="42"/>
  <c r="P2" i="42" s="1"/>
  <c r="C5" i="42"/>
  <c r="G5" i="42"/>
  <c r="E5" i="42"/>
  <c r="I5" i="49" l="1"/>
  <c r="I5" i="46"/>
  <c r="I5" i="45"/>
  <c r="I5" i="42"/>
</calcChain>
</file>

<file path=xl/sharedStrings.xml><?xml version="1.0" encoding="utf-8"?>
<sst xmlns="http://schemas.openxmlformats.org/spreadsheetml/2006/main" count="1068" uniqueCount="67">
  <si>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</si>
  <si>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</si>
  <si>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</si>
  <si>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</si>
  <si>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</si>
  <si>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</si>
  <si>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</si>
  <si>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</si>
  <si>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</si>
  <si>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</si>
  <si>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</si>
  <si>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</si>
  <si>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</si>
  <si>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</si>
  <si>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</si>
  <si>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</si>
  <si>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</si>
  <si>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</si>
  <si>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</si>
  <si>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</si>
  <si>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</si>
  <si>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</si>
  <si>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</si>
  <si>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</si>
  <si>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</si>
  <si>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</si>
  <si>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</si>
  <si>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</si>
  <si>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</si>
  <si>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</si>
  <si>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</si>
  <si>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</si>
  <si>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</si>
  <si>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</si>
  <si>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</si>
  <si>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</si>
  <si>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</si>
  <si>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</si>
  <si>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</si>
  <si>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</si>
  <si>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</si>
  <si>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</si>
  <si>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</si>
  <si>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</si>
  <si>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</si>
  <si>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</si>
  <si>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</si>
  <si>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</si>
  <si>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</si>
  <si>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</si>
  <si>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</si>
  <si>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</si>
  <si>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</si>
  <si>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</si>
  <si>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</si>
  <si>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</si>
  <si>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</si>
  <si>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USDJPY</t>
    <phoneticPr fontId="2"/>
  </si>
  <si>
    <t>フィボナッチトレースメントで損切り幅1に対して利益は×1.27を狙う。</t>
    <rPh sb="14" eb="16">
      <t>ソンギ</t>
    </rPh>
    <rPh sb="17" eb="18">
      <t>ハバ</t>
    </rPh>
    <rPh sb="20" eb="21">
      <t>タイ</t>
    </rPh>
    <rPh sb="23" eb="25">
      <t>リエキ</t>
    </rPh>
    <rPh sb="32" eb="33">
      <t>ネラ</t>
    </rPh>
    <phoneticPr fontId="3"/>
  </si>
  <si>
    <t>買</t>
    <phoneticPr fontId="2"/>
  </si>
  <si>
    <t>フィボナッチトレースメントで損切り幅1に対して利益は×1.5を狙う。</t>
    <rPh sb="14" eb="16">
      <t>ソンギ</t>
    </rPh>
    <rPh sb="17" eb="18">
      <t>ハバ</t>
    </rPh>
    <rPh sb="20" eb="21">
      <t>タイ</t>
    </rPh>
    <rPh sb="23" eb="25">
      <t>リエキ</t>
    </rPh>
    <rPh sb="31" eb="32">
      <t>ネラ</t>
    </rPh>
    <phoneticPr fontId="3"/>
  </si>
  <si>
    <t>4H</t>
    <phoneticPr fontId="3"/>
  </si>
  <si>
    <t>フィボナッチトレースメントで損切り幅1に対して利益は×2を狙う。</t>
    <rPh sb="14" eb="16">
      <t>ソンギ</t>
    </rPh>
    <rPh sb="17" eb="18">
      <t>ハバ</t>
    </rPh>
    <rPh sb="20" eb="21">
      <t>タイ</t>
    </rPh>
    <rPh sb="23" eb="25">
      <t>リエキ</t>
    </rPh>
    <rPh sb="29" eb="30">
      <t>ネラ</t>
    </rPh>
    <phoneticPr fontId="3"/>
  </si>
  <si>
    <t>フィボナッチトレースメントで損切り幅1に対して利益は×2を狙う。</t>
    <rPh sb="14" eb="16">
      <t>ソンギ</t>
    </rPh>
    <rPh sb="17" eb="18">
      <t>ハバ</t>
    </rPh>
    <rPh sb="20" eb="21">
      <t>タイ</t>
    </rPh>
    <rPh sb="23" eb="25">
      <t>リエキ</t>
    </rPh>
    <phoneticPr fontId="3"/>
  </si>
  <si>
    <t>利益を取りこぼしているところや決済の値に足りないものを入力していたりして、デモトレードやリアルトレードでは考えられない間違いばかりですが今は何が何だかわからないけれどとにかく一日も早くチャートを見ることに慣れるようひたすら検証しなくてはと思いました。</t>
    <rPh sb="0" eb="2">
      <t>リエキ</t>
    </rPh>
    <rPh sb="3" eb="4">
      <t>ト</t>
    </rPh>
    <rPh sb="15" eb="17">
      <t>ケッサイ</t>
    </rPh>
    <rPh sb="18" eb="19">
      <t>ネ</t>
    </rPh>
    <rPh sb="20" eb="21">
      <t>タ</t>
    </rPh>
    <rPh sb="27" eb="29">
      <t>ニュウリョク</t>
    </rPh>
    <rPh sb="53" eb="54">
      <t>カンガ</t>
    </rPh>
    <rPh sb="59" eb="61">
      <t>マチガ</t>
    </rPh>
    <rPh sb="68" eb="69">
      <t>イマ</t>
    </rPh>
    <rPh sb="70" eb="71">
      <t>ナニ</t>
    </rPh>
    <rPh sb="72" eb="73">
      <t>ナン</t>
    </rPh>
    <rPh sb="87" eb="89">
      <t>イチニチ</t>
    </rPh>
    <rPh sb="90" eb="91">
      <t>ハヤ</t>
    </rPh>
    <rPh sb="97" eb="98">
      <t>ミ</t>
    </rPh>
    <rPh sb="102" eb="103">
      <t>ナ</t>
    </rPh>
    <rPh sb="111" eb="113">
      <t>ケンショウ</t>
    </rPh>
    <rPh sb="119" eb="120">
      <t>オモ</t>
    </rPh>
    <phoneticPr fontId="2"/>
  </si>
  <si>
    <t>チャートを見ても気づきが全くないので心配ですが沢山チャートを見て検証していけば何か気づくこともあると信じて検証を続けていきます。</t>
    <rPh sb="5" eb="6">
      <t>ミ</t>
    </rPh>
    <rPh sb="8" eb="9">
      <t>キ</t>
    </rPh>
    <rPh sb="12" eb="13">
      <t>マッタ</t>
    </rPh>
    <rPh sb="18" eb="20">
      <t>シンパイ</t>
    </rPh>
    <rPh sb="23" eb="25">
      <t>タクサン</t>
    </rPh>
    <rPh sb="30" eb="31">
      <t>ミ</t>
    </rPh>
    <rPh sb="32" eb="34">
      <t>ケンショウ</t>
    </rPh>
    <rPh sb="39" eb="40">
      <t>ナニ</t>
    </rPh>
    <rPh sb="41" eb="42">
      <t>キ</t>
    </rPh>
    <rPh sb="50" eb="51">
      <t>シン</t>
    </rPh>
    <rPh sb="53" eb="55">
      <t>ケンショウ</t>
    </rPh>
    <rPh sb="56" eb="57">
      <t>ツヅ</t>
    </rPh>
    <phoneticPr fontId="2"/>
  </si>
  <si>
    <t>全時間帯のろうそく足を見直してみました。PBに該当しない（ひげと実体の長さの比が3倍以下）と思われるものが数本あったので削除してみました。フィボナッチの弾き方が反対のものは訂正して画像添付致しました。リスクリワードのピプスの計算間違いや決済レートの入力ミス、そしてよく画像で確認できなかったフィボナッチの値は計算して出してみました。（訂正箇所は黄色で塗りつぶしてあります）</t>
    <rPh sb="0" eb="1">
      <t>ゼン</t>
    </rPh>
    <rPh sb="1" eb="4">
      <t>ジカンタイ</t>
    </rPh>
    <rPh sb="9" eb="10">
      <t>アシ</t>
    </rPh>
    <rPh sb="11" eb="13">
      <t>ミナオ</t>
    </rPh>
    <rPh sb="23" eb="25">
      <t>ガイトウ</t>
    </rPh>
    <rPh sb="32" eb="34">
      <t>ジッタイ</t>
    </rPh>
    <rPh sb="35" eb="36">
      <t>ナガ</t>
    </rPh>
    <rPh sb="38" eb="39">
      <t>ヒ</t>
    </rPh>
    <rPh sb="41" eb="44">
      <t>バイイカ</t>
    </rPh>
    <rPh sb="46" eb="47">
      <t>オモ</t>
    </rPh>
    <rPh sb="53" eb="55">
      <t>スウホン</t>
    </rPh>
    <rPh sb="60" eb="62">
      <t>サクジョ</t>
    </rPh>
    <rPh sb="76" eb="77">
      <t>ヒ</t>
    </rPh>
    <rPh sb="78" eb="79">
      <t>カタ</t>
    </rPh>
    <rPh sb="80" eb="82">
      <t>ハンタイ</t>
    </rPh>
    <rPh sb="86" eb="88">
      <t>テイセイ</t>
    </rPh>
    <rPh sb="90" eb="92">
      <t>ガゾウ</t>
    </rPh>
    <rPh sb="92" eb="94">
      <t>テンプ</t>
    </rPh>
    <rPh sb="94" eb="95">
      <t>イタ</t>
    </rPh>
    <rPh sb="112" eb="114">
      <t>ケイサン</t>
    </rPh>
    <rPh sb="114" eb="116">
      <t>マチガ</t>
    </rPh>
    <rPh sb="118" eb="120">
      <t>ケッサイ</t>
    </rPh>
    <rPh sb="124" eb="126">
      <t>ニュウリョク</t>
    </rPh>
    <rPh sb="134" eb="136">
      <t>ガゾウ</t>
    </rPh>
    <rPh sb="137" eb="139">
      <t>カクニン</t>
    </rPh>
    <rPh sb="152" eb="153">
      <t>アタイ</t>
    </rPh>
    <rPh sb="154" eb="156">
      <t>ケイサン</t>
    </rPh>
    <rPh sb="158" eb="159">
      <t>ダ</t>
    </rPh>
    <rPh sb="167" eb="169">
      <t>テイセイ</t>
    </rPh>
    <rPh sb="169" eb="171">
      <t>カショ</t>
    </rPh>
    <rPh sb="172" eb="174">
      <t>キイロ</t>
    </rPh>
    <rPh sb="175" eb="176">
      <t>ヌ</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</si>
</sst>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0"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3">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7" fillId="2" borderId="1"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176" fontId="8" fillId="0" borderId="1" xfId="0" applyNumberFormat="1" applyFont="1" applyFill="1" applyBorder="1" applyAlignment="1">
      <alignment horizontal="center" vertical="center"/>
    </xf>
    <xf numFmtId="0" fontId="0" fillId="0" borderId="2" xfId="0" applyBorder="1" applyAlignment="1">
      <alignment horizontal="center" vertical="center"/>
    </xf>
    <xf numFmtId="177" fontId="8" fillId="0" borderId="1" xfId="0" applyNumberFormat="1" applyFont="1" applyFill="1" applyBorder="1" applyAlignment="1">
      <alignment horizontal="center" vertical="center"/>
    </xf>
    <xf numFmtId="0" fontId="7" fillId="4" borderId="2" xfId="0" applyFont="1" applyFill="1" applyBorder="1" applyAlignment="1">
      <alignment vertical="center"/>
    </xf>
    <xf numFmtId="0" fontId="0" fillId="0" borderId="3" xfId="0" applyBorder="1" applyAlignment="1">
      <alignment horizontal="center" vertical="center"/>
    </xf>
    <xf numFmtId="0" fontId="7" fillId="0" borderId="3" xfId="0" applyFont="1" applyFill="1" applyBorder="1" applyAlignment="1">
      <alignment horizontal="center" vertical="center"/>
    </xf>
    <xf numFmtId="0" fontId="0" fillId="0" borderId="3" xfId="0" applyFill="1" applyBorder="1" applyAlignment="1">
      <alignment horizontal="center" vertical="center"/>
    </xf>
    <xf numFmtId="0" fontId="7" fillId="0" borderId="3" xfId="0" applyFont="1" applyFill="1" applyBorder="1" applyAlignment="1">
      <alignment vertical="center"/>
    </xf>
    <xf numFmtId="0" fontId="0" fillId="0" borderId="4" xfId="0" applyFill="1" applyBorder="1" applyAlignment="1">
      <alignment horizontal="center" vertical="center"/>
    </xf>
    <xf numFmtId="0" fontId="7"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7" fillId="4" borderId="6" xfId="0" applyFont="1" applyFill="1" applyBorder="1" applyAlignment="1">
      <alignment vertical="center"/>
    </xf>
    <xf numFmtId="0" fontId="7" fillId="5" borderId="1" xfId="0" applyFont="1" applyFill="1" applyBorder="1" applyAlignment="1">
      <alignment horizontal="center" vertical="center" shrinkToFit="1"/>
    </xf>
    <xf numFmtId="0" fontId="8" fillId="0"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0" borderId="0" xfId="0" applyFont="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0" fillId="0" borderId="0" xfId="0" applyFont="1" applyAlignment="1">
      <alignment horizontal="center" vertical="center"/>
    </xf>
    <xf numFmtId="10" fontId="0" fillId="0" borderId="0" xfId="0" applyNumberFormat="1" applyAlignment="1">
      <alignment horizontal="center" vertical="center"/>
    </xf>
    <xf numFmtId="10" fontId="0" fillId="0" borderId="0" xfId="0" applyNumberFormat="1">
      <alignment vertical="center"/>
    </xf>
    <xf numFmtId="0" fontId="7" fillId="4" borderId="1" xfId="0" applyFont="1" applyFill="1" applyBorder="1" applyAlignment="1">
      <alignment horizontal="center" vertical="center"/>
    </xf>
    <xf numFmtId="0" fontId="0" fillId="0" borderId="1" xfId="0" applyBorder="1" applyAlignment="1">
      <alignment horizontal="center" vertical="center"/>
    </xf>
    <xf numFmtId="0" fontId="7" fillId="4" borderId="5" xfId="0" applyFont="1" applyFill="1" applyBorder="1" applyAlignment="1">
      <alignment horizontal="center" vertical="center"/>
    </xf>
    <xf numFmtId="0" fontId="0" fillId="0" borderId="2" xfId="0"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18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80" fontId="8" fillId="0" borderId="7" xfId="0" applyNumberFormat="1" applyFont="1" applyFill="1" applyBorder="1" applyAlignment="1">
      <alignment horizontal="center" vertical="center"/>
    </xf>
    <xf numFmtId="180" fontId="8" fillId="0" borderId="2"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181" fontId="8" fillId="0" borderId="1" xfId="0" applyNumberFormat="1" applyFont="1" applyFill="1" applyBorder="1" applyAlignment="1">
      <alignment horizontal="center" vertical="center"/>
    </xf>
    <xf numFmtId="0" fontId="7" fillId="3" borderId="10"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7" borderId="1" xfId="0" applyFont="1" applyFill="1" applyBorder="1" applyAlignment="1">
      <alignment horizontal="center" vertical="center" shrinkToFit="1"/>
    </xf>
    <xf numFmtId="0" fontId="7" fillId="5" borderId="7" xfId="0" applyFont="1" applyFill="1" applyBorder="1" applyAlignment="1">
      <alignment horizontal="center" vertical="center" shrinkToFit="1"/>
    </xf>
    <xf numFmtId="0" fontId="7" fillId="5" borderId="2"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178" fontId="0" fillId="0" borderId="1" xfId="0" applyNumberFormat="1" applyBorder="1" applyAlignment="1">
      <alignment horizontal="center" vertical="center"/>
    </xf>
    <xf numFmtId="0" fontId="7" fillId="4" borderId="5" xfId="0" applyFont="1" applyFill="1" applyBorder="1" applyAlignment="1">
      <alignment horizontal="center" vertical="center"/>
    </xf>
    <xf numFmtId="0" fontId="7"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7" fillId="8" borderId="8" xfId="0" applyFont="1" applyFill="1" applyBorder="1" applyAlignment="1">
      <alignment horizontal="center" vertical="center" shrinkToFit="1"/>
    </xf>
    <xf numFmtId="0" fontId="7" fillId="8" borderId="1" xfId="0" applyFont="1" applyFill="1" applyBorder="1" applyAlignment="1">
      <alignment horizontal="center" vertical="center" shrinkToFit="1"/>
    </xf>
    <xf numFmtId="0" fontId="7" fillId="9" borderId="6" xfId="0" applyFont="1" applyFill="1" applyBorder="1" applyAlignment="1">
      <alignment horizontal="center" vertical="center" shrinkToFit="1"/>
    </xf>
    <xf numFmtId="0" fontId="7" fillId="9" borderId="9" xfId="0" applyFont="1" applyFill="1" applyBorder="1" applyAlignment="1">
      <alignment horizontal="center" vertical="center" shrinkToFit="1"/>
    </xf>
    <xf numFmtId="0" fontId="7" fillId="9" borderId="10" xfId="0" applyFont="1" applyFill="1" applyBorder="1" applyAlignment="1">
      <alignment horizontal="center" vertical="center" shrinkToFit="1"/>
    </xf>
    <xf numFmtId="0" fontId="7" fillId="9" borderId="11"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10" borderId="1" xfId="0" applyFont="1" applyFill="1" applyBorder="1" applyAlignment="1">
      <alignment horizontal="center" vertical="center" shrinkToFit="1"/>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11" borderId="1" xfId="0" applyFill="1" applyBorder="1" applyAlignment="1">
      <alignment horizontal="center" vertical="center"/>
    </xf>
    <xf numFmtId="180" fontId="0" fillId="11" borderId="1" xfId="0" applyNumberForma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177" fontId="8" fillId="12" borderId="1" xfId="0" applyNumberFormat="1" applyFont="1" applyFill="1" applyBorder="1" applyAlignment="1">
      <alignment horizontal="center" vertical="center"/>
    </xf>
    <xf numFmtId="0" fontId="8" fillId="12" borderId="1" xfId="0" applyFont="1" applyFill="1" applyBorder="1" applyAlignment="1">
      <alignment horizontal="center" vertical="center"/>
    </xf>
    <xf numFmtId="0" fontId="8" fillId="12" borderId="1" xfId="0" applyFont="1" applyFill="1" applyBorder="1" applyAlignment="1">
      <alignment horizontal="center" vertical="center"/>
    </xf>
    <xf numFmtId="181" fontId="8" fillId="0" borderId="7" xfId="0" applyNumberFormat="1" applyFont="1" applyFill="1" applyBorder="1" applyAlignment="1">
      <alignment horizontal="center" vertical="center"/>
    </xf>
    <xf numFmtId="181" fontId="8" fillId="0" borderId="2" xfId="0" applyNumberFormat="1" applyFont="1" applyFill="1" applyBorder="1" applyAlignment="1">
      <alignment horizontal="center" vertical="center"/>
    </xf>
    <xf numFmtId="178" fontId="8" fillId="0" borderId="7" xfId="0" applyNumberFormat="1" applyFont="1" applyFill="1" applyBorder="1" applyAlignment="1">
      <alignment horizontal="center" vertical="center"/>
    </xf>
    <xf numFmtId="178" fontId="8" fillId="0" borderId="2" xfId="0" applyNumberFormat="1"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12" borderId="7" xfId="0" applyFont="1" applyFill="1" applyBorder="1" applyAlignment="1">
      <alignment horizontal="center" vertical="center"/>
    </xf>
    <xf numFmtId="0" fontId="8" fillId="12" borderId="2" xfId="0" applyFont="1" applyFill="1" applyBorder="1" applyAlignment="1">
      <alignment horizontal="center" vertical="center"/>
    </xf>
  </cellXfs>
  <cellStyles count="4">
    <cellStyle name="パーセント" xfId="1" builtinId="5"/>
    <cellStyle name="標準" xfId="0" builtinId="0"/>
    <cellStyle name="標準 2" xfId="2" xr:uid="{00000000-0005-0000-0000-000002000000}"/>
    <cellStyle name="標準 3" xfId="3" xr:uid="{00000000-0005-0000-0000-000003000000}"/>
  </cellStyles>
  <dxfs count="8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551537</xdr:colOff>
      <xdr:row>32</xdr:row>
      <xdr:rowOff>110631</xdr:rowOff>
    </xdr:to>
    <xdr:pic>
      <xdr:nvPicPr>
        <xdr:cNvPr id="5" name="図 4">
          <a:extLst>
            <a:ext uri="{FF2B5EF4-FFF2-40B4-BE49-F238E27FC236}">
              <a16:creationId xmlns:a16="http://schemas.microsoft.com/office/drawing/2014/main" id="{F3F1250D-13CC-41ED-8325-7252DB297C53}"/>
            </a:ext>
          </a:extLst>
        </xdr:cNvPr>
        <xdr:cNvPicPr>
          <a:picLocks noChangeAspect="1"/>
        </xdr:cNvPicPr>
      </xdr:nvPicPr>
      <xdr:blipFill>
        <a:blip xmlns:r="http://schemas.openxmlformats.org/officeDocument/2006/relationships" r:embed="rId1"/>
        <a:stretch>
          <a:fillRect/>
        </a:stretch>
      </xdr:blipFill>
      <xdr:spPr>
        <a:xfrm>
          <a:off x="0" y="0"/>
          <a:ext cx="14572337" cy="54751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13"/>
  <sheetViews>
    <sheetView workbookViewId="0">
      <selection activeCell="A3" sqref="A3"/>
    </sheetView>
  </sheetViews>
  <sheetFormatPr defaultRowHeight="13.2" x14ac:dyDescent="0.2"/>
  <sheetData>
    <row r="2" spans="1:2" x14ac:dyDescent="0.2">
      <c r="A2" t="s">
        <v>47</v>
      </c>
    </row>
    <row r="3" spans="1:2" x14ac:dyDescent="0.2">
      <c r="A3">
        <v>100000</v>
      </c>
    </row>
    <row r="5" spans="1:2" x14ac:dyDescent="0.2">
      <c r="A5" t="s">
        <v>48</v>
      </c>
    </row>
    <row r="6" spans="1:2" x14ac:dyDescent="0.2">
      <c r="A6" t="s">
        <v>55</v>
      </c>
      <c r="B6">
        <v>90</v>
      </c>
    </row>
    <row r="7" spans="1:2" x14ac:dyDescent="0.2">
      <c r="A7" t="s">
        <v>54</v>
      </c>
      <c r="B7">
        <v>90</v>
      </c>
    </row>
    <row r="8" spans="1:2" x14ac:dyDescent="0.2">
      <c r="A8" t="s">
        <v>52</v>
      </c>
      <c r="B8">
        <v>110</v>
      </c>
    </row>
    <row r="9" spans="1:2" x14ac:dyDescent="0.2">
      <c r="A9" t="s">
        <v>50</v>
      </c>
      <c r="B9">
        <v>120</v>
      </c>
    </row>
    <row r="10" spans="1:2" x14ac:dyDescent="0.2">
      <c r="A10" t="s">
        <v>51</v>
      </c>
      <c r="B10">
        <v>150</v>
      </c>
    </row>
    <row r="11" spans="1:2" x14ac:dyDescent="0.2">
      <c r="A11" t="s">
        <v>56</v>
      </c>
      <c r="B11">
        <v>100</v>
      </c>
    </row>
    <row r="12" spans="1:2" x14ac:dyDescent="0.2">
      <c r="A12" t="s">
        <v>53</v>
      </c>
      <c r="B12">
        <v>80</v>
      </c>
    </row>
    <row r="13" spans="1:2" x14ac:dyDescent="0.2">
      <c r="A13" t="s">
        <v>49</v>
      </c>
      <c r="B13">
        <v>120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69103-ED1F-4180-A818-B732AC082B10}">
  <dimension ref="B2:W109"/>
  <sheetViews>
    <sheetView zoomScale="115" zoomScaleNormal="115" workbookViewId="0">
      <pane ySplit="8" topLeftCell="A84" activePane="bottomLeft" state="frozen"/>
      <selection pane="bottomLeft" activeCell="X2" sqref="X2"/>
    </sheetView>
  </sheetViews>
  <sheetFormatPr defaultRowHeight="13.2" x14ac:dyDescent="0.2"/>
  <cols>
    <col min="1" max="1" width="2.88671875" customWidth="1"/>
    <col min="2" max="18" width="6.6640625" customWidth="1"/>
    <col min="22" max="22" width="10.88671875" style="23" hidden="1" customWidth="1"/>
    <col min="23" max="23" width="0" hidden="1" customWidth="1"/>
  </cols>
  <sheetData>
    <row r="2" spans="2:23" x14ac:dyDescent="0.2">
      <c r="B2" s="62" t="s">
        <v>5</v>
      </c>
      <c r="C2" s="62"/>
      <c r="D2" s="81" t="s">
        <v>57</v>
      </c>
      <c r="E2" s="81"/>
      <c r="F2" s="62" t="s">
        <v>6</v>
      </c>
      <c r="G2" s="62"/>
      <c r="H2" s="77" t="s">
        <v>61</v>
      </c>
      <c r="I2" s="77"/>
      <c r="J2" s="62" t="s">
        <v>7</v>
      </c>
      <c r="K2" s="62"/>
      <c r="L2" s="82">
        <v>300000</v>
      </c>
      <c r="M2" s="81"/>
      <c r="N2" s="62" t="s">
        <v>8</v>
      </c>
      <c r="O2" s="62"/>
      <c r="P2" s="78">
        <f>SUM(L2,D4)</f>
        <v>288258.42300896073</v>
      </c>
      <c r="Q2" s="77"/>
      <c r="R2" s="1"/>
      <c r="S2" s="1"/>
      <c r="T2" s="1"/>
    </row>
    <row r="3" spans="2:23" ht="57" customHeight="1" x14ac:dyDescent="0.2">
      <c r="B3" s="62" t="s">
        <v>9</v>
      </c>
      <c r="C3" s="62"/>
      <c r="D3" s="79" t="s">
        <v>38</v>
      </c>
      <c r="E3" s="79"/>
      <c r="F3" s="79"/>
      <c r="G3" s="79"/>
      <c r="H3" s="79"/>
      <c r="I3" s="79"/>
      <c r="J3" s="62" t="s">
        <v>10</v>
      </c>
      <c r="K3" s="62"/>
      <c r="L3" s="79" t="s">
        <v>60</v>
      </c>
      <c r="M3" s="80"/>
      <c r="N3" s="80"/>
      <c r="O3" s="80"/>
      <c r="P3" s="80"/>
      <c r="Q3" s="80"/>
      <c r="R3" s="1"/>
      <c r="S3" s="1"/>
    </row>
    <row r="4" spans="2:23" x14ac:dyDescent="0.2">
      <c r="B4" s="62" t="s">
        <v>11</v>
      </c>
      <c r="C4" s="62"/>
      <c r="D4" s="60">
        <f>SUM($R$9:$S$993)</f>
        <v>-11741.576991039268</v>
      </c>
      <c r="E4" s="60"/>
      <c r="F4" s="62" t="s">
        <v>12</v>
      </c>
      <c r="G4" s="62"/>
      <c r="H4" s="76">
        <f>SUM($T$9:$U$108)</f>
        <v>-116.90000000000396</v>
      </c>
      <c r="I4" s="77"/>
      <c r="J4" s="59" t="s">
        <v>13</v>
      </c>
      <c r="K4" s="59"/>
      <c r="L4" s="78">
        <f>MAX($C$9:$D$990)-C9</f>
        <v>24117.630562768667</v>
      </c>
      <c r="M4" s="78"/>
      <c r="N4" s="59" t="s">
        <v>14</v>
      </c>
      <c r="O4" s="59"/>
      <c r="P4" s="60">
        <f>SUMIF(R9:S990,"&lt;0",R9:S990)</f>
        <v>-444905.57882587583</v>
      </c>
      <c r="Q4" s="60"/>
      <c r="R4" s="1"/>
      <c r="S4" s="1"/>
      <c r="T4" s="1"/>
    </row>
    <row r="5" spans="2:23" x14ac:dyDescent="0.2">
      <c r="B5" s="40" t="s">
        <v>15</v>
      </c>
      <c r="C5" s="39">
        <f>COUNTIF($R$9:$R$990,"&gt;0")</f>
        <v>32</v>
      </c>
      <c r="D5" s="38" t="s">
        <v>16</v>
      </c>
      <c r="E5" s="16">
        <f>COUNTIF($R$9:$R$990,"&lt;0")</f>
        <v>55</v>
      </c>
      <c r="F5" s="38" t="s">
        <v>17</v>
      </c>
      <c r="G5" s="39">
        <f>COUNTIF($R$9:$R$990,"=0")</f>
        <v>0</v>
      </c>
      <c r="H5" s="38" t="s">
        <v>18</v>
      </c>
      <c r="I5" s="3">
        <f>C5/SUM(C5,E5,G5)</f>
        <v>0.36781609195402298</v>
      </c>
      <c r="J5" s="61" t="s">
        <v>19</v>
      </c>
      <c r="K5" s="62"/>
      <c r="L5" s="63">
        <f>MAX(V9:V993)</f>
        <v>3</v>
      </c>
      <c r="M5" s="64"/>
      <c r="N5" s="18" t="s">
        <v>20</v>
      </c>
      <c r="O5" s="9"/>
      <c r="P5" s="63">
        <f>MAX(W9:W993)</f>
        <v>6</v>
      </c>
      <c r="Q5" s="64"/>
      <c r="R5" s="1"/>
      <c r="S5" s="36"/>
      <c r="T5" s="1"/>
    </row>
    <row r="6" spans="2:23" x14ac:dyDescent="0.2">
      <c r="B6" s="11"/>
      <c r="C6" s="14"/>
      <c r="D6" s="15"/>
      <c r="E6" s="12"/>
      <c r="F6" s="11"/>
      <c r="G6" s="12"/>
      <c r="H6" s="11"/>
      <c r="I6" s="17"/>
      <c r="J6" s="11"/>
      <c r="K6" s="11"/>
      <c r="L6" s="12"/>
      <c r="M6" s="12"/>
      <c r="N6" s="13"/>
      <c r="O6" s="13"/>
      <c r="P6" s="10"/>
      <c r="Q6" s="41"/>
      <c r="R6" s="1"/>
      <c r="S6" s="1"/>
      <c r="U6" s="37"/>
    </row>
    <row r="7" spans="2:23" x14ac:dyDescent="0.2">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3" x14ac:dyDescent="0.2">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3" x14ac:dyDescent="0.2">
      <c r="B9" s="42">
        <v>1</v>
      </c>
      <c r="C9" s="44">
        <f>L2</f>
        <v>300000</v>
      </c>
      <c r="D9" s="44"/>
      <c r="E9" s="42">
        <v>2018</v>
      </c>
      <c r="F9" s="8">
        <v>43467</v>
      </c>
      <c r="G9" s="42" t="s">
        <v>4</v>
      </c>
      <c r="H9" s="45">
        <v>112.755</v>
      </c>
      <c r="I9" s="45"/>
      <c r="J9" s="42">
        <v>10.199999999999999</v>
      </c>
      <c r="K9" s="46">
        <f t="shared" ref="K9:K72" si="0">IF(J9="","",C9*0.03)</f>
        <v>9000</v>
      </c>
      <c r="L9" s="47"/>
      <c r="M9" s="6">
        <f>IF(J9="","",(K9/J9)/LOOKUP(RIGHT($D$2,3),定数!$A$6:$A$13,定数!$B$6:$B$13))</f>
        <v>8.8235294117647065</v>
      </c>
      <c r="N9" s="42">
        <v>2018</v>
      </c>
      <c r="O9" s="8">
        <v>43467</v>
      </c>
      <c r="P9" s="45">
        <v>112.65300000000001</v>
      </c>
      <c r="Q9" s="45"/>
      <c r="R9" s="48">
        <f>IF(P9="","",T9*M9*LOOKUP(RIGHT($D$2,3),定数!$A$6:$A$13,定数!$B$6:$B$13))</f>
        <v>-8999.9999999990869</v>
      </c>
      <c r="S9" s="48"/>
      <c r="T9" s="49">
        <f>IF(P9="","",IF(G9="買",(P9-H9),(H9-P9))*IF(RIGHT($D$2,3)="JPY",100,10000))</f>
        <v>-10.199999999998965</v>
      </c>
      <c r="U9" s="49"/>
      <c r="V9" s="35">
        <f>IF(T9&lt;&gt;"",IF(T9&gt;0,1+V8,0),"")</f>
        <v>0</v>
      </c>
      <c r="W9">
        <f>IF(T9&lt;&gt;"",IF(T9&lt;0,1+W8,0),"")</f>
        <v>1</v>
      </c>
    </row>
    <row r="10" spans="2:23" x14ac:dyDescent="0.2">
      <c r="B10" s="42">
        <v>2</v>
      </c>
      <c r="C10" s="44">
        <f t="shared" ref="C10:C73" si="1">IF(R9="","",C9+R9)</f>
        <v>291000.00000000093</v>
      </c>
      <c r="D10" s="44"/>
      <c r="E10" s="42">
        <v>2018</v>
      </c>
      <c r="F10" s="8">
        <v>43468</v>
      </c>
      <c r="G10" s="42" t="s">
        <v>4</v>
      </c>
      <c r="H10" s="45">
        <v>112.352</v>
      </c>
      <c r="I10" s="45"/>
      <c r="J10" s="42">
        <v>9.4</v>
      </c>
      <c r="K10" s="46">
        <f t="shared" si="0"/>
        <v>8730.0000000000273</v>
      </c>
      <c r="L10" s="47"/>
      <c r="M10" s="6">
        <f>IF(J10="","",(K10/J10)/LOOKUP(RIGHT($D$2,3),定数!$A$6:$A$13,定数!$B$6:$B$13))</f>
        <v>9.2872340425532212</v>
      </c>
      <c r="N10" s="42">
        <v>2018</v>
      </c>
      <c r="O10" s="8">
        <v>43468</v>
      </c>
      <c r="P10" s="45">
        <v>112.258</v>
      </c>
      <c r="Q10" s="45"/>
      <c r="R10" s="48">
        <f>IF(P10="","",T10*M10*LOOKUP(RIGHT($D$2,3),定数!$A$6:$A$13,定数!$B$6:$B$13))</f>
        <v>-8730.0000000007985</v>
      </c>
      <c r="S10" s="48"/>
      <c r="T10" s="49">
        <f>IF(P10="","",IF(G10="買",(P10-H10),(H10-P10))*IF(RIGHT($D$2,3)="JPY",100,10000))</f>
        <v>-9.4000000000008299</v>
      </c>
      <c r="U10" s="49"/>
      <c r="V10" s="23">
        <f>IF(T10&lt;&gt;"",IF(T10&gt;0,1+V9,0),"")</f>
        <v>0</v>
      </c>
      <c r="W10">
        <f t="shared" ref="W10:W73" si="2">IF(T10&lt;&gt;"",IF(T10&lt;0,1+W9,0),"")</f>
        <v>2</v>
      </c>
    </row>
    <row r="11" spans="2:23" x14ac:dyDescent="0.2">
      <c r="B11" s="42">
        <v>3</v>
      </c>
      <c r="C11" s="44">
        <f t="shared" si="1"/>
        <v>282270.00000000012</v>
      </c>
      <c r="D11" s="44"/>
      <c r="E11" s="42">
        <v>2018</v>
      </c>
      <c r="F11" s="8">
        <v>43484</v>
      </c>
      <c r="G11" s="42" t="s">
        <v>3</v>
      </c>
      <c r="H11" s="45">
        <v>110.54300000000001</v>
      </c>
      <c r="I11" s="45"/>
      <c r="J11" s="42">
        <v>20</v>
      </c>
      <c r="K11" s="46">
        <f t="shared" si="0"/>
        <v>8468.100000000004</v>
      </c>
      <c r="L11" s="47"/>
      <c r="M11" s="6">
        <f>IF(J11="","",(K11/J11)/LOOKUP(RIGHT($D$2,3),定数!$A$6:$A$13,定数!$B$6:$B$13))</f>
        <v>4.2340500000000016</v>
      </c>
      <c r="N11" s="42">
        <v>2018</v>
      </c>
      <c r="O11" s="8">
        <v>43485</v>
      </c>
      <c r="P11" s="45">
        <v>110.74299999999999</v>
      </c>
      <c r="Q11" s="45"/>
      <c r="R11" s="48">
        <f>IF(P11="","",T11*M11*LOOKUP(RIGHT($D$2,3),定数!$A$6:$A$13,定数!$B$6:$B$13))</f>
        <v>-8468.099999999522</v>
      </c>
      <c r="S11" s="48"/>
      <c r="T11" s="49">
        <f>IF(P11="","",IF(G11="買",(P11-H11),(H11-P11))*IF(RIGHT($D$2,3)="JPY",100,10000))</f>
        <v>-19.999999999998863</v>
      </c>
      <c r="U11" s="49"/>
      <c r="V11" s="23">
        <f>IF(T11&lt;&gt;"",IF(T11&gt;0,1+V10,0),"")</f>
        <v>0</v>
      </c>
      <c r="W11">
        <f t="shared" si="2"/>
        <v>3</v>
      </c>
    </row>
    <row r="12" spans="2:23" x14ac:dyDescent="0.2">
      <c r="B12" s="42">
        <v>4</v>
      </c>
      <c r="C12" s="44">
        <f t="shared" si="1"/>
        <v>273801.90000000061</v>
      </c>
      <c r="D12" s="44"/>
      <c r="E12" s="42">
        <v>2018</v>
      </c>
      <c r="F12" s="8">
        <v>43490</v>
      </c>
      <c r="G12" s="42" t="s">
        <v>3</v>
      </c>
      <c r="H12" s="45">
        <v>108.61799999999999</v>
      </c>
      <c r="I12" s="45"/>
      <c r="J12" s="42">
        <v>52.3</v>
      </c>
      <c r="K12" s="46">
        <f t="shared" si="0"/>
        <v>8214.0570000000171</v>
      </c>
      <c r="L12" s="47"/>
      <c r="M12" s="6">
        <f>IF(J12="","",(K12/J12)/LOOKUP(RIGHT($D$2,3),定数!$A$6:$A$13,定数!$B$6:$B$13))</f>
        <v>1.5705653919694107</v>
      </c>
      <c r="N12" s="42">
        <v>2018</v>
      </c>
      <c r="O12" s="8">
        <v>43491</v>
      </c>
      <c r="P12" s="45">
        <v>109.14100000000001</v>
      </c>
      <c r="Q12" s="45"/>
      <c r="R12" s="48">
        <f>IF(P12="","",T12*M12*LOOKUP(RIGHT($D$2,3),定数!$A$6:$A$13,定数!$B$6:$B$13))</f>
        <v>-8214.0570000001808</v>
      </c>
      <c r="S12" s="48"/>
      <c r="T12" s="49">
        <f t="shared" ref="T12:T75" si="3">IF(P12="","",IF(G12="買",(P12-H12),(H12-P12))*IF(RIGHT($D$2,3)="JPY",100,10000))</f>
        <v>-52.300000000001035</v>
      </c>
      <c r="U12" s="49"/>
      <c r="V12" s="23">
        <f>IF(T12&lt;&gt;"",IF(T12&gt;0,1+V11,0),"")</f>
        <v>0</v>
      </c>
      <c r="W12">
        <f t="shared" si="2"/>
        <v>4</v>
      </c>
    </row>
    <row r="13" spans="2:23" x14ac:dyDescent="0.2">
      <c r="B13" s="42">
        <v>5</v>
      </c>
      <c r="C13" s="44">
        <f t="shared" si="1"/>
        <v>265587.8430000004</v>
      </c>
      <c r="D13" s="44"/>
      <c r="E13" s="42">
        <v>2018</v>
      </c>
      <c r="F13" s="8">
        <v>43499</v>
      </c>
      <c r="G13" s="42" t="s">
        <v>4</v>
      </c>
      <c r="H13" s="45">
        <v>110.21</v>
      </c>
      <c r="I13" s="45"/>
      <c r="J13" s="42">
        <v>20.2</v>
      </c>
      <c r="K13" s="46">
        <f t="shared" si="0"/>
        <v>7967.635290000012</v>
      </c>
      <c r="L13" s="47"/>
      <c r="M13" s="6">
        <f>IF(J13="","",(K13/J13)/LOOKUP(RIGHT($D$2,3),定数!$A$6:$A$13,定数!$B$6:$B$13))</f>
        <v>3.9443739059406</v>
      </c>
      <c r="N13" s="42">
        <v>2018</v>
      </c>
      <c r="O13" s="8">
        <v>43501</v>
      </c>
      <c r="P13" s="45">
        <v>110.008</v>
      </c>
      <c r="Q13" s="45"/>
      <c r="R13" s="48">
        <f>IF(P13="","",T13*M13*LOOKUP(RIGHT($D$2,3),定数!$A$6:$A$13,定数!$B$6:$B$13))</f>
        <v>-7967.6352899999401</v>
      </c>
      <c r="S13" s="48"/>
      <c r="T13" s="49">
        <f t="shared" si="3"/>
        <v>-20.199999999999818</v>
      </c>
      <c r="U13" s="49"/>
      <c r="V13" s="23">
        <f t="shared" ref="V13:V22" si="4">IF(T13&lt;&gt;"",IF(T13&gt;0,1+V12,0),"")</f>
        <v>0</v>
      </c>
      <c r="W13">
        <f t="shared" si="2"/>
        <v>5</v>
      </c>
    </row>
    <row r="14" spans="2:23" x14ac:dyDescent="0.2">
      <c r="B14" s="42">
        <v>6</v>
      </c>
      <c r="C14" s="44">
        <f t="shared" si="1"/>
        <v>257620.20771000045</v>
      </c>
      <c r="D14" s="44"/>
      <c r="E14" s="42">
        <v>2018</v>
      </c>
      <c r="F14" s="8">
        <v>43509</v>
      </c>
      <c r="G14" s="42" t="s">
        <v>37</v>
      </c>
      <c r="H14" s="45">
        <v>107.54300000000001</v>
      </c>
      <c r="I14" s="45"/>
      <c r="J14" s="42">
        <v>19.899999999999999</v>
      </c>
      <c r="K14" s="46">
        <f t="shared" si="0"/>
        <v>7728.606231300013</v>
      </c>
      <c r="L14" s="47"/>
      <c r="M14" s="6">
        <f>IF(J14="","",(K14/J14)/LOOKUP(RIGHT($D$2,3),定数!$A$6:$A$13,定数!$B$6:$B$13))</f>
        <v>3.8837217242713638</v>
      </c>
      <c r="N14" s="42">
        <v>2018</v>
      </c>
      <c r="O14" s="8">
        <v>43510</v>
      </c>
      <c r="P14" s="45">
        <v>107.742</v>
      </c>
      <c r="Q14" s="45"/>
      <c r="R14" s="48">
        <f>IF(P14="","",T14*M14*LOOKUP(RIGHT($D$2,3),定数!$A$6:$A$13,定数!$B$6:$B$13))</f>
        <v>-7728.6062312999393</v>
      </c>
      <c r="S14" s="48"/>
      <c r="T14" s="49">
        <f t="shared" si="3"/>
        <v>-19.899999999999807</v>
      </c>
      <c r="U14" s="49"/>
      <c r="V14" s="23">
        <f t="shared" si="4"/>
        <v>0</v>
      </c>
      <c r="W14">
        <f t="shared" si="2"/>
        <v>6</v>
      </c>
    </row>
    <row r="15" spans="2:23" x14ac:dyDescent="0.2">
      <c r="B15" s="42">
        <v>7</v>
      </c>
      <c r="C15" s="44">
        <f t="shared" si="1"/>
        <v>249891.60147870053</v>
      </c>
      <c r="D15" s="44"/>
      <c r="E15" s="42">
        <v>2018</v>
      </c>
      <c r="F15" s="8">
        <v>43512</v>
      </c>
      <c r="G15" s="42" t="s">
        <v>3</v>
      </c>
      <c r="H15" s="45">
        <v>106.045</v>
      </c>
      <c r="I15" s="45"/>
      <c r="J15" s="42">
        <v>15.6</v>
      </c>
      <c r="K15" s="46">
        <f t="shared" si="0"/>
        <v>7496.7480443610157</v>
      </c>
      <c r="L15" s="47"/>
      <c r="M15" s="6">
        <f>IF(J15="","",(K15/J15)/LOOKUP(RIGHT($D$2,3),定数!$A$6:$A$13,定数!$B$6:$B$13))</f>
        <v>4.8056077207442414</v>
      </c>
      <c r="N15" s="42">
        <v>2018</v>
      </c>
      <c r="O15" s="8">
        <v>43512</v>
      </c>
      <c r="P15" s="45">
        <v>105.84099999999999</v>
      </c>
      <c r="Q15" s="45"/>
      <c r="R15" s="48">
        <f>IF(P15="","",T15*M15*LOOKUP(RIGHT($D$2,3),定数!$A$6:$A$13,定数!$B$6:$B$13))</f>
        <v>9803.4397503186246</v>
      </c>
      <c r="S15" s="48"/>
      <c r="T15" s="49">
        <f t="shared" si="3"/>
        <v>20.400000000000773</v>
      </c>
      <c r="U15" s="49"/>
      <c r="V15" s="23">
        <f t="shared" si="4"/>
        <v>1</v>
      </c>
      <c r="W15">
        <f t="shared" si="2"/>
        <v>0</v>
      </c>
    </row>
    <row r="16" spans="2:23" x14ac:dyDescent="0.2">
      <c r="B16" s="42">
        <v>8</v>
      </c>
      <c r="C16" s="44">
        <f t="shared" si="1"/>
        <v>259695.04122901915</v>
      </c>
      <c r="D16" s="44"/>
      <c r="E16" s="42">
        <v>2018</v>
      </c>
      <c r="F16" s="8">
        <v>43515</v>
      </c>
      <c r="G16" s="42" t="s">
        <v>4</v>
      </c>
      <c r="H16" s="45">
        <v>106.31</v>
      </c>
      <c r="I16" s="45"/>
      <c r="J16" s="42">
        <v>17.899999999999999</v>
      </c>
      <c r="K16" s="46">
        <f t="shared" si="0"/>
        <v>7790.8512368705742</v>
      </c>
      <c r="L16" s="47"/>
      <c r="M16" s="6">
        <f>IF(J16="","",(K16/J16)/LOOKUP(RIGHT($D$2,3),定数!$A$6:$A$13,定数!$B$6:$B$13))</f>
        <v>4.3524308585869136</v>
      </c>
      <c r="N16" s="42">
        <v>2018</v>
      </c>
      <c r="O16" s="8">
        <v>43515</v>
      </c>
      <c r="P16" s="45">
        <v>106.131</v>
      </c>
      <c r="Q16" s="45"/>
      <c r="R16" s="48">
        <f>IF(P16="","",T16*M16*LOOKUP(RIGHT($D$2,3),定数!$A$6:$A$13,定数!$B$6:$B$13))</f>
        <v>-7790.8512368706643</v>
      </c>
      <c r="S16" s="48"/>
      <c r="T16" s="49">
        <f t="shared" si="3"/>
        <v>-17.900000000000205</v>
      </c>
      <c r="U16" s="49"/>
      <c r="V16" s="23">
        <f t="shared" si="4"/>
        <v>0</v>
      </c>
      <c r="W16">
        <f t="shared" si="2"/>
        <v>1</v>
      </c>
    </row>
    <row r="17" spans="2:23" x14ac:dyDescent="0.2">
      <c r="B17" s="42">
        <v>9</v>
      </c>
      <c r="C17" s="44">
        <f t="shared" si="1"/>
        <v>251904.18999214849</v>
      </c>
      <c r="D17" s="44"/>
      <c r="E17" s="42">
        <v>2018</v>
      </c>
      <c r="F17" s="8">
        <v>43517</v>
      </c>
      <c r="G17" s="42" t="s">
        <v>4</v>
      </c>
      <c r="H17" s="45">
        <v>107.30500000000001</v>
      </c>
      <c r="I17" s="45"/>
      <c r="J17" s="42">
        <v>11.5</v>
      </c>
      <c r="K17" s="46">
        <f t="shared" si="0"/>
        <v>7557.1256997644541</v>
      </c>
      <c r="L17" s="47"/>
      <c r="M17" s="6">
        <f>IF(J17="","",(K17/J17)/LOOKUP(RIGHT($D$2,3),定数!$A$6:$A$13,定数!$B$6:$B$13))</f>
        <v>6.5714136519690909</v>
      </c>
      <c r="N17" s="42">
        <v>2018</v>
      </c>
      <c r="O17" s="8">
        <v>43517</v>
      </c>
      <c r="P17" s="45">
        <v>107.505</v>
      </c>
      <c r="Q17" s="45"/>
      <c r="R17" s="48">
        <f>IF(P17="","",T17*M17*LOOKUP(RIGHT($D$2,3),定数!$A$6:$A$13,定数!$B$6:$B$13))</f>
        <v>13142.827303937434</v>
      </c>
      <c r="S17" s="48"/>
      <c r="T17" s="49">
        <f t="shared" si="3"/>
        <v>19.999999999998863</v>
      </c>
      <c r="U17" s="49"/>
      <c r="V17" s="23">
        <f t="shared" si="4"/>
        <v>1</v>
      </c>
      <c r="W17">
        <f t="shared" si="2"/>
        <v>0</v>
      </c>
    </row>
    <row r="18" spans="2:23" x14ac:dyDescent="0.2">
      <c r="B18" s="42">
        <v>10</v>
      </c>
      <c r="C18" s="44">
        <f t="shared" si="1"/>
        <v>265047.01729608595</v>
      </c>
      <c r="D18" s="44"/>
      <c r="E18" s="42">
        <v>2018</v>
      </c>
      <c r="F18" s="8">
        <v>43524</v>
      </c>
      <c r="G18" s="42" t="s">
        <v>3</v>
      </c>
      <c r="H18" s="45">
        <v>107.071</v>
      </c>
      <c r="I18" s="45"/>
      <c r="J18" s="42">
        <v>9</v>
      </c>
      <c r="K18" s="46">
        <f t="shared" si="0"/>
        <v>7951.4105188825779</v>
      </c>
      <c r="L18" s="47"/>
      <c r="M18" s="6">
        <f>IF(J18="","",(K18/J18)/LOOKUP(RIGHT($D$2,3),定数!$A$6:$A$13,定数!$B$6:$B$13))</f>
        <v>8.8349005765361976</v>
      </c>
      <c r="N18" s="42">
        <v>2018</v>
      </c>
      <c r="O18" s="8">
        <v>43524</v>
      </c>
      <c r="P18" s="45">
        <v>106.92100000000001</v>
      </c>
      <c r="Q18" s="45"/>
      <c r="R18" s="48">
        <f>IF(P18="","",T18*M18*LOOKUP(RIGHT($D$2,3),定数!$A$6:$A$13,定数!$B$6:$B$13))</f>
        <v>13252.350864803542</v>
      </c>
      <c r="S18" s="48"/>
      <c r="T18" s="49">
        <f t="shared" si="3"/>
        <v>14.999999999999147</v>
      </c>
      <c r="U18" s="49"/>
      <c r="V18" s="23">
        <f t="shared" si="4"/>
        <v>2</v>
      </c>
      <c r="W18">
        <f t="shared" si="2"/>
        <v>0</v>
      </c>
    </row>
    <row r="19" spans="2:23" x14ac:dyDescent="0.2">
      <c r="B19" s="42">
        <v>11</v>
      </c>
      <c r="C19" s="44">
        <f t="shared" si="1"/>
        <v>278299.36816088948</v>
      </c>
      <c r="D19" s="44"/>
      <c r="E19" s="42">
        <v>2018</v>
      </c>
      <c r="F19" s="8">
        <v>43531</v>
      </c>
      <c r="G19" s="42" t="s">
        <v>3</v>
      </c>
      <c r="H19" s="45">
        <v>105.96</v>
      </c>
      <c r="I19" s="45"/>
      <c r="J19" s="42">
        <v>23</v>
      </c>
      <c r="K19" s="46">
        <f t="shared" si="0"/>
        <v>8348.9810448266835</v>
      </c>
      <c r="L19" s="47"/>
      <c r="M19" s="6">
        <f>IF(J19="","",(K19/J19)/LOOKUP(RIGHT($D$2,3),定数!$A$6:$A$13,定数!$B$6:$B$13))</f>
        <v>3.6299917586202977</v>
      </c>
      <c r="N19" s="42">
        <v>2018</v>
      </c>
      <c r="O19" s="8">
        <v>43531</v>
      </c>
      <c r="P19" s="45">
        <v>106.19</v>
      </c>
      <c r="Q19" s="45"/>
      <c r="R19" s="48">
        <f>IF(P19="","",T19*M19*LOOKUP(RIGHT($D$2,3),定数!$A$6:$A$13,定数!$B$6:$B$13))</f>
        <v>-8348.981044826829</v>
      </c>
      <c r="S19" s="48"/>
      <c r="T19" s="49">
        <f t="shared" si="3"/>
        <v>-23.000000000000398</v>
      </c>
      <c r="U19" s="49"/>
      <c r="V19" s="23">
        <f t="shared" si="4"/>
        <v>0</v>
      </c>
      <c r="W19">
        <f t="shared" si="2"/>
        <v>1</v>
      </c>
    </row>
    <row r="20" spans="2:23" x14ac:dyDescent="0.2">
      <c r="B20" s="42">
        <v>12</v>
      </c>
      <c r="C20" s="44">
        <f t="shared" si="1"/>
        <v>269950.38711606263</v>
      </c>
      <c r="D20" s="44"/>
      <c r="E20" s="42">
        <v>2018</v>
      </c>
      <c r="F20" s="8">
        <v>43533</v>
      </c>
      <c r="G20" s="42" t="s">
        <v>4</v>
      </c>
      <c r="H20" s="45">
        <v>106.295</v>
      </c>
      <c r="I20" s="45"/>
      <c r="J20" s="42">
        <v>17.3</v>
      </c>
      <c r="K20" s="46">
        <f t="shared" si="0"/>
        <v>8098.5116134818782</v>
      </c>
      <c r="L20" s="47"/>
      <c r="M20" s="6">
        <f>IF(J20="","",(K20/J20)/LOOKUP(RIGHT($D$2,3),定数!$A$6:$A$13,定数!$B$6:$B$13))</f>
        <v>4.681220585827675</v>
      </c>
      <c r="N20" s="42">
        <v>2018</v>
      </c>
      <c r="O20" s="8">
        <v>43533</v>
      </c>
      <c r="P20" s="45">
        <v>106.611</v>
      </c>
      <c r="Q20" s="45"/>
      <c r="R20" s="48">
        <f>IF(P20="","",T20*M20*LOOKUP(RIGHT($D$2,3),定数!$A$6:$A$13,定数!$B$6:$B$13))</f>
        <v>14792.65705121557</v>
      </c>
      <c r="S20" s="48"/>
      <c r="T20" s="49">
        <f t="shared" si="3"/>
        <v>31.60000000000025</v>
      </c>
      <c r="U20" s="49"/>
      <c r="V20" s="23">
        <f t="shared" si="4"/>
        <v>1</v>
      </c>
      <c r="W20">
        <f t="shared" si="2"/>
        <v>0</v>
      </c>
    </row>
    <row r="21" spans="2:23" x14ac:dyDescent="0.2">
      <c r="B21" s="42">
        <v>13</v>
      </c>
      <c r="C21" s="44">
        <f t="shared" si="1"/>
        <v>284743.04416727822</v>
      </c>
      <c r="D21" s="44"/>
      <c r="E21" s="42">
        <v>2018</v>
      </c>
      <c r="F21" s="8">
        <v>43536</v>
      </c>
      <c r="G21" s="42" t="s">
        <v>3</v>
      </c>
      <c r="H21" s="45">
        <v>106.717</v>
      </c>
      <c r="I21" s="45"/>
      <c r="J21" s="42">
        <v>12.9</v>
      </c>
      <c r="K21" s="46">
        <f t="shared" si="0"/>
        <v>8542.2913250183465</v>
      </c>
      <c r="L21" s="47"/>
      <c r="M21" s="6">
        <f>IF(J21="","",(K21/J21)/LOOKUP(RIGHT($D$2,3),定数!$A$6:$A$13,定数!$B$6:$B$13))</f>
        <v>6.6219312597041444</v>
      </c>
      <c r="N21" s="42">
        <v>2018</v>
      </c>
      <c r="O21" s="8">
        <v>43536</v>
      </c>
      <c r="P21" s="45">
        <v>106.37</v>
      </c>
      <c r="Q21" s="45"/>
      <c r="R21" s="48">
        <f>IF(P21="","",T21*M21*LOOKUP(RIGHT($D$2,3),定数!$A$6:$A$13,定数!$B$6:$B$13))</f>
        <v>22978.101471172995</v>
      </c>
      <c r="S21" s="48"/>
      <c r="T21" s="49">
        <f t="shared" si="3"/>
        <v>34.69999999999942</v>
      </c>
      <c r="U21" s="49"/>
      <c r="V21" s="23">
        <f t="shared" si="4"/>
        <v>2</v>
      </c>
      <c r="W21">
        <f t="shared" si="2"/>
        <v>0</v>
      </c>
    </row>
    <row r="22" spans="2:23" x14ac:dyDescent="0.2">
      <c r="B22" s="42">
        <v>14</v>
      </c>
      <c r="C22" s="44">
        <f t="shared" si="1"/>
        <v>307721.14563845121</v>
      </c>
      <c r="D22" s="44"/>
      <c r="E22" s="42">
        <v>2018</v>
      </c>
      <c r="F22" s="8">
        <v>43544</v>
      </c>
      <c r="G22" s="42" t="s">
        <v>4</v>
      </c>
      <c r="H22" s="45">
        <v>106.05800000000001</v>
      </c>
      <c r="I22" s="45"/>
      <c r="J22" s="42">
        <v>13.4</v>
      </c>
      <c r="K22" s="46">
        <f t="shared" si="0"/>
        <v>9231.6343691535367</v>
      </c>
      <c r="L22" s="47"/>
      <c r="M22" s="6">
        <f>IF(J22="","",(K22/J22)/LOOKUP(RIGHT($D$2,3),定数!$A$6:$A$13,定数!$B$6:$B$13))</f>
        <v>6.889279379965326</v>
      </c>
      <c r="N22" s="42">
        <v>2018</v>
      </c>
      <c r="O22" s="8">
        <v>43544</v>
      </c>
      <c r="P22" s="45">
        <v>106.29600000000001</v>
      </c>
      <c r="Q22" s="45"/>
      <c r="R22" s="48">
        <f>IF(P22="","",T22*M22*LOOKUP(RIGHT($D$2,3),定数!$A$6:$A$13,定数!$B$6:$B$13))</f>
        <v>16396.484924317447</v>
      </c>
      <c r="S22" s="48"/>
      <c r="T22" s="49">
        <f t="shared" si="3"/>
        <v>23.799999999999955</v>
      </c>
      <c r="U22" s="49"/>
      <c r="V22" s="23">
        <f t="shared" si="4"/>
        <v>3</v>
      </c>
      <c r="W22">
        <f t="shared" si="2"/>
        <v>0</v>
      </c>
    </row>
    <row r="23" spans="2:23" x14ac:dyDescent="0.2">
      <c r="B23" s="42">
        <v>15</v>
      </c>
      <c r="C23" s="44">
        <f t="shared" si="1"/>
        <v>324117.63056276867</v>
      </c>
      <c r="D23" s="44"/>
      <c r="E23" s="42">
        <v>2018</v>
      </c>
      <c r="F23" s="8">
        <v>43544</v>
      </c>
      <c r="G23" s="42" t="s">
        <v>4</v>
      </c>
      <c r="H23" s="45">
        <v>106.435</v>
      </c>
      <c r="I23" s="45"/>
      <c r="J23" s="42">
        <v>35.9</v>
      </c>
      <c r="K23" s="46">
        <f t="shared" si="0"/>
        <v>9723.5289168830604</v>
      </c>
      <c r="L23" s="47"/>
      <c r="M23" s="6">
        <f>IF(J23="","",(K23/J23)/LOOKUP(RIGHT($D$2,3),定数!$A$6:$A$13,定数!$B$6:$B$13))</f>
        <v>2.7085038765690981</v>
      </c>
      <c r="N23" s="42">
        <v>2018</v>
      </c>
      <c r="O23" s="8">
        <v>43546</v>
      </c>
      <c r="P23" s="45">
        <v>106.07599999999999</v>
      </c>
      <c r="Q23" s="45"/>
      <c r="R23" s="48">
        <f>IF(P23="","",T23*M23*LOOKUP(RIGHT($D$2,3),定数!$A$6:$A$13,定数!$B$6:$B$13))</f>
        <v>-9723.5289168833024</v>
      </c>
      <c r="S23" s="48"/>
      <c r="T23" s="49">
        <f t="shared" si="3"/>
        <v>-35.900000000000887</v>
      </c>
      <c r="U23" s="49"/>
      <c r="V23" t="str">
        <f t="shared" ref="V23:W74" si="5">IF(S23&lt;&gt;"",IF(S23&lt;0,1+V22,0),"")</f>
        <v/>
      </c>
      <c r="W23">
        <f t="shared" si="2"/>
        <v>1</v>
      </c>
    </row>
    <row r="24" spans="2:23" x14ac:dyDescent="0.2">
      <c r="B24" s="42">
        <v>16</v>
      </c>
      <c r="C24" s="44">
        <f t="shared" si="1"/>
        <v>314394.10164588538</v>
      </c>
      <c r="D24" s="44"/>
      <c r="E24" s="42">
        <v>2018</v>
      </c>
      <c r="F24" s="8">
        <v>43546</v>
      </c>
      <c r="G24" s="42" t="s">
        <v>3</v>
      </c>
      <c r="H24" s="45">
        <v>105.364</v>
      </c>
      <c r="I24" s="45"/>
      <c r="J24" s="42">
        <v>28.2</v>
      </c>
      <c r="K24" s="46">
        <f t="shared" si="0"/>
        <v>9431.8230493765604</v>
      </c>
      <c r="L24" s="47"/>
      <c r="M24" s="6">
        <f>IF(J24="","",(K24/J24)/LOOKUP(RIGHT($D$2,3),定数!$A$6:$A$13,定数!$B$6:$B$13))</f>
        <v>3.3446181026158017</v>
      </c>
      <c r="N24" s="42">
        <v>2018</v>
      </c>
      <c r="O24" s="8">
        <v>43547</v>
      </c>
      <c r="P24" s="45">
        <v>105.646</v>
      </c>
      <c r="Q24" s="45"/>
      <c r="R24" s="48">
        <f>IF(P24="","",T24*M24*LOOKUP(RIGHT($D$2,3),定数!$A$6:$A$13,定数!$B$6:$B$13))</f>
        <v>-9431.823049376444</v>
      </c>
      <c r="S24" s="48"/>
      <c r="T24" s="49">
        <f t="shared" si="3"/>
        <v>-28.199999999999648</v>
      </c>
      <c r="U24" s="49"/>
      <c r="V24" t="str">
        <f t="shared" si="5"/>
        <v/>
      </c>
      <c r="W24">
        <f t="shared" si="2"/>
        <v>2</v>
      </c>
    </row>
    <row r="25" spans="2:23" x14ac:dyDescent="0.2">
      <c r="B25" s="42">
        <v>17</v>
      </c>
      <c r="C25" s="44">
        <f t="shared" si="1"/>
        <v>304962.27859650896</v>
      </c>
      <c r="D25" s="44"/>
      <c r="E25" s="42">
        <v>2018</v>
      </c>
      <c r="F25" s="8">
        <v>43551</v>
      </c>
      <c r="G25" s="42" t="s">
        <v>4</v>
      </c>
      <c r="H25" s="45">
        <v>105.64400000000001</v>
      </c>
      <c r="I25" s="45"/>
      <c r="J25" s="42">
        <v>10.7</v>
      </c>
      <c r="K25" s="46">
        <f t="shared" si="0"/>
        <v>9148.8683578952678</v>
      </c>
      <c r="L25" s="47"/>
      <c r="M25" s="6">
        <f>IF(J25="","",(K25/J25)/LOOKUP(RIGHT($D$2,3),定数!$A$6:$A$13,定数!$B$6:$B$13))</f>
        <v>8.5503442597152031</v>
      </c>
      <c r="N25" s="42">
        <v>2018</v>
      </c>
      <c r="O25" s="8">
        <v>43551</v>
      </c>
      <c r="P25" s="45">
        <v>105.53700000000001</v>
      </c>
      <c r="Q25" s="45"/>
      <c r="R25" s="48">
        <f>IF(P25="","",T25*M25*LOOKUP(RIGHT($D$2,3),定数!$A$6:$A$13,定数!$B$6:$B$13))</f>
        <v>-9148.8683578952096</v>
      </c>
      <c r="S25" s="48"/>
      <c r="T25" s="49">
        <f t="shared" si="3"/>
        <v>-10.699999999999932</v>
      </c>
      <c r="U25" s="49"/>
      <c r="V25" t="str">
        <f t="shared" si="5"/>
        <v/>
      </c>
      <c r="W25">
        <f t="shared" si="2"/>
        <v>3</v>
      </c>
    </row>
    <row r="26" spans="2:23" x14ac:dyDescent="0.2">
      <c r="B26" s="42">
        <v>18</v>
      </c>
      <c r="C26" s="44">
        <f>IF(R25="","",C25+R25)</f>
        <v>295813.41023861372</v>
      </c>
      <c r="D26" s="44"/>
      <c r="E26" s="42">
        <v>2018</v>
      </c>
      <c r="F26" s="8">
        <v>43554</v>
      </c>
      <c r="G26" s="42" t="s">
        <v>3</v>
      </c>
      <c r="H26" s="45">
        <v>106.126</v>
      </c>
      <c r="I26" s="45"/>
      <c r="J26" s="42">
        <v>21</v>
      </c>
      <c r="K26" s="46">
        <f t="shared" si="0"/>
        <v>8874.4023071584106</v>
      </c>
      <c r="L26" s="47"/>
      <c r="M26" s="6">
        <f>IF(J26="","",(K26/J26)/LOOKUP(RIGHT($D$2,3),定数!$A$6:$A$13,定数!$B$6:$B$13))</f>
        <v>4.2259058605516238</v>
      </c>
      <c r="N26" s="42">
        <v>2018</v>
      </c>
      <c r="O26" s="8">
        <v>43557</v>
      </c>
      <c r="P26" s="45">
        <v>106.336</v>
      </c>
      <c r="Q26" s="45"/>
      <c r="R26" s="48">
        <f>IF(P26="","",T26*M26*LOOKUP(RIGHT($D$2,3),定数!$A$6:$A$13,定数!$B$6:$B$13))</f>
        <v>-8874.402307158145</v>
      </c>
      <c r="S26" s="48"/>
      <c r="T26" s="49">
        <f t="shared" si="3"/>
        <v>-20.999999999999375</v>
      </c>
      <c r="U26" s="49"/>
      <c r="V26" t="str">
        <f t="shared" si="5"/>
        <v/>
      </c>
      <c r="W26">
        <f t="shared" si="2"/>
        <v>4</v>
      </c>
    </row>
    <row r="27" spans="2:23" x14ac:dyDescent="0.2">
      <c r="B27" s="42">
        <v>19</v>
      </c>
      <c r="C27" s="44">
        <f t="shared" si="1"/>
        <v>286939.00793145556</v>
      </c>
      <c r="D27" s="44"/>
      <c r="E27" s="42">
        <v>2018</v>
      </c>
      <c r="F27" s="8">
        <v>43564</v>
      </c>
      <c r="G27" s="42" t="s">
        <v>3</v>
      </c>
      <c r="H27" s="45">
        <v>106.879</v>
      </c>
      <c r="I27" s="45"/>
      <c r="J27" s="42">
        <v>15.4</v>
      </c>
      <c r="K27" s="46">
        <f t="shared" si="0"/>
        <v>8608.1702379436665</v>
      </c>
      <c r="L27" s="47"/>
      <c r="M27" s="6">
        <f>IF(J27="","",(K27/J27)/LOOKUP(RIGHT($D$2,3),定数!$A$6:$A$13,定数!$B$6:$B$13))</f>
        <v>5.5897209337296534</v>
      </c>
      <c r="N27" s="42">
        <v>2018</v>
      </c>
      <c r="O27" s="8">
        <v>43564</v>
      </c>
      <c r="P27" s="45">
        <v>107.033</v>
      </c>
      <c r="Q27" s="45"/>
      <c r="R27" s="48">
        <f>IF(P27="","",T27*M27*LOOKUP(RIGHT($D$2,3),定数!$A$6:$A$13,定数!$B$6:$B$13))</f>
        <v>-8608.1702379434628</v>
      </c>
      <c r="S27" s="48"/>
      <c r="T27" s="49">
        <f t="shared" si="3"/>
        <v>-15.399999999999636</v>
      </c>
      <c r="U27" s="49"/>
      <c r="V27" t="str">
        <f t="shared" si="5"/>
        <v/>
      </c>
      <c r="W27">
        <f t="shared" si="2"/>
        <v>5</v>
      </c>
    </row>
    <row r="28" spans="2:23" x14ac:dyDescent="0.2">
      <c r="B28" s="42">
        <v>20</v>
      </c>
      <c r="C28" s="44">
        <f t="shared" si="1"/>
        <v>278330.83769351209</v>
      </c>
      <c r="D28" s="44"/>
      <c r="E28" s="42">
        <v>2018</v>
      </c>
      <c r="F28" s="8">
        <v>43578</v>
      </c>
      <c r="G28" s="42" t="s">
        <v>4</v>
      </c>
      <c r="H28" s="45">
        <v>107.809</v>
      </c>
      <c r="I28" s="45"/>
      <c r="J28" s="42">
        <v>15.3</v>
      </c>
      <c r="K28" s="46">
        <f t="shared" si="0"/>
        <v>8349.9251308053626</v>
      </c>
      <c r="L28" s="47"/>
      <c r="M28" s="6">
        <f>IF(J28="","",(K28/J28)/LOOKUP(RIGHT($D$2,3),定数!$A$6:$A$13,定数!$B$6:$B$13))</f>
        <v>5.4574674057551382</v>
      </c>
      <c r="N28" s="42">
        <v>2018</v>
      </c>
      <c r="O28" s="8">
        <v>43578</v>
      </c>
      <c r="P28" s="45">
        <v>108.08499999999999</v>
      </c>
      <c r="Q28" s="45"/>
      <c r="R28" s="48">
        <f>IF(P28="","",T28*M28*LOOKUP(RIGHT($D$2,3),定数!$A$6:$A$13,定数!$B$6:$B$13))</f>
        <v>15062.610039883975</v>
      </c>
      <c r="S28" s="48"/>
      <c r="T28" s="49">
        <f t="shared" si="3"/>
        <v>27.599999999999625</v>
      </c>
      <c r="U28" s="49"/>
      <c r="V28" t="str">
        <f t="shared" si="5"/>
        <v/>
      </c>
      <c r="W28">
        <f t="shared" si="2"/>
        <v>0</v>
      </c>
    </row>
    <row r="29" spans="2:23" x14ac:dyDescent="0.2">
      <c r="B29" s="42">
        <v>21</v>
      </c>
      <c r="C29" s="44">
        <f t="shared" si="1"/>
        <v>293393.44773339608</v>
      </c>
      <c r="D29" s="44"/>
      <c r="E29" s="42">
        <v>2018</v>
      </c>
      <c r="F29" s="8">
        <v>43580</v>
      </c>
      <c r="G29" s="42" t="s">
        <v>4</v>
      </c>
      <c r="H29" s="45">
        <v>109.111</v>
      </c>
      <c r="I29" s="45"/>
      <c r="J29" s="42">
        <v>13.4</v>
      </c>
      <c r="K29" s="46">
        <f t="shared" si="0"/>
        <v>8801.8034320018814</v>
      </c>
      <c r="L29" s="47"/>
      <c r="M29" s="6">
        <f>IF(J29="","",(K29/J29)/LOOKUP(RIGHT($D$2,3),定数!$A$6:$A$13,定数!$B$6:$B$13))</f>
        <v>6.5685100238820011</v>
      </c>
      <c r="N29" s="42">
        <v>2018</v>
      </c>
      <c r="O29" s="8">
        <v>43581</v>
      </c>
      <c r="P29" s="45">
        <v>109.349</v>
      </c>
      <c r="Q29" s="45"/>
      <c r="R29" s="48">
        <f>IF(P29="","",T29*M29*LOOKUP(RIGHT($D$2,3),定数!$A$6:$A$13,定数!$B$6:$B$13))</f>
        <v>15633.053856839131</v>
      </c>
      <c r="S29" s="48"/>
      <c r="T29" s="49">
        <f t="shared" si="3"/>
        <v>23.799999999999955</v>
      </c>
      <c r="U29" s="49"/>
      <c r="V29" t="str">
        <f t="shared" si="5"/>
        <v/>
      </c>
      <c r="W29">
        <f t="shared" si="2"/>
        <v>0</v>
      </c>
    </row>
    <row r="30" spans="2:23" x14ac:dyDescent="0.2">
      <c r="B30" s="42">
        <v>22</v>
      </c>
      <c r="C30" s="44">
        <f t="shared" si="1"/>
        <v>309026.50159023522</v>
      </c>
      <c r="D30" s="44"/>
      <c r="E30" s="42">
        <v>2018</v>
      </c>
      <c r="F30" s="8">
        <v>43581</v>
      </c>
      <c r="G30" s="42" t="s">
        <v>4</v>
      </c>
      <c r="H30" s="45">
        <v>109.438</v>
      </c>
      <c r="I30" s="45"/>
      <c r="J30" s="42">
        <v>19.2</v>
      </c>
      <c r="K30" s="46">
        <f t="shared" si="0"/>
        <v>9270.7950477070553</v>
      </c>
      <c r="L30" s="47"/>
      <c r="M30" s="6">
        <f>IF(J30="","",(K30/J30)/LOOKUP(RIGHT($D$2,3),定数!$A$6:$A$13,定数!$B$6:$B$13))</f>
        <v>4.8285390873474254</v>
      </c>
      <c r="N30" s="42">
        <v>2018</v>
      </c>
      <c r="O30" s="8">
        <v>43581</v>
      </c>
      <c r="P30" s="45">
        <v>109.246</v>
      </c>
      <c r="Q30" s="45"/>
      <c r="R30" s="48">
        <f>IF(P30="","",T30*M30*LOOKUP(RIGHT($D$2,3),定数!$A$6:$A$13,定数!$B$6:$B$13))</f>
        <v>-9270.7950477074082</v>
      </c>
      <c r="S30" s="48"/>
      <c r="T30" s="49">
        <f t="shared" si="3"/>
        <v>-19.200000000000728</v>
      </c>
      <c r="U30" s="49"/>
      <c r="V30" t="str">
        <f t="shared" si="5"/>
        <v/>
      </c>
      <c r="W30">
        <f t="shared" si="2"/>
        <v>1</v>
      </c>
    </row>
    <row r="31" spans="2:23" x14ac:dyDescent="0.2">
      <c r="B31" s="42">
        <v>23</v>
      </c>
      <c r="C31" s="44">
        <f t="shared" si="1"/>
        <v>299755.70654252783</v>
      </c>
      <c r="D31" s="44"/>
      <c r="E31" s="42">
        <v>2018</v>
      </c>
      <c r="F31" s="8">
        <v>43583</v>
      </c>
      <c r="G31" s="42" t="s">
        <v>3</v>
      </c>
      <c r="H31" s="45">
        <v>109.017</v>
      </c>
      <c r="I31" s="45"/>
      <c r="J31" s="42">
        <v>11.4</v>
      </c>
      <c r="K31" s="46">
        <f t="shared" si="0"/>
        <v>8992.6711962758345</v>
      </c>
      <c r="L31" s="47"/>
      <c r="M31" s="6">
        <f>IF(J31="","",(K31/J31)/LOOKUP(RIGHT($D$2,3),定数!$A$6:$A$13,定数!$B$6:$B$13))</f>
        <v>7.8883080669086265</v>
      </c>
      <c r="N31" s="42">
        <v>2018</v>
      </c>
      <c r="O31" s="8">
        <v>43585</v>
      </c>
      <c r="P31" s="45">
        <v>109.131</v>
      </c>
      <c r="Q31" s="45"/>
      <c r="R31" s="48">
        <f>IF(P31="","",T31*M31*LOOKUP(RIGHT($D$2,3),定数!$A$6:$A$13,定数!$B$6:$B$13))</f>
        <v>-8992.6711962761747</v>
      </c>
      <c r="S31" s="48"/>
      <c r="T31" s="49">
        <f t="shared" si="3"/>
        <v>-11.400000000000432</v>
      </c>
      <c r="U31" s="49"/>
      <c r="V31" t="str">
        <f t="shared" si="5"/>
        <v/>
      </c>
      <c r="W31">
        <f t="shared" si="2"/>
        <v>2</v>
      </c>
    </row>
    <row r="32" spans="2:23" x14ac:dyDescent="0.2">
      <c r="B32" s="42">
        <v>24</v>
      </c>
      <c r="C32" s="44">
        <f>IF(R31="","",C31+R31)</f>
        <v>290763.03534625168</v>
      </c>
      <c r="D32" s="44"/>
      <c r="E32" s="42">
        <v>2018</v>
      </c>
      <c r="F32" s="8">
        <v>43588</v>
      </c>
      <c r="G32" s="42" t="s">
        <v>3</v>
      </c>
      <c r="H32" s="45">
        <v>109.604</v>
      </c>
      <c r="I32" s="45"/>
      <c r="J32" s="42">
        <v>13.5</v>
      </c>
      <c r="K32" s="46">
        <f t="shared" si="0"/>
        <v>8722.8910603875502</v>
      </c>
      <c r="L32" s="47"/>
      <c r="M32" s="6">
        <f>IF(J32="","",(K32/J32)/LOOKUP(RIGHT($D$2,3),定数!$A$6:$A$13,定数!$B$6:$B$13))</f>
        <v>6.461400785472259</v>
      </c>
      <c r="N32" s="42">
        <v>2018</v>
      </c>
      <c r="O32" s="8">
        <v>43588</v>
      </c>
      <c r="P32" s="45">
        <v>109.36799999999999</v>
      </c>
      <c r="Q32" s="45"/>
      <c r="R32" s="48">
        <f>IF(P32="","",T32*M32*LOOKUP(RIGHT($D$2,3),定数!$A$6:$A$13,定数!$B$6:$B$13))</f>
        <v>15248.905853714803</v>
      </c>
      <c r="S32" s="48"/>
      <c r="T32" s="49">
        <f t="shared" si="3"/>
        <v>23.600000000000421</v>
      </c>
      <c r="U32" s="49"/>
      <c r="V32" t="str">
        <f t="shared" si="5"/>
        <v/>
      </c>
      <c r="W32">
        <f t="shared" si="2"/>
        <v>0</v>
      </c>
    </row>
    <row r="33" spans="2:23" x14ac:dyDescent="0.2">
      <c r="B33" s="42">
        <v>25</v>
      </c>
      <c r="C33" s="44">
        <f t="shared" si="1"/>
        <v>306011.94119996647</v>
      </c>
      <c r="D33" s="44"/>
      <c r="E33" s="42">
        <v>2018</v>
      </c>
      <c r="F33" s="8">
        <v>43596</v>
      </c>
      <c r="G33" s="42" t="s">
        <v>3</v>
      </c>
      <c r="H33" s="45">
        <v>109.292</v>
      </c>
      <c r="I33" s="45"/>
      <c r="J33" s="42">
        <v>13</v>
      </c>
      <c r="K33" s="46">
        <f t="shared" si="0"/>
        <v>9180.3582359989941</v>
      </c>
      <c r="L33" s="47"/>
      <c r="M33" s="6">
        <f>IF(J33="","",(K33/J33)/LOOKUP(RIGHT($D$2,3),定数!$A$6:$A$13,定数!$B$6:$B$13))</f>
        <v>7.0618140276915335</v>
      </c>
      <c r="N33" s="42">
        <v>2018</v>
      </c>
      <c r="O33" s="8">
        <v>43597</v>
      </c>
      <c r="P33" s="45">
        <v>109.422</v>
      </c>
      <c r="Q33" s="45"/>
      <c r="R33" s="48">
        <f>IF(P33="","",T33*M33*LOOKUP(RIGHT($D$2,3),定数!$A$6:$A$13,定数!$B$6:$B$13))</f>
        <v>-9180.3582359986722</v>
      </c>
      <c r="S33" s="48"/>
      <c r="T33" s="49">
        <f t="shared" si="3"/>
        <v>-12.999999999999545</v>
      </c>
      <c r="U33" s="49"/>
      <c r="V33" t="str">
        <f t="shared" si="5"/>
        <v/>
      </c>
      <c r="W33">
        <f t="shared" si="2"/>
        <v>1</v>
      </c>
    </row>
    <row r="34" spans="2:23" x14ac:dyDescent="0.2">
      <c r="B34" s="42">
        <v>26</v>
      </c>
      <c r="C34" s="44">
        <f t="shared" si="1"/>
        <v>296831.58296396781</v>
      </c>
      <c r="D34" s="44"/>
      <c r="E34" s="42">
        <v>2018</v>
      </c>
      <c r="F34" s="8">
        <v>43599</v>
      </c>
      <c r="G34" s="42" t="s">
        <v>4</v>
      </c>
      <c r="H34" s="45">
        <v>109.532</v>
      </c>
      <c r="I34" s="45"/>
      <c r="J34" s="42">
        <v>8</v>
      </c>
      <c r="K34" s="46">
        <f t="shared" si="0"/>
        <v>8904.9474889190333</v>
      </c>
      <c r="L34" s="47"/>
      <c r="M34" s="6">
        <f>IF(J34="","",(K34/J34)/LOOKUP(RIGHT($D$2,3),定数!$A$6:$A$13,定数!$B$6:$B$13))</f>
        <v>11.131184361148792</v>
      </c>
      <c r="N34" s="42">
        <v>2018</v>
      </c>
      <c r="O34" s="8">
        <v>43600</v>
      </c>
      <c r="P34" s="45">
        <v>109.452</v>
      </c>
      <c r="Q34" s="45"/>
      <c r="R34" s="48">
        <f>IF(P34="","",T34*M34*LOOKUP(RIGHT($D$2,3),定数!$A$6:$A$13,定数!$B$6:$B$13))</f>
        <v>-8904.9474889188423</v>
      </c>
      <c r="S34" s="48"/>
      <c r="T34" s="49">
        <f t="shared" si="3"/>
        <v>-7.9999999999998295</v>
      </c>
      <c r="U34" s="49"/>
      <c r="V34" t="str">
        <f t="shared" si="5"/>
        <v/>
      </c>
      <c r="W34">
        <f t="shared" si="2"/>
        <v>2</v>
      </c>
    </row>
    <row r="35" spans="2:23" x14ac:dyDescent="0.2">
      <c r="B35" s="42">
        <v>27</v>
      </c>
      <c r="C35" s="44">
        <f t="shared" si="1"/>
        <v>287926.63547504897</v>
      </c>
      <c r="D35" s="44"/>
      <c r="E35" s="42">
        <v>2018</v>
      </c>
      <c r="F35" s="8">
        <v>43601</v>
      </c>
      <c r="G35" s="42" t="s">
        <v>4</v>
      </c>
      <c r="H35" s="45">
        <v>110.398</v>
      </c>
      <c r="I35" s="45"/>
      <c r="J35" s="42">
        <v>14.5</v>
      </c>
      <c r="K35" s="46">
        <f t="shared" si="0"/>
        <v>8637.7990642514687</v>
      </c>
      <c r="L35" s="47"/>
      <c r="M35" s="6">
        <f>IF(J35="","",(K35/J35)/LOOKUP(RIGHT($D$2,3),定数!$A$6:$A$13,定数!$B$6:$B$13))</f>
        <v>5.957102802932047</v>
      </c>
      <c r="N35" s="42">
        <v>2018</v>
      </c>
      <c r="O35" s="8">
        <v>43601</v>
      </c>
      <c r="P35" s="45">
        <v>110.253</v>
      </c>
      <c r="Q35" s="45"/>
      <c r="R35" s="48">
        <f>IF(P35="","",T35*M35*LOOKUP(RIGHT($D$2,3),定数!$A$6:$A$13,定数!$B$6:$B$13))</f>
        <v>-8637.7990642512323</v>
      </c>
      <c r="S35" s="48"/>
      <c r="T35" s="49">
        <f t="shared" si="3"/>
        <v>-14.499999999999602</v>
      </c>
      <c r="U35" s="49"/>
      <c r="V35" t="str">
        <f t="shared" si="5"/>
        <v/>
      </c>
      <c r="W35">
        <f t="shared" si="2"/>
        <v>3</v>
      </c>
    </row>
    <row r="36" spans="2:23" x14ac:dyDescent="0.2">
      <c r="B36" s="42">
        <v>28</v>
      </c>
      <c r="C36" s="44">
        <f t="shared" si="1"/>
        <v>279288.83641079772</v>
      </c>
      <c r="D36" s="44"/>
      <c r="E36" s="42">
        <v>2018</v>
      </c>
      <c r="F36" s="8">
        <v>43617</v>
      </c>
      <c r="G36" s="42" t="s">
        <v>4</v>
      </c>
      <c r="H36" s="45">
        <v>109.21899999999999</v>
      </c>
      <c r="I36" s="45"/>
      <c r="J36" s="42">
        <v>14.8</v>
      </c>
      <c r="K36" s="46">
        <f t="shared" si="0"/>
        <v>8378.6650923239322</v>
      </c>
      <c r="L36" s="47"/>
      <c r="M36" s="6">
        <f>IF(J36="","",(K36/J36)/LOOKUP(RIGHT($D$2,3),定数!$A$6:$A$13,定数!$B$6:$B$13))</f>
        <v>5.66126019751617</v>
      </c>
      <c r="N36" s="42">
        <v>2018</v>
      </c>
      <c r="O36" s="8">
        <v>43617</v>
      </c>
      <c r="P36" s="45">
        <v>109.479</v>
      </c>
      <c r="Q36" s="45"/>
      <c r="R36" s="48">
        <f>IF(P36="","",T36*M36*LOOKUP(RIGHT($D$2,3),定数!$A$6:$A$13,定数!$B$6:$B$13))</f>
        <v>14719.276513542332</v>
      </c>
      <c r="S36" s="48"/>
      <c r="T36" s="49">
        <f t="shared" si="3"/>
        <v>26.000000000000512</v>
      </c>
      <c r="U36" s="49"/>
      <c r="V36" t="str">
        <f t="shared" si="5"/>
        <v/>
      </c>
      <c r="W36">
        <f t="shared" si="2"/>
        <v>0</v>
      </c>
    </row>
    <row r="37" spans="2:23" x14ac:dyDescent="0.2">
      <c r="B37" s="42">
        <v>29</v>
      </c>
      <c r="C37" s="44">
        <f t="shared" si="1"/>
        <v>294008.11292434006</v>
      </c>
      <c r="D37" s="44"/>
      <c r="E37" s="42">
        <v>2018</v>
      </c>
      <c r="F37" s="8">
        <v>43618</v>
      </c>
      <c r="G37" s="42" t="s">
        <v>4</v>
      </c>
      <c r="H37" s="45">
        <v>109.526</v>
      </c>
      <c r="I37" s="45"/>
      <c r="J37" s="42">
        <v>12.1</v>
      </c>
      <c r="K37" s="46">
        <f t="shared" si="0"/>
        <v>8820.243387730201</v>
      </c>
      <c r="L37" s="47"/>
      <c r="M37" s="6">
        <f>IF(J37="","",(K37/J37)/LOOKUP(RIGHT($D$2,3),定数!$A$6:$A$13,定数!$B$6:$B$13))</f>
        <v>7.2894573452315718</v>
      </c>
      <c r="N37" s="42">
        <v>2018</v>
      </c>
      <c r="O37" s="8">
        <v>43620</v>
      </c>
      <c r="P37" s="45">
        <v>109.748</v>
      </c>
      <c r="Q37" s="45"/>
      <c r="R37" s="48">
        <f>IF(P37="","",T37*M37*LOOKUP(RIGHT($D$2,3),定数!$A$6:$A$13,定数!$B$6:$B$13))</f>
        <v>16182.595306414703</v>
      </c>
      <c r="S37" s="48"/>
      <c r="T37" s="49">
        <f t="shared" si="3"/>
        <v>22.200000000000841</v>
      </c>
      <c r="U37" s="49"/>
      <c r="V37" t="str">
        <f t="shared" si="5"/>
        <v/>
      </c>
      <c r="W37">
        <f t="shared" si="2"/>
        <v>0</v>
      </c>
    </row>
    <row r="38" spans="2:23" x14ac:dyDescent="0.2">
      <c r="B38" s="42">
        <v>30</v>
      </c>
      <c r="C38" s="44">
        <f t="shared" si="1"/>
        <v>310190.70823075477</v>
      </c>
      <c r="D38" s="44"/>
      <c r="E38" s="42">
        <v>2018</v>
      </c>
      <c r="F38" s="8">
        <v>43621</v>
      </c>
      <c r="G38" s="42" t="s">
        <v>4</v>
      </c>
      <c r="H38" s="45">
        <v>109.907</v>
      </c>
      <c r="I38" s="45"/>
      <c r="J38" s="42">
        <v>13.8</v>
      </c>
      <c r="K38" s="46">
        <f t="shared" si="0"/>
        <v>9305.7212469226433</v>
      </c>
      <c r="L38" s="47"/>
      <c r="M38" s="6">
        <f>IF(J38="","",(K38/J38)/LOOKUP(RIGHT($D$2,3),定数!$A$6:$A$13,定数!$B$6:$B$13))</f>
        <v>6.7432762658859735</v>
      </c>
      <c r="N38" s="42">
        <v>2018</v>
      </c>
      <c r="O38" s="8">
        <v>43621</v>
      </c>
      <c r="P38" s="45">
        <v>109.76900000000001</v>
      </c>
      <c r="Q38" s="45"/>
      <c r="R38" s="48">
        <f>IF(P38="","",T38*M38*LOOKUP(RIGHT($D$2,3),定数!$A$6:$A$13,定数!$B$6:$B$13))</f>
        <v>-9305.7212469220376</v>
      </c>
      <c r="S38" s="48"/>
      <c r="T38" s="49">
        <f t="shared" si="3"/>
        <v>-13.799999999999102</v>
      </c>
      <c r="U38" s="49"/>
      <c r="V38" t="str">
        <f t="shared" si="5"/>
        <v/>
      </c>
      <c r="W38">
        <f t="shared" si="2"/>
        <v>1</v>
      </c>
    </row>
    <row r="39" spans="2:23" x14ac:dyDescent="0.2">
      <c r="B39" s="42">
        <v>31</v>
      </c>
      <c r="C39" s="44">
        <f t="shared" si="1"/>
        <v>300884.98698383273</v>
      </c>
      <c r="D39" s="44"/>
      <c r="E39" s="42">
        <v>2018</v>
      </c>
      <c r="F39" s="8">
        <v>43623</v>
      </c>
      <c r="G39" s="42" t="s">
        <v>4</v>
      </c>
      <c r="H39" s="45">
        <v>110.194</v>
      </c>
      <c r="I39" s="45"/>
      <c r="J39" s="42">
        <v>10.5</v>
      </c>
      <c r="K39" s="46">
        <f t="shared" si="0"/>
        <v>9026.5496095149811</v>
      </c>
      <c r="L39" s="47"/>
      <c r="M39" s="6">
        <f>IF(J39="","",(K39/J39)/LOOKUP(RIGHT($D$2,3),定数!$A$6:$A$13,定数!$B$6:$B$13))</f>
        <v>8.5967139138237911</v>
      </c>
      <c r="N39" s="42">
        <v>2018</v>
      </c>
      <c r="O39" s="8">
        <v>43623</v>
      </c>
      <c r="P39" s="45">
        <v>110.089</v>
      </c>
      <c r="Q39" s="45"/>
      <c r="R39" s="48">
        <f>IF(P39="","",T39*M39*LOOKUP(RIGHT($D$2,3),定数!$A$6:$A$13,定数!$B$6:$B$13))</f>
        <v>-9026.549609515323</v>
      </c>
      <c r="S39" s="48"/>
      <c r="T39" s="49">
        <f t="shared" si="3"/>
        <v>-10.500000000000398</v>
      </c>
      <c r="U39" s="49"/>
      <c r="V39" t="str">
        <f t="shared" si="5"/>
        <v/>
      </c>
      <c r="W39">
        <f t="shared" si="2"/>
        <v>2</v>
      </c>
    </row>
    <row r="40" spans="2:23" x14ac:dyDescent="0.2">
      <c r="B40" s="42">
        <v>32</v>
      </c>
      <c r="C40" s="44">
        <f t="shared" si="1"/>
        <v>291858.43737431738</v>
      </c>
      <c r="D40" s="44"/>
      <c r="E40" s="42">
        <v>2018</v>
      </c>
      <c r="F40" s="8">
        <v>43624</v>
      </c>
      <c r="G40" s="42" t="s">
        <v>3</v>
      </c>
      <c r="H40" s="45">
        <v>109.60599999999999</v>
      </c>
      <c r="I40" s="45"/>
      <c r="J40" s="42">
        <v>12.1</v>
      </c>
      <c r="K40" s="46">
        <f t="shared" si="0"/>
        <v>8755.7531212295216</v>
      </c>
      <c r="L40" s="47"/>
      <c r="M40" s="6">
        <f>IF(J40="","",(K40/J40)/LOOKUP(RIGHT($D$2,3),定数!$A$6:$A$13,定数!$B$6:$B$13))</f>
        <v>7.2361596043219185</v>
      </c>
      <c r="N40" s="42">
        <v>2018</v>
      </c>
      <c r="O40" s="8">
        <v>43624</v>
      </c>
      <c r="P40" s="45">
        <v>109.39400000000001</v>
      </c>
      <c r="Q40" s="45"/>
      <c r="R40" s="48">
        <f>IF(P40="","",T40*M40*LOOKUP(RIGHT($D$2,3),定数!$A$6:$A$13,定数!$B$6:$B$13))</f>
        <v>15340.658361161679</v>
      </c>
      <c r="S40" s="48"/>
      <c r="T40" s="49">
        <f t="shared" si="3"/>
        <v>21.199999999998909</v>
      </c>
      <c r="U40" s="49"/>
      <c r="V40" t="str">
        <f t="shared" si="5"/>
        <v/>
      </c>
      <c r="W40">
        <f t="shared" si="2"/>
        <v>0</v>
      </c>
    </row>
    <row r="41" spans="2:23" x14ac:dyDescent="0.2">
      <c r="B41" s="42">
        <v>33</v>
      </c>
      <c r="C41" s="44">
        <f t="shared" si="1"/>
        <v>307199.09573547903</v>
      </c>
      <c r="D41" s="44"/>
      <c r="E41" s="42">
        <v>2018</v>
      </c>
      <c r="F41" s="8">
        <v>43629</v>
      </c>
      <c r="G41" s="42" t="s">
        <v>4</v>
      </c>
      <c r="H41" s="45">
        <v>110.50700000000001</v>
      </c>
      <c r="I41" s="45"/>
      <c r="J41" s="90">
        <v>14.6</v>
      </c>
      <c r="K41" s="46">
        <f t="shared" si="0"/>
        <v>9215.9728720643707</v>
      </c>
      <c r="L41" s="47"/>
      <c r="M41" s="6">
        <f>IF(J41="","",(K41/J41)/LOOKUP(RIGHT($D$2,3),定数!$A$6:$A$13,定数!$B$6:$B$13))</f>
        <v>6.31231018634546</v>
      </c>
      <c r="N41" s="42">
        <v>2018</v>
      </c>
      <c r="O41" s="8">
        <v>43629</v>
      </c>
      <c r="P41" s="45">
        <v>110.361</v>
      </c>
      <c r="Q41" s="45"/>
      <c r="R41" s="48">
        <f>IF(P41="","",T41*M41*LOOKUP(RIGHT($D$2,3),定数!$A$6:$A$13,定数!$B$6:$B$13))</f>
        <v>-9215.9728720644216</v>
      </c>
      <c r="S41" s="48"/>
      <c r="T41" s="49">
        <f t="shared" si="3"/>
        <v>-14.60000000000008</v>
      </c>
      <c r="U41" s="49"/>
      <c r="V41" t="str">
        <f t="shared" si="5"/>
        <v/>
      </c>
      <c r="W41">
        <f t="shared" si="2"/>
        <v>1</v>
      </c>
    </row>
    <row r="42" spans="2:23" x14ac:dyDescent="0.2">
      <c r="B42" s="42">
        <v>34</v>
      </c>
      <c r="C42" s="44">
        <f t="shared" si="1"/>
        <v>297983.12286341458</v>
      </c>
      <c r="D42" s="44"/>
      <c r="E42" s="42">
        <v>2018</v>
      </c>
      <c r="F42" s="8">
        <v>43641</v>
      </c>
      <c r="G42" s="42" t="s">
        <v>3</v>
      </c>
      <c r="H42" s="45">
        <v>109.441</v>
      </c>
      <c r="I42" s="45"/>
      <c r="J42" s="42">
        <v>14.4</v>
      </c>
      <c r="K42" s="46">
        <f t="shared" si="0"/>
        <v>8939.4936859024365</v>
      </c>
      <c r="L42" s="47"/>
      <c r="M42" s="6">
        <f>IF(J42="","",(K42/J42)/LOOKUP(RIGHT($D$2,3),定数!$A$6:$A$13,定数!$B$6:$B$13))</f>
        <v>6.2079817263211359</v>
      </c>
      <c r="N42" s="42">
        <v>2018</v>
      </c>
      <c r="O42" s="8">
        <v>43641</v>
      </c>
      <c r="P42" s="45">
        <v>109.58499999999999</v>
      </c>
      <c r="Q42" s="45"/>
      <c r="R42" s="48">
        <f>IF(P42="","",T42*M42*LOOKUP(RIGHT($D$2,3),定数!$A$6:$A$13,定数!$B$6:$B$13))</f>
        <v>-8939.4936859018926</v>
      </c>
      <c r="S42" s="48"/>
      <c r="T42" s="49">
        <f t="shared" si="3"/>
        <v>-14.399999999999125</v>
      </c>
      <c r="U42" s="49"/>
      <c r="V42" t="str">
        <f t="shared" si="5"/>
        <v/>
      </c>
      <c r="W42">
        <f t="shared" si="2"/>
        <v>2</v>
      </c>
    </row>
    <row r="43" spans="2:23" x14ac:dyDescent="0.2">
      <c r="B43" s="42">
        <v>35</v>
      </c>
      <c r="C43" s="44">
        <f t="shared" si="1"/>
        <v>289043.62917751272</v>
      </c>
      <c r="D43" s="44"/>
      <c r="E43" s="42">
        <v>2018</v>
      </c>
      <c r="F43" s="8">
        <v>43645</v>
      </c>
      <c r="G43" s="42" t="s">
        <v>4</v>
      </c>
      <c r="H43" s="45">
        <v>110.43</v>
      </c>
      <c r="I43" s="45"/>
      <c r="J43" s="42">
        <v>15.8</v>
      </c>
      <c r="K43" s="46">
        <f t="shared" si="0"/>
        <v>8671.3088753253815</v>
      </c>
      <c r="L43" s="47"/>
      <c r="M43" s="6">
        <f>IF(J43="","",(K43/J43)/LOOKUP(RIGHT($D$2,3),定数!$A$6:$A$13,定数!$B$6:$B$13))</f>
        <v>5.4881701742565703</v>
      </c>
      <c r="N43" s="42">
        <v>2018</v>
      </c>
      <c r="O43" s="8">
        <v>43645</v>
      </c>
      <c r="P43" s="45">
        <v>110.71599999999999</v>
      </c>
      <c r="Q43" s="45"/>
      <c r="R43" s="48">
        <f>IF(P43="","",T43*M43*LOOKUP(RIGHT($D$2,3),定数!$A$6:$A$13,定数!$B$6:$B$13))</f>
        <v>15696.166698373085</v>
      </c>
      <c r="S43" s="48"/>
      <c r="T43" s="49">
        <f t="shared" si="3"/>
        <v>28.599999999998715</v>
      </c>
      <c r="U43" s="49"/>
      <c r="V43" t="str">
        <f t="shared" si="5"/>
        <v/>
      </c>
      <c r="W43">
        <f t="shared" si="2"/>
        <v>0</v>
      </c>
    </row>
    <row r="44" spans="2:23" x14ac:dyDescent="0.2">
      <c r="B44" s="42">
        <v>36</v>
      </c>
      <c r="C44" s="44">
        <f t="shared" si="1"/>
        <v>304739.79587588581</v>
      </c>
      <c r="D44" s="44"/>
      <c r="E44" s="42">
        <v>208</v>
      </c>
      <c r="F44" s="8">
        <v>43645</v>
      </c>
      <c r="G44" s="42" t="s">
        <v>4</v>
      </c>
      <c r="H44" s="45">
        <v>110.786</v>
      </c>
      <c r="I44" s="45"/>
      <c r="J44" s="42">
        <v>16.8</v>
      </c>
      <c r="K44" s="46">
        <f t="shared" si="0"/>
        <v>9142.1938762765749</v>
      </c>
      <c r="L44" s="47"/>
      <c r="M44" s="6">
        <f>IF(J44="","",(K44/J44)/LOOKUP(RIGHT($D$2,3),定数!$A$6:$A$13,定数!$B$6:$B$13))</f>
        <v>5.4417820692122474</v>
      </c>
      <c r="N44" s="42">
        <v>2018</v>
      </c>
      <c r="O44" s="8">
        <v>43646</v>
      </c>
      <c r="P44" s="45">
        <v>110.61799999999999</v>
      </c>
      <c r="Q44" s="45"/>
      <c r="R44" s="48">
        <f>IF(P44="","",T44*M44*LOOKUP(RIGHT($D$2,3),定数!$A$6:$A$13,定数!$B$6:$B$13))</f>
        <v>-9142.1938762769223</v>
      </c>
      <c r="S44" s="48"/>
      <c r="T44" s="49">
        <f t="shared" si="3"/>
        <v>-16.800000000000637</v>
      </c>
      <c r="U44" s="49"/>
      <c r="V44" t="str">
        <f t="shared" si="5"/>
        <v/>
      </c>
      <c r="W44">
        <f t="shared" si="2"/>
        <v>1</v>
      </c>
    </row>
    <row r="45" spans="2:23" x14ac:dyDescent="0.2">
      <c r="B45" s="42">
        <v>37</v>
      </c>
      <c r="C45" s="44">
        <f t="shared" si="1"/>
        <v>295597.60199960892</v>
      </c>
      <c r="D45" s="44"/>
      <c r="E45" s="42">
        <v>2018</v>
      </c>
      <c r="F45" s="8">
        <v>43653</v>
      </c>
      <c r="G45" s="42" t="s">
        <v>3</v>
      </c>
      <c r="H45" s="45">
        <v>110.459</v>
      </c>
      <c r="I45" s="45"/>
      <c r="J45" s="42">
        <v>8.5</v>
      </c>
      <c r="K45" s="46">
        <f t="shared" si="0"/>
        <v>8867.9280599882677</v>
      </c>
      <c r="L45" s="47"/>
      <c r="M45" s="6">
        <f>IF(J45="","",(K45/J45)/LOOKUP(RIGHT($D$2,3),定数!$A$6:$A$13,定数!$B$6:$B$13))</f>
        <v>10.432856541162669</v>
      </c>
      <c r="N45" s="42">
        <v>2018</v>
      </c>
      <c r="O45" s="8">
        <v>43655</v>
      </c>
      <c r="P45" s="45">
        <v>110.544</v>
      </c>
      <c r="Q45" s="45"/>
      <c r="R45" s="48">
        <f>IF(P45="","",T45*M45*LOOKUP(RIGHT($D$2,3),定数!$A$6:$A$13,定数!$B$6:$B$13))</f>
        <v>-8867.9280599876165</v>
      </c>
      <c r="S45" s="48"/>
      <c r="T45" s="49">
        <f t="shared" si="3"/>
        <v>-8.4999999999993747</v>
      </c>
      <c r="U45" s="49"/>
      <c r="V45" t="str">
        <f t="shared" si="5"/>
        <v/>
      </c>
      <c r="W45">
        <f t="shared" si="2"/>
        <v>2</v>
      </c>
    </row>
    <row r="46" spans="2:23" x14ac:dyDescent="0.2">
      <c r="B46" s="42">
        <v>38</v>
      </c>
      <c r="C46" s="44">
        <f>IF(R45="","",C45+R45)</f>
        <v>286729.67393962131</v>
      </c>
      <c r="D46" s="44"/>
      <c r="E46" s="42">
        <v>2018</v>
      </c>
      <c r="F46" s="8">
        <v>43655</v>
      </c>
      <c r="G46" s="42" t="s">
        <v>3</v>
      </c>
      <c r="H46" s="45">
        <v>110.378</v>
      </c>
      <c r="I46" s="45"/>
      <c r="J46" s="42">
        <v>9.3000000000000007</v>
      </c>
      <c r="K46" s="46">
        <f t="shared" si="0"/>
        <v>8601.8902181886388</v>
      </c>
      <c r="L46" s="47"/>
      <c r="M46" s="6">
        <f>IF(J46="","",(K46/J46)/LOOKUP(RIGHT($D$2,3),定数!$A$6:$A$13,定数!$B$6:$B$13))</f>
        <v>9.2493443206329431</v>
      </c>
      <c r="N46" s="42">
        <v>2018</v>
      </c>
      <c r="O46" s="8">
        <v>43655</v>
      </c>
      <c r="P46" s="45">
        <v>110.471</v>
      </c>
      <c r="Q46" s="45"/>
      <c r="R46" s="48">
        <f>IF(P46="","",T46*M46*LOOKUP(RIGHT($D$2,3),定数!$A$6:$A$13,定数!$B$6:$B$13))</f>
        <v>-8601.8902181889625</v>
      </c>
      <c r="S46" s="48"/>
      <c r="T46" s="49">
        <f t="shared" si="3"/>
        <v>-9.3000000000003524</v>
      </c>
      <c r="U46" s="49"/>
      <c r="V46" t="str">
        <f t="shared" si="5"/>
        <v/>
      </c>
      <c r="W46">
        <f t="shared" si="2"/>
        <v>3</v>
      </c>
    </row>
    <row r="47" spans="2:23" x14ac:dyDescent="0.2">
      <c r="B47" s="42">
        <v>39</v>
      </c>
      <c r="C47" s="44">
        <f t="shared" si="1"/>
        <v>278127.78372143232</v>
      </c>
      <c r="D47" s="44"/>
      <c r="E47" s="42">
        <v>2018</v>
      </c>
      <c r="F47" s="8">
        <v>43657</v>
      </c>
      <c r="G47" s="42" t="s">
        <v>4</v>
      </c>
      <c r="H47" s="45">
        <v>111.276</v>
      </c>
      <c r="I47" s="45"/>
      <c r="J47" s="42">
        <v>8.5</v>
      </c>
      <c r="K47" s="46">
        <f t="shared" si="0"/>
        <v>8343.8335116429698</v>
      </c>
      <c r="L47" s="47"/>
      <c r="M47" s="6">
        <f>IF(J47="","",(K47/J47)/LOOKUP(RIGHT($D$2,3),定数!$A$6:$A$13,定数!$B$6:$B$13))</f>
        <v>9.8162747195799653</v>
      </c>
      <c r="N47" s="42">
        <v>2018</v>
      </c>
      <c r="O47" s="8">
        <v>43657</v>
      </c>
      <c r="P47" s="45">
        <v>111.191</v>
      </c>
      <c r="Q47" s="45"/>
      <c r="R47" s="48">
        <f>IF(P47="","",T47*M47*LOOKUP(RIGHT($D$2,3),定数!$A$6:$A$13,定数!$B$6:$B$13))</f>
        <v>-8343.8335116423568</v>
      </c>
      <c r="S47" s="48"/>
      <c r="T47" s="49">
        <f t="shared" si="3"/>
        <v>-8.4999999999993747</v>
      </c>
      <c r="U47" s="49"/>
      <c r="V47" t="str">
        <f t="shared" si="5"/>
        <v/>
      </c>
      <c r="W47">
        <f t="shared" si="2"/>
        <v>4</v>
      </c>
    </row>
    <row r="48" spans="2:23" x14ac:dyDescent="0.2">
      <c r="B48" s="42">
        <v>40</v>
      </c>
      <c r="C48" s="44">
        <f t="shared" si="1"/>
        <v>269783.95020978997</v>
      </c>
      <c r="D48" s="44"/>
      <c r="E48" s="42">
        <v>2018</v>
      </c>
      <c r="F48" s="8">
        <v>43659</v>
      </c>
      <c r="G48" s="42" t="s">
        <v>4</v>
      </c>
      <c r="H48" s="45">
        <v>112.544</v>
      </c>
      <c r="I48" s="45"/>
      <c r="J48" s="42">
        <v>7.9</v>
      </c>
      <c r="K48" s="46">
        <f t="shared" si="0"/>
        <v>8093.5185062936989</v>
      </c>
      <c r="L48" s="47"/>
      <c r="M48" s="6">
        <f>IF(J48="","",(K48/J48)/LOOKUP(RIGHT($D$2,3),定数!$A$6:$A$13,定数!$B$6:$B$13))</f>
        <v>10.244960134548984</v>
      </c>
      <c r="N48" s="42">
        <v>2018</v>
      </c>
      <c r="O48" s="8">
        <v>43659</v>
      </c>
      <c r="P48" s="45">
        <v>112.672</v>
      </c>
      <c r="Q48" s="45"/>
      <c r="R48" s="48">
        <f>IF(P48="","",T48*M48*LOOKUP(RIGHT($D$2,3),定数!$A$6:$A$13,定数!$B$6:$B$13))</f>
        <v>13113.54897222271</v>
      </c>
      <c r="S48" s="48"/>
      <c r="T48" s="49">
        <f t="shared" si="3"/>
        <v>12.800000000000011</v>
      </c>
      <c r="U48" s="49"/>
      <c r="V48" t="str">
        <f t="shared" si="5"/>
        <v/>
      </c>
      <c r="W48">
        <f t="shared" si="2"/>
        <v>0</v>
      </c>
    </row>
    <row r="49" spans="2:23" x14ac:dyDescent="0.2">
      <c r="B49" s="42">
        <v>41</v>
      </c>
      <c r="C49" s="44">
        <f>IF(R48="","",C48+R48)</f>
        <v>282897.49918201269</v>
      </c>
      <c r="D49" s="44"/>
      <c r="E49" s="42">
        <v>2018</v>
      </c>
      <c r="F49" s="8">
        <v>43671</v>
      </c>
      <c r="G49" s="42" t="s">
        <v>4</v>
      </c>
      <c r="H49" s="45">
        <v>111.346</v>
      </c>
      <c r="I49" s="45"/>
      <c r="J49" s="42">
        <v>20</v>
      </c>
      <c r="K49" s="46">
        <f t="shared" si="0"/>
        <v>8486.9249754603807</v>
      </c>
      <c r="L49" s="47"/>
      <c r="M49" s="6">
        <f>IF(J49="","",(K49/J49)/LOOKUP(RIGHT($D$2,3),定数!$A$6:$A$13,定数!$B$6:$B$13))</f>
        <v>4.2434624877301905</v>
      </c>
      <c r="N49" s="42">
        <v>2018</v>
      </c>
      <c r="O49" s="8">
        <v>43671</v>
      </c>
      <c r="P49" s="45">
        <v>111.146</v>
      </c>
      <c r="Q49" s="45"/>
      <c r="R49" s="48">
        <f>IF(P49="","",T49*M49*LOOKUP(RIGHT($D$2,3),定数!$A$6:$A$13,定数!$B$6:$B$13))</f>
        <v>-8486.9249754605025</v>
      </c>
      <c r="S49" s="48"/>
      <c r="T49" s="49">
        <f t="shared" si="3"/>
        <v>-20.000000000000284</v>
      </c>
      <c r="U49" s="49"/>
      <c r="V49" t="str">
        <f t="shared" si="5"/>
        <v/>
      </c>
      <c r="W49">
        <f t="shared" si="2"/>
        <v>1</v>
      </c>
    </row>
    <row r="50" spans="2:23" x14ac:dyDescent="0.2">
      <c r="B50" s="42">
        <v>42</v>
      </c>
      <c r="C50" s="44">
        <f t="shared" si="1"/>
        <v>274410.57420655218</v>
      </c>
      <c r="D50" s="44"/>
      <c r="E50" s="42">
        <v>2018</v>
      </c>
      <c r="F50" s="8">
        <v>43678</v>
      </c>
      <c r="G50" s="42" t="s">
        <v>4</v>
      </c>
      <c r="H50" s="45">
        <v>111.852</v>
      </c>
      <c r="I50" s="45"/>
      <c r="J50" s="42">
        <v>14.8</v>
      </c>
      <c r="K50" s="46">
        <f t="shared" si="0"/>
        <v>8232.3172261965647</v>
      </c>
      <c r="L50" s="47"/>
      <c r="M50" s="6">
        <f>IF(J50="","",(K50/J50)/LOOKUP(RIGHT($D$2,3),定数!$A$6:$A$13,定数!$B$6:$B$13))</f>
        <v>5.5623765041868687</v>
      </c>
      <c r="N50" s="42">
        <v>2018</v>
      </c>
      <c r="O50" s="8">
        <v>43678</v>
      </c>
      <c r="P50" s="45">
        <v>111.70399999999999</v>
      </c>
      <c r="Q50" s="45"/>
      <c r="R50" s="48">
        <f>IF(P50="","",T50*M50*LOOKUP(RIGHT($D$2,3),定数!$A$6:$A$13,定数!$B$6:$B$13))</f>
        <v>-8232.3172261971413</v>
      </c>
      <c r="S50" s="48"/>
      <c r="T50" s="49">
        <f t="shared" si="3"/>
        <v>-14.800000000001035</v>
      </c>
      <c r="U50" s="49"/>
      <c r="V50" t="str">
        <f t="shared" si="5"/>
        <v/>
      </c>
      <c r="W50">
        <f t="shared" si="2"/>
        <v>2</v>
      </c>
    </row>
    <row r="51" spans="2:23" x14ac:dyDescent="0.2">
      <c r="B51" s="42">
        <v>43</v>
      </c>
      <c r="C51" s="44">
        <f t="shared" si="1"/>
        <v>266178.25698035501</v>
      </c>
      <c r="D51" s="44"/>
      <c r="E51" s="42">
        <v>2018</v>
      </c>
      <c r="F51" s="8">
        <v>43683</v>
      </c>
      <c r="G51" s="42" t="s">
        <v>4</v>
      </c>
      <c r="H51" s="45">
        <v>111.495</v>
      </c>
      <c r="I51" s="45"/>
      <c r="J51" s="42">
        <v>16.2</v>
      </c>
      <c r="K51" s="46">
        <f t="shared" si="0"/>
        <v>7985.3477094106502</v>
      </c>
      <c r="L51" s="47"/>
      <c r="M51" s="6">
        <f>IF(J51="","",(K51/J51)/LOOKUP(RIGHT($D$2,3),定数!$A$6:$A$13,定数!$B$6:$B$13))</f>
        <v>4.9292269811176856</v>
      </c>
      <c r="N51" s="42">
        <v>2018</v>
      </c>
      <c r="O51" s="8">
        <v>43684</v>
      </c>
      <c r="P51" s="45">
        <v>111.333</v>
      </c>
      <c r="Q51" s="45"/>
      <c r="R51" s="48">
        <f>IF(P51="","",T51*M51*LOOKUP(RIGHT($D$2,3),定数!$A$6:$A$13,定数!$B$6:$B$13))</f>
        <v>-7985.3477094109539</v>
      </c>
      <c r="S51" s="48"/>
      <c r="T51" s="49">
        <f t="shared" si="3"/>
        <v>-16.200000000000614</v>
      </c>
      <c r="U51" s="49"/>
      <c r="V51" t="str">
        <f t="shared" si="5"/>
        <v/>
      </c>
      <c r="W51">
        <f t="shared" si="2"/>
        <v>3</v>
      </c>
    </row>
    <row r="52" spans="2:23" x14ac:dyDescent="0.2">
      <c r="B52" s="42">
        <v>44</v>
      </c>
      <c r="C52" s="44">
        <f t="shared" si="1"/>
        <v>258192.90927094407</v>
      </c>
      <c r="D52" s="44"/>
      <c r="E52" s="42">
        <v>2018</v>
      </c>
      <c r="F52" s="8">
        <v>43684</v>
      </c>
      <c r="G52" s="42" t="s">
        <v>3</v>
      </c>
      <c r="H52" s="45">
        <v>111.29600000000001</v>
      </c>
      <c r="I52" s="45"/>
      <c r="J52" s="90">
        <v>6.9</v>
      </c>
      <c r="K52" s="46">
        <f t="shared" si="0"/>
        <v>7745.7872781283222</v>
      </c>
      <c r="L52" s="47"/>
      <c r="M52" s="6">
        <f>IF(J52="","",(K52/J52)/LOOKUP(RIGHT($D$2,3),定数!$A$6:$A$13,定数!$B$6:$B$13))</f>
        <v>11.22577866395409</v>
      </c>
      <c r="N52" s="42">
        <v>2018</v>
      </c>
      <c r="O52" s="8">
        <v>43684</v>
      </c>
      <c r="P52" s="45">
        <v>111.36499999999999</v>
      </c>
      <c r="Q52" s="45"/>
      <c r="R52" s="48">
        <f>IF(P52="","",T52*M52*LOOKUP(RIGHT($D$2,3),定数!$A$6:$A$13,定数!$B$6:$B$13))</f>
        <v>-7745.7872781270198</v>
      </c>
      <c r="S52" s="48"/>
      <c r="T52" s="49">
        <f t="shared" si="3"/>
        <v>-6.8999999999988404</v>
      </c>
      <c r="U52" s="49"/>
      <c r="V52" t="str">
        <f t="shared" si="5"/>
        <v/>
      </c>
      <c r="W52">
        <f t="shared" si="2"/>
        <v>4</v>
      </c>
    </row>
    <row r="53" spans="2:23" x14ac:dyDescent="0.2">
      <c r="B53" s="42">
        <v>45</v>
      </c>
      <c r="C53" s="44">
        <f t="shared" si="1"/>
        <v>250447.12199281706</v>
      </c>
      <c r="D53" s="44"/>
      <c r="E53" s="42">
        <v>2018</v>
      </c>
      <c r="F53" s="8">
        <v>43685</v>
      </c>
      <c r="G53" s="42" t="s">
        <v>3</v>
      </c>
      <c r="H53" s="45">
        <v>110.923</v>
      </c>
      <c r="I53" s="45"/>
      <c r="J53" s="42">
        <v>11.6</v>
      </c>
      <c r="K53" s="46">
        <f t="shared" si="0"/>
        <v>7513.4136597845118</v>
      </c>
      <c r="L53" s="47"/>
      <c r="M53" s="6">
        <f>IF(J53="","",(K53/J53)/LOOKUP(RIGHT($D$2,3),定数!$A$6:$A$13,定数!$B$6:$B$13))</f>
        <v>6.4770807411935447</v>
      </c>
      <c r="N53" s="42">
        <v>2018</v>
      </c>
      <c r="O53" s="8">
        <v>43686</v>
      </c>
      <c r="P53" s="45">
        <v>110.721</v>
      </c>
      <c r="Q53" s="45"/>
      <c r="R53" s="48">
        <f>IF(P53="","",T53*M53*LOOKUP(RIGHT($D$2,3),定数!$A$6:$A$13,定数!$B$6:$B$13))</f>
        <v>13083.703097210844</v>
      </c>
      <c r="S53" s="48"/>
      <c r="T53" s="49">
        <f t="shared" si="3"/>
        <v>20.199999999999818</v>
      </c>
      <c r="U53" s="49"/>
      <c r="V53" t="str">
        <f t="shared" si="5"/>
        <v/>
      </c>
      <c r="W53">
        <f t="shared" si="2"/>
        <v>0</v>
      </c>
    </row>
    <row r="54" spans="2:23" x14ac:dyDescent="0.2">
      <c r="B54" s="42">
        <v>46</v>
      </c>
      <c r="C54" s="44">
        <f t="shared" si="1"/>
        <v>263530.82509002788</v>
      </c>
      <c r="D54" s="44"/>
      <c r="E54" s="42">
        <v>2018</v>
      </c>
      <c r="F54" s="8">
        <v>43690</v>
      </c>
      <c r="G54" s="42" t="s">
        <v>3</v>
      </c>
      <c r="H54" s="45">
        <v>110.229</v>
      </c>
      <c r="I54" s="45"/>
      <c r="J54" s="42">
        <v>13.3</v>
      </c>
      <c r="K54" s="46">
        <f t="shared" si="0"/>
        <v>7905.9247527008365</v>
      </c>
      <c r="L54" s="47"/>
      <c r="M54" s="6">
        <f>IF(J54="","",(K54/J54)/LOOKUP(RIGHT($D$2,3),定数!$A$6:$A$13,定数!$B$6:$B$13))</f>
        <v>5.9443043253389751</v>
      </c>
      <c r="N54" s="42">
        <v>2018</v>
      </c>
      <c r="O54" s="8">
        <v>43690</v>
      </c>
      <c r="P54" s="45">
        <v>110.36199999999999</v>
      </c>
      <c r="Q54" s="45"/>
      <c r="R54" s="48">
        <f>IF(P54="","",T54*M54*LOOKUP(RIGHT($D$2,3),定数!$A$6:$A$13,定数!$B$6:$B$13))</f>
        <v>-7905.9247527005737</v>
      </c>
      <c r="S54" s="48"/>
      <c r="T54" s="49">
        <f t="shared" si="3"/>
        <v>-13.299999999999557</v>
      </c>
      <c r="U54" s="49"/>
      <c r="V54" t="str">
        <f t="shared" si="5"/>
        <v/>
      </c>
      <c r="W54">
        <f t="shared" si="2"/>
        <v>1</v>
      </c>
    </row>
    <row r="55" spans="2:23" x14ac:dyDescent="0.2">
      <c r="B55" s="42">
        <v>47</v>
      </c>
      <c r="C55" s="44">
        <f t="shared" si="1"/>
        <v>255624.9003373273</v>
      </c>
      <c r="D55" s="44"/>
      <c r="E55" s="42">
        <v>2018</v>
      </c>
      <c r="F55" s="8">
        <v>43691</v>
      </c>
      <c r="G55" s="42" t="s">
        <v>4</v>
      </c>
      <c r="H55" s="45">
        <v>110.742</v>
      </c>
      <c r="I55" s="45"/>
      <c r="J55" s="42">
        <v>14</v>
      </c>
      <c r="K55" s="46">
        <f t="shared" si="0"/>
        <v>7668.7470101198187</v>
      </c>
      <c r="L55" s="47"/>
      <c r="M55" s="6">
        <f>IF(J55="","",(K55/J55)/LOOKUP(RIGHT($D$2,3),定数!$A$6:$A$13,定数!$B$6:$B$13))</f>
        <v>5.4776764357998706</v>
      </c>
      <c r="N55" s="42">
        <v>2018</v>
      </c>
      <c r="O55" s="8">
        <v>43691</v>
      </c>
      <c r="P55" s="45">
        <v>110.602</v>
      </c>
      <c r="Q55" s="45"/>
      <c r="R55" s="48">
        <f>IF(P55="","",T55*M55*LOOKUP(RIGHT($D$2,3),定数!$A$6:$A$13,定数!$B$6:$B$13))</f>
        <v>-7668.7470101198496</v>
      </c>
      <c r="S55" s="48"/>
      <c r="T55" s="49">
        <f t="shared" si="3"/>
        <v>-14.000000000000057</v>
      </c>
      <c r="U55" s="49"/>
      <c r="V55" t="str">
        <f t="shared" si="5"/>
        <v/>
      </c>
      <c r="W55">
        <f t="shared" si="2"/>
        <v>2</v>
      </c>
    </row>
    <row r="56" spans="2:23" x14ac:dyDescent="0.2">
      <c r="B56" s="42">
        <v>48</v>
      </c>
      <c r="C56" s="44">
        <f t="shared" si="1"/>
        <v>247956.15332720746</v>
      </c>
      <c r="D56" s="44"/>
      <c r="E56" s="42">
        <v>2018</v>
      </c>
      <c r="F56" s="8">
        <v>43692</v>
      </c>
      <c r="G56" s="42" t="s">
        <v>4</v>
      </c>
      <c r="H56" s="45">
        <v>111.303</v>
      </c>
      <c r="I56" s="45"/>
      <c r="J56" s="42">
        <v>13.7</v>
      </c>
      <c r="K56" s="46">
        <f t="shared" si="0"/>
        <v>7438.6845998162235</v>
      </c>
      <c r="L56" s="47"/>
      <c r="M56" s="6">
        <f>IF(J56="","",(K56/J56)/LOOKUP(RIGHT($D$2,3),定数!$A$6:$A$13,定数!$B$6:$B$13))</f>
        <v>5.4296967881870248</v>
      </c>
      <c r="N56" s="42">
        <v>2018</v>
      </c>
      <c r="O56" s="8">
        <v>43692</v>
      </c>
      <c r="P56" s="45">
        <v>111.166</v>
      </c>
      <c r="Q56" s="45"/>
      <c r="R56" s="48">
        <f>IF(P56="","",T56*M56*LOOKUP(RIGHT($D$2,3),定数!$A$6:$A$13,定数!$B$6:$B$13))</f>
        <v>-7438.6845998162489</v>
      </c>
      <c r="S56" s="48"/>
      <c r="T56" s="49">
        <f t="shared" si="3"/>
        <v>-13.700000000000045</v>
      </c>
      <c r="U56" s="49"/>
      <c r="V56" t="str">
        <f t="shared" si="5"/>
        <v/>
      </c>
      <c r="W56">
        <f t="shared" si="2"/>
        <v>3</v>
      </c>
    </row>
    <row r="57" spans="2:23" x14ac:dyDescent="0.2">
      <c r="B57" s="42">
        <v>49</v>
      </c>
      <c r="C57" s="44">
        <f t="shared" si="1"/>
        <v>240517.46872739121</v>
      </c>
      <c r="D57" s="44"/>
      <c r="E57" s="42">
        <v>2018</v>
      </c>
      <c r="F57" s="8">
        <v>43708</v>
      </c>
      <c r="G57" s="42" t="s">
        <v>3</v>
      </c>
      <c r="H57" s="45">
        <v>110.953</v>
      </c>
      <c r="I57" s="45"/>
      <c r="J57" s="42">
        <v>18</v>
      </c>
      <c r="K57" s="46">
        <f t="shared" si="0"/>
        <v>7215.5240618217358</v>
      </c>
      <c r="L57" s="47"/>
      <c r="M57" s="6">
        <f>IF(J57="","",(K57/J57)/LOOKUP(RIGHT($D$2,3),定数!$A$6:$A$13,定数!$B$6:$B$13))</f>
        <v>4.0086244787898533</v>
      </c>
      <c r="N57" s="42">
        <v>2018</v>
      </c>
      <c r="O57" s="8">
        <v>43711</v>
      </c>
      <c r="P57" s="45">
        <v>111.133</v>
      </c>
      <c r="Q57" s="45"/>
      <c r="R57" s="48">
        <f>IF(P57="","",T57*M57*LOOKUP(RIGHT($D$2,3),定数!$A$6:$A$13,定数!$B$6:$B$13))</f>
        <v>-7215.5240618214393</v>
      </c>
      <c r="S57" s="48"/>
      <c r="T57" s="49">
        <f t="shared" si="3"/>
        <v>-17.999999999999261</v>
      </c>
      <c r="U57" s="49"/>
      <c r="V57" t="str">
        <f t="shared" si="5"/>
        <v/>
      </c>
      <c r="W57">
        <f t="shared" si="2"/>
        <v>4</v>
      </c>
    </row>
    <row r="58" spans="2:23" x14ac:dyDescent="0.2">
      <c r="B58" s="42">
        <v>50</v>
      </c>
      <c r="C58" s="44">
        <f t="shared" si="1"/>
        <v>233301.94466556978</v>
      </c>
      <c r="D58" s="44"/>
      <c r="E58" s="42">
        <v>2018</v>
      </c>
      <c r="F58" s="8">
        <v>43713</v>
      </c>
      <c r="G58" s="42" t="s">
        <v>4</v>
      </c>
      <c r="H58" s="45">
        <v>111.503</v>
      </c>
      <c r="I58" s="45"/>
      <c r="J58" s="42">
        <v>14</v>
      </c>
      <c r="K58" s="46">
        <f t="shared" si="0"/>
        <v>6999.0583399670932</v>
      </c>
      <c r="L58" s="47"/>
      <c r="M58" s="6">
        <f>IF(J58="","",(K58/J58)/LOOKUP(RIGHT($D$2,3),定数!$A$6:$A$13,定数!$B$6:$B$13))</f>
        <v>4.9993273856907807</v>
      </c>
      <c r="N58" s="42">
        <v>2018</v>
      </c>
      <c r="O58" s="8">
        <v>43714</v>
      </c>
      <c r="P58" s="45">
        <v>111.363</v>
      </c>
      <c r="Q58" s="45"/>
      <c r="R58" s="48">
        <f>IF(P58="","",T58*M58*LOOKUP(RIGHT($D$2,3),定数!$A$6:$A$13,定数!$B$6:$B$13))</f>
        <v>-6999.0583399671214</v>
      </c>
      <c r="S58" s="48"/>
      <c r="T58" s="49">
        <f t="shared" si="3"/>
        <v>-14.000000000000057</v>
      </c>
      <c r="U58" s="49"/>
      <c r="V58" t="str">
        <f t="shared" si="5"/>
        <v/>
      </c>
      <c r="W58">
        <f t="shared" si="2"/>
        <v>5</v>
      </c>
    </row>
    <row r="59" spans="2:23" x14ac:dyDescent="0.2">
      <c r="B59" s="42">
        <v>51</v>
      </c>
      <c r="C59" s="44">
        <f t="shared" si="1"/>
        <v>226302.88632560265</v>
      </c>
      <c r="D59" s="44"/>
      <c r="E59" s="42">
        <v>2018</v>
      </c>
      <c r="F59" s="8">
        <v>43714</v>
      </c>
      <c r="G59" s="42" t="s">
        <v>3</v>
      </c>
      <c r="H59" s="45">
        <v>111.411</v>
      </c>
      <c r="I59" s="45"/>
      <c r="J59" s="42">
        <v>9.8000000000000007</v>
      </c>
      <c r="K59" s="46">
        <f t="shared" si="0"/>
        <v>6789.0865897680796</v>
      </c>
      <c r="L59" s="47"/>
      <c r="M59" s="6">
        <f>IF(J59="","",(K59/J59)/LOOKUP(RIGHT($D$2,3),定数!$A$6:$A$13,定数!$B$6:$B$13))</f>
        <v>6.9276393773143665</v>
      </c>
      <c r="N59" s="42">
        <v>2018</v>
      </c>
      <c r="O59" s="8">
        <v>43714</v>
      </c>
      <c r="P59" s="45">
        <v>111.245</v>
      </c>
      <c r="Q59" s="45"/>
      <c r="R59" s="48">
        <f>IF(P59="","",T59*M59*LOOKUP(RIGHT($D$2,3),定数!$A$6:$A$13,定数!$B$6:$B$13))</f>
        <v>11499.881366341629</v>
      </c>
      <c r="S59" s="48"/>
      <c r="T59" s="49">
        <f t="shared" si="3"/>
        <v>16.599999999999682</v>
      </c>
      <c r="U59" s="49"/>
      <c r="V59" t="str">
        <f t="shared" si="5"/>
        <v/>
      </c>
      <c r="W59">
        <f t="shared" si="2"/>
        <v>0</v>
      </c>
    </row>
    <row r="60" spans="2:23" x14ac:dyDescent="0.2">
      <c r="B60" s="42">
        <v>52</v>
      </c>
      <c r="C60" s="44">
        <f t="shared" si="1"/>
        <v>237802.76769194429</v>
      </c>
      <c r="D60" s="44"/>
      <c r="E60" s="42">
        <v>2018</v>
      </c>
      <c r="F60" s="8">
        <v>43714</v>
      </c>
      <c r="G60" s="42" t="s">
        <v>3</v>
      </c>
      <c r="H60" s="45">
        <v>111.32299999999999</v>
      </c>
      <c r="I60" s="45"/>
      <c r="J60" s="42">
        <v>9.6</v>
      </c>
      <c r="K60" s="46">
        <f t="shared" si="0"/>
        <v>7134.0830307583283</v>
      </c>
      <c r="L60" s="47"/>
      <c r="M60" s="6">
        <f>IF(J60="","",(K60/J60)/LOOKUP(RIGHT($D$2,3),定数!$A$6:$A$13,定数!$B$6:$B$13))</f>
        <v>7.4313364903732584</v>
      </c>
      <c r="N60" s="42">
        <v>2018</v>
      </c>
      <c r="O60" s="8">
        <v>43714</v>
      </c>
      <c r="P60" s="45">
        <v>111.419</v>
      </c>
      <c r="Q60" s="45"/>
      <c r="R60" s="48">
        <f>IF(P60="","",T60*M60*LOOKUP(RIGHT($D$2,3),定数!$A$6:$A$13,定数!$B$6:$B$13))</f>
        <v>-7134.0830307585993</v>
      </c>
      <c r="S60" s="48"/>
      <c r="T60" s="49">
        <f t="shared" si="3"/>
        <v>-9.6000000000003638</v>
      </c>
      <c r="U60" s="49"/>
      <c r="V60" t="str">
        <f t="shared" si="5"/>
        <v/>
      </c>
      <c r="W60">
        <f t="shared" si="2"/>
        <v>1</v>
      </c>
    </row>
    <row r="61" spans="2:23" x14ac:dyDescent="0.2">
      <c r="B61" s="42">
        <v>53</v>
      </c>
      <c r="C61" s="44">
        <f t="shared" si="1"/>
        <v>230668.68466118569</v>
      </c>
      <c r="D61" s="44"/>
      <c r="E61" s="42">
        <v>2018</v>
      </c>
      <c r="F61" s="8">
        <v>43714</v>
      </c>
      <c r="G61" s="42" t="s">
        <v>3</v>
      </c>
      <c r="H61" s="45">
        <v>111.27500000000001</v>
      </c>
      <c r="I61" s="45"/>
      <c r="J61" s="90">
        <v>6.2</v>
      </c>
      <c r="K61" s="46">
        <f t="shared" si="0"/>
        <v>6920.0605398355701</v>
      </c>
      <c r="L61" s="47"/>
      <c r="M61" s="6">
        <f>IF(J61="","",(K61/J61)/LOOKUP(RIGHT($D$2,3),定数!$A$6:$A$13,定数!$B$6:$B$13))</f>
        <v>11.161387967476726</v>
      </c>
      <c r="N61" s="42">
        <v>2018</v>
      </c>
      <c r="O61" s="8">
        <v>43714</v>
      </c>
      <c r="P61" s="45">
        <v>111.181</v>
      </c>
      <c r="Q61" s="45"/>
      <c r="R61" s="48">
        <f>IF(P61="","",T61*M61*LOOKUP(RIGHT($D$2,3),定数!$A$6:$A$13,定数!$B$6:$B$13))</f>
        <v>10491.704689429047</v>
      </c>
      <c r="S61" s="48"/>
      <c r="T61" s="49">
        <f t="shared" si="3"/>
        <v>9.4000000000008299</v>
      </c>
      <c r="U61" s="49"/>
      <c r="V61" t="str">
        <f t="shared" si="5"/>
        <v/>
      </c>
      <c r="W61">
        <f t="shared" si="2"/>
        <v>0</v>
      </c>
    </row>
    <row r="62" spans="2:23" x14ac:dyDescent="0.2">
      <c r="B62" s="42">
        <v>54</v>
      </c>
      <c r="C62" s="44">
        <f t="shared" si="1"/>
        <v>241160.38935061474</v>
      </c>
      <c r="D62" s="44"/>
      <c r="E62" s="42">
        <v>2018</v>
      </c>
      <c r="F62" s="8">
        <v>43719</v>
      </c>
      <c r="G62" s="42" t="s">
        <v>4</v>
      </c>
      <c r="H62" s="45">
        <v>111.15600000000001</v>
      </c>
      <c r="I62" s="45"/>
      <c r="J62" s="42">
        <v>8.5</v>
      </c>
      <c r="K62" s="46">
        <f t="shared" si="0"/>
        <v>7234.8116805184418</v>
      </c>
      <c r="L62" s="47"/>
      <c r="M62" s="6">
        <f>IF(J62="","",(K62/J62)/LOOKUP(RIGHT($D$2,3),定数!$A$6:$A$13,定数!$B$6:$B$13))</f>
        <v>8.5115431535511092</v>
      </c>
      <c r="N62" s="42">
        <v>2018</v>
      </c>
      <c r="O62" s="8">
        <v>43719</v>
      </c>
      <c r="P62" s="45">
        <v>111.27800000000001</v>
      </c>
      <c r="Q62" s="45"/>
      <c r="R62" s="48">
        <f>IF(P62="","",T62*M62*LOOKUP(RIGHT($D$2,3),定数!$A$6:$A$13,定数!$B$6:$B$13))</f>
        <v>10384.082647332343</v>
      </c>
      <c r="S62" s="48"/>
      <c r="T62" s="49">
        <f t="shared" si="3"/>
        <v>12.199999999999989</v>
      </c>
      <c r="U62" s="49"/>
      <c r="V62" t="str">
        <f t="shared" si="5"/>
        <v/>
      </c>
      <c r="W62">
        <f t="shared" si="2"/>
        <v>0</v>
      </c>
    </row>
    <row r="63" spans="2:23" x14ac:dyDescent="0.2">
      <c r="B63" s="42">
        <v>55</v>
      </c>
      <c r="C63" s="44">
        <f t="shared" si="1"/>
        <v>251544.47199794708</v>
      </c>
      <c r="D63" s="44"/>
      <c r="E63" s="42">
        <v>2018</v>
      </c>
      <c r="F63" s="8">
        <v>43720</v>
      </c>
      <c r="G63" s="42" t="s">
        <v>4</v>
      </c>
      <c r="H63" s="45">
        <v>111.63800000000001</v>
      </c>
      <c r="I63" s="45"/>
      <c r="J63" s="42">
        <v>8.6</v>
      </c>
      <c r="K63" s="46">
        <f t="shared" si="0"/>
        <v>7546.3341599384121</v>
      </c>
      <c r="L63" s="47"/>
      <c r="M63" s="6">
        <f>IF(J63="","",(K63/J63)/LOOKUP(RIGHT($D$2,3),定数!$A$6:$A$13,定数!$B$6:$B$13))</f>
        <v>8.7748071627190836</v>
      </c>
      <c r="N63" s="42">
        <v>2018</v>
      </c>
      <c r="O63" s="8">
        <v>43720</v>
      </c>
      <c r="P63" s="45">
        <v>111.55200000000001</v>
      </c>
      <c r="Q63" s="45"/>
      <c r="R63" s="48">
        <f>IF(P63="","",T63*M63*LOOKUP(RIGHT($D$2,3),定数!$A$6:$A$13,定数!$B$6:$B$13))</f>
        <v>-7546.3341599382811</v>
      </c>
      <c r="S63" s="48"/>
      <c r="T63" s="49">
        <f t="shared" si="3"/>
        <v>-8.5999999999998522</v>
      </c>
      <c r="U63" s="49"/>
      <c r="V63" t="str">
        <f t="shared" si="5"/>
        <v/>
      </c>
      <c r="W63">
        <f t="shared" si="2"/>
        <v>1</v>
      </c>
    </row>
    <row r="64" spans="2:23" x14ac:dyDescent="0.2">
      <c r="B64" s="42">
        <v>56</v>
      </c>
      <c r="C64" s="44">
        <f t="shared" si="1"/>
        <v>243998.13783800881</v>
      </c>
      <c r="D64" s="44"/>
      <c r="E64" s="42">
        <v>2016</v>
      </c>
      <c r="F64" s="8">
        <v>43721</v>
      </c>
      <c r="G64" s="42" t="s">
        <v>3</v>
      </c>
      <c r="H64" s="45">
        <v>111.24299999999999</v>
      </c>
      <c r="I64" s="45"/>
      <c r="J64" s="42">
        <v>21.9</v>
      </c>
      <c r="K64" s="46">
        <f t="shared" si="0"/>
        <v>7319.9441351402638</v>
      </c>
      <c r="L64" s="47"/>
      <c r="M64" s="6">
        <f>IF(J64="","",(K64/J64)/LOOKUP(RIGHT($D$2,3),定数!$A$6:$A$13,定数!$B$6:$B$13))</f>
        <v>3.3424402443562848</v>
      </c>
      <c r="N64" s="42">
        <v>2018</v>
      </c>
      <c r="O64" s="8">
        <v>43721</v>
      </c>
      <c r="P64" s="45">
        <v>111.462</v>
      </c>
      <c r="Q64" s="45"/>
      <c r="R64" s="48">
        <f>IF(P64="","",T64*M64*LOOKUP(RIGHT($D$2,3),定数!$A$6:$A$13,定数!$B$6:$B$13))</f>
        <v>-7319.9441351405412</v>
      </c>
      <c r="S64" s="48"/>
      <c r="T64" s="49">
        <f t="shared" si="3"/>
        <v>-21.90000000000083</v>
      </c>
      <c r="U64" s="49"/>
      <c r="V64" t="str">
        <f t="shared" si="5"/>
        <v/>
      </c>
      <c r="W64">
        <f t="shared" si="2"/>
        <v>2</v>
      </c>
    </row>
    <row r="65" spans="2:23" x14ac:dyDescent="0.2">
      <c r="B65" s="42">
        <v>57</v>
      </c>
      <c r="C65" s="44">
        <f t="shared" si="1"/>
        <v>236678.19370286827</v>
      </c>
      <c r="D65" s="44"/>
      <c r="E65" s="42">
        <v>2018</v>
      </c>
      <c r="F65" s="8">
        <v>43631</v>
      </c>
      <c r="G65" s="42" t="s">
        <v>4</v>
      </c>
      <c r="H65" s="45">
        <v>112.038</v>
      </c>
      <c r="I65" s="45"/>
      <c r="J65" s="42">
        <v>7.9</v>
      </c>
      <c r="K65" s="46">
        <f t="shared" si="0"/>
        <v>7100.3458110860483</v>
      </c>
      <c r="L65" s="47"/>
      <c r="M65" s="6">
        <f>IF(J65="","",(K65/J65)/LOOKUP(RIGHT($D$2,3),定数!$A$6:$A$13,定数!$B$6:$B$13))</f>
        <v>8.9877795077038574</v>
      </c>
      <c r="N65" s="42">
        <v>2018</v>
      </c>
      <c r="O65" s="88">
        <v>43725</v>
      </c>
      <c r="P65" s="45">
        <v>111.959</v>
      </c>
      <c r="Q65" s="45"/>
      <c r="R65" s="48">
        <f>IF(P65="","",T65*M65*LOOKUP(RIGHT($D$2,3),定数!$A$6:$A$13,定数!$B$6:$B$13))</f>
        <v>-7100.3458110854654</v>
      </c>
      <c r="S65" s="48"/>
      <c r="T65" s="49">
        <f t="shared" si="3"/>
        <v>-7.899999999999352</v>
      </c>
      <c r="U65" s="49"/>
      <c r="V65" t="str">
        <f t="shared" si="5"/>
        <v/>
      </c>
      <c r="W65">
        <f t="shared" si="2"/>
        <v>3</v>
      </c>
    </row>
    <row r="66" spans="2:23" x14ac:dyDescent="0.2">
      <c r="B66" s="42">
        <v>58</v>
      </c>
      <c r="C66" s="44">
        <f t="shared" si="1"/>
        <v>229577.84789178282</v>
      </c>
      <c r="D66" s="44"/>
      <c r="E66" s="42">
        <v>2018</v>
      </c>
      <c r="F66" s="8">
        <v>43723</v>
      </c>
      <c r="G66" s="42" t="s">
        <v>4</v>
      </c>
      <c r="H66" s="45">
        <v>112.03</v>
      </c>
      <c r="I66" s="45"/>
      <c r="J66" s="42">
        <v>7</v>
      </c>
      <c r="K66" s="46">
        <f t="shared" si="0"/>
        <v>6887.3354367534839</v>
      </c>
      <c r="L66" s="47"/>
      <c r="M66" s="6">
        <f>IF(J66="","",(K66/J66)/LOOKUP(RIGHT($D$2,3),定数!$A$6:$A$13,定数!$B$6:$B$13))</f>
        <v>9.8390506239335487</v>
      </c>
      <c r="N66" s="42">
        <v>2018</v>
      </c>
      <c r="O66" s="8">
        <v>43725</v>
      </c>
      <c r="P66" s="45">
        <v>111.96</v>
      </c>
      <c r="Q66" s="45"/>
      <c r="R66" s="48">
        <f>IF(P66="","",T66*M66*LOOKUP(RIGHT($D$2,3),定数!$A$6:$A$13,定数!$B$6:$B$13))</f>
        <v>-6887.3354367542106</v>
      </c>
      <c r="S66" s="48"/>
      <c r="T66" s="49">
        <f t="shared" si="3"/>
        <v>-7.000000000000739</v>
      </c>
      <c r="U66" s="49"/>
      <c r="V66" t="str">
        <f t="shared" si="5"/>
        <v/>
      </c>
      <c r="W66">
        <f t="shared" si="2"/>
        <v>4</v>
      </c>
    </row>
    <row r="67" spans="2:23" x14ac:dyDescent="0.2">
      <c r="B67" s="42">
        <v>59</v>
      </c>
      <c r="C67" s="44">
        <f t="shared" si="1"/>
        <v>222690.5124550286</v>
      </c>
      <c r="D67" s="44"/>
      <c r="E67" s="42">
        <v>2018</v>
      </c>
      <c r="F67" s="8">
        <v>43726</v>
      </c>
      <c r="G67" s="42" t="s">
        <v>4</v>
      </c>
      <c r="H67" s="45">
        <v>111.994</v>
      </c>
      <c r="I67" s="45"/>
      <c r="J67" s="42">
        <v>12.1</v>
      </c>
      <c r="K67" s="46">
        <f t="shared" si="0"/>
        <v>6680.7153736508581</v>
      </c>
      <c r="L67" s="47"/>
      <c r="M67" s="6">
        <f>IF(J67="","",(K67/J67)/LOOKUP(RIGHT($D$2,3),定数!$A$6:$A$13,定数!$B$6:$B$13))</f>
        <v>5.5212523749180651</v>
      </c>
      <c r="N67" s="42">
        <v>2018</v>
      </c>
      <c r="O67" s="8">
        <v>43726</v>
      </c>
      <c r="P67" s="45">
        <v>112.206</v>
      </c>
      <c r="Q67" s="45"/>
      <c r="R67" s="48">
        <f>IF(P67="","",T67*M67*LOOKUP(RIGHT($D$2,3),定数!$A$6:$A$13,定数!$B$6:$B$13))</f>
        <v>11705.055034826481</v>
      </c>
      <c r="S67" s="48"/>
      <c r="T67" s="49">
        <f t="shared" si="3"/>
        <v>21.20000000000033</v>
      </c>
      <c r="U67" s="49"/>
      <c r="V67" t="str">
        <f t="shared" si="5"/>
        <v/>
      </c>
      <c r="W67">
        <f t="shared" si="2"/>
        <v>0</v>
      </c>
    </row>
    <row r="68" spans="2:23" x14ac:dyDescent="0.2">
      <c r="B68" s="42">
        <v>60</v>
      </c>
      <c r="C68" s="44">
        <f t="shared" si="1"/>
        <v>234395.56748985508</v>
      </c>
      <c r="D68" s="44"/>
      <c r="E68" s="42">
        <v>2018</v>
      </c>
      <c r="F68" s="8">
        <v>43729</v>
      </c>
      <c r="G68" s="42" t="s">
        <v>4</v>
      </c>
      <c r="H68" s="45">
        <v>112.506</v>
      </c>
      <c r="I68" s="45"/>
      <c r="J68" s="42">
        <v>7.8</v>
      </c>
      <c r="K68" s="46">
        <f t="shared" si="0"/>
        <v>7031.8670246956517</v>
      </c>
      <c r="L68" s="47"/>
      <c r="M68" s="6">
        <f>IF(J68="","",(K68/J68)/LOOKUP(RIGHT($D$2,3),定数!$A$6:$A$13,定数!$B$6:$B$13))</f>
        <v>9.0152141342251948</v>
      </c>
      <c r="N68" s="42">
        <v>2018</v>
      </c>
      <c r="O68" s="8">
        <v>43729</v>
      </c>
      <c r="P68" s="45">
        <v>112.63200000000001</v>
      </c>
      <c r="Q68" s="45"/>
      <c r="R68" s="48">
        <f>IF(P68="","",T68*M68*LOOKUP(RIGHT($D$2,3),定数!$A$6:$A$13,定数!$B$6:$B$13))</f>
        <v>11359.169809124176</v>
      </c>
      <c r="S68" s="48"/>
      <c r="T68" s="49">
        <f t="shared" si="3"/>
        <v>12.600000000000477</v>
      </c>
      <c r="U68" s="49"/>
      <c r="V68" t="str">
        <f t="shared" si="5"/>
        <v/>
      </c>
      <c r="W68">
        <f t="shared" si="2"/>
        <v>0</v>
      </c>
    </row>
    <row r="69" spans="2:23" x14ac:dyDescent="0.2">
      <c r="B69" s="42">
        <v>61</v>
      </c>
      <c r="C69" s="44">
        <f t="shared" si="1"/>
        <v>245754.73729897925</v>
      </c>
      <c r="D69" s="44"/>
      <c r="E69" s="42">
        <v>2018</v>
      </c>
      <c r="F69" s="8">
        <v>43736</v>
      </c>
      <c r="G69" s="42" t="s">
        <v>4</v>
      </c>
      <c r="H69" s="45">
        <v>113.434</v>
      </c>
      <c r="I69" s="45"/>
      <c r="J69" s="42">
        <v>10.4</v>
      </c>
      <c r="K69" s="46">
        <f t="shared" si="0"/>
        <v>7372.6421189693774</v>
      </c>
      <c r="L69" s="47"/>
      <c r="M69" s="6">
        <f>IF(J69="","",(K69/J69)/LOOKUP(RIGHT($D$2,3),定数!$A$6:$A$13,定数!$B$6:$B$13))</f>
        <v>7.0890789605474778</v>
      </c>
      <c r="N69" s="42">
        <v>2018</v>
      </c>
      <c r="O69" s="8">
        <v>43736</v>
      </c>
      <c r="P69" s="45">
        <v>113.61199999999999</v>
      </c>
      <c r="Q69" s="45"/>
      <c r="R69" s="48">
        <f>IF(P69="","",T69*M69*LOOKUP(RIGHT($D$2,3),定数!$A$6:$A$13,定数!$B$6:$B$13))</f>
        <v>12618.560549774316</v>
      </c>
      <c r="S69" s="48"/>
      <c r="T69" s="49">
        <f t="shared" si="3"/>
        <v>17.799999999999727</v>
      </c>
      <c r="U69" s="49"/>
      <c r="V69" t="str">
        <f t="shared" si="5"/>
        <v/>
      </c>
      <c r="W69">
        <f t="shared" si="2"/>
        <v>0</v>
      </c>
    </row>
    <row r="70" spans="2:23" x14ac:dyDescent="0.2">
      <c r="B70" s="42">
        <v>62</v>
      </c>
      <c r="C70" s="44">
        <f t="shared" si="1"/>
        <v>258373.29784875357</v>
      </c>
      <c r="D70" s="44"/>
      <c r="E70" s="42">
        <v>2018</v>
      </c>
      <c r="F70" s="8">
        <v>43740</v>
      </c>
      <c r="G70" s="42" t="s">
        <v>4</v>
      </c>
      <c r="H70" s="45">
        <v>113.99</v>
      </c>
      <c r="I70" s="45"/>
      <c r="J70" s="42">
        <v>7.9</v>
      </c>
      <c r="K70" s="46">
        <f t="shared" si="0"/>
        <v>7751.1989354626066</v>
      </c>
      <c r="L70" s="47"/>
      <c r="M70" s="6">
        <f>IF(J70="","",(K70/J70)/LOOKUP(RIGHT($D$2,3),定数!$A$6:$A$13,定数!$B$6:$B$13))</f>
        <v>9.8116442221045652</v>
      </c>
      <c r="N70" s="42">
        <v>2018</v>
      </c>
      <c r="O70" s="8">
        <v>43740</v>
      </c>
      <c r="P70" s="45">
        <v>113.911</v>
      </c>
      <c r="Q70" s="45"/>
      <c r="R70" s="48">
        <f>IF(P70="","",T70*M70*LOOKUP(RIGHT($D$2,3),定数!$A$6:$A$13,定数!$B$6:$B$13))</f>
        <v>-7751.19893546197</v>
      </c>
      <c r="S70" s="48"/>
      <c r="T70" s="49">
        <f t="shared" si="3"/>
        <v>-7.899999999999352</v>
      </c>
      <c r="U70" s="49"/>
      <c r="V70" t="str">
        <f t="shared" si="5"/>
        <v/>
      </c>
      <c r="W70">
        <f t="shared" si="2"/>
        <v>1</v>
      </c>
    </row>
    <row r="71" spans="2:23" x14ac:dyDescent="0.2">
      <c r="B71" s="42">
        <v>63</v>
      </c>
      <c r="C71" s="44">
        <f t="shared" si="1"/>
        <v>250622.09891329161</v>
      </c>
      <c r="D71" s="44"/>
      <c r="E71" s="42">
        <v>2018</v>
      </c>
      <c r="F71" s="8">
        <v>43740</v>
      </c>
      <c r="G71" s="42" t="s">
        <v>4</v>
      </c>
      <c r="H71" s="45">
        <v>113.988</v>
      </c>
      <c r="I71" s="45"/>
      <c r="J71" s="42">
        <v>7.7</v>
      </c>
      <c r="K71" s="46">
        <f t="shared" si="0"/>
        <v>7518.6629673987482</v>
      </c>
      <c r="L71" s="47"/>
      <c r="M71" s="6">
        <f>IF(J71="","",(K71/J71)/LOOKUP(RIGHT($D$2,3),定数!$A$6:$A$13,定数!$B$6:$B$13))</f>
        <v>9.7644973602581135</v>
      </c>
      <c r="N71" s="42">
        <v>2018</v>
      </c>
      <c r="O71" s="8">
        <v>43740</v>
      </c>
      <c r="P71" s="45">
        <v>113.911</v>
      </c>
      <c r="Q71" s="45"/>
      <c r="R71" s="48">
        <f>IF(P71="","",T71*M71*LOOKUP(RIGHT($D$2,3),定数!$A$6:$A$13,定数!$B$6:$B$13))</f>
        <v>-7518.662967398569</v>
      </c>
      <c r="S71" s="48"/>
      <c r="T71" s="49">
        <f t="shared" si="3"/>
        <v>-7.6999999999998181</v>
      </c>
      <c r="U71" s="49"/>
      <c r="V71" t="str">
        <f t="shared" si="5"/>
        <v/>
      </c>
      <c r="W71">
        <f t="shared" si="2"/>
        <v>2</v>
      </c>
    </row>
    <row r="72" spans="2:23" x14ac:dyDescent="0.2">
      <c r="B72" s="42">
        <v>64</v>
      </c>
      <c r="C72" s="44">
        <f t="shared" si="1"/>
        <v>243103.43594589306</v>
      </c>
      <c r="D72" s="44"/>
      <c r="E72" s="42">
        <v>2018</v>
      </c>
      <c r="F72" s="8">
        <v>43744</v>
      </c>
      <c r="G72" s="42" t="s">
        <v>3</v>
      </c>
      <c r="H72" s="45">
        <v>113.70099999999999</v>
      </c>
      <c r="I72" s="45"/>
      <c r="J72" s="42">
        <v>11.8</v>
      </c>
      <c r="K72" s="46">
        <f t="shared" si="0"/>
        <v>7293.103078376791</v>
      </c>
      <c r="L72" s="47"/>
      <c r="M72" s="6">
        <f>IF(J72="","",(K72/J72)/LOOKUP(RIGHT($D$2,3),定数!$A$6:$A$13,定数!$B$6:$B$13))</f>
        <v>6.1805958291328738</v>
      </c>
      <c r="N72" s="42">
        <v>2018</v>
      </c>
      <c r="O72" s="8">
        <v>43746</v>
      </c>
      <c r="P72" s="45">
        <v>113.819</v>
      </c>
      <c r="Q72" s="45"/>
      <c r="R72" s="48">
        <f>IF(P72="","",T72*M72*LOOKUP(RIGHT($D$2,3),定数!$A$6:$A$13,定数!$B$6:$B$13))</f>
        <v>-7293.1030783773604</v>
      </c>
      <c r="S72" s="48"/>
      <c r="T72" s="49">
        <f t="shared" si="3"/>
        <v>-11.800000000000921</v>
      </c>
      <c r="U72" s="49"/>
      <c r="V72" t="str">
        <f t="shared" si="5"/>
        <v/>
      </c>
      <c r="W72">
        <f t="shared" si="2"/>
        <v>3</v>
      </c>
    </row>
    <row r="73" spans="2:23" x14ac:dyDescent="0.2">
      <c r="B73" s="42">
        <v>65</v>
      </c>
      <c r="C73" s="44">
        <f t="shared" si="1"/>
        <v>235810.33286751568</v>
      </c>
      <c r="D73" s="44"/>
      <c r="E73" s="42">
        <v>2018</v>
      </c>
      <c r="F73" s="8">
        <v>43754</v>
      </c>
      <c r="G73" s="42" t="s">
        <v>4</v>
      </c>
      <c r="H73" s="45">
        <v>112.129</v>
      </c>
      <c r="I73" s="45"/>
      <c r="J73" s="42">
        <v>11</v>
      </c>
      <c r="K73" s="46">
        <f t="shared" ref="K73:K108" si="6">IF(J73="","",C73*0.03)</f>
        <v>7074.3099860254706</v>
      </c>
      <c r="L73" s="47"/>
      <c r="M73" s="6">
        <f>IF(J73="","",(K73/J73)/LOOKUP(RIGHT($D$2,3),定数!$A$6:$A$13,定数!$B$6:$B$13))</f>
        <v>6.4311908963867914</v>
      </c>
      <c r="N73" s="42">
        <v>2018</v>
      </c>
      <c r="O73" s="8">
        <v>43754</v>
      </c>
      <c r="P73" s="45">
        <v>112.01900000000001</v>
      </c>
      <c r="Q73" s="45"/>
      <c r="R73" s="48">
        <f>IF(P73="","",T73*M73*LOOKUP(RIGHT($D$2,3),定数!$A$6:$A$13,定数!$B$6:$B$13))</f>
        <v>-7074.3099860254351</v>
      </c>
      <c r="S73" s="48"/>
      <c r="T73" s="49">
        <f t="shared" si="3"/>
        <v>-10.999999999999943</v>
      </c>
      <c r="U73" s="49"/>
      <c r="V73" t="str">
        <f t="shared" si="5"/>
        <v/>
      </c>
      <c r="W73">
        <f t="shared" si="2"/>
        <v>4</v>
      </c>
    </row>
    <row r="74" spans="2:23" x14ac:dyDescent="0.2">
      <c r="B74" s="42">
        <v>66</v>
      </c>
      <c r="C74" s="44">
        <f t="shared" ref="C74:C108" si="7">IF(R73="","",C73+R73)</f>
        <v>228736.02288149024</v>
      </c>
      <c r="D74" s="44"/>
      <c r="E74" s="42">
        <v>2018</v>
      </c>
      <c r="F74" s="8">
        <v>43754</v>
      </c>
      <c r="G74" s="42" t="s">
        <v>4</v>
      </c>
      <c r="H74" s="45">
        <v>112.188</v>
      </c>
      <c r="I74" s="45"/>
      <c r="J74" s="42">
        <v>15.7</v>
      </c>
      <c r="K74" s="46">
        <f t="shared" si="6"/>
        <v>6862.0806864447068</v>
      </c>
      <c r="L74" s="47"/>
      <c r="M74" s="6">
        <f>IF(J74="","",(K74/J74)/LOOKUP(RIGHT($D$2,3),定数!$A$6:$A$13,定数!$B$6:$B$13))</f>
        <v>4.3707520295826159</v>
      </c>
      <c r="N74" s="42">
        <v>2018</v>
      </c>
      <c r="O74" s="8">
        <v>43755</v>
      </c>
      <c r="P74" s="89">
        <v>112.03100000000001</v>
      </c>
      <c r="Q74" s="89"/>
      <c r="R74" s="48">
        <f>IF(P74="","",T74*M74*LOOKUP(RIGHT($D$2,3),定数!$A$6:$A$13,定数!$B$6:$B$13))</f>
        <v>-6862.0806864445531</v>
      </c>
      <c r="S74" s="48"/>
      <c r="T74" s="49">
        <f t="shared" si="3"/>
        <v>-15.699999999999648</v>
      </c>
      <c r="U74" s="49"/>
      <c r="V74" t="str">
        <f t="shared" si="5"/>
        <v/>
      </c>
      <c r="W74">
        <f t="shared" si="5"/>
        <v>5</v>
      </c>
    </row>
    <row r="75" spans="2:23" x14ac:dyDescent="0.2">
      <c r="B75" s="42">
        <v>67</v>
      </c>
      <c r="C75" s="44">
        <f t="shared" si="7"/>
        <v>221873.94219504567</v>
      </c>
      <c r="D75" s="44"/>
      <c r="E75" s="42">
        <v>2018</v>
      </c>
      <c r="F75" s="8">
        <v>43755</v>
      </c>
      <c r="G75" s="42" t="s">
        <v>4</v>
      </c>
      <c r="H75" s="45">
        <v>112.181</v>
      </c>
      <c r="I75" s="45"/>
      <c r="J75" s="42">
        <v>9.4</v>
      </c>
      <c r="K75" s="46">
        <f t="shared" si="6"/>
        <v>6656.2182658513702</v>
      </c>
      <c r="L75" s="47"/>
      <c r="M75" s="6">
        <f>IF(J75="","",(K75/J75)/LOOKUP(RIGHT($D$2,3),定数!$A$6:$A$13,定数!$B$6:$B$13))</f>
        <v>7.0810832615440109</v>
      </c>
      <c r="N75" s="42">
        <v>2018</v>
      </c>
      <c r="O75" s="8">
        <v>43755</v>
      </c>
      <c r="P75" s="45">
        <v>112.339</v>
      </c>
      <c r="Q75" s="45"/>
      <c r="R75" s="48">
        <f>IF(P75="","",T75*M75*LOOKUP(RIGHT($D$2,3),定数!$A$6:$A$13,定数!$B$6:$B$13))</f>
        <v>11188.111553239625</v>
      </c>
      <c r="S75" s="48"/>
      <c r="T75" s="49">
        <f t="shared" si="3"/>
        <v>15.800000000000125</v>
      </c>
      <c r="U75" s="49"/>
      <c r="V75" t="str">
        <f t="shared" ref="V75:W90" si="8">IF(S75&lt;&gt;"",IF(S75&lt;0,1+V74,0),"")</f>
        <v/>
      </c>
      <c r="W75">
        <f t="shared" si="8"/>
        <v>0</v>
      </c>
    </row>
    <row r="76" spans="2:23" x14ac:dyDescent="0.2">
      <c r="B76" s="42">
        <v>68</v>
      </c>
      <c r="C76" s="44">
        <f t="shared" si="7"/>
        <v>233062.05374828531</v>
      </c>
      <c r="D76" s="44"/>
      <c r="E76" s="42">
        <v>2018</v>
      </c>
      <c r="F76" s="8">
        <v>43758</v>
      </c>
      <c r="G76" s="42" t="s">
        <v>4</v>
      </c>
      <c r="H76" s="45">
        <v>112.563</v>
      </c>
      <c r="I76" s="45"/>
      <c r="J76" s="42">
        <v>17.399999999999999</v>
      </c>
      <c r="K76" s="46">
        <f t="shared" si="6"/>
        <v>6991.8616124485588</v>
      </c>
      <c r="L76" s="47"/>
      <c r="M76" s="6">
        <f>IF(J76="","",(K76/J76)/LOOKUP(RIGHT($D$2,3),定数!$A$6:$A$13,定数!$B$6:$B$13))</f>
        <v>4.0183112715221609</v>
      </c>
      <c r="N76" s="42">
        <v>2018</v>
      </c>
      <c r="O76" s="8">
        <v>43758</v>
      </c>
      <c r="P76" s="45">
        <v>112.389</v>
      </c>
      <c r="Q76" s="45"/>
      <c r="R76" s="48">
        <f>IF(P76="","",T76*M76*LOOKUP(RIGHT($D$2,3),定数!$A$6:$A$13,定数!$B$6:$B$13))</f>
        <v>-6991.8616124488253</v>
      </c>
      <c r="S76" s="48"/>
      <c r="T76" s="49">
        <f t="shared" ref="T76:T108" si="9">IF(P76="","",IF(G76="買",(P76-H76),(H76-P76))*IF(RIGHT($D$2,3)="JPY",100,10000))</f>
        <v>-17.400000000000659</v>
      </c>
      <c r="U76" s="49"/>
      <c r="V76" t="str">
        <f t="shared" si="8"/>
        <v/>
      </c>
      <c r="W76">
        <f t="shared" si="8"/>
        <v>1</v>
      </c>
    </row>
    <row r="77" spans="2:23" x14ac:dyDescent="0.2">
      <c r="B77" s="42">
        <v>69</v>
      </c>
      <c r="C77" s="44">
        <f t="shared" si="7"/>
        <v>226070.19213583649</v>
      </c>
      <c r="D77" s="44"/>
      <c r="E77" s="42">
        <v>2018</v>
      </c>
      <c r="F77" s="8">
        <v>43762</v>
      </c>
      <c r="G77" s="42" t="s">
        <v>4</v>
      </c>
      <c r="H77" s="45">
        <v>112.471</v>
      </c>
      <c r="I77" s="45"/>
      <c r="J77" s="42">
        <v>12.4</v>
      </c>
      <c r="K77" s="46">
        <f t="shared" si="6"/>
        <v>6782.1057640750942</v>
      </c>
      <c r="L77" s="47"/>
      <c r="M77" s="6">
        <f>IF(J77="","",(K77/J77)/LOOKUP(RIGHT($D$2,3),定数!$A$6:$A$13,定数!$B$6:$B$13))</f>
        <v>5.4694401323186241</v>
      </c>
      <c r="N77" s="42">
        <v>2018</v>
      </c>
      <c r="O77" s="8">
        <v>43762</v>
      </c>
      <c r="P77" s="45">
        <v>112.34699999999999</v>
      </c>
      <c r="Q77" s="45"/>
      <c r="R77" s="48">
        <f>IF(P77="","",T77*M77*LOOKUP(RIGHT($D$2,3),定数!$A$6:$A$13,定数!$B$6:$B$13))</f>
        <v>-6782.1057640756098</v>
      </c>
      <c r="S77" s="48"/>
      <c r="T77" s="49">
        <f t="shared" si="9"/>
        <v>-12.400000000000944</v>
      </c>
      <c r="U77" s="49"/>
      <c r="V77" t="str">
        <f t="shared" si="8"/>
        <v/>
      </c>
      <c r="W77">
        <f t="shared" si="8"/>
        <v>2</v>
      </c>
    </row>
    <row r="78" spans="2:23" x14ac:dyDescent="0.2">
      <c r="B78" s="42">
        <v>70</v>
      </c>
      <c r="C78" s="44">
        <f t="shared" si="7"/>
        <v>219288.08637176087</v>
      </c>
      <c r="D78" s="44"/>
      <c r="E78" s="42">
        <v>2018</v>
      </c>
      <c r="F78" s="8">
        <v>43767</v>
      </c>
      <c r="G78" s="42" t="s">
        <v>4</v>
      </c>
      <c r="H78" s="45">
        <v>111.97</v>
      </c>
      <c r="I78" s="45"/>
      <c r="J78" s="42">
        <v>12.5</v>
      </c>
      <c r="K78" s="46">
        <f t="shared" si="6"/>
        <v>6578.6425911528258</v>
      </c>
      <c r="L78" s="47"/>
      <c r="M78" s="6">
        <f>IF(J78="","",(K78/J78)/LOOKUP(RIGHT($D$2,3),定数!$A$6:$A$13,定数!$B$6:$B$13))</f>
        <v>5.2629140729222605</v>
      </c>
      <c r="N78" s="42">
        <v>2018</v>
      </c>
      <c r="O78" s="8">
        <v>43767</v>
      </c>
      <c r="P78" s="45">
        <v>112.19</v>
      </c>
      <c r="Q78" s="45"/>
      <c r="R78" s="48">
        <f>IF(P78="","",T78*M78*LOOKUP(RIGHT($D$2,3),定数!$A$6:$A$13,定数!$B$6:$B$13))</f>
        <v>11578.410960428913</v>
      </c>
      <c r="S78" s="48"/>
      <c r="T78" s="49">
        <f t="shared" si="9"/>
        <v>21.999999999999886</v>
      </c>
      <c r="U78" s="49"/>
      <c r="V78" t="str">
        <f t="shared" si="8"/>
        <v/>
      </c>
      <c r="W78">
        <f t="shared" si="8"/>
        <v>0</v>
      </c>
    </row>
    <row r="79" spans="2:23" x14ac:dyDescent="0.2">
      <c r="B79" s="42">
        <v>71</v>
      </c>
      <c r="C79" s="44">
        <f t="shared" si="7"/>
        <v>230866.49733218979</v>
      </c>
      <c r="D79" s="44"/>
      <c r="E79" s="42">
        <v>2018</v>
      </c>
      <c r="F79" s="8">
        <v>43768</v>
      </c>
      <c r="G79" s="42" t="s">
        <v>4</v>
      </c>
      <c r="H79" s="45">
        <v>112.843</v>
      </c>
      <c r="I79" s="45"/>
      <c r="J79" s="42">
        <v>17.100000000000001</v>
      </c>
      <c r="K79" s="46">
        <f t="shared" si="6"/>
        <v>6925.994919965693</v>
      </c>
      <c r="L79" s="47"/>
      <c r="M79" s="6">
        <f>IF(J79="","",(K79/J79)/LOOKUP(RIGHT($D$2,3),定数!$A$6:$A$13,定数!$B$6:$B$13))</f>
        <v>4.0502894268805223</v>
      </c>
      <c r="N79" s="42">
        <v>2018</v>
      </c>
      <c r="O79" s="8">
        <v>43769</v>
      </c>
      <c r="P79" s="45">
        <v>113.155</v>
      </c>
      <c r="Q79" s="45"/>
      <c r="R79" s="48">
        <f>IF(P79="","",T79*M79*LOOKUP(RIGHT($D$2,3),定数!$A$6:$A$13,定数!$B$6:$B$13))</f>
        <v>12636.903011867133</v>
      </c>
      <c r="S79" s="48"/>
      <c r="T79" s="49">
        <f t="shared" si="9"/>
        <v>31.199999999999761</v>
      </c>
      <c r="U79" s="49"/>
      <c r="V79" t="str">
        <f t="shared" si="8"/>
        <v/>
      </c>
      <c r="W79">
        <f t="shared" si="8"/>
        <v>0</v>
      </c>
    </row>
    <row r="80" spans="2:23" x14ac:dyDescent="0.2">
      <c r="B80" s="42">
        <v>72</v>
      </c>
      <c r="C80" s="44">
        <f t="shared" si="7"/>
        <v>243503.40034405692</v>
      </c>
      <c r="D80" s="44"/>
      <c r="E80" s="42">
        <v>2018</v>
      </c>
      <c r="F80" s="8">
        <v>43771</v>
      </c>
      <c r="G80" s="42" t="s">
        <v>4</v>
      </c>
      <c r="H80" s="45">
        <v>112.983</v>
      </c>
      <c r="I80" s="45"/>
      <c r="J80" s="42">
        <v>19.399999999999999</v>
      </c>
      <c r="K80" s="46">
        <f t="shared" si="6"/>
        <v>7305.102010321707</v>
      </c>
      <c r="L80" s="47"/>
      <c r="M80" s="6">
        <f>IF(J80="","",(K80/J80)/LOOKUP(RIGHT($D$2,3),定数!$A$6:$A$13,定数!$B$6:$B$13))</f>
        <v>3.7655165001658286</v>
      </c>
      <c r="N80" s="42">
        <v>2018</v>
      </c>
      <c r="O80" s="8">
        <v>43775</v>
      </c>
      <c r="P80" s="45">
        <v>113.34099999999999</v>
      </c>
      <c r="Q80" s="45"/>
      <c r="R80" s="48">
        <f>IF(P80="","",T80*M80*LOOKUP(RIGHT($D$2,3),定数!$A$6:$A$13,定数!$B$6:$B$13))</f>
        <v>13480.549070593286</v>
      </c>
      <c r="S80" s="48"/>
      <c r="T80" s="49">
        <f t="shared" si="9"/>
        <v>35.799999999998988</v>
      </c>
      <c r="U80" s="49"/>
      <c r="V80" t="str">
        <f t="shared" si="8"/>
        <v/>
      </c>
      <c r="W80">
        <f t="shared" si="8"/>
        <v>0</v>
      </c>
    </row>
    <row r="81" spans="2:23" x14ac:dyDescent="0.2">
      <c r="B81" s="42">
        <v>73</v>
      </c>
      <c r="C81" s="44">
        <f t="shared" si="7"/>
        <v>256983.94941465021</v>
      </c>
      <c r="D81" s="44"/>
      <c r="E81" s="42">
        <v>2018</v>
      </c>
      <c r="F81" s="8">
        <v>43774</v>
      </c>
      <c r="G81" s="42" t="s">
        <v>4</v>
      </c>
      <c r="H81" s="45">
        <v>113.214</v>
      </c>
      <c r="I81" s="45"/>
      <c r="J81" s="42">
        <v>6.7</v>
      </c>
      <c r="K81" s="46">
        <f t="shared" si="6"/>
        <v>7709.5184824395064</v>
      </c>
      <c r="L81" s="47"/>
      <c r="M81" s="6">
        <f>IF(J81="","",(K81/J81)/LOOKUP(RIGHT($D$2,3),定数!$A$6:$A$13,定数!$B$6:$B$13))</f>
        <v>11.506744003641053</v>
      </c>
      <c r="N81" s="42">
        <v>2018</v>
      </c>
      <c r="O81" s="8">
        <v>43774</v>
      </c>
      <c r="P81" s="45">
        <v>113.318</v>
      </c>
      <c r="Q81" s="45"/>
      <c r="R81" s="48">
        <f>IF(P81="","",T81*M81*LOOKUP(RIGHT($D$2,3),定数!$A$6:$A$13,定数!$B$6:$B$13))</f>
        <v>11967.013763786603</v>
      </c>
      <c r="S81" s="48"/>
      <c r="T81" s="49">
        <f t="shared" si="9"/>
        <v>10.39999999999992</v>
      </c>
      <c r="U81" s="49"/>
      <c r="V81" t="str">
        <f t="shared" si="8"/>
        <v/>
      </c>
      <c r="W81">
        <f t="shared" si="8"/>
        <v>0</v>
      </c>
    </row>
    <row r="82" spans="2:23" x14ac:dyDescent="0.2">
      <c r="B82" s="42">
        <v>74</v>
      </c>
      <c r="C82" s="44">
        <f t="shared" si="7"/>
        <v>268950.9631784368</v>
      </c>
      <c r="D82" s="44"/>
      <c r="E82" s="42">
        <v>2018</v>
      </c>
      <c r="F82" s="8">
        <v>43777</v>
      </c>
      <c r="G82" s="42" t="s">
        <v>4</v>
      </c>
      <c r="H82" s="45">
        <v>113.726</v>
      </c>
      <c r="I82" s="45"/>
      <c r="J82" s="42">
        <v>7.3</v>
      </c>
      <c r="K82" s="46">
        <f t="shared" si="6"/>
        <v>8068.5288953531035</v>
      </c>
      <c r="L82" s="47"/>
      <c r="M82" s="6">
        <f>IF(J82="","",(K82/J82)/LOOKUP(RIGHT($D$2,3),定数!$A$6:$A$13,定数!$B$6:$B$13))</f>
        <v>11.052779308702881</v>
      </c>
      <c r="N82" s="42">
        <v>2018</v>
      </c>
      <c r="O82" s="8">
        <v>43777</v>
      </c>
      <c r="P82" s="45">
        <v>113.65300000000001</v>
      </c>
      <c r="Q82" s="45"/>
      <c r="R82" s="48">
        <f>IF(P82="","",T82*M82*LOOKUP(RIGHT($D$2,3),定数!$A$6:$A$13,定数!$B$6:$B$13))</f>
        <v>-8068.5288953523623</v>
      </c>
      <c r="S82" s="48"/>
      <c r="T82" s="49">
        <f t="shared" si="9"/>
        <v>-7.2999999999993292</v>
      </c>
      <c r="U82" s="49"/>
      <c r="V82" t="str">
        <f t="shared" si="8"/>
        <v/>
      </c>
      <c r="W82">
        <f t="shared" si="8"/>
        <v>1</v>
      </c>
    </row>
    <row r="83" spans="2:23" x14ac:dyDescent="0.2">
      <c r="B83" s="42">
        <v>75</v>
      </c>
      <c r="C83" s="44">
        <f t="shared" si="7"/>
        <v>260882.43428308444</v>
      </c>
      <c r="D83" s="44"/>
      <c r="E83" s="42">
        <v>2018</v>
      </c>
      <c r="F83" s="8">
        <v>43779</v>
      </c>
      <c r="G83" s="42" t="s">
        <v>3</v>
      </c>
      <c r="H83" s="45">
        <v>113.77</v>
      </c>
      <c r="I83" s="45"/>
      <c r="J83" s="42">
        <v>10.1</v>
      </c>
      <c r="K83" s="46">
        <f t="shared" si="6"/>
        <v>7826.4730284925326</v>
      </c>
      <c r="L83" s="47"/>
      <c r="M83" s="6">
        <f>IF(J83="","",(K83/J83)/LOOKUP(RIGHT($D$2,3),定数!$A$6:$A$13,定数!$B$6:$B$13))</f>
        <v>7.7489831965272602</v>
      </c>
      <c r="N83" s="42">
        <v>2018</v>
      </c>
      <c r="O83" s="8">
        <v>43779</v>
      </c>
      <c r="P83" s="45">
        <v>113.871</v>
      </c>
      <c r="Q83" s="45"/>
      <c r="R83" s="48">
        <f>IF(P83="","",T83*M83*LOOKUP(RIGHT($D$2,3),定数!$A$6:$A$13,定数!$B$6:$B$13))</f>
        <v>-7826.4730284924626</v>
      </c>
      <c r="S83" s="48"/>
      <c r="T83" s="49">
        <f t="shared" si="9"/>
        <v>-10.099999999999909</v>
      </c>
      <c r="U83" s="49"/>
      <c r="V83" t="str">
        <f t="shared" si="8"/>
        <v/>
      </c>
      <c r="W83">
        <f t="shared" si="8"/>
        <v>2</v>
      </c>
    </row>
    <row r="84" spans="2:23" x14ac:dyDescent="0.2">
      <c r="B84" s="42">
        <v>76</v>
      </c>
      <c r="C84" s="44">
        <f t="shared" si="7"/>
        <v>253055.96125459197</v>
      </c>
      <c r="D84" s="44"/>
      <c r="E84" s="42">
        <v>2018</v>
      </c>
      <c r="F84" s="8">
        <v>43784</v>
      </c>
      <c r="G84" s="42" t="s">
        <v>3</v>
      </c>
      <c r="H84" s="45">
        <v>113.536</v>
      </c>
      <c r="I84" s="45"/>
      <c r="J84" s="42">
        <v>13</v>
      </c>
      <c r="K84" s="46">
        <f t="shared" si="6"/>
        <v>7591.678837637759</v>
      </c>
      <c r="L84" s="47"/>
      <c r="M84" s="6">
        <f>IF(J84="","",(K84/J84)/LOOKUP(RIGHT($D$2,3),定数!$A$6:$A$13,定数!$B$6:$B$13))</f>
        <v>5.8397529520290457</v>
      </c>
      <c r="N84" s="42">
        <v>2018</v>
      </c>
      <c r="O84" s="8">
        <v>43784</v>
      </c>
      <c r="P84" s="45">
        <v>113.306</v>
      </c>
      <c r="Q84" s="45"/>
      <c r="R84" s="48">
        <f>IF(P84="","",T84*M84*LOOKUP(RIGHT($D$2,3),定数!$A$6:$A$13,定数!$B$6:$B$13))</f>
        <v>13431.431789667036</v>
      </c>
      <c r="S84" s="48"/>
      <c r="T84" s="49">
        <f t="shared" si="9"/>
        <v>23.000000000000398</v>
      </c>
      <c r="U84" s="49"/>
      <c r="V84" t="str">
        <f t="shared" si="8"/>
        <v/>
      </c>
      <c r="W84">
        <f t="shared" si="8"/>
        <v>0</v>
      </c>
    </row>
    <row r="85" spans="2:23" x14ac:dyDescent="0.2">
      <c r="B85" s="42">
        <v>77</v>
      </c>
      <c r="C85" s="44">
        <f t="shared" si="7"/>
        <v>266487.39304425899</v>
      </c>
      <c r="D85" s="44"/>
      <c r="E85" s="42">
        <v>2018</v>
      </c>
      <c r="F85" s="8">
        <v>43786</v>
      </c>
      <c r="G85" s="42" t="s">
        <v>3</v>
      </c>
      <c r="H85" s="45">
        <v>112.758</v>
      </c>
      <c r="I85" s="45"/>
      <c r="J85" s="42">
        <v>12.4</v>
      </c>
      <c r="K85" s="46">
        <f t="shared" si="6"/>
        <v>7994.6217913277696</v>
      </c>
      <c r="L85" s="47"/>
      <c r="M85" s="6">
        <f>IF(J85="","",(K85/J85)/LOOKUP(RIGHT($D$2,3),定数!$A$6:$A$13,定数!$B$6:$B$13))</f>
        <v>6.4472756381675564</v>
      </c>
      <c r="N85" s="42">
        <v>2018</v>
      </c>
      <c r="O85" s="8">
        <v>43788</v>
      </c>
      <c r="P85" s="45">
        <v>112.621</v>
      </c>
      <c r="Q85" s="45"/>
      <c r="R85" s="48">
        <f>IF(P85="","",T85*M85*LOOKUP(RIGHT($D$2,3),定数!$A$6:$A$13,定数!$B$6:$B$13))</f>
        <v>8832.7676242895814</v>
      </c>
      <c r="S85" s="48"/>
      <c r="T85" s="49">
        <f t="shared" si="9"/>
        <v>13.700000000000045</v>
      </c>
      <c r="U85" s="49"/>
      <c r="V85" t="str">
        <f t="shared" si="8"/>
        <v/>
      </c>
      <c r="W85">
        <f t="shared" si="8"/>
        <v>0</v>
      </c>
    </row>
    <row r="86" spans="2:23" x14ac:dyDescent="0.2">
      <c r="B86" s="42">
        <v>78</v>
      </c>
      <c r="C86" s="44">
        <f t="shared" si="7"/>
        <v>275320.16066854855</v>
      </c>
      <c r="D86" s="44"/>
      <c r="E86" s="42">
        <v>2018</v>
      </c>
      <c r="F86" s="8">
        <v>43788</v>
      </c>
      <c r="G86" s="42" t="s">
        <v>3</v>
      </c>
      <c r="H86" s="45">
        <v>112.70099999999999</v>
      </c>
      <c r="I86" s="45"/>
      <c r="J86" s="42">
        <v>10.9</v>
      </c>
      <c r="K86" s="46">
        <f t="shared" si="6"/>
        <v>8259.6048200564564</v>
      </c>
      <c r="L86" s="47"/>
      <c r="M86" s="6">
        <f>IF(J86="","",(K86/J86)/LOOKUP(RIGHT($D$2,3),定数!$A$6:$A$13,定数!$B$6:$B$13))</f>
        <v>7.5776191009692262</v>
      </c>
      <c r="N86" s="42">
        <v>2018</v>
      </c>
      <c r="O86" s="8">
        <v>43788</v>
      </c>
      <c r="P86" s="45">
        <v>112.81</v>
      </c>
      <c r="Q86" s="45"/>
      <c r="R86" s="48">
        <f>IF(P86="","",T86*M86*LOOKUP(RIGHT($D$2,3),定数!$A$6:$A$13,定数!$B$6:$B$13))</f>
        <v>-8259.6048200571295</v>
      </c>
      <c r="S86" s="48"/>
      <c r="T86" s="49">
        <f t="shared" si="9"/>
        <v>-10.900000000000887</v>
      </c>
      <c r="U86" s="49"/>
      <c r="V86" t="str">
        <f t="shared" si="8"/>
        <v/>
      </c>
      <c r="W86">
        <f t="shared" si="8"/>
        <v>1</v>
      </c>
    </row>
    <row r="87" spans="2:23" x14ac:dyDescent="0.2">
      <c r="B87" s="42">
        <v>79</v>
      </c>
      <c r="C87" s="44">
        <f t="shared" si="7"/>
        <v>267060.55584849144</v>
      </c>
      <c r="D87" s="44"/>
      <c r="E87" s="42">
        <v>2018</v>
      </c>
      <c r="F87" s="8">
        <v>43790</v>
      </c>
      <c r="G87" s="42" t="s">
        <v>4</v>
      </c>
      <c r="H87" s="45">
        <v>112.738</v>
      </c>
      <c r="I87" s="45"/>
      <c r="J87" s="42">
        <v>10.1</v>
      </c>
      <c r="K87" s="46">
        <f t="shared" si="6"/>
        <v>8011.8166754547428</v>
      </c>
      <c r="L87" s="47"/>
      <c r="M87" s="6">
        <f>IF(J87="","",(K87/J87)/LOOKUP(RIGHT($D$2,3),定数!$A$6:$A$13,定数!$B$6:$B$13))</f>
        <v>7.932491757875983</v>
      </c>
      <c r="N87" s="42">
        <v>2018</v>
      </c>
      <c r="O87" s="8">
        <v>43790</v>
      </c>
      <c r="P87" s="45">
        <v>112.91</v>
      </c>
      <c r="Q87" s="45"/>
      <c r="R87" s="48">
        <f>IF(P87="","",T87*M87*LOOKUP(RIGHT($D$2,3),定数!$A$6:$A$13,定数!$B$6:$B$13))</f>
        <v>13643.885823546456</v>
      </c>
      <c r="S87" s="48"/>
      <c r="T87" s="49">
        <f t="shared" si="9"/>
        <v>17.199999999999704</v>
      </c>
      <c r="U87" s="49"/>
      <c r="V87" t="str">
        <f t="shared" si="8"/>
        <v/>
      </c>
      <c r="W87">
        <f t="shared" si="8"/>
        <v>0</v>
      </c>
    </row>
    <row r="88" spans="2:23" x14ac:dyDescent="0.2">
      <c r="B88" s="42">
        <v>80</v>
      </c>
      <c r="C88" s="44">
        <f t="shared" si="7"/>
        <v>280704.44167203788</v>
      </c>
      <c r="D88" s="44"/>
      <c r="E88" s="42">
        <v>2018</v>
      </c>
      <c r="F88" s="8">
        <v>43790</v>
      </c>
      <c r="G88" s="42" t="s">
        <v>4</v>
      </c>
      <c r="H88" s="45">
        <v>112.89</v>
      </c>
      <c r="I88" s="45"/>
      <c r="J88" s="42">
        <v>7.3</v>
      </c>
      <c r="K88" s="46">
        <f t="shared" si="6"/>
        <v>8421.1332501611359</v>
      </c>
      <c r="L88" s="47"/>
      <c r="M88" s="6">
        <f>IF(J88="","",(K88/J88)/LOOKUP(RIGHT($D$2,3),定数!$A$6:$A$13,定数!$B$6:$B$13))</f>
        <v>11.535798972823475</v>
      </c>
      <c r="N88" s="42">
        <v>2018</v>
      </c>
      <c r="O88" s="8">
        <v>43790</v>
      </c>
      <c r="P88" s="45">
        <v>113.004</v>
      </c>
      <c r="Q88" s="45"/>
      <c r="R88" s="48">
        <f>IF(P88="","",T88*M88*LOOKUP(RIGHT($D$2,3),定数!$A$6:$A$13,定数!$B$6:$B$13))</f>
        <v>13150.810829019261</v>
      </c>
      <c r="S88" s="48"/>
      <c r="T88" s="49">
        <f t="shared" si="9"/>
        <v>11.400000000000432</v>
      </c>
      <c r="U88" s="49"/>
      <c r="V88" t="str">
        <f t="shared" si="8"/>
        <v/>
      </c>
      <c r="W88">
        <f t="shared" si="8"/>
        <v>0</v>
      </c>
    </row>
    <row r="89" spans="2:23" x14ac:dyDescent="0.2">
      <c r="B89" s="42">
        <v>81</v>
      </c>
      <c r="C89" s="44">
        <f t="shared" si="7"/>
        <v>293855.25250105711</v>
      </c>
      <c r="D89" s="44"/>
      <c r="E89" s="42">
        <v>2018</v>
      </c>
      <c r="F89" s="8">
        <v>43792</v>
      </c>
      <c r="G89" s="42" t="s">
        <v>3</v>
      </c>
      <c r="H89" s="45">
        <v>112.922</v>
      </c>
      <c r="I89" s="45"/>
      <c r="J89" s="42">
        <v>8.1999999999999993</v>
      </c>
      <c r="K89" s="46">
        <f t="shared" si="6"/>
        <v>8815.6575750317133</v>
      </c>
      <c r="L89" s="47"/>
      <c r="M89" s="6">
        <f>IF(J89="","",(K89/J89)/LOOKUP(RIGHT($D$2,3),定数!$A$6:$A$13,定数!$B$6:$B$13))</f>
        <v>10.750801920770384</v>
      </c>
      <c r="N89" s="42">
        <v>2018</v>
      </c>
      <c r="O89" s="8">
        <v>43792</v>
      </c>
      <c r="P89" s="45">
        <v>113.004</v>
      </c>
      <c r="Q89" s="45"/>
      <c r="R89" s="48">
        <f>IF(P89="","",T89*M89*LOOKUP(RIGHT($D$2,3),定数!$A$6:$A$13,定数!$B$6:$B$13))</f>
        <v>-8815.6575750325574</v>
      </c>
      <c r="S89" s="48"/>
      <c r="T89" s="49">
        <f t="shared" si="9"/>
        <v>-8.2000000000007844</v>
      </c>
      <c r="U89" s="49"/>
      <c r="V89" t="str">
        <f t="shared" si="8"/>
        <v/>
      </c>
      <c r="W89">
        <f t="shared" si="8"/>
        <v>1</v>
      </c>
    </row>
    <row r="90" spans="2:23" x14ac:dyDescent="0.2">
      <c r="B90" s="42">
        <v>82</v>
      </c>
      <c r="C90" s="44">
        <f t="shared" si="7"/>
        <v>285039.59492602455</v>
      </c>
      <c r="D90" s="44"/>
      <c r="E90" s="42">
        <v>2018</v>
      </c>
      <c r="F90" s="8">
        <v>43792</v>
      </c>
      <c r="G90" s="42" t="s">
        <v>3</v>
      </c>
      <c r="H90" s="45">
        <v>112.81699999999999</v>
      </c>
      <c r="I90" s="45"/>
      <c r="J90" s="42">
        <v>9.5</v>
      </c>
      <c r="K90" s="46">
        <f t="shared" si="6"/>
        <v>8551.1878477807368</v>
      </c>
      <c r="L90" s="47"/>
      <c r="M90" s="6">
        <f>IF(J90="","",(K90/J90)/LOOKUP(RIGHT($D$2,3),定数!$A$6:$A$13,定数!$B$6:$B$13))</f>
        <v>9.0012503660849852</v>
      </c>
      <c r="N90" s="42">
        <v>2018</v>
      </c>
      <c r="O90" s="8">
        <v>43793</v>
      </c>
      <c r="P90" s="45">
        <v>112.827</v>
      </c>
      <c r="Q90" s="45"/>
      <c r="R90" s="48">
        <f>IF(P90="","",T90*M90*LOOKUP(RIGHT($D$2,3),定数!$A$6:$A$13,定数!$B$6:$B$13))</f>
        <v>-900.12503660895891</v>
      </c>
      <c r="S90" s="48"/>
      <c r="T90" s="49">
        <f t="shared" si="9"/>
        <v>-1.0000000000005116</v>
      </c>
      <c r="U90" s="49"/>
      <c r="V90" t="str">
        <f t="shared" si="8"/>
        <v/>
      </c>
      <c r="W90">
        <f t="shared" si="8"/>
        <v>2</v>
      </c>
    </row>
    <row r="91" spans="2:23" x14ac:dyDescent="0.2">
      <c r="B91" s="42">
        <v>83</v>
      </c>
      <c r="C91" s="44">
        <f t="shared" si="7"/>
        <v>284139.4698894156</v>
      </c>
      <c r="D91" s="44"/>
      <c r="E91" s="42">
        <v>2018</v>
      </c>
      <c r="F91" s="8">
        <v>43797</v>
      </c>
      <c r="G91" s="42" t="s">
        <v>4</v>
      </c>
      <c r="H91" s="45">
        <v>113.797</v>
      </c>
      <c r="I91" s="45"/>
      <c r="J91" s="42">
        <v>7.6</v>
      </c>
      <c r="K91" s="46">
        <f t="shared" si="6"/>
        <v>8524.1840966824675</v>
      </c>
      <c r="L91" s="47"/>
      <c r="M91" s="6">
        <f>IF(J91="","",(K91/J91)/LOOKUP(RIGHT($D$2,3),定数!$A$6:$A$13,定数!$B$6:$B$13))</f>
        <v>11.216031706161141</v>
      </c>
      <c r="N91" s="42">
        <v>2018</v>
      </c>
      <c r="O91" s="8">
        <v>43797</v>
      </c>
      <c r="P91" s="45">
        <v>113.721</v>
      </c>
      <c r="Q91" s="45"/>
      <c r="R91" s="48">
        <f>IF(P91="","",T91*M91*LOOKUP(RIGHT($D$2,3),定数!$A$6:$A$13,定数!$B$6:$B$13))</f>
        <v>-8524.1840966817272</v>
      </c>
      <c r="S91" s="48"/>
      <c r="T91" s="49">
        <f t="shared" si="9"/>
        <v>-7.5999999999993406</v>
      </c>
      <c r="U91" s="49"/>
      <c r="V91" t="str">
        <f t="shared" ref="V91:W106" si="10">IF(S91&lt;&gt;"",IF(S91&lt;0,1+V90,0),"")</f>
        <v/>
      </c>
      <c r="W91">
        <f t="shared" si="10"/>
        <v>3</v>
      </c>
    </row>
    <row r="92" spans="2:23" x14ac:dyDescent="0.2">
      <c r="B92" s="42">
        <v>84</v>
      </c>
      <c r="C92" s="44">
        <f t="shared" si="7"/>
        <v>275615.28579273389</v>
      </c>
      <c r="D92" s="44"/>
      <c r="E92" s="42">
        <v>2018</v>
      </c>
      <c r="F92" s="8">
        <v>43799</v>
      </c>
      <c r="G92" s="42" t="s">
        <v>4</v>
      </c>
      <c r="H92" s="45">
        <v>113.489</v>
      </c>
      <c r="I92" s="45"/>
      <c r="J92" s="42">
        <v>18</v>
      </c>
      <c r="K92" s="46">
        <f t="shared" si="6"/>
        <v>8268.4585737820162</v>
      </c>
      <c r="L92" s="47"/>
      <c r="M92" s="6">
        <f>IF(J92="","",(K92/J92)/LOOKUP(RIGHT($D$2,3),定数!$A$6:$A$13,定数!$B$6:$B$13))</f>
        <v>4.5935880965455649</v>
      </c>
      <c r="N92" s="42">
        <v>2018</v>
      </c>
      <c r="O92" s="88">
        <v>43802</v>
      </c>
      <c r="P92" s="89">
        <v>113.819</v>
      </c>
      <c r="Q92" s="89"/>
      <c r="R92" s="48">
        <f>IF(P92="","",T92*M92*LOOKUP(RIGHT($D$2,3),定数!$A$6:$A$13,定数!$B$6:$B$13))</f>
        <v>15158.840718600286</v>
      </c>
      <c r="S92" s="48"/>
      <c r="T92" s="49">
        <f t="shared" si="9"/>
        <v>32.999999999999829</v>
      </c>
      <c r="U92" s="49"/>
      <c r="V92" t="str">
        <f t="shared" si="10"/>
        <v/>
      </c>
      <c r="W92">
        <f t="shared" si="10"/>
        <v>0</v>
      </c>
    </row>
    <row r="93" spans="2:23" x14ac:dyDescent="0.2">
      <c r="B93" s="42">
        <v>85</v>
      </c>
      <c r="C93" s="44">
        <f t="shared" si="7"/>
        <v>290774.12651133415</v>
      </c>
      <c r="D93" s="44"/>
      <c r="E93" s="42">
        <v>2018</v>
      </c>
      <c r="F93" s="8">
        <v>43807</v>
      </c>
      <c r="G93" s="42" t="s">
        <v>3</v>
      </c>
      <c r="H93" s="45">
        <v>112.571</v>
      </c>
      <c r="I93" s="45"/>
      <c r="J93" s="42">
        <v>14.1</v>
      </c>
      <c r="K93" s="46">
        <f t="shared" si="6"/>
        <v>8723.2237953400236</v>
      </c>
      <c r="L93" s="47"/>
      <c r="M93" s="6">
        <f>IF(J93="","",(K93/J93)/LOOKUP(RIGHT($D$2,3),定数!$A$6:$A$13,定数!$B$6:$B$13))</f>
        <v>6.1866835427943432</v>
      </c>
      <c r="N93" s="42">
        <v>2018</v>
      </c>
      <c r="O93" s="8">
        <v>43809</v>
      </c>
      <c r="P93" s="45">
        <v>112.319</v>
      </c>
      <c r="Q93" s="45"/>
      <c r="R93" s="48">
        <f>IF(P93="","",T93*M93*LOOKUP(RIGHT($D$2,3),定数!$A$6:$A$13,定数!$B$6:$B$13))</f>
        <v>15590.442527841458</v>
      </c>
      <c r="S93" s="48"/>
      <c r="T93" s="49">
        <f t="shared" si="9"/>
        <v>25.199999999999534</v>
      </c>
      <c r="U93" s="49"/>
      <c r="V93" t="str">
        <f t="shared" si="10"/>
        <v/>
      </c>
      <c r="W93">
        <f t="shared" si="10"/>
        <v>0</v>
      </c>
    </row>
    <row r="94" spans="2:23" x14ac:dyDescent="0.2">
      <c r="B94" s="42">
        <v>86</v>
      </c>
      <c r="C94" s="44">
        <f t="shared" si="7"/>
        <v>306364.56903917564</v>
      </c>
      <c r="D94" s="44"/>
      <c r="E94" s="42">
        <v>2018</v>
      </c>
      <c r="F94" s="8">
        <v>43819</v>
      </c>
      <c r="G94" s="42" t="s">
        <v>4</v>
      </c>
      <c r="H94" s="45">
        <v>112.514</v>
      </c>
      <c r="I94" s="45"/>
      <c r="J94" s="42">
        <v>10.3</v>
      </c>
      <c r="K94" s="46">
        <f t="shared" si="6"/>
        <v>9190.937071175269</v>
      </c>
      <c r="L94" s="47"/>
      <c r="M94" s="6">
        <f>IF(J94="","",(K94/J94)/LOOKUP(RIGHT($D$2,3),定数!$A$6:$A$13,定数!$B$6:$B$13))</f>
        <v>8.9232398749274449</v>
      </c>
      <c r="N94" s="42">
        <v>2018</v>
      </c>
      <c r="O94" s="8">
        <v>43819</v>
      </c>
      <c r="P94" s="45">
        <v>112.411</v>
      </c>
      <c r="Q94" s="45"/>
      <c r="R94" s="48">
        <f>IF(P94="","",T94*M94*LOOKUP(RIGHT($D$2,3),定数!$A$6:$A$13,定数!$B$6:$B$13))</f>
        <v>-9190.9370711747706</v>
      </c>
      <c r="S94" s="48"/>
      <c r="T94" s="49">
        <f t="shared" si="9"/>
        <v>-10.299999999999443</v>
      </c>
      <c r="U94" s="49"/>
      <c r="V94" t="str">
        <f t="shared" si="10"/>
        <v/>
      </c>
      <c r="W94">
        <f t="shared" si="10"/>
        <v>1</v>
      </c>
    </row>
    <row r="95" spans="2:23" x14ac:dyDescent="0.2">
      <c r="B95" s="42">
        <v>87</v>
      </c>
      <c r="C95" s="44">
        <f t="shared" si="7"/>
        <v>297173.63196800085</v>
      </c>
      <c r="D95" s="44"/>
      <c r="E95" s="42">
        <v>2018</v>
      </c>
      <c r="F95" s="8">
        <v>43826</v>
      </c>
      <c r="G95" s="42" t="s">
        <v>3</v>
      </c>
      <c r="H95" s="45">
        <v>110.642</v>
      </c>
      <c r="I95" s="45"/>
      <c r="J95" s="42">
        <v>25.1</v>
      </c>
      <c r="K95" s="46">
        <f t="shared" si="6"/>
        <v>8915.2089590400246</v>
      </c>
      <c r="L95" s="47"/>
      <c r="M95" s="6">
        <f>IF(J95="","",(K95/J95)/LOOKUP(RIGHT($D$2,3),定数!$A$6:$A$13,定数!$B$6:$B$13))</f>
        <v>3.5518760792988142</v>
      </c>
      <c r="N95" s="42">
        <v>2018</v>
      </c>
      <c r="O95" s="8">
        <v>43827</v>
      </c>
      <c r="P95" s="45">
        <v>110.893</v>
      </c>
      <c r="Q95" s="45"/>
      <c r="R95" s="48">
        <f>IF(P95="","",T95*M95*LOOKUP(RIGHT($D$2,3),定数!$A$6:$A$13,定数!$B$6:$B$13))</f>
        <v>-8915.208959040192</v>
      </c>
      <c r="S95" s="48"/>
      <c r="T95" s="49">
        <f t="shared" si="9"/>
        <v>-25.100000000000477</v>
      </c>
      <c r="U95" s="49"/>
      <c r="V95" t="str">
        <f t="shared" si="10"/>
        <v/>
      </c>
      <c r="W95">
        <f t="shared" si="10"/>
        <v>2</v>
      </c>
    </row>
    <row r="96" spans="2:23" x14ac:dyDescent="0.2">
      <c r="B96" s="42">
        <v>88</v>
      </c>
      <c r="C96" s="44">
        <f t="shared" si="7"/>
        <v>288258.42300896067</v>
      </c>
      <c r="D96" s="44"/>
      <c r="E96" s="42"/>
      <c r="F96" s="8"/>
      <c r="G96" s="42"/>
      <c r="H96" s="45"/>
      <c r="I96" s="45"/>
      <c r="J96" s="42"/>
      <c r="K96" s="46" t="str">
        <f t="shared" si="6"/>
        <v/>
      </c>
      <c r="L96" s="47"/>
      <c r="M96" s="6" t="str">
        <f>IF(J96="","",(K96/J96)/LOOKUP(RIGHT($D$2,3),定数!$A$6:$A$13,定数!$B$6:$B$13))</f>
        <v/>
      </c>
      <c r="N96" s="42"/>
      <c r="O96" s="8"/>
      <c r="P96" s="45"/>
      <c r="Q96" s="45"/>
      <c r="R96" s="48" t="str">
        <f>IF(P96="","",T96*M96*LOOKUP(RIGHT($D$2,3),定数!$A$6:$A$13,定数!$B$6:$B$13))</f>
        <v/>
      </c>
      <c r="S96" s="48"/>
      <c r="T96" s="49" t="str">
        <f t="shared" si="9"/>
        <v/>
      </c>
      <c r="U96" s="49"/>
      <c r="V96" t="str">
        <f t="shared" si="10"/>
        <v/>
      </c>
      <c r="W96" t="str">
        <f t="shared" si="10"/>
        <v/>
      </c>
    </row>
    <row r="97" spans="2:23" x14ac:dyDescent="0.2">
      <c r="B97" s="42">
        <v>89</v>
      </c>
      <c r="C97" s="44" t="str">
        <f t="shared" si="7"/>
        <v/>
      </c>
      <c r="D97" s="44"/>
      <c r="E97" s="42"/>
      <c r="F97" s="8"/>
      <c r="G97" s="42"/>
      <c r="H97" s="45"/>
      <c r="I97" s="45"/>
      <c r="J97" s="42"/>
      <c r="K97" s="46" t="str">
        <f t="shared" si="6"/>
        <v/>
      </c>
      <c r="L97" s="47"/>
      <c r="M97" s="6" t="str">
        <f>IF(J97="","",(K97/J97)/LOOKUP(RIGHT($D$2,3),定数!$A$6:$A$13,定数!$B$6:$B$13))</f>
        <v/>
      </c>
      <c r="N97" s="42"/>
      <c r="O97" s="8"/>
      <c r="P97" s="45"/>
      <c r="Q97" s="45"/>
      <c r="R97" s="48" t="str">
        <f>IF(P97="","",T97*M97*LOOKUP(RIGHT($D$2,3),定数!$A$6:$A$13,定数!$B$6:$B$13))</f>
        <v/>
      </c>
      <c r="S97" s="48"/>
      <c r="T97" s="49" t="str">
        <f t="shared" si="9"/>
        <v/>
      </c>
      <c r="U97" s="49"/>
      <c r="V97" t="str">
        <f t="shared" si="10"/>
        <v/>
      </c>
      <c r="W97" t="str">
        <f t="shared" si="10"/>
        <v/>
      </c>
    </row>
    <row r="98" spans="2:23" x14ac:dyDescent="0.2">
      <c r="B98" s="42">
        <v>90</v>
      </c>
      <c r="C98" s="44" t="str">
        <f t="shared" si="7"/>
        <v/>
      </c>
      <c r="D98" s="44"/>
      <c r="E98" s="42"/>
      <c r="F98" s="8"/>
      <c r="G98" s="42"/>
      <c r="H98" s="45"/>
      <c r="I98" s="45"/>
      <c r="J98" s="42"/>
      <c r="K98" s="46" t="str">
        <f t="shared" si="6"/>
        <v/>
      </c>
      <c r="L98" s="47"/>
      <c r="M98" s="6" t="str">
        <f>IF(J98="","",(K98/J98)/LOOKUP(RIGHT($D$2,3),定数!$A$6:$A$13,定数!$B$6:$B$13))</f>
        <v/>
      </c>
      <c r="N98" s="42"/>
      <c r="O98" s="8"/>
      <c r="P98" s="45"/>
      <c r="Q98" s="45"/>
      <c r="R98" s="48" t="str">
        <f>IF(P98="","",T98*M98*LOOKUP(RIGHT($D$2,3),定数!$A$6:$A$13,定数!$B$6:$B$13))</f>
        <v/>
      </c>
      <c r="S98" s="48"/>
      <c r="T98" s="49" t="str">
        <f t="shared" si="9"/>
        <v/>
      </c>
      <c r="U98" s="49"/>
      <c r="V98" t="str">
        <f t="shared" si="10"/>
        <v/>
      </c>
      <c r="W98" t="str">
        <f t="shared" si="10"/>
        <v/>
      </c>
    </row>
    <row r="99" spans="2:23" x14ac:dyDescent="0.2">
      <c r="B99" s="42">
        <v>91</v>
      </c>
      <c r="C99" s="44" t="str">
        <f t="shared" si="7"/>
        <v/>
      </c>
      <c r="D99" s="44"/>
      <c r="E99" s="42"/>
      <c r="F99" s="8"/>
      <c r="G99" s="42"/>
      <c r="H99" s="45"/>
      <c r="I99" s="45"/>
      <c r="J99" s="42"/>
      <c r="K99" s="46" t="str">
        <f t="shared" si="6"/>
        <v/>
      </c>
      <c r="L99" s="47"/>
      <c r="M99" s="6" t="str">
        <f>IF(J99="","",(K99/J99)/LOOKUP(RIGHT($D$2,3),定数!$A$6:$A$13,定数!$B$6:$B$13))</f>
        <v/>
      </c>
      <c r="N99" s="42"/>
      <c r="O99" s="8"/>
      <c r="P99" s="45"/>
      <c r="Q99" s="45"/>
      <c r="R99" s="48" t="str">
        <f>IF(P99="","",T99*M99*LOOKUP(RIGHT($D$2,3),定数!$A$6:$A$13,定数!$B$6:$B$13))</f>
        <v/>
      </c>
      <c r="S99" s="48"/>
      <c r="T99" s="49" t="str">
        <f t="shared" si="9"/>
        <v/>
      </c>
      <c r="U99" s="49"/>
      <c r="V99" t="str">
        <f t="shared" si="10"/>
        <v/>
      </c>
      <c r="W99" t="str">
        <f t="shared" si="10"/>
        <v/>
      </c>
    </row>
    <row r="100" spans="2:23" x14ac:dyDescent="0.2">
      <c r="B100" s="42">
        <v>92</v>
      </c>
      <c r="C100" s="44" t="str">
        <f t="shared" si="7"/>
        <v/>
      </c>
      <c r="D100" s="44"/>
      <c r="E100" s="42"/>
      <c r="F100" s="8"/>
      <c r="G100" s="42"/>
      <c r="H100" s="45"/>
      <c r="I100" s="45"/>
      <c r="J100" s="42"/>
      <c r="K100" s="46" t="str">
        <f t="shared" si="6"/>
        <v/>
      </c>
      <c r="L100" s="47"/>
      <c r="M100" s="6" t="str">
        <f>IF(J100="","",(K100/J100)/LOOKUP(RIGHT($D$2,3),定数!$A$6:$A$13,定数!$B$6:$B$13))</f>
        <v/>
      </c>
      <c r="N100" s="42"/>
      <c r="O100" s="8"/>
      <c r="P100" s="45"/>
      <c r="Q100" s="45"/>
      <c r="R100" s="48" t="str">
        <f>IF(P100="","",T100*M100*LOOKUP(RIGHT($D$2,3),定数!$A$6:$A$13,定数!$B$6:$B$13))</f>
        <v/>
      </c>
      <c r="S100" s="48"/>
      <c r="T100" s="49" t="str">
        <f t="shared" si="9"/>
        <v/>
      </c>
      <c r="U100" s="49"/>
      <c r="V100" t="str">
        <f t="shared" si="10"/>
        <v/>
      </c>
      <c r="W100" t="str">
        <f t="shared" si="10"/>
        <v/>
      </c>
    </row>
    <row r="101" spans="2:23" x14ac:dyDescent="0.2">
      <c r="B101" s="42">
        <v>93</v>
      </c>
      <c r="C101" s="44" t="str">
        <f t="shared" si="7"/>
        <v/>
      </c>
      <c r="D101" s="44"/>
      <c r="E101" s="42"/>
      <c r="F101" s="8"/>
      <c r="G101" s="42"/>
      <c r="H101" s="45"/>
      <c r="I101" s="45"/>
      <c r="J101" s="42"/>
      <c r="K101" s="46" t="str">
        <f t="shared" si="6"/>
        <v/>
      </c>
      <c r="L101" s="47"/>
      <c r="M101" s="6" t="str">
        <f>IF(J101="","",(K101/J101)/LOOKUP(RIGHT($D$2,3),定数!$A$6:$A$13,定数!$B$6:$B$13))</f>
        <v/>
      </c>
      <c r="N101" s="42"/>
      <c r="O101" s="8"/>
      <c r="P101" s="45"/>
      <c r="Q101" s="45"/>
      <c r="R101" s="48" t="str">
        <f>IF(P101="","",T101*M101*LOOKUP(RIGHT($D$2,3),定数!$A$6:$A$13,定数!$B$6:$B$13))</f>
        <v/>
      </c>
      <c r="S101" s="48"/>
      <c r="T101" s="49" t="str">
        <f t="shared" si="9"/>
        <v/>
      </c>
      <c r="U101" s="49"/>
      <c r="V101" t="str">
        <f t="shared" si="10"/>
        <v/>
      </c>
      <c r="W101" t="str">
        <f t="shared" si="10"/>
        <v/>
      </c>
    </row>
    <row r="102" spans="2:23" x14ac:dyDescent="0.2">
      <c r="B102" s="42">
        <v>94</v>
      </c>
      <c r="C102" s="44" t="str">
        <f t="shared" si="7"/>
        <v/>
      </c>
      <c r="D102" s="44"/>
      <c r="E102" s="42"/>
      <c r="F102" s="8"/>
      <c r="G102" s="42"/>
      <c r="H102" s="45"/>
      <c r="I102" s="45"/>
      <c r="J102" s="42"/>
      <c r="K102" s="46" t="str">
        <f t="shared" si="6"/>
        <v/>
      </c>
      <c r="L102" s="47"/>
      <c r="M102" s="6" t="str">
        <f>IF(J102="","",(K102/J102)/LOOKUP(RIGHT($D$2,3),定数!$A$6:$A$13,定数!$B$6:$B$13))</f>
        <v/>
      </c>
      <c r="N102" s="42"/>
      <c r="O102" s="8"/>
      <c r="P102" s="45"/>
      <c r="Q102" s="45"/>
      <c r="R102" s="48" t="str">
        <f>IF(P102="","",T102*M102*LOOKUP(RIGHT($D$2,3),定数!$A$6:$A$13,定数!$B$6:$B$13))</f>
        <v/>
      </c>
      <c r="S102" s="48"/>
      <c r="T102" s="49" t="str">
        <f t="shared" si="9"/>
        <v/>
      </c>
      <c r="U102" s="49"/>
      <c r="V102" t="str">
        <f t="shared" si="10"/>
        <v/>
      </c>
      <c r="W102" t="str">
        <f t="shared" si="10"/>
        <v/>
      </c>
    </row>
    <row r="103" spans="2:23" x14ac:dyDescent="0.2">
      <c r="B103" s="42">
        <v>95</v>
      </c>
      <c r="C103" s="44" t="str">
        <f t="shared" si="7"/>
        <v/>
      </c>
      <c r="D103" s="44"/>
      <c r="E103" s="42"/>
      <c r="F103" s="8"/>
      <c r="G103" s="42"/>
      <c r="H103" s="45"/>
      <c r="I103" s="45"/>
      <c r="J103" s="42"/>
      <c r="K103" s="46" t="str">
        <f t="shared" si="6"/>
        <v/>
      </c>
      <c r="L103" s="47"/>
      <c r="M103" s="6" t="str">
        <f>IF(J103="","",(K103/J103)/LOOKUP(RIGHT($D$2,3),定数!$A$6:$A$13,定数!$B$6:$B$13))</f>
        <v/>
      </c>
      <c r="N103" s="42"/>
      <c r="O103" s="8"/>
      <c r="P103" s="45"/>
      <c r="Q103" s="45"/>
      <c r="R103" s="48" t="str">
        <f>IF(P103="","",T103*M103*LOOKUP(RIGHT($D$2,3),定数!$A$6:$A$13,定数!$B$6:$B$13))</f>
        <v/>
      </c>
      <c r="S103" s="48"/>
      <c r="T103" s="49" t="str">
        <f t="shared" si="9"/>
        <v/>
      </c>
      <c r="U103" s="49"/>
      <c r="V103" t="str">
        <f t="shared" si="10"/>
        <v/>
      </c>
      <c r="W103" t="str">
        <f t="shared" si="10"/>
        <v/>
      </c>
    </row>
    <row r="104" spans="2:23" x14ac:dyDescent="0.2">
      <c r="B104" s="42">
        <v>96</v>
      </c>
      <c r="C104" s="44" t="str">
        <f t="shared" si="7"/>
        <v/>
      </c>
      <c r="D104" s="44"/>
      <c r="E104" s="42"/>
      <c r="F104" s="8"/>
      <c r="G104" s="42"/>
      <c r="H104" s="45"/>
      <c r="I104" s="45"/>
      <c r="J104" s="42"/>
      <c r="K104" s="46" t="str">
        <f t="shared" si="6"/>
        <v/>
      </c>
      <c r="L104" s="47"/>
      <c r="M104" s="6" t="str">
        <f>IF(J104="","",(K104/J104)/LOOKUP(RIGHT($D$2,3),定数!$A$6:$A$13,定数!$B$6:$B$13))</f>
        <v/>
      </c>
      <c r="N104" s="42"/>
      <c r="O104" s="8"/>
      <c r="P104" s="45"/>
      <c r="Q104" s="45"/>
      <c r="R104" s="48" t="str">
        <f>IF(P104="","",T104*M104*LOOKUP(RIGHT($D$2,3),定数!$A$6:$A$13,定数!$B$6:$B$13))</f>
        <v/>
      </c>
      <c r="S104" s="48"/>
      <c r="T104" s="49" t="str">
        <f t="shared" si="9"/>
        <v/>
      </c>
      <c r="U104" s="49"/>
      <c r="V104" t="str">
        <f t="shared" si="10"/>
        <v/>
      </c>
      <c r="W104" t="str">
        <f t="shared" si="10"/>
        <v/>
      </c>
    </row>
    <row r="105" spans="2:23" x14ac:dyDescent="0.2">
      <c r="B105" s="42">
        <v>97</v>
      </c>
      <c r="C105" s="44" t="str">
        <f t="shared" si="7"/>
        <v/>
      </c>
      <c r="D105" s="44"/>
      <c r="E105" s="42"/>
      <c r="F105" s="8"/>
      <c r="G105" s="42"/>
      <c r="H105" s="45"/>
      <c r="I105" s="45"/>
      <c r="J105" s="42"/>
      <c r="K105" s="46" t="str">
        <f t="shared" si="6"/>
        <v/>
      </c>
      <c r="L105" s="47"/>
      <c r="M105" s="6" t="str">
        <f>IF(J105="","",(K105/J105)/LOOKUP(RIGHT($D$2,3),定数!$A$6:$A$13,定数!$B$6:$B$13))</f>
        <v/>
      </c>
      <c r="N105" s="42"/>
      <c r="O105" s="8"/>
      <c r="P105" s="45"/>
      <c r="Q105" s="45"/>
      <c r="R105" s="48" t="str">
        <f>IF(P105="","",T105*M105*LOOKUP(RIGHT($D$2,3),定数!$A$6:$A$13,定数!$B$6:$B$13))</f>
        <v/>
      </c>
      <c r="S105" s="48"/>
      <c r="T105" s="49" t="str">
        <f t="shared" si="9"/>
        <v/>
      </c>
      <c r="U105" s="49"/>
      <c r="V105" t="str">
        <f t="shared" si="10"/>
        <v/>
      </c>
      <c r="W105" t="str">
        <f t="shared" si="10"/>
        <v/>
      </c>
    </row>
    <row r="106" spans="2:23" x14ac:dyDescent="0.2">
      <c r="B106" s="42">
        <v>98</v>
      </c>
      <c r="C106" s="44" t="str">
        <f t="shared" si="7"/>
        <v/>
      </c>
      <c r="D106" s="44"/>
      <c r="E106" s="42"/>
      <c r="F106" s="8"/>
      <c r="G106" s="42"/>
      <c r="H106" s="45"/>
      <c r="I106" s="45"/>
      <c r="J106" s="42"/>
      <c r="K106" s="46" t="str">
        <f t="shared" si="6"/>
        <v/>
      </c>
      <c r="L106" s="47"/>
      <c r="M106" s="6" t="str">
        <f>IF(J106="","",(K106/J106)/LOOKUP(RIGHT($D$2,3),定数!$A$6:$A$13,定数!$B$6:$B$13))</f>
        <v/>
      </c>
      <c r="N106" s="42"/>
      <c r="O106" s="8"/>
      <c r="P106" s="45"/>
      <c r="Q106" s="45"/>
      <c r="R106" s="48" t="str">
        <f>IF(P106="","",T106*M106*LOOKUP(RIGHT($D$2,3),定数!$A$6:$A$13,定数!$B$6:$B$13))</f>
        <v/>
      </c>
      <c r="S106" s="48"/>
      <c r="T106" s="49" t="str">
        <f t="shared" si="9"/>
        <v/>
      </c>
      <c r="U106" s="49"/>
      <c r="V106" t="str">
        <f t="shared" si="10"/>
        <v/>
      </c>
      <c r="W106" t="str">
        <f t="shared" si="10"/>
        <v/>
      </c>
    </row>
    <row r="107" spans="2:23" x14ac:dyDescent="0.2">
      <c r="B107" s="42">
        <v>99</v>
      </c>
      <c r="C107" s="44" t="str">
        <f t="shared" si="7"/>
        <v/>
      </c>
      <c r="D107" s="44"/>
      <c r="E107" s="42"/>
      <c r="F107" s="8"/>
      <c r="G107" s="42"/>
      <c r="H107" s="45"/>
      <c r="I107" s="45"/>
      <c r="J107" s="42"/>
      <c r="K107" s="46" t="str">
        <f t="shared" si="6"/>
        <v/>
      </c>
      <c r="L107" s="47"/>
      <c r="M107" s="6" t="str">
        <f>IF(J107="","",(K107/J107)/LOOKUP(RIGHT($D$2,3),定数!$A$6:$A$13,定数!$B$6:$B$13))</f>
        <v/>
      </c>
      <c r="N107" s="42"/>
      <c r="O107" s="8"/>
      <c r="P107" s="45"/>
      <c r="Q107" s="45"/>
      <c r="R107" s="48" t="str">
        <f>IF(P107="","",T107*M107*LOOKUP(RIGHT($D$2,3),定数!$A$6:$A$13,定数!$B$6:$B$13))</f>
        <v/>
      </c>
      <c r="S107" s="48"/>
      <c r="T107" s="49" t="str">
        <f t="shared" si="9"/>
        <v/>
      </c>
      <c r="U107" s="49"/>
      <c r="V107" t="str">
        <f t="shared" ref="V107:W108" si="11">IF(S107&lt;&gt;"",IF(S107&lt;0,1+V106,0),"")</f>
        <v/>
      </c>
      <c r="W107" t="str">
        <f t="shared" si="11"/>
        <v/>
      </c>
    </row>
    <row r="108" spans="2:23" x14ac:dyDescent="0.2">
      <c r="B108" s="42">
        <v>100</v>
      </c>
      <c r="C108" s="44" t="str">
        <f t="shared" si="7"/>
        <v/>
      </c>
      <c r="D108" s="44"/>
      <c r="E108" s="42"/>
      <c r="F108" s="8"/>
      <c r="G108" s="42"/>
      <c r="H108" s="45"/>
      <c r="I108" s="45"/>
      <c r="J108" s="42"/>
      <c r="K108" s="46" t="str">
        <f t="shared" si="6"/>
        <v/>
      </c>
      <c r="L108" s="47"/>
      <c r="M108" s="6" t="str">
        <f>IF(J108="","",(K108/J108)/LOOKUP(RIGHT($D$2,3),定数!$A$6:$A$13,定数!$B$6:$B$13))</f>
        <v/>
      </c>
      <c r="N108" s="42"/>
      <c r="O108" s="8"/>
      <c r="P108" s="45"/>
      <c r="Q108" s="45"/>
      <c r="R108" s="48" t="str">
        <f>IF(P108="","",T108*M108*LOOKUP(RIGHT($D$2,3),定数!$A$6:$A$13,定数!$B$6:$B$13))</f>
        <v/>
      </c>
      <c r="S108" s="48"/>
      <c r="T108" s="49" t="str">
        <f t="shared" si="9"/>
        <v/>
      </c>
      <c r="U108" s="49"/>
      <c r="V108" t="str">
        <f t="shared" si="11"/>
        <v/>
      </c>
      <c r="W108" t="str">
        <f t="shared" si="11"/>
        <v/>
      </c>
    </row>
    <row r="109" spans="2:23" x14ac:dyDescent="0.2">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1549E7B3-262B-4C05-A997-69D26320B1E3}">
      <formula1>"買,売"</formula1>
    </dataValidation>
  </dataValidation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29"/>
  <sheetViews>
    <sheetView tabSelected="1" topLeftCell="A16" zoomScale="145" zoomScaleNormal="145" zoomScaleSheetLayoutView="100" workbookViewId="0">
      <selection activeCell="L5" sqref="L5"/>
    </sheetView>
  </sheetViews>
  <sheetFormatPr defaultColWidth="9" defaultRowHeight="13.2" x14ac:dyDescent="0.2"/>
  <sheetData>
    <row r="1" spans="1:10" x14ac:dyDescent="0.2">
      <c r="A1" t="s">
        <v>0</v>
      </c>
    </row>
    <row r="2" spans="1:10" x14ac:dyDescent="0.2">
      <c r="A2" s="83" t="s">
        <v>66</v>
      </c>
      <c r="B2" s="84"/>
      <c r="C2" s="84"/>
      <c r="D2" s="84"/>
      <c r="E2" s="84"/>
      <c r="F2" s="84"/>
      <c r="G2" s="84"/>
      <c r="H2" s="84"/>
      <c r="I2" s="84"/>
      <c r="J2" s="84"/>
    </row>
    <row r="3" spans="1:10" x14ac:dyDescent="0.2">
      <c r="A3" s="84"/>
      <c r="B3" s="84"/>
      <c r="C3" s="84"/>
      <c r="D3" s="84"/>
      <c r="E3" s="84"/>
      <c r="F3" s="84"/>
      <c r="G3" s="84"/>
      <c r="H3" s="84"/>
      <c r="I3" s="84"/>
      <c r="J3" s="84"/>
    </row>
    <row r="4" spans="1:10" x14ac:dyDescent="0.2">
      <c r="A4" s="84"/>
      <c r="B4" s="84"/>
      <c r="C4" s="84"/>
      <c r="D4" s="84"/>
      <c r="E4" s="84"/>
      <c r="F4" s="84"/>
      <c r="G4" s="84"/>
      <c r="H4" s="84"/>
      <c r="I4" s="84"/>
      <c r="J4" s="84"/>
    </row>
    <row r="5" spans="1:10" x14ac:dyDescent="0.2">
      <c r="A5" s="84"/>
      <c r="B5" s="84"/>
      <c r="C5" s="84"/>
      <c r="D5" s="84"/>
      <c r="E5" s="84"/>
      <c r="F5" s="84"/>
      <c r="G5" s="84"/>
      <c r="H5" s="84"/>
      <c r="I5" s="84"/>
      <c r="J5" s="84"/>
    </row>
    <row r="6" spans="1:10" x14ac:dyDescent="0.2">
      <c r="A6" s="84"/>
      <c r="B6" s="84"/>
      <c r="C6" s="84"/>
      <c r="D6" s="84"/>
      <c r="E6" s="84"/>
      <c r="F6" s="84"/>
      <c r="G6" s="84"/>
      <c r="H6" s="84"/>
      <c r="I6" s="84"/>
      <c r="J6" s="84"/>
    </row>
    <row r="7" spans="1:10" x14ac:dyDescent="0.2">
      <c r="A7" s="84"/>
      <c r="B7" s="84"/>
      <c r="C7" s="84"/>
      <c r="D7" s="84"/>
      <c r="E7" s="84"/>
      <c r="F7" s="84"/>
      <c r="G7" s="84"/>
      <c r="H7" s="84"/>
      <c r="I7" s="84"/>
      <c r="J7" s="84"/>
    </row>
    <row r="8" spans="1:10" x14ac:dyDescent="0.2">
      <c r="A8" s="84"/>
      <c r="B8" s="84"/>
      <c r="C8" s="84"/>
      <c r="D8" s="84"/>
      <c r="E8" s="84"/>
      <c r="F8" s="84"/>
      <c r="G8" s="84"/>
      <c r="H8" s="84"/>
      <c r="I8" s="84"/>
      <c r="J8" s="84"/>
    </row>
    <row r="9" spans="1:10" x14ac:dyDescent="0.2">
      <c r="A9" s="84"/>
      <c r="B9" s="84"/>
      <c r="C9" s="84"/>
      <c r="D9" s="84"/>
      <c r="E9" s="84"/>
      <c r="F9" s="84"/>
      <c r="G9" s="84"/>
      <c r="H9" s="84"/>
      <c r="I9" s="84"/>
      <c r="J9" s="84"/>
    </row>
    <row r="11" spans="1:10" x14ac:dyDescent="0.2">
      <c r="A11" t="s">
        <v>1</v>
      </c>
    </row>
    <row r="12" spans="1:10" x14ac:dyDescent="0.2">
      <c r="A12" s="85" t="s">
        <v>64</v>
      </c>
      <c r="B12" s="86"/>
      <c r="C12" s="86"/>
      <c r="D12" s="86"/>
      <c r="E12" s="86"/>
      <c r="F12" s="86"/>
      <c r="G12" s="86"/>
      <c r="H12" s="86"/>
      <c r="I12" s="86"/>
      <c r="J12" s="86"/>
    </row>
    <row r="13" spans="1:10" x14ac:dyDescent="0.2">
      <c r="A13" s="86"/>
      <c r="B13" s="86"/>
      <c r="C13" s="86"/>
      <c r="D13" s="86"/>
      <c r="E13" s="86"/>
      <c r="F13" s="86"/>
      <c r="G13" s="86"/>
      <c r="H13" s="86"/>
      <c r="I13" s="86"/>
      <c r="J13" s="86"/>
    </row>
    <row r="14" spans="1:10" x14ac:dyDescent="0.2">
      <c r="A14" s="86"/>
      <c r="B14" s="86"/>
      <c r="C14" s="86"/>
      <c r="D14" s="86"/>
      <c r="E14" s="86"/>
      <c r="F14" s="86"/>
      <c r="G14" s="86"/>
      <c r="H14" s="86"/>
      <c r="I14" s="86"/>
      <c r="J14" s="86"/>
    </row>
    <row r="15" spans="1:10" x14ac:dyDescent="0.2">
      <c r="A15" s="86"/>
      <c r="B15" s="86"/>
      <c r="C15" s="86"/>
      <c r="D15" s="86"/>
      <c r="E15" s="86"/>
      <c r="F15" s="86"/>
      <c r="G15" s="86"/>
      <c r="H15" s="86"/>
      <c r="I15" s="86"/>
      <c r="J15" s="86"/>
    </row>
    <row r="16" spans="1:10" x14ac:dyDescent="0.2">
      <c r="A16" s="86"/>
      <c r="B16" s="86"/>
      <c r="C16" s="86"/>
      <c r="D16" s="86"/>
      <c r="E16" s="86"/>
      <c r="F16" s="86"/>
      <c r="G16" s="86"/>
      <c r="H16" s="86"/>
      <c r="I16" s="86"/>
      <c r="J16" s="86"/>
    </row>
    <row r="17" spans="1:10" x14ac:dyDescent="0.2">
      <c r="A17" s="86"/>
      <c r="B17" s="86"/>
      <c r="C17" s="86"/>
      <c r="D17" s="86"/>
      <c r="E17" s="86"/>
      <c r="F17" s="86"/>
      <c r="G17" s="86"/>
      <c r="H17" s="86"/>
      <c r="I17" s="86"/>
      <c r="J17" s="86"/>
    </row>
    <row r="18" spans="1:10" x14ac:dyDescent="0.2">
      <c r="A18" s="86"/>
      <c r="B18" s="86"/>
      <c r="C18" s="86"/>
      <c r="D18" s="86"/>
      <c r="E18" s="86"/>
      <c r="F18" s="86"/>
      <c r="G18" s="86"/>
      <c r="H18" s="86"/>
      <c r="I18" s="86"/>
      <c r="J18" s="86"/>
    </row>
    <row r="19" spans="1:10" x14ac:dyDescent="0.2">
      <c r="A19" s="86"/>
      <c r="B19" s="86"/>
      <c r="C19" s="86"/>
      <c r="D19" s="86"/>
      <c r="E19" s="86"/>
      <c r="F19" s="86"/>
      <c r="G19" s="86"/>
      <c r="H19" s="86"/>
      <c r="I19" s="86"/>
      <c r="J19" s="86"/>
    </row>
    <row r="21" spans="1:10" x14ac:dyDescent="0.2">
      <c r="A21" t="s">
        <v>2</v>
      </c>
    </row>
    <row r="22" spans="1:10" x14ac:dyDescent="0.2">
      <c r="A22" s="87" t="s">
        <v>65</v>
      </c>
      <c r="B22" s="87"/>
      <c r="C22" s="87"/>
      <c r="D22" s="87"/>
      <c r="E22" s="87"/>
      <c r="F22" s="87"/>
      <c r="G22" s="87"/>
      <c r="H22" s="87"/>
      <c r="I22" s="87"/>
      <c r="J22" s="87"/>
    </row>
    <row r="23" spans="1:10" x14ac:dyDescent="0.2">
      <c r="A23" s="87"/>
      <c r="B23" s="87"/>
      <c r="C23" s="87"/>
      <c r="D23" s="87"/>
      <c r="E23" s="87"/>
      <c r="F23" s="87"/>
      <c r="G23" s="87"/>
      <c r="H23" s="87"/>
      <c r="I23" s="87"/>
      <c r="J23" s="87"/>
    </row>
    <row r="24" spans="1:10" x14ac:dyDescent="0.2">
      <c r="A24" s="87"/>
      <c r="B24" s="87"/>
      <c r="C24" s="87"/>
      <c r="D24" s="87"/>
      <c r="E24" s="87"/>
      <c r="F24" s="87"/>
      <c r="G24" s="87"/>
      <c r="H24" s="87"/>
      <c r="I24" s="87"/>
      <c r="J24" s="87"/>
    </row>
    <row r="25" spans="1:10" x14ac:dyDescent="0.2">
      <c r="A25" s="87"/>
      <c r="B25" s="87"/>
      <c r="C25" s="87"/>
      <c r="D25" s="87"/>
      <c r="E25" s="87"/>
      <c r="F25" s="87"/>
      <c r="G25" s="87"/>
      <c r="H25" s="87"/>
      <c r="I25" s="87"/>
      <c r="J25" s="87"/>
    </row>
    <row r="26" spans="1:10" x14ac:dyDescent="0.2">
      <c r="A26" s="87"/>
      <c r="B26" s="87"/>
      <c r="C26" s="87"/>
      <c r="D26" s="87"/>
      <c r="E26" s="87"/>
      <c r="F26" s="87"/>
      <c r="G26" s="87"/>
      <c r="H26" s="87"/>
      <c r="I26" s="87"/>
      <c r="J26" s="87"/>
    </row>
    <row r="27" spans="1:10" x14ac:dyDescent="0.2">
      <c r="A27" s="87"/>
      <c r="B27" s="87"/>
      <c r="C27" s="87"/>
      <c r="D27" s="87"/>
      <c r="E27" s="87"/>
      <c r="F27" s="87"/>
      <c r="G27" s="87"/>
      <c r="H27" s="87"/>
      <c r="I27" s="87"/>
      <c r="J27" s="87"/>
    </row>
    <row r="28" spans="1:10" x14ac:dyDescent="0.2">
      <c r="A28" s="87"/>
      <c r="B28" s="87"/>
      <c r="C28" s="87"/>
      <c r="D28" s="87"/>
      <c r="E28" s="87"/>
      <c r="F28" s="87"/>
      <c r="G28" s="87"/>
      <c r="H28" s="87"/>
      <c r="I28" s="87"/>
      <c r="J28" s="87"/>
    </row>
    <row r="29" spans="1:10" x14ac:dyDescent="0.2">
      <c r="A29" s="87"/>
      <c r="B29" s="87"/>
      <c r="C29" s="87"/>
      <c r="D29" s="87"/>
      <c r="E29" s="87"/>
      <c r="F29" s="87"/>
      <c r="G29" s="87"/>
      <c r="H29" s="87"/>
      <c r="I29" s="87"/>
      <c r="J29" s="87"/>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7772B-AF51-4877-952A-18F754B7CA52}">
  <dimension ref="A1"/>
  <sheetViews>
    <sheetView workbookViewId="0"/>
  </sheetViews>
  <sheetFormatPr defaultRowHeight="13.2" x14ac:dyDescent="0.2"/>
  <sheetData/>
  <phoneticPr fontId="2"/>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I12"/>
  <sheetViews>
    <sheetView zoomScaleSheetLayoutView="100" workbookViewId="0">
      <selection activeCell="I5" sqref="I5"/>
    </sheetView>
  </sheetViews>
  <sheetFormatPr defaultRowHeight="16.2" x14ac:dyDescent="0.2"/>
  <cols>
    <col min="1" max="1" width="3.109375" style="27" customWidth="1"/>
    <col min="2" max="2" width="13.21875" style="24" customWidth="1"/>
    <col min="3" max="3" width="15.77734375" style="26" customWidth="1"/>
    <col min="4" max="4" width="13" style="26" customWidth="1"/>
    <col min="5" max="5" width="15.88671875" style="32" customWidth="1"/>
    <col min="6" max="6" width="15.88671875" style="26" customWidth="1"/>
    <col min="7" max="7" width="15.88671875" style="32" customWidth="1"/>
    <col min="8" max="8" width="15.88671875" style="26" customWidth="1"/>
    <col min="9" max="9" width="15.88671875" style="32" customWidth="1"/>
    <col min="10" max="16384" width="8.88671875" style="27"/>
  </cols>
  <sheetData>
    <row r="2" spans="2:9" x14ac:dyDescent="0.2">
      <c r="B2" s="25" t="s">
        <v>39</v>
      </c>
      <c r="C2" s="27"/>
    </row>
    <row r="4" spans="2:9" x14ac:dyDescent="0.2">
      <c r="B4" s="30" t="s">
        <v>42</v>
      </c>
      <c r="C4" s="30" t="s">
        <v>40</v>
      </c>
      <c r="D4" s="30" t="s">
        <v>44</v>
      </c>
      <c r="E4" s="31" t="s">
        <v>41</v>
      </c>
      <c r="F4" s="30" t="s">
        <v>45</v>
      </c>
      <c r="G4" s="31" t="s">
        <v>41</v>
      </c>
      <c r="H4" s="30" t="s">
        <v>46</v>
      </c>
      <c r="I4" s="31" t="s">
        <v>41</v>
      </c>
    </row>
    <row r="5" spans="2:9" x14ac:dyDescent="0.2">
      <c r="B5" s="28" t="s">
        <v>43</v>
      </c>
      <c r="C5" s="29" t="s">
        <v>57</v>
      </c>
      <c r="D5" s="29">
        <v>41</v>
      </c>
      <c r="E5" s="33">
        <v>43482</v>
      </c>
      <c r="F5" s="29">
        <v>54</v>
      </c>
      <c r="G5" s="33">
        <v>43482</v>
      </c>
      <c r="H5" s="29">
        <v>87</v>
      </c>
      <c r="I5" s="33">
        <v>43482</v>
      </c>
    </row>
    <row r="6" spans="2:9" x14ac:dyDescent="0.2">
      <c r="B6" s="28" t="s">
        <v>43</v>
      </c>
      <c r="C6" s="29"/>
      <c r="D6" s="29"/>
      <c r="E6" s="33"/>
      <c r="F6" s="29"/>
      <c r="G6" s="34"/>
      <c r="H6" s="29"/>
      <c r="I6" s="34"/>
    </row>
    <row r="7" spans="2:9" x14ac:dyDescent="0.2">
      <c r="B7" s="28" t="s">
        <v>43</v>
      </c>
      <c r="C7" s="29"/>
      <c r="D7" s="29"/>
      <c r="E7" s="34"/>
      <c r="F7" s="29"/>
      <c r="G7" s="34"/>
      <c r="H7" s="29"/>
      <c r="I7" s="34"/>
    </row>
    <row r="8" spans="2:9" x14ac:dyDescent="0.2">
      <c r="B8" s="28" t="s">
        <v>43</v>
      </c>
      <c r="C8" s="29"/>
      <c r="D8" s="29"/>
      <c r="E8" s="34"/>
      <c r="F8" s="29"/>
      <c r="G8" s="34"/>
      <c r="H8" s="29"/>
      <c r="I8" s="34"/>
    </row>
    <row r="9" spans="2:9" x14ac:dyDescent="0.2">
      <c r="B9" s="28" t="s">
        <v>43</v>
      </c>
      <c r="C9" s="29"/>
      <c r="D9" s="29"/>
      <c r="E9" s="34"/>
      <c r="F9" s="29"/>
      <c r="G9" s="34"/>
      <c r="H9" s="29"/>
      <c r="I9" s="34"/>
    </row>
    <row r="10" spans="2:9" x14ac:dyDescent="0.2">
      <c r="B10" s="28" t="s">
        <v>43</v>
      </c>
      <c r="C10" s="29"/>
      <c r="D10" s="29"/>
      <c r="E10" s="34"/>
      <c r="F10" s="29"/>
      <c r="G10" s="34"/>
      <c r="H10" s="29"/>
      <c r="I10" s="34"/>
    </row>
    <row r="11" spans="2:9" x14ac:dyDescent="0.2">
      <c r="B11" s="28" t="s">
        <v>43</v>
      </c>
      <c r="C11" s="29"/>
      <c r="D11" s="29"/>
      <c r="E11" s="34"/>
      <c r="F11" s="29"/>
      <c r="G11" s="34"/>
      <c r="H11" s="29"/>
      <c r="I11" s="34"/>
    </row>
    <row r="12" spans="2:9" x14ac:dyDescent="0.2">
      <c r="B12" s="28" t="s">
        <v>43</v>
      </c>
      <c r="C12" s="29"/>
      <c r="D12" s="29"/>
      <c r="E12" s="34"/>
      <c r="F12" s="29"/>
      <c r="G12" s="34"/>
      <c r="H12" s="29"/>
      <c r="I12" s="34"/>
    </row>
  </sheetData>
  <phoneticPr fontId="2"/>
  <pageMargins left="0.75" right="0.75" top="1" bottom="1" header="0.51111111111111107" footer="0.51111111111111107"/>
  <pageSetup paperSize="9" firstPageNumber="42949631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6640625" customWidth="1"/>
    <col min="22" max="22" width="10.88671875" style="23" bestFit="1" customWidth="1"/>
  </cols>
  <sheetData>
    <row r="2" spans="2:21" x14ac:dyDescent="0.2">
      <c r="B2" s="62" t="s">
        <v>5</v>
      </c>
      <c r="C2" s="62"/>
      <c r="D2" s="77"/>
      <c r="E2" s="77"/>
      <c r="F2" s="62" t="s">
        <v>6</v>
      </c>
      <c r="G2" s="62"/>
      <c r="H2" s="77" t="s">
        <v>36</v>
      </c>
      <c r="I2" s="77"/>
      <c r="J2" s="62" t="s">
        <v>7</v>
      </c>
      <c r="K2" s="62"/>
      <c r="L2" s="78">
        <f>C9</f>
        <v>1000000</v>
      </c>
      <c r="M2" s="77"/>
      <c r="N2" s="62" t="s">
        <v>8</v>
      </c>
      <c r="O2" s="62"/>
      <c r="P2" s="78" t="e">
        <f>C108+R108</f>
        <v>#VALUE!</v>
      </c>
      <c r="Q2" s="77"/>
      <c r="R2" s="1"/>
      <c r="S2" s="1"/>
      <c r="T2" s="1"/>
    </row>
    <row r="3" spans="2:21" ht="57" customHeight="1" x14ac:dyDescent="0.2">
      <c r="B3" s="62" t="s">
        <v>9</v>
      </c>
      <c r="C3" s="62"/>
      <c r="D3" s="79" t="s">
        <v>38</v>
      </c>
      <c r="E3" s="79"/>
      <c r="F3" s="79"/>
      <c r="G3" s="79"/>
      <c r="H3" s="79"/>
      <c r="I3" s="79"/>
      <c r="J3" s="62" t="s">
        <v>10</v>
      </c>
      <c r="K3" s="62"/>
      <c r="L3" s="79" t="s">
        <v>35</v>
      </c>
      <c r="M3" s="80"/>
      <c r="N3" s="80"/>
      <c r="O3" s="80"/>
      <c r="P3" s="80"/>
      <c r="Q3" s="80"/>
      <c r="R3" s="1"/>
      <c r="S3" s="1"/>
    </row>
    <row r="4" spans="2:21" x14ac:dyDescent="0.2">
      <c r="B4" s="62" t="s">
        <v>11</v>
      </c>
      <c r="C4" s="62"/>
      <c r="D4" s="60">
        <f>SUM($R$9:$S$993)</f>
        <v>153684.21052631587</v>
      </c>
      <c r="E4" s="60"/>
      <c r="F4" s="62" t="s">
        <v>12</v>
      </c>
      <c r="G4" s="62"/>
      <c r="H4" s="76">
        <f>SUM($T$9:$U$108)</f>
        <v>292.00000000000017</v>
      </c>
      <c r="I4" s="77"/>
      <c r="J4" s="59" t="s">
        <v>13</v>
      </c>
      <c r="K4" s="59"/>
      <c r="L4" s="78">
        <f>MAX($C$9:$D$990)-C9</f>
        <v>153684.21052631596</v>
      </c>
      <c r="M4" s="78"/>
      <c r="N4" s="59" t="s">
        <v>14</v>
      </c>
      <c r="O4" s="59"/>
      <c r="P4" s="60">
        <f>MIN($C$9:$D$990)-C9</f>
        <v>0</v>
      </c>
      <c r="Q4" s="60"/>
      <c r="R4" s="1"/>
      <c r="S4" s="1"/>
      <c r="T4" s="1"/>
    </row>
    <row r="5" spans="2:21" x14ac:dyDescent="0.2">
      <c r="B5" s="22" t="s">
        <v>15</v>
      </c>
      <c r="C5" s="2">
        <f>COUNTIF($R$9:$R$990,"&gt;0")</f>
        <v>1</v>
      </c>
      <c r="D5" s="21" t="s">
        <v>16</v>
      </c>
      <c r="E5" s="16">
        <f>COUNTIF($R$9:$R$990,"&lt;0")</f>
        <v>0</v>
      </c>
      <c r="F5" s="21" t="s">
        <v>17</v>
      </c>
      <c r="G5" s="2">
        <f>COUNTIF($R$9:$R$990,"=0")</f>
        <v>0</v>
      </c>
      <c r="H5" s="21" t="s">
        <v>18</v>
      </c>
      <c r="I5" s="3">
        <f>C5/SUM(C5,E5,G5)</f>
        <v>1</v>
      </c>
      <c r="J5" s="61" t="s">
        <v>19</v>
      </c>
      <c r="K5" s="62"/>
      <c r="L5" s="63"/>
      <c r="M5" s="64"/>
      <c r="N5" s="18" t="s">
        <v>20</v>
      </c>
      <c r="O5" s="9"/>
      <c r="P5" s="63"/>
      <c r="Q5" s="64"/>
      <c r="R5" s="1"/>
      <c r="S5" s="1"/>
      <c r="T5" s="1"/>
    </row>
    <row r="6" spans="2:21" x14ac:dyDescent="0.2">
      <c r="B6" s="11"/>
      <c r="C6" s="14"/>
      <c r="D6" s="15"/>
      <c r="E6" s="12"/>
      <c r="F6" s="11"/>
      <c r="G6" s="12"/>
      <c r="H6" s="11"/>
      <c r="I6" s="17"/>
      <c r="J6" s="11"/>
      <c r="K6" s="11"/>
      <c r="L6" s="12"/>
      <c r="M6" s="12"/>
      <c r="N6" s="13"/>
      <c r="O6" s="13"/>
      <c r="P6" s="10"/>
      <c r="Q6" s="7"/>
      <c r="R6" s="1"/>
      <c r="S6" s="1"/>
      <c r="T6" s="1"/>
    </row>
    <row r="7" spans="2:21" x14ac:dyDescent="0.2">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1" x14ac:dyDescent="0.2">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1" x14ac:dyDescent="0.2">
      <c r="B9" s="20">
        <v>1</v>
      </c>
      <c r="C9" s="44">
        <v>1000000</v>
      </c>
      <c r="D9" s="44"/>
      <c r="E9" s="20">
        <v>2001</v>
      </c>
      <c r="F9" s="8">
        <v>42111</v>
      </c>
      <c r="G9" s="20" t="s">
        <v>4</v>
      </c>
      <c r="H9" s="45">
        <v>105.33</v>
      </c>
      <c r="I9" s="45"/>
      <c r="J9" s="20">
        <v>57</v>
      </c>
      <c r="K9" s="44">
        <f t="shared" ref="K9:K72" si="0">IF(F9="","",C9*0.03)</f>
        <v>30000</v>
      </c>
      <c r="L9" s="44"/>
      <c r="M9" s="6">
        <f>IF(J9="","",(K9/J9)/1000)</f>
        <v>0.52631578947368418</v>
      </c>
      <c r="N9" s="20">
        <v>2001</v>
      </c>
      <c r="O9" s="8">
        <v>42111</v>
      </c>
      <c r="P9" s="45">
        <v>108.25</v>
      </c>
      <c r="Q9" s="45"/>
      <c r="R9" s="48">
        <f>IF(O9="","",(IF(G9="売",H9-P9,P9-H9))*M9*100000)</f>
        <v>153684.21052631587</v>
      </c>
      <c r="S9" s="48"/>
      <c r="T9" s="49">
        <f>IF(O9="","",IF(R9&lt;0,J9*(-1),IF(G9="買",(P9-H9)*100,(H9-P9)*100)))</f>
        <v>292.00000000000017</v>
      </c>
      <c r="U9" s="49"/>
    </row>
    <row r="10" spans="2:21" x14ac:dyDescent="0.2">
      <c r="B10" s="20">
        <v>2</v>
      </c>
      <c r="C10" s="44">
        <f t="shared" ref="C10:C73" si="1">IF(R9="","",C9+R9)</f>
        <v>1153684.210526316</v>
      </c>
      <c r="D10" s="44"/>
      <c r="E10" s="20"/>
      <c r="F10" s="8"/>
      <c r="G10" s="20" t="s">
        <v>4</v>
      </c>
      <c r="H10" s="45"/>
      <c r="I10" s="45"/>
      <c r="J10" s="20"/>
      <c r="K10" s="44" t="str">
        <f t="shared" si="0"/>
        <v/>
      </c>
      <c r="L10" s="44"/>
      <c r="M10" s="6" t="str">
        <f t="shared" ref="M10:M73" si="2">IF(J10="","",(K10/J10)/1000)</f>
        <v/>
      </c>
      <c r="N10" s="20"/>
      <c r="O10" s="8"/>
      <c r="P10" s="45"/>
      <c r="Q10" s="45"/>
      <c r="R10" s="48" t="str">
        <f t="shared" ref="R10:R73" si="3">IF(O10="","",(IF(G10="売",H10-P10,P10-H10))*M10*100000)</f>
        <v/>
      </c>
      <c r="S10" s="48"/>
      <c r="T10" s="49" t="str">
        <f t="shared" ref="T10:T73" si="4">IF(O10="","",IF(R10&lt;0,J10*(-1),IF(G10="買",(P10-H10)*100,(H10-P10)*100)))</f>
        <v/>
      </c>
      <c r="U10" s="49"/>
    </row>
    <row r="11" spans="2:21" x14ac:dyDescent="0.2">
      <c r="B11" s="20">
        <v>3</v>
      </c>
      <c r="C11" s="44" t="str">
        <f t="shared" si="1"/>
        <v/>
      </c>
      <c r="D11" s="44"/>
      <c r="E11" s="20"/>
      <c r="F11" s="8"/>
      <c r="G11" s="20" t="s">
        <v>4</v>
      </c>
      <c r="H11" s="45"/>
      <c r="I11" s="45"/>
      <c r="J11" s="20"/>
      <c r="K11" s="44" t="str">
        <f t="shared" si="0"/>
        <v/>
      </c>
      <c r="L11" s="44"/>
      <c r="M11" s="6" t="str">
        <f t="shared" si="2"/>
        <v/>
      </c>
      <c r="N11" s="20"/>
      <c r="O11" s="8"/>
      <c r="P11" s="45"/>
      <c r="Q11" s="45"/>
      <c r="R11" s="48" t="str">
        <f t="shared" si="3"/>
        <v/>
      </c>
      <c r="S11" s="48"/>
      <c r="T11" s="49" t="str">
        <f t="shared" si="4"/>
        <v/>
      </c>
      <c r="U11" s="49"/>
    </row>
    <row r="12" spans="2:21" x14ac:dyDescent="0.2">
      <c r="B12" s="20">
        <v>4</v>
      </c>
      <c r="C12" s="44" t="str">
        <f t="shared" si="1"/>
        <v/>
      </c>
      <c r="D12" s="44"/>
      <c r="E12" s="20"/>
      <c r="F12" s="8"/>
      <c r="G12" s="20" t="s">
        <v>3</v>
      </c>
      <c r="H12" s="45"/>
      <c r="I12" s="45"/>
      <c r="J12" s="20"/>
      <c r="K12" s="44" t="str">
        <f t="shared" si="0"/>
        <v/>
      </c>
      <c r="L12" s="44"/>
      <c r="M12" s="6" t="str">
        <f t="shared" si="2"/>
        <v/>
      </c>
      <c r="N12" s="20"/>
      <c r="O12" s="8"/>
      <c r="P12" s="45"/>
      <c r="Q12" s="45"/>
      <c r="R12" s="48" t="str">
        <f t="shared" si="3"/>
        <v/>
      </c>
      <c r="S12" s="48"/>
      <c r="T12" s="49" t="str">
        <f t="shared" si="4"/>
        <v/>
      </c>
      <c r="U12" s="49"/>
    </row>
    <row r="13" spans="2:21" x14ac:dyDescent="0.2">
      <c r="B13" s="20">
        <v>5</v>
      </c>
      <c r="C13" s="44" t="str">
        <f t="shared" si="1"/>
        <v/>
      </c>
      <c r="D13" s="44"/>
      <c r="E13" s="20"/>
      <c r="F13" s="8"/>
      <c r="G13" s="20" t="s">
        <v>3</v>
      </c>
      <c r="H13" s="45"/>
      <c r="I13" s="45"/>
      <c r="J13" s="20"/>
      <c r="K13" s="44" t="str">
        <f t="shared" si="0"/>
        <v/>
      </c>
      <c r="L13" s="44"/>
      <c r="M13" s="6" t="str">
        <f t="shared" si="2"/>
        <v/>
      </c>
      <c r="N13" s="20"/>
      <c r="O13" s="8"/>
      <c r="P13" s="45"/>
      <c r="Q13" s="45"/>
      <c r="R13" s="48" t="str">
        <f t="shared" si="3"/>
        <v/>
      </c>
      <c r="S13" s="48"/>
      <c r="T13" s="49" t="str">
        <f t="shared" si="4"/>
        <v/>
      </c>
      <c r="U13" s="49"/>
    </row>
    <row r="14" spans="2:21" x14ac:dyDescent="0.2">
      <c r="B14" s="20">
        <v>6</v>
      </c>
      <c r="C14" s="44" t="str">
        <f t="shared" si="1"/>
        <v/>
      </c>
      <c r="D14" s="44"/>
      <c r="E14" s="20"/>
      <c r="F14" s="8"/>
      <c r="G14" s="20" t="s">
        <v>4</v>
      </c>
      <c r="H14" s="45"/>
      <c r="I14" s="45"/>
      <c r="J14" s="20"/>
      <c r="K14" s="44" t="str">
        <f t="shared" si="0"/>
        <v/>
      </c>
      <c r="L14" s="44"/>
      <c r="M14" s="6" t="str">
        <f t="shared" si="2"/>
        <v/>
      </c>
      <c r="N14" s="20"/>
      <c r="O14" s="8"/>
      <c r="P14" s="45"/>
      <c r="Q14" s="45"/>
      <c r="R14" s="48" t="str">
        <f t="shared" si="3"/>
        <v/>
      </c>
      <c r="S14" s="48"/>
      <c r="T14" s="49" t="str">
        <f t="shared" si="4"/>
        <v/>
      </c>
      <c r="U14" s="49"/>
    </row>
    <row r="15" spans="2:21" x14ac:dyDescent="0.2">
      <c r="B15" s="20">
        <v>7</v>
      </c>
      <c r="C15" s="44" t="str">
        <f t="shared" si="1"/>
        <v/>
      </c>
      <c r="D15" s="44"/>
      <c r="E15" s="20"/>
      <c r="F15" s="8"/>
      <c r="G15" s="20" t="s">
        <v>4</v>
      </c>
      <c r="H15" s="45"/>
      <c r="I15" s="45"/>
      <c r="J15" s="20"/>
      <c r="K15" s="44" t="str">
        <f t="shared" si="0"/>
        <v/>
      </c>
      <c r="L15" s="44"/>
      <c r="M15" s="6" t="str">
        <f t="shared" si="2"/>
        <v/>
      </c>
      <c r="N15" s="20"/>
      <c r="O15" s="8"/>
      <c r="P15" s="45"/>
      <c r="Q15" s="45"/>
      <c r="R15" s="48" t="str">
        <f t="shared" si="3"/>
        <v/>
      </c>
      <c r="S15" s="48"/>
      <c r="T15" s="49" t="str">
        <f t="shared" si="4"/>
        <v/>
      </c>
      <c r="U15" s="49"/>
    </row>
    <row r="16" spans="2:21" x14ac:dyDescent="0.2">
      <c r="B16" s="20">
        <v>8</v>
      </c>
      <c r="C16" s="44" t="str">
        <f t="shared" si="1"/>
        <v/>
      </c>
      <c r="D16" s="44"/>
      <c r="E16" s="20"/>
      <c r="F16" s="8"/>
      <c r="G16" s="20" t="s">
        <v>4</v>
      </c>
      <c r="H16" s="45"/>
      <c r="I16" s="45"/>
      <c r="J16" s="20"/>
      <c r="K16" s="44" t="str">
        <f t="shared" si="0"/>
        <v/>
      </c>
      <c r="L16" s="44"/>
      <c r="M16" s="6" t="str">
        <f t="shared" si="2"/>
        <v/>
      </c>
      <c r="N16" s="20"/>
      <c r="O16" s="8"/>
      <c r="P16" s="45"/>
      <c r="Q16" s="45"/>
      <c r="R16" s="48" t="str">
        <f t="shared" si="3"/>
        <v/>
      </c>
      <c r="S16" s="48"/>
      <c r="T16" s="49" t="str">
        <f t="shared" si="4"/>
        <v/>
      </c>
      <c r="U16" s="49"/>
    </row>
    <row r="17" spans="2:21" x14ac:dyDescent="0.2">
      <c r="B17" s="20">
        <v>9</v>
      </c>
      <c r="C17" s="44" t="str">
        <f t="shared" si="1"/>
        <v/>
      </c>
      <c r="D17" s="44"/>
      <c r="E17" s="20"/>
      <c r="F17" s="8"/>
      <c r="G17" s="20" t="s">
        <v>4</v>
      </c>
      <c r="H17" s="45"/>
      <c r="I17" s="45"/>
      <c r="J17" s="20"/>
      <c r="K17" s="44" t="str">
        <f t="shared" si="0"/>
        <v/>
      </c>
      <c r="L17" s="44"/>
      <c r="M17" s="6" t="str">
        <f t="shared" si="2"/>
        <v/>
      </c>
      <c r="N17" s="20"/>
      <c r="O17" s="8"/>
      <c r="P17" s="45"/>
      <c r="Q17" s="45"/>
      <c r="R17" s="48" t="str">
        <f t="shared" si="3"/>
        <v/>
      </c>
      <c r="S17" s="48"/>
      <c r="T17" s="49" t="str">
        <f t="shared" si="4"/>
        <v/>
      </c>
      <c r="U17" s="49"/>
    </row>
    <row r="18" spans="2:21" x14ac:dyDescent="0.2">
      <c r="B18" s="20">
        <v>10</v>
      </c>
      <c r="C18" s="44" t="str">
        <f t="shared" si="1"/>
        <v/>
      </c>
      <c r="D18" s="44"/>
      <c r="E18" s="20"/>
      <c r="F18" s="8"/>
      <c r="G18" s="20" t="s">
        <v>4</v>
      </c>
      <c r="H18" s="45"/>
      <c r="I18" s="45"/>
      <c r="J18" s="20"/>
      <c r="K18" s="44" t="str">
        <f t="shared" si="0"/>
        <v/>
      </c>
      <c r="L18" s="44"/>
      <c r="M18" s="6" t="str">
        <f t="shared" si="2"/>
        <v/>
      </c>
      <c r="N18" s="20"/>
      <c r="O18" s="8"/>
      <c r="P18" s="45"/>
      <c r="Q18" s="45"/>
      <c r="R18" s="48" t="str">
        <f t="shared" si="3"/>
        <v/>
      </c>
      <c r="S18" s="48"/>
      <c r="T18" s="49" t="str">
        <f t="shared" si="4"/>
        <v/>
      </c>
      <c r="U18" s="49"/>
    </row>
    <row r="19" spans="2:21" x14ac:dyDescent="0.2">
      <c r="B19" s="20">
        <v>11</v>
      </c>
      <c r="C19" s="44" t="str">
        <f t="shared" si="1"/>
        <v/>
      </c>
      <c r="D19" s="44"/>
      <c r="E19" s="20"/>
      <c r="F19" s="8"/>
      <c r="G19" s="20" t="s">
        <v>4</v>
      </c>
      <c r="H19" s="45"/>
      <c r="I19" s="45"/>
      <c r="J19" s="20"/>
      <c r="K19" s="44" t="str">
        <f t="shared" si="0"/>
        <v/>
      </c>
      <c r="L19" s="44"/>
      <c r="M19" s="6" t="str">
        <f t="shared" si="2"/>
        <v/>
      </c>
      <c r="N19" s="20"/>
      <c r="O19" s="8"/>
      <c r="P19" s="45"/>
      <c r="Q19" s="45"/>
      <c r="R19" s="48" t="str">
        <f t="shared" si="3"/>
        <v/>
      </c>
      <c r="S19" s="48"/>
      <c r="T19" s="49" t="str">
        <f t="shared" si="4"/>
        <v/>
      </c>
      <c r="U19" s="49"/>
    </row>
    <row r="20" spans="2:21" x14ac:dyDescent="0.2">
      <c r="B20" s="20">
        <v>12</v>
      </c>
      <c r="C20" s="44" t="str">
        <f t="shared" si="1"/>
        <v/>
      </c>
      <c r="D20" s="44"/>
      <c r="E20" s="20"/>
      <c r="F20" s="8"/>
      <c r="G20" s="20" t="s">
        <v>4</v>
      </c>
      <c r="H20" s="45"/>
      <c r="I20" s="45"/>
      <c r="J20" s="20"/>
      <c r="K20" s="44" t="str">
        <f t="shared" si="0"/>
        <v/>
      </c>
      <c r="L20" s="44"/>
      <c r="M20" s="6" t="str">
        <f t="shared" si="2"/>
        <v/>
      </c>
      <c r="N20" s="20"/>
      <c r="O20" s="8"/>
      <c r="P20" s="45"/>
      <c r="Q20" s="45"/>
      <c r="R20" s="48" t="str">
        <f t="shared" si="3"/>
        <v/>
      </c>
      <c r="S20" s="48"/>
      <c r="T20" s="49" t="str">
        <f t="shared" si="4"/>
        <v/>
      </c>
      <c r="U20" s="49"/>
    </row>
    <row r="21" spans="2:21" x14ac:dyDescent="0.2">
      <c r="B21" s="20">
        <v>13</v>
      </c>
      <c r="C21" s="44" t="str">
        <f t="shared" si="1"/>
        <v/>
      </c>
      <c r="D21" s="44"/>
      <c r="E21" s="20"/>
      <c r="F21" s="8"/>
      <c r="G21" s="20" t="s">
        <v>4</v>
      </c>
      <c r="H21" s="45"/>
      <c r="I21" s="45"/>
      <c r="J21" s="20"/>
      <c r="K21" s="44" t="str">
        <f t="shared" si="0"/>
        <v/>
      </c>
      <c r="L21" s="44"/>
      <c r="M21" s="6" t="str">
        <f t="shared" si="2"/>
        <v/>
      </c>
      <c r="N21" s="20"/>
      <c r="O21" s="8"/>
      <c r="P21" s="45"/>
      <c r="Q21" s="45"/>
      <c r="R21" s="48" t="str">
        <f t="shared" si="3"/>
        <v/>
      </c>
      <c r="S21" s="48"/>
      <c r="T21" s="49" t="str">
        <f t="shared" si="4"/>
        <v/>
      </c>
      <c r="U21" s="49"/>
    </row>
    <row r="22" spans="2:21" x14ac:dyDescent="0.2">
      <c r="B22" s="20">
        <v>14</v>
      </c>
      <c r="C22" s="44" t="str">
        <f t="shared" si="1"/>
        <v/>
      </c>
      <c r="D22" s="44"/>
      <c r="E22" s="20"/>
      <c r="F22" s="8"/>
      <c r="G22" s="20" t="s">
        <v>3</v>
      </c>
      <c r="H22" s="45"/>
      <c r="I22" s="45"/>
      <c r="J22" s="20"/>
      <c r="K22" s="44" t="str">
        <f t="shared" si="0"/>
        <v/>
      </c>
      <c r="L22" s="44"/>
      <c r="M22" s="6" t="str">
        <f t="shared" si="2"/>
        <v/>
      </c>
      <c r="N22" s="20"/>
      <c r="O22" s="8"/>
      <c r="P22" s="45"/>
      <c r="Q22" s="45"/>
      <c r="R22" s="48" t="str">
        <f t="shared" si="3"/>
        <v/>
      </c>
      <c r="S22" s="48"/>
      <c r="T22" s="49" t="str">
        <f t="shared" si="4"/>
        <v/>
      </c>
      <c r="U22" s="49"/>
    </row>
    <row r="23" spans="2:21" x14ac:dyDescent="0.2">
      <c r="B23" s="20">
        <v>15</v>
      </c>
      <c r="C23" s="44" t="str">
        <f t="shared" si="1"/>
        <v/>
      </c>
      <c r="D23" s="44"/>
      <c r="E23" s="20"/>
      <c r="F23" s="8"/>
      <c r="G23" s="20" t="s">
        <v>4</v>
      </c>
      <c r="H23" s="45"/>
      <c r="I23" s="45"/>
      <c r="J23" s="20"/>
      <c r="K23" s="44" t="str">
        <f t="shared" si="0"/>
        <v/>
      </c>
      <c r="L23" s="44"/>
      <c r="M23" s="6" t="str">
        <f t="shared" si="2"/>
        <v/>
      </c>
      <c r="N23" s="20"/>
      <c r="O23" s="8"/>
      <c r="P23" s="45"/>
      <c r="Q23" s="45"/>
      <c r="R23" s="48" t="str">
        <f t="shared" si="3"/>
        <v/>
      </c>
      <c r="S23" s="48"/>
      <c r="T23" s="49" t="str">
        <f t="shared" si="4"/>
        <v/>
      </c>
      <c r="U23" s="49"/>
    </row>
    <row r="24" spans="2:21" x14ac:dyDescent="0.2">
      <c r="B24" s="20">
        <v>16</v>
      </c>
      <c r="C24" s="44" t="str">
        <f t="shared" si="1"/>
        <v/>
      </c>
      <c r="D24" s="44"/>
      <c r="E24" s="20"/>
      <c r="F24" s="8"/>
      <c r="G24" s="20" t="s">
        <v>4</v>
      </c>
      <c r="H24" s="45"/>
      <c r="I24" s="45"/>
      <c r="J24" s="20"/>
      <c r="K24" s="44" t="str">
        <f t="shared" si="0"/>
        <v/>
      </c>
      <c r="L24" s="44"/>
      <c r="M24" s="6" t="str">
        <f t="shared" si="2"/>
        <v/>
      </c>
      <c r="N24" s="20"/>
      <c r="O24" s="8"/>
      <c r="P24" s="45"/>
      <c r="Q24" s="45"/>
      <c r="R24" s="48" t="str">
        <f t="shared" si="3"/>
        <v/>
      </c>
      <c r="S24" s="48"/>
      <c r="T24" s="49" t="str">
        <f t="shared" si="4"/>
        <v/>
      </c>
      <c r="U24" s="49"/>
    </row>
    <row r="25" spans="2:21" x14ac:dyDescent="0.2">
      <c r="B25" s="20">
        <v>17</v>
      </c>
      <c r="C25" s="44" t="str">
        <f t="shared" si="1"/>
        <v/>
      </c>
      <c r="D25" s="44"/>
      <c r="E25" s="20"/>
      <c r="F25" s="8"/>
      <c r="G25" s="20" t="s">
        <v>4</v>
      </c>
      <c r="H25" s="45"/>
      <c r="I25" s="45"/>
      <c r="J25" s="20"/>
      <c r="K25" s="44" t="str">
        <f t="shared" si="0"/>
        <v/>
      </c>
      <c r="L25" s="44"/>
      <c r="M25" s="6" t="str">
        <f t="shared" si="2"/>
        <v/>
      </c>
      <c r="N25" s="20"/>
      <c r="O25" s="8"/>
      <c r="P25" s="45"/>
      <c r="Q25" s="45"/>
      <c r="R25" s="48" t="str">
        <f t="shared" si="3"/>
        <v/>
      </c>
      <c r="S25" s="48"/>
      <c r="T25" s="49" t="str">
        <f t="shared" si="4"/>
        <v/>
      </c>
      <c r="U25" s="49"/>
    </row>
    <row r="26" spans="2:21" x14ac:dyDescent="0.2">
      <c r="B26" s="20">
        <v>18</v>
      </c>
      <c r="C26" s="44" t="str">
        <f t="shared" si="1"/>
        <v/>
      </c>
      <c r="D26" s="44"/>
      <c r="E26" s="20"/>
      <c r="F26" s="8"/>
      <c r="G26" s="20" t="s">
        <v>4</v>
      </c>
      <c r="H26" s="45"/>
      <c r="I26" s="45"/>
      <c r="J26" s="20"/>
      <c r="K26" s="44" t="str">
        <f t="shared" si="0"/>
        <v/>
      </c>
      <c r="L26" s="44"/>
      <c r="M26" s="6" t="str">
        <f t="shared" si="2"/>
        <v/>
      </c>
      <c r="N26" s="20"/>
      <c r="O26" s="8"/>
      <c r="P26" s="45"/>
      <c r="Q26" s="45"/>
      <c r="R26" s="48" t="str">
        <f t="shared" si="3"/>
        <v/>
      </c>
      <c r="S26" s="48"/>
      <c r="T26" s="49" t="str">
        <f t="shared" si="4"/>
        <v/>
      </c>
      <c r="U26" s="49"/>
    </row>
    <row r="27" spans="2:21" x14ac:dyDescent="0.2">
      <c r="B27" s="20">
        <v>19</v>
      </c>
      <c r="C27" s="44" t="str">
        <f t="shared" si="1"/>
        <v/>
      </c>
      <c r="D27" s="44"/>
      <c r="E27" s="20"/>
      <c r="F27" s="8"/>
      <c r="G27" s="20" t="s">
        <v>3</v>
      </c>
      <c r="H27" s="45"/>
      <c r="I27" s="45"/>
      <c r="J27" s="20"/>
      <c r="K27" s="44" t="str">
        <f t="shared" si="0"/>
        <v/>
      </c>
      <c r="L27" s="44"/>
      <c r="M27" s="6" t="str">
        <f t="shared" si="2"/>
        <v/>
      </c>
      <c r="N27" s="20"/>
      <c r="O27" s="8"/>
      <c r="P27" s="45"/>
      <c r="Q27" s="45"/>
      <c r="R27" s="48" t="str">
        <f t="shared" si="3"/>
        <v/>
      </c>
      <c r="S27" s="48"/>
      <c r="T27" s="49" t="str">
        <f t="shared" si="4"/>
        <v/>
      </c>
      <c r="U27" s="49"/>
    </row>
    <row r="28" spans="2:21" x14ac:dyDescent="0.2">
      <c r="B28" s="20">
        <v>20</v>
      </c>
      <c r="C28" s="44" t="str">
        <f t="shared" si="1"/>
        <v/>
      </c>
      <c r="D28" s="44"/>
      <c r="E28" s="20"/>
      <c r="F28" s="8"/>
      <c r="G28" s="20" t="s">
        <v>4</v>
      </c>
      <c r="H28" s="45"/>
      <c r="I28" s="45"/>
      <c r="J28" s="20"/>
      <c r="K28" s="44" t="str">
        <f t="shared" si="0"/>
        <v/>
      </c>
      <c r="L28" s="44"/>
      <c r="M28" s="6" t="str">
        <f t="shared" si="2"/>
        <v/>
      </c>
      <c r="N28" s="20"/>
      <c r="O28" s="8"/>
      <c r="P28" s="45"/>
      <c r="Q28" s="45"/>
      <c r="R28" s="48" t="str">
        <f t="shared" si="3"/>
        <v/>
      </c>
      <c r="S28" s="48"/>
      <c r="T28" s="49" t="str">
        <f t="shared" si="4"/>
        <v/>
      </c>
      <c r="U28" s="49"/>
    </row>
    <row r="29" spans="2:21" x14ac:dyDescent="0.2">
      <c r="B29" s="20">
        <v>21</v>
      </c>
      <c r="C29" s="44" t="str">
        <f t="shared" si="1"/>
        <v/>
      </c>
      <c r="D29" s="44"/>
      <c r="E29" s="20"/>
      <c r="F29" s="8"/>
      <c r="G29" s="20" t="s">
        <v>3</v>
      </c>
      <c r="H29" s="45"/>
      <c r="I29" s="45"/>
      <c r="J29" s="20"/>
      <c r="K29" s="44" t="str">
        <f t="shared" si="0"/>
        <v/>
      </c>
      <c r="L29" s="44"/>
      <c r="M29" s="6" t="str">
        <f t="shared" si="2"/>
        <v/>
      </c>
      <c r="N29" s="20"/>
      <c r="O29" s="8"/>
      <c r="P29" s="45"/>
      <c r="Q29" s="45"/>
      <c r="R29" s="48" t="str">
        <f t="shared" si="3"/>
        <v/>
      </c>
      <c r="S29" s="48"/>
      <c r="T29" s="49" t="str">
        <f t="shared" si="4"/>
        <v/>
      </c>
      <c r="U29" s="49"/>
    </row>
    <row r="30" spans="2:21" x14ac:dyDescent="0.2">
      <c r="B30" s="20">
        <v>22</v>
      </c>
      <c r="C30" s="44" t="str">
        <f t="shared" si="1"/>
        <v/>
      </c>
      <c r="D30" s="44"/>
      <c r="E30" s="20"/>
      <c r="F30" s="8"/>
      <c r="G30" s="20" t="s">
        <v>3</v>
      </c>
      <c r="H30" s="45"/>
      <c r="I30" s="45"/>
      <c r="J30" s="20"/>
      <c r="K30" s="44" t="str">
        <f t="shared" si="0"/>
        <v/>
      </c>
      <c r="L30" s="44"/>
      <c r="M30" s="6" t="str">
        <f t="shared" si="2"/>
        <v/>
      </c>
      <c r="N30" s="20"/>
      <c r="O30" s="8"/>
      <c r="P30" s="45"/>
      <c r="Q30" s="45"/>
      <c r="R30" s="48" t="str">
        <f t="shared" si="3"/>
        <v/>
      </c>
      <c r="S30" s="48"/>
      <c r="T30" s="49" t="str">
        <f t="shared" si="4"/>
        <v/>
      </c>
      <c r="U30" s="49"/>
    </row>
    <row r="31" spans="2:21" x14ac:dyDescent="0.2">
      <c r="B31" s="20">
        <v>23</v>
      </c>
      <c r="C31" s="44" t="str">
        <f t="shared" si="1"/>
        <v/>
      </c>
      <c r="D31" s="44"/>
      <c r="E31" s="20"/>
      <c r="F31" s="8"/>
      <c r="G31" s="20" t="s">
        <v>3</v>
      </c>
      <c r="H31" s="45"/>
      <c r="I31" s="45"/>
      <c r="J31" s="20"/>
      <c r="K31" s="44" t="str">
        <f t="shared" si="0"/>
        <v/>
      </c>
      <c r="L31" s="44"/>
      <c r="M31" s="6" t="str">
        <f t="shared" si="2"/>
        <v/>
      </c>
      <c r="N31" s="20"/>
      <c r="O31" s="8"/>
      <c r="P31" s="45"/>
      <c r="Q31" s="45"/>
      <c r="R31" s="48" t="str">
        <f t="shared" si="3"/>
        <v/>
      </c>
      <c r="S31" s="48"/>
      <c r="T31" s="49" t="str">
        <f t="shared" si="4"/>
        <v/>
      </c>
      <c r="U31" s="49"/>
    </row>
    <row r="32" spans="2:21" x14ac:dyDescent="0.2">
      <c r="B32" s="20">
        <v>24</v>
      </c>
      <c r="C32" s="44" t="str">
        <f t="shared" si="1"/>
        <v/>
      </c>
      <c r="D32" s="44"/>
      <c r="E32" s="20"/>
      <c r="F32" s="8"/>
      <c r="G32" s="20" t="s">
        <v>3</v>
      </c>
      <c r="H32" s="45"/>
      <c r="I32" s="45"/>
      <c r="J32" s="20"/>
      <c r="K32" s="44" t="str">
        <f t="shared" si="0"/>
        <v/>
      </c>
      <c r="L32" s="44"/>
      <c r="M32" s="6" t="str">
        <f t="shared" si="2"/>
        <v/>
      </c>
      <c r="N32" s="20"/>
      <c r="O32" s="8"/>
      <c r="P32" s="45"/>
      <c r="Q32" s="45"/>
      <c r="R32" s="48" t="str">
        <f t="shared" si="3"/>
        <v/>
      </c>
      <c r="S32" s="48"/>
      <c r="T32" s="49" t="str">
        <f t="shared" si="4"/>
        <v/>
      </c>
      <c r="U32" s="49"/>
    </row>
    <row r="33" spans="2:21" x14ac:dyDescent="0.2">
      <c r="B33" s="20">
        <v>25</v>
      </c>
      <c r="C33" s="44" t="str">
        <f t="shared" si="1"/>
        <v/>
      </c>
      <c r="D33" s="44"/>
      <c r="E33" s="20"/>
      <c r="F33" s="8"/>
      <c r="G33" s="20" t="s">
        <v>4</v>
      </c>
      <c r="H33" s="45"/>
      <c r="I33" s="45"/>
      <c r="J33" s="20"/>
      <c r="K33" s="44" t="str">
        <f t="shared" si="0"/>
        <v/>
      </c>
      <c r="L33" s="44"/>
      <c r="M33" s="6" t="str">
        <f t="shared" si="2"/>
        <v/>
      </c>
      <c r="N33" s="20"/>
      <c r="O33" s="8"/>
      <c r="P33" s="45"/>
      <c r="Q33" s="45"/>
      <c r="R33" s="48" t="str">
        <f t="shared" si="3"/>
        <v/>
      </c>
      <c r="S33" s="48"/>
      <c r="T33" s="49" t="str">
        <f t="shared" si="4"/>
        <v/>
      </c>
      <c r="U33" s="49"/>
    </row>
    <row r="34" spans="2:21" x14ac:dyDescent="0.2">
      <c r="B34" s="20">
        <v>26</v>
      </c>
      <c r="C34" s="44" t="str">
        <f t="shared" si="1"/>
        <v/>
      </c>
      <c r="D34" s="44"/>
      <c r="E34" s="20"/>
      <c r="F34" s="8"/>
      <c r="G34" s="20" t="s">
        <v>3</v>
      </c>
      <c r="H34" s="45"/>
      <c r="I34" s="45"/>
      <c r="J34" s="20"/>
      <c r="K34" s="44" t="str">
        <f t="shared" si="0"/>
        <v/>
      </c>
      <c r="L34" s="44"/>
      <c r="M34" s="6" t="str">
        <f t="shared" si="2"/>
        <v/>
      </c>
      <c r="N34" s="20"/>
      <c r="O34" s="8"/>
      <c r="P34" s="45"/>
      <c r="Q34" s="45"/>
      <c r="R34" s="48" t="str">
        <f t="shared" si="3"/>
        <v/>
      </c>
      <c r="S34" s="48"/>
      <c r="T34" s="49" t="str">
        <f t="shared" si="4"/>
        <v/>
      </c>
      <c r="U34" s="49"/>
    </row>
    <row r="35" spans="2:21" x14ac:dyDescent="0.2">
      <c r="B35" s="20">
        <v>27</v>
      </c>
      <c r="C35" s="44" t="str">
        <f t="shared" si="1"/>
        <v/>
      </c>
      <c r="D35" s="44"/>
      <c r="E35" s="20"/>
      <c r="F35" s="8"/>
      <c r="G35" s="20" t="s">
        <v>3</v>
      </c>
      <c r="H35" s="45"/>
      <c r="I35" s="45"/>
      <c r="J35" s="20"/>
      <c r="K35" s="44" t="str">
        <f t="shared" si="0"/>
        <v/>
      </c>
      <c r="L35" s="44"/>
      <c r="M35" s="6" t="str">
        <f t="shared" si="2"/>
        <v/>
      </c>
      <c r="N35" s="20"/>
      <c r="O35" s="8"/>
      <c r="P35" s="45"/>
      <c r="Q35" s="45"/>
      <c r="R35" s="48" t="str">
        <f t="shared" si="3"/>
        <v/>
      </c>
      <c r="S35" s="48"/>
      <c r="T35" s="49" t="str">
        <f t="shared" si="4"/>
        <v/>
      </c>
      <c r="U35" s="49"/>
    </row>
    <row r="36" spans="2:21" x14ac:dyDescent="0.2">
      <c r="B36" s="20">
        <v>28</v>
      </c>
      <c r="C36" s="44" t="str">
        <f t="shared" si="1"/>
        <v/>
      </c>
      <c r="D36" s="44"/>
      <c r="E36" s="20"/>
      <c r="F36" s="8"/>
      <c r="G36" s="20" t="s">
        <v>3</v>
      </c>
      <c r="H36" s="45"/>
      <c r="I36" s="45"/>
      <c r="J36" s="20"/>
      <c r="K36" s="44" t="str">
        <f t="shared" si="0"/>
        <v/>
      </c>
      <c r="L36" s="44"/>
      <c r="M36" s="6" t="str">
        <f t="shared" si="2"/>
        <v/>
      </c>
      <c r="N36" s="20"/>
      <c r="O36" s="8"/>
      <c r="P36" s="45"/>
      <c r="Q36" s="45"/>
      <c r="R36" s="48" t="str">
        <f t="shared" si="3"/>
        <v/>
      </c>
      <c r="S36" s="48"/>
      <c r="T36" s="49" t="str">
        <f t="shared" si="4"/>
        <v/>
      </c>
      <c r="U36" s="49"/>
    </row>
    <row r="37" spans="2:21" x14ac:dyDescent="0.2">
      <c r="B37" s="20">
        <v>29</v>
      </c>
      <c r="C37" s="44" t="str">
        <f t="shared" si="1"/>
        <v/>
      </c>
      <c r="D37" s="44"/>
      <c r="E37" s="20"/>
      <c r="F37" s="8"/>
      <c r="G37" s="20" t="s">
        <v>3</v>
      </c>
      <c r="H37" s="45"/>
      <c r="I37" s="45"/>
      <c r="J37" s="20"/>
      <c r="K37" s="44" t="str">
        <f t="shared" si="0"/>
        <v/>
      </c>
      <c r="L37" s="44"/>
      <c r="M37" s="6" t="str">
        <f t="shared" si="2"/>
        <v/>
      </c>
      <c r="N37" s="20"/>
      <c r="O37" s="8"/>
      <c r="P37" s="45"/>
      <c r="Q37" s="45"/>
      <c r="R37" s="48" t="str">
        <f t="shared" si="3"/>
        <v/>
      </c>
      <c r="S37" s="48"/>
      <c r="T37" s="49" t="str">
        <f t="shared" si="4"/>
        <v/>
      </c>
      <c r="U37" s="49"/>
    </row>
    <row r="38" spans="2:21" x14ac:dyDescent="0.2">
      <c r="B38" s="20">
        <v>30</v>
      </c>
      <c r="C38" s="44" t="str">
        <f t="shared" si="1"/>
        <v/>
      </c>
      <c r="D38" s="44"/>
      <c r="E38" s="20"/>
      <c r="F38" s="8"/>
      <c r="G38" s="20" t="s">
        <v>4</v>
      </c>
      <c r="H38" s="45"/>
      <c r="I38" s="45"/>
      <c r="J38" s="20"/>
      <c r="K38" s="44" t="str">
        <f t="shared" si="0"/>
        <v/>
      </c>
      <c r="L38" s="44"/>
      <c r="M38" s="6" t="str">
        <f t="shared" si="2"/>
        <v/>
      </c>
      <c r="N38" s="20"/>
      <c r="O38" s="8"/>
      <c r="P38" s="45"/>
      <c r="Q38" s="45"/>
      <c r="R38" s="48" t="str">
        <f t="shared" si="3"/>
        <v/>
      </c>
      <c r="S38" s="48"/>
      <c r="T38" s="49" t="str">
        <f t="shared" si="4"/>
        <v/>
      </c>
      <c r="U38" s="49"/>
    </row>
    <row r="39" spans="2:21" x14ac:dyDescent="0.2">
      <c r="B39" s="20">
        <v>31</v>
      </c>
      <c r="C39" s="44" t="str">
        <f t="shared" si="1"/>
        <v/>
      </c>
      <c r="D39" s="44"/>
      <c r="E39" s="20"/>
      <c r="F39" s="8"/>
      <c r="G39" s="20" t="s">
        <v>4</v>
      </c>
      <c r="H39" s="45"/>
      <c r="I39" s="45"/>
      <c r="J39" s="20"/>
      <c r="K39" s="44" t="str">
        <f t="shared" si="0"/>
        <v/>
      </c>
      <c r="L39" s="44"/>
      <c r="M39" s="6" t="str">
        <f t="shared" si="2"/>
        <v/>
      </c>
      <c r="N39" s="20"/>
      <c r="O39" s="8"/>
      <c r="P39" s="45"/>
      <c r="Q39" s="45"/>
      <c r="R39" s="48" t="str">
        <f t="shared" si="3"/>
        <v/>
      </c>
      <c r="S39" s="48"/>
      <c r="T39" s="49" t="str">
        <f t="shared" si="4"/>
        <v/>
      </c>
      <c r="U39" s="49"/>
    </row>
    <row r="40" spans="2:21" x14ac:dyDescent="0.2">
      <c r="B40" s="20">
        <v>32</v>
      </c>
      <c r="C40" s="44" t="str">
        <f t="shared" si="1"/>
        <v/>
      </c>
      <c r="D40" s="44"/>
      <c r="E40" s="20"/>
      <c r="F40" s="8"/>
      <c r="G40" s="20" t="s">
        <v>4</v>
      </c>
      <c r="H40" s="45"/>
      <c r="I40" s="45"/>
      <c r="J40" s="20"/>
      <c r="K40" s="44" t="str">
        <f t="shared" si="0"/>
        <v/>
      </c>
      <c r="L40" s="44"/>
      <c r="M40" s="6" t="str">
        <f t="shared" si="2"/>
        <v/>
      </c>
      <c r="N40" s="20"/>
      <c r="O40" s="8"/>
      <c r="P40" s="45"/>
      <c r="Q40" s="45"/>
      <c r="R40" s="48" t="str">
        <f t="shared" si="3"/>
        <v/>
      </c>
      <c r="S40" s="48"/>
      <c r="T40" s="49" t="str">
        <f t="shared" si="4"/>
        <v/>
      </c>
      <c r="U40" s="49"/>
    </row>
    <row r="41" spans="2:21" x14ac:dyDescent="0.2">
      <c r="B41" s="20">
        <v>33</v>
      </c>
      <c r="C41" s="44" t="str">
        <f t="shared" si="1"/>
        <v/>
      </c>
      <c r="D41" s="44"/>
      <c r="E41" s="20"/>
      <c r="F41" s="8"/>
      <c r="G41" s="20" t="s">
        <v>3</v>
      </c>
      <c r="H41" s="45"/>
      <c r="I41" s="45"/>
      <c r="J41" s="20"/>
      <c r="K41" s="44" t="str">
        <f t="shared" si="0"/>
        <v/>
      </c>
      <c r="L41" s="44"/>
      <c r="M41" s="6" t="str">
        <f t="shared" si="2"/>
        <v/>
      </c>
      <c r="N41" s="20"/>
      <c r="O41" s="8"/>
      <c r="P41" s="45"/>
      <c r="Q41" s="45"/>
      <c r="R41" s="48" t="str">
        <f t="shared" si="3"/>
        <v/>
      </c>
      <c r="S41" s="48"/>
      <c r="T41" s="49" t="str">
        <f t="shared" si="4"/>
        <v/>
      </c>
      <c r="U41" s="49"/>
    </row>
    <row r="42" spans="2:21" x14ac:dyDescent="0.2">
      <c r="B42" s="20">
        <v>34</v>
      </c>
      <c r="C42" s="44" t="str">
        <f t="shared" si="1"/>
        <v/>
      </c>
      <c r="D42" s="44"/>
      <c r="E42" s="20"/>
      <c r="F42" s="8"/>
      <c r="G42" s="20" t="s">
        <v>4</v>
      </c>
      <c r="H42" s="45"/>
      <c r="I42" s="45"/>
      <c r="J42" s="20"/>
      <c r="K42" s="44" t="str">
        <f t="shared" si="0"/>
        <v/>
      </c>
      <c r="L42" s="44"/>
      <c r="M42" s="6" t="str">
        <f t="shared" si="2"/>
        <v/>
      </c>
      <c r="N42" s="20"/>
      <c r="O42" s="8"/>
      <c r="P42" s="45"/>
      <c r="Q42" s="45"/>
      <c r="R42" s="48" t="str">
        <f t="shared" si="3"/>
        <v/>
      </c>
      <c r="S42" s="48"/>
      <c r="T42" s="49" t="str">
        <f t="shared" si="4"/>
        <v/>
      </c>
      <c r="U42" s="49"/>
    </row>
    <row r="43" spans="2:21" x14ac:dyDescent="0.2">
      <c r="B43" s="20">
        <v>35</v>
      </c>
      <c r="C43" s="44" t="str">
        <f t="shared" si="1"/>
        <v/>
      </c>
      <c r="D43" s="44"/>
      <c r="E43" s="20"/>
      <c r="F43" s="8"/>
      <c r="G43" s="20" t="s">
        <v>3</v>
      </c>
      <c r="H43" s="45"/>
      <c r="I43" s="45"/>
      <c r="J43" s="20"/>
      <c r="K43" s="44" t="str">
        <f t="shared" si="0"/>
        <v/>
      </c>
      <c r="L43" s="44"/>
      <c r="M43" s="6" t="str">
        <f t="shared" si="2"/>
        <v/>
      </c>
      <c r="N43" s="20"/>
      <c r="O43" s="8"/>
      <c r="P43" s="45"/>
      <c r="Q43" s="45"/>
      <c r="R43" s="48" t="str">
        <f t="shared" si="3"/>
        <v/>
      </c>
      <c r="S43" s="48"/>
      <c r="T43" s="49" t="str">
        <f t="shared" si="4"/>
        <v/>
      </c>
      <c r="U43" s="49"/>
    </row>
    <row r="44" spans="2:21" x14ac:dyDescent="0.2">
      <c r="B44" s="20">
        <v>36</v>
      </c>
      <c r="C44" s="44" t="str">
        <f t="shared" si="1"/>
        <v/>
      </c>
      <c r="D44" s="44"/>
      <c r="E44" s="20"/>
      <c r="F44" s="8"/>
      <c r="G44" s="20" t="s">
        <v>4</v>
      </c>
      <c r="H44" s="45"/>
      <c r="I44" s="45"/>
      <c r="J44" s="20"/>
      <c r="K44" s="44" t="str">
        <f t="shared" si="0"/>
        <v/>
      </c>
      <c r="L44" s="44"/>
      <c r="M44" s="6" t="str">
        <f t="shared" si="2"/>
        <v/>
      </c>
      <c r="N44" s="20"/>
      <c r="O44" s="8"/>
      <c r="P44" s="45"/>
      <c r="Q44" s="45"/>
      <c r="R44" s="48" t="str">
        <f t="shared" si="3"/>
        <v/>
      </c>
      <c r="S44" s="48"/>
      <c r="T44" s="49" t="str">
        <f t="shared" si="4"/>
        <v/>
      </c>
      <c r="U44" s="49"/>
    </row>
    <row r="45" spans="2:21" x14ac:dyDescent="0.2">
      <c r="B45" s="20">
        <v>37</v>
      </c>
      <c r="C45" s="44" t="str">
        <f t="shared" si="1"/>
        <v/>
      </c>
      <c r="D45" s="44"/>
      <c r="E45" s="20"/>
      <c r="F45" s="8"/>
      <c r="G45" s="20" t="s">
        <v>3</v>
      </c>
      <c r="H45" s="45"/>
      <c r="I45" s="45"/>
      <c r="J45" s="20"/>
      <c r="K45" s="44" t="str">
        <f t="shared" si="0"/>
        <v/>
      </c>
      <c r="L45" s="44"/>
      <c r="M45" s="6" t="str">
        <f t="shared" si="2"/>
        <v/>
      </c>
      <c r="N45" s="20"/>
      <c r="O45" s="8"/>
      <c r="P45" s="45"/>
      <c r="Q45" s="45"/>
      <c r="R45" s="48" t="str">
        <f t="shared" si="3"/>
        <v/>
      </c>
      <c r="S45" s="48"/>
      <c r="T45" s="49" t="str">
        <f t="shared" si="4"/>
        <v/>
      </c>
      <c r="U45" s="49"/>
    </row>
    <row r="46" spans="2:21" x14ac:dyDescent="0.2">
      <c r="B46" s="20">
        <v>38</v>
      </c>
      <c r="C46" s="44" t="str">
        <f t="shared" si="1"/>
        <v/>
      </c>
      <c r="D46" s="44"/>
      <c r="E46" s="20"/>
      <c r="F46" s="8"/>
      <c r="G46" s="20" t="s">
        <v>4</v>
      </c>
      <c r="H46" s="45"/>
      <c r="I46" s="45"/>
      <c r="J46" s="20"/>
      <c r="K46" s="44" t="str">
        <f t="shared" si="0"/>
        <v/>
      </c>
      <c r="L46" s="44"/>
      <c r="M46" s="6" t="str">
        <f t="shared" si="2"/>
        <v/>
      </c>
      <c r="N46" s="20"/>
      <c r="O46" s="8"/>
      <c r="P46" s="45"/>
      <c r="Q46" s="45"/>
      <c r="R46" s="48" t="str">
        <f t="shared" si="3"/>
        <v/>
      </c>
      <c r="S46" s="48"/>
      <c r="T46" s="49" t="str">
        <f t="shared" si="4"/>
        <v/>
      </c>
      <c r="U46" s="49"/>
    </row>
    <row r="47" spans="2:21" x14ac:dyDescent="0.2">
      <c r="B47" s="20">
        <v>39</v>
      </c>
      <c r="C47" s="44" t="str">
        <f t="shared" si="1"/>
        <v/>
      </c>
      <c r="D47" s="44"/>
      <c r="E47" s="20"/>
      <c r="F47" s="8"/>
      <c r="G47" s="20" t="s">
        <v>4</v>
      </c>
      <c r="H47" s="45"/>
      <c r="I47" s="45"/>
      <c r="J47" s="20"/>
      <c r="K47" s="44" t="str">
        <f t="shared" si="0"/>
        <v/>
      </c>
      <c r="L47" s="44"/>
      <c r="M47" s="6" t="str">
        <f t="shared" si="2"/>
        <v/>
      </c>
      <c r="N47" s="20"/>
      <c r="O47" s="8"/>
      <c r="P47" s="45"/>
      <c r="Q47" s="45"/>
      <c r="R47" s="48" t="str">
        <f t="shared" si="3"/>
        <v/>
      </c>
      <c r="S47" s="48"/>
      <c r="T47" s="49" t="str">
        <f t="shared" si="4"/>
        <v/>
      </c>
      <c r="U47" s="49"/>
    </row>
    <row r="48" spans="2:21" x14ac:dyDescent="0.2">
      <c r="B48" s="20">
        <v>40</v>
      </c>
      <c r="C48" s="44" t="str">
        <f t="shared" si="1"/>
        <v/>
      </c>
      <c r="D48" s="44"/>
      <c r="E48" s="20"/>
      <c r="F48" s="8"/>
      <c r="G48" s="20" t="s">
        <v>37</v>
      </c>
      <c r="H48" s="45"/>
      <c r="I48" s="45"/>
      <c r="J48" s="20"/>
      <c r="K48" s="44" t="str">
        <f t="shared" si="0"/>
        <v/>
      </c>
      <c r="L48" s="44"/>
      <c r="M48" s="6" t="str">
        <f t="shared" si="2"/>
        <v/>
      </c>
      <c r="N48" s="20"/>
      <c r="O48" s="8"/>
      <c r="P48" s="45"/>
      <c r="Q48" s="45"/>
      <c r="R48" s="48" t="str">
        <f t="shared" si="3"/>
        <v/>
      </c>
      <c r="S48" s="48"/>
      <c r="T48" s="49" t="str">
        <f t="shared" si="4"/>
        <v/>
      </c>
      <c r="U48" s="49"/>
    </row>
    <row r="49" spans="2:21" x14ac:dyDescent="0.2">
      <c r="B49" s="20">
        <v>41</v>
      </c>
      <c r="C49" s="44" t="str">
        <f t="shared" si="1"/>
        <v/>
      </c>
      <c r="D49" s="44"/>
      <c r="E49" s="20"/>
      <c r="F49" s="8"/>
      <c r="G49" s="20" t="s">
        <v>4</v>
      </c>
      <c r="H49" s="45"/>
      <c r="I49" s="45"/>
      <c r="J49" s="20"/>
      <c r="K49" s="44" t="str">
        <f t="shared" si="0"/>
        <v/>
      </c>
      <c r="L49" s="44"/>
      <c r="M49" s="6" t="str">
        <f t="shared" si="2"/>
        <v/>
      </c>
      <c r="N49" s="20"/>
      <c r="O49" s="8"/>
      <c r="P49" s="45"/>
      <c r="Q49" s="45"/>
      <c r="R49" s="48" t="str">
        <f t="shared" si="3"/>
        <v/>
      </c>
      <c r="S49" s="48"/>
      <c r="T49" s="49" t="str">
        <f t="shared" si="4"/>
        <v/>
      </c>
      <c r="U49" s="49"/>
    </row>
    <row r="50" spans="2:21" x14ac:dyDescent="0.2">
      <c r="B50" s="20">
        <v>42</v>
      </c>
      <c r="C50" s="44" t="str">
        <f t="shared" si="1"/>
        <v/>
      </c>
      <c r="D50" s="44"/>
      <c r="E50" s="20"/>
      <c r="F50" s="8"/>
      <c r="G50" s="20" t="s">
        <v>4</v>
      </c>
      <c r="H50" s="45"/>
      <c r="I50" s="45"/>
      <c r="J50" s="20"/>
      <c r="K50" s="44" t="str">
        <f t="shared" si="0"/>
        <v/>
      </c>
      <c r="L50" s="44"/>
      <c r="M50" s="6" t="str">
        <f t="shared" si="2"/>
        <v/>
      </c>
      <c r="N50" s="20"/>
      <c r="O50" s="8"/>
      <c r="P50" s="45"/>
      <c r="Q50" s="45"/>
      <c r="R50" s="48" t="str">
        <f t="shared" si="3"/>
        <v/>
      </c>
      <c r="S50" s="48"/>
      <c r="T50" s="49" t="str">
        <f t="shared" si="4"/>
        <v/>
      </c>
      <c r="U50" s="49"/>
    </row>
    <row r="51" spans="2:21" x14ac:dyDescent="0.2">
      <c r="B51" s="20">
        <v>43</v>
      </c>
      <c r="C51" s="44" t="str">
        <f t="shared" si="1"/>
        <v/>
      </c>
      <c r="D51" s="44"/>
      <c r="E51" s="20"/>
      <c r="F51" s="8"/>
      <c r="G51" s="20" t="s">
        <v>3</v>
      </c>
      <c r="H51" s="45"/>
      <c r="I51" s="45"/>
      <c r="J51" s="20"/>
      <c r="K51" s="44" t="str">
        <f t="shared" si="0"/>
        <v/>
      </c>
      <c r="L51" s="44"/>
      <c r="M51" s="6" t="str">
        <f t="shared" si="2"/>
        <v/>
      </c>
      <c r="N51" s="20"/>
      <c r="O51" s="8"/>
      <c r="P51" s="45"/>
      <c r="Q51" s="45"/>
      <c r="R51" s="48" t="str">
        <f t="shared" si="3"/>
        <v/>
      </c>
      <c r="S51" s="48"/>
      <c r="T51" s="49" t="str">
        <f t="shared" si="4"/>
        <v/>
      </c>
      <c r="U51" s="49"/>
    </row>
    <row r="52" spans="2:21" x14ac:dyDescent="0.2">
      <c r="B52" s="20">
        <v>44</v>
      </c>
      <c r="C52" s="44" t="str">
        <f t="shared" si="1"/>
        <v/>
      </c>
      <c r="D52" s="44"/>
      <c r="E52" s="20"/>
      <c r="F52" s="8"/>
      <c r="G52" s="20" t="s">
        <v>3</v>
      </c>
      <c r="H52" s="45"/>
      <c r="I52" s="45"/>
      <c r="J52" s="20"/>
      <c r="K52" s="44" t="str">
        <f t="shared" si="0"/>
        <v/>
      </c>
      <c r="L52" s="44"/>
      <c r="M52" s="6" t="str">
        <f t="shared" si="2"/>
        <v/>
      </c>
      <c r="N52" s="20"/>
      <c r="O52" s="8"/>
      <c r="P52" s="45"/>
      <c r="Q52" s="45"/>
      <c r="R52" s="48" t="str">
        <f t="shared" si="3"/>
        <v/>
      </c>
      <c r="S52" s="48"/>
      <c r="T52" s="49" t="str">
        <f t="shared" si="4"/>
        <v/>
      </c>
      <c r="U52" s="49"/>
    </row>
    <row r="53" spans="2:21" x14ac:dyDescent="0.2">
      <c r="B53" s="20">
        <v>45</v>
      </c>
      <c r="C53" s="44" t="str">
        <f t="shared" si="1"/>
        <v/>
      </c>
      <c r="D53" s="44"/>
      <c r="E53" s="20"/>
      <c r="F53" s="8"/>
      <c r="G53" s="20" t="s">
        <v>4</v>
      </c>
      <c r="H53" s="45"/>
      <c r="I53" s="45"/>
      <c r="J53" s="20"/>
      <c r="K53" s="44" t="str">
        <f t="shared" si="0"/>
        <v/>
      </c>
      <c r="L53" s="44"/>
      <c r="M53" s="6" t="str">
        <f t="shared" si="2"/>
        <v/>
      </c>
      <c r="N53" s="20"/>
      <c r="O53" s="8"/>
      <c r="P53" s="45"/>
      <c r="Q53" s="45"/>
      <c r="R53" s="48" t="str">
        <f t="shared" si="3"/>
        <v/>
      </c>
      <c r="S53" s="48"/>
      <c r="T53" s="49" t="str">
        <f t="shared" si="4"/>
        <v/>
      </c>
      <c r="U53" s="49"/>
    </row>
    <row r="54" spans="2:21" x14ac:dyDescent="0.2">
      <c r="B54" s="20">
        <v>46</v>
      </c>
      <c r="C54" s="44" t="str">
        <f t="shared" si="1"/>
        <v/>
      </c>
      <c r="D54" s="44"/>
      <c r="E54" s="20"/>
      <c r="F54" s="8"/>
      <c r="G54" s="20" t="s">
        <v>4</v>
      </c>
      <c r="H54" s="45"/>
      <c r="I54" s="45"/>
      <c r="J54" s="20"/>
      <c r="K54" s="44" t="str">
        <f t="shared" si="0"/>
        <v/>
      </c>
      <c r="L54" s="44"/>
      <c r="M54" s="6" t="str">
        <f t="shared" si="2"/>
        <v/>
      </c>
      <c r="N54" s="20"/>
      <c r="O54" s="8"/>
      <c r="P54" s="45"/>
      <c r="Q54" s="45"/>
      <c r="R54" s="48" t="str">
        <f t="shared" si="3"/>
        <v/>
      </c>
      <c r="S54" s="48"/>
      <c r="T54" s="49" t="str">
        <f t="shared" si="4"/>
        <v/>
      </c>
      <c r="U54" s="49"/>
    </row>
    <row r="55" spans="2:21" x14ac:dyDescent="0.2">
      <c r="B55" s="20">
        <v>47</v>
      </c>
      <c r="C55" s="44" t="str">
        <f t="shared" si="1"/>
        <v/>
      </c>
      <c r="D55" s="44"/>
      <c r="E55" s="20"/>
      <c r="F55" s="8"/>
      <c r="G55" s="20" t="s">
        <v>3</v>
      </c>
      <c r="H55" s="45"/>
      <c r="I55" s="45"/>
      <c r="J55" s="20"/>
      <c r="K55" s="44" t="str">
        <f t="shared" si="0"/>
        <v/>
      </c>
      <c r="L55" s="44"/>
      <c r="M55" s="6" t="str">
        <f t="shared" si="2"/>
        <v/>
      </c>
      <c r="N55" s="20"/>
      <c r="O55" s="8"/>
      <c r="P55" s="45"/>
      <c r="Q55" s="45"/>
      <c r="R55" s="48" t="str">
        <f t="shared" si="3"/>
        <v/>
      </c>
      <c r="S55" s="48"/>
      <c r="T55" s="49" t="str">
        <f t="shared" si="4"/>
        <v/>
      </c>
      <c r="U55" s="49"/>
    </row>
    <row r="56" spans="2:21" x14ac:dyDescent="0.2">
      <c r="B56" s="20">
        <v>48</v>
      </c>
      <c r="C56" s="44" t="str">
        <f t="shared" si="1"/>
        <v/>
      </c>
      <c r="D56" s="44"/>
      <c r="E56" s="20"/>
      <c r="F56" s="8"/>
      <c r="G56" s="20" t="s">
        <v>3</v>
      </c>
      <c r="H56" s="45"/>
      <c r="I56" s="45"/>
      <c r="J56" s="20"/>
      <c r="K56" s="44" t="str">
        <f t="shared" si="0"/>
        <v/>
      </c>
      <c r="L56" s="44"/>
      <c r="M56" s="6" t="str">
        <f t="shared" si="2"/>
        <v/>
      </c>
      <c r="N56" s="20"/>
      <c r="O56" s="8"/>
      <c r="P56" s="45"/>
      <c r="Q56" s="45"/>
      <c r="R56" s="48" t="str">
        <f t="shared" si="3"/>
        <v/>
      </c>
      <c r="S56" s="48"/>
      <c r="T56" s="49" t="str">
        <f t="shared" si="4"/>
        <v/>
      </c>
      <c r="U56" s="49"/>
    </row>
    <row r="57" spans="2:21" x14ac:dyDescent="0.2">
      <c r="B57" s="20">
        <v>49</v>
      </c>
      <c r="C57" s="44" t="str">
        <f t="shared" si="1"/>
        <v/>
      </c>
      <c r="D57" s="44"/>
      <c r="E57" s="20"/>
      <c r="F57" s="8"/>
      <c r="G57" s="20" t="s">
        <v>3</v>
      </c>
      <c r="H57" s="45"/>
      <c r="I57" s="45"/>
      <c r="J57" s="20"/>
      <c r="K57" s="44" t="str">
        <f t="shared" si="0"/>
        <v/>
      </c>
      <c r="L57" s="44"/>
      <c r="M57" s="6" t="str">
        <f t="shared" si="2"/>
        <v/>
      </c>
      <c r="N57" s="20"/>
      <c r="O57" s="8"/>
      <c r="P57" s="45"/>
      <c r="Q57" s="45"/>
      <c r="R57" s="48" t="str">
        <f t="shared" si="3"/>
        <v/>
      </c>
      <c r="S57" s="48"/>
      <c r="T57" s="49" t="str">
        <f t="shared" si="4"/>
        <v/>
      </c>
      <c r="U57" s="49"/>
    </row>
    <row r="58" spans="2:21" x14ac:dyDescent="0.2">
      <c r="B58" s="20">
        <v>50</v>
      </c>
      <c r="C58" s="44" t="str">
        <f t="shared" si="1"/>
        <v/>
      </c>
      <c r="D58" s="44"/>
      <c r="E58" s="20"/>
      <c r="F58" s="8"/>
      <c r="G58" s="20" t="s">
        <v>3</v>
      </c>
      <c r="H58" s="45"/>
      <c r="I58" s="45"/>
      <c r="J58" s="20"/>
      <c r="K58" s="44" t="str">
        <f t="shared" si="0"/>
        <v/>
      </c>
      <c r="L58" s="44"/>
      <c r="M58" s="6" t="str">
        <f t="shared" si="2"/>
        <v/>
      </c>
      <c r="N58" s="20"/>
      <c r="O58" s="8"/>
      <c r="P58" s="45"/>
      <c r="Q58" s="45"/>
      <c r="R58" s="48" t="str">
        <f t="shared" si="3"/>
        <v/>
      </c>
      <c r="S58" s="48"/>
      <c r="T58" s="49" t="str">
        <f t="shared" si="4"/>
        <v/>
      </c>
      <c r="U58" s="49"/>
    </row>
    <row r="59" spans="2:21" x14ac:dyDescent="0.2">
      <c r="B59" s="20">
        <v>51</v>
      </c>
      <c r="C59" s="44" t="str">
        <f t="shared" si="1"/>
        <v/>
      </c>
      <c r="D59" s="44"/>
      <c r="E59" s="20"/>
      <c r="F59" s="8"/>
      <c r="G59" s="20" t="s">
        <v>3</v>
      </c>
      <c r="H59" s="45"/>
      <c r="I59" s="45"/>
      <c r="J59" s="20"/>
      <c r="K59" s="44" t="str">
        <f t="shared" si="0"/>
        <v/>
      </c>
      <c r="L59" s="44"/>
      <c r="M59" s="6" t="str">
        <f t="shared" si="2"/>
        <v/>
      </c>
      <c r="N59" s="20"/>
      <c r="O59" s="8"/>
      <c r="P59" s="45"/>
      <c r="Q59" s="45"/>
      <c r="R59" s="48" t="str">
        <f t="shared" si="3"/>
        <v/>
      </c>
      <c r="S59" s="48"/>
      <c r="T59" s="49" t="str">
        <f t="shared" si="4"/>
        <v/>
      </c>
      <c r="U59" s="49"/>
    </row>
    <row r="60" spans="2:21" x14ac:dyDescent="0.2">
      <c r="B60" s="20">
        <v>52</v>
      </c>
      <c r="C60" s="44" t="str">
        <f t="shared" si="1"/>
        <v/>
      </c>
      <c r="D60" s="44"/>
      <c r="E60" s="20"/>
      <c r="F60" s="8"/>
      <c r="G60" s="20" t="s">
        <v>3</v>
      </c>
      <c r="H60" s="45"/>
      <c r="I60" s="45"/>
      <c r="J60" s="20"/>
      <c r="K60" s="44" t="str">
        <f t="shared" si="0"/>
        <v/>
      </c>
      <c r="L60" s="44"/>
      <c r="M60" s="6" t="str">
        <f t="shared" si="2"/>
        <v/>
      </c>
      <c r="N60" s="20"/>
      <c r="O60" s="8"/>
      <c r="P60" s="45"/>
      <c r="Q60" s="45"/>
      <c r="R60" s="48" t="str">
        <f t="shared" si="3"/>
        <v/>
      </c>
      <c r="S60" s="48"/>
      <c r="T60" s="49" t="str">
        <f t="shared" si="4"/>
        <v/>
      </c>
      <c r="U60" s="49"/>
    </row>
    <row r="61" spans="2:21" x14ac:dyDescent="0.2">
      <c r="B61" s="20">
        <v>53</v>
      </c>
      <c r="C61" s="44" t="str">
        <f t="shared" si="1"/>
        <v/>
      </c>
      <c r="D61" s="44"/>
      <c r="E61" s="20"/>
      <c r="F61" s="8"/>
      <c r="G61" s="20" t="s">
        <v>3</v>
      </c>
      <c r="H61" s="45"/>
      <c r="I61" s="45"/>
      <c r="J61" s="20"/>
      <c r="K61" s="44" t="str">
        <f t="shared" si="0"/>
        <v/>
      </c>
      <c r="L61" s="44"/>
      <c r="M61" s="6" t="str">
        <f t="shared" si="2"/>
        <v/>
      </c>
      <c r="N61" s="20"/>
      <c r="O61" s="8"/>
      <c r="P61" s="45"/>
      <c r="Q61" s="45"/>
      <c r="R61" s="48" t="str">
        <f t="shared" si="3"/>
        <v/>
      </c>
      <c r="S61" s="48"/>
      <c r="T61" s="49" t="str">
        <f t="shared" si="4"/>
        <v/>
      </c>
      <c r="U61" s="49"/>
    </row>
    <row r="62" spans="2:21" x14ac:dyDescent="0.2">
      <c r="B62" s="20">
        <v>54</v>
      </c>
      <c r="C62" s="44" t="str">
        <f t="shared" si="1"/>
        <v/>
      </c>
      <c r="D62" s="44"/>
      <c r="E62" s="20"/>
      <c r="F62" s="8"/>
      <c r="G62" s="20" t="s">
        <v>3</v>
      </c>
      <c r="H62" s="45"/>
      <c r="I62" s="45"/>
      <c r="J62" s="20"/>
      <c r="K62" s="44" t="str">
        <f t="shared" si="0"/>
        <v/>
      </c>
      <c r="L62" s="44"/>
      <c r="M62" s="6" t="str">
        <f t="shared" si="2"/>
        <v/>
      </c>
      <c r="N62" s="20"/>
      <c r="O62" s="8"/>
      <c r="P62" s="45"/>
      <c r="Q62" s="45"/>
      <c r="R62" s="48" t="str">
        <f t="shared" si="3"/>
        <v/>
      </c>
      <c r="S62" s="48"/>
      <c r="T62" s="49" t="str">
        <f t="shared" si="4"/>
        <v/>
      </c>
      <c r="U62" s="49"/>
    </row>
    <row r="63" spans="2:21" x14ac:dyDescent="0.2">
      <c r="B63" s="20">
        <v>55</v>
      </c>
      <c r="C63" s="44" t="str">
        <f t="shared" si="1"/>
        <v/>
      </c>
      <c r="D63" s="44"/>
      <c r="E63" s="20"/>
      <c r="F63" s="8"/>
      <c r="G63" s="20" t="s">
        <v>4</v>
      </c>
      <c r="H63" s="45"/>
      <c r="I63" s="45"/>
      <c r="J63" s="20"/>
      <c r="K63" s="44" t="str">
        <f t="shared" si="0"/>
        <v/>
      </c>
      <c r="L63" s="44"/>
      <c r="M63" s="6" t="str">
        <f t="shared" si="2"/>
        <v/>
      </c>
      <c r="N63" s="20"/>
      <c r="O63" s="8"/>
      <c r="P63" s="45"/>
      <c r="Q63" s="45"/>
      <c r="R63" s="48" t="str">
        <f t="shared" si="3"/>
        <v/>
      </c>
      <c r="S63" s="48"/>
      <c r="T63" s="49" t="str">
        <f t="shared" si="4"/>
        <v/>
      </c>
      <c r="U63" s="49"/>
    </row>
    <row r="64" spans="2:21" x14ac:dyDescent="0.2">
      <c r="B64" s="20">
        <v>56</v>
      </c>
      <c r="C64" s="44" t="str">
        <f t="shared" si="1"/>
        <v/>
      </c>
      <c r="D64" s="44"/>
      <c r="E64" s="20"/>
      <c r="F64" s="8"/>
      <c r="G64" s="20" t="s">
        <v>3</v>
      </c>
      <c r="H64" s="45"/>
      <c r="I64" s="45"/>
      <c r="J64" s="20"/>
      <c r="K64" s="44" t="str">
        <f t="shared" si="0"/>
        <v/>
      </c>
      <c r="L64" s="44"/>
      <c r="M64" s="6" t="str">
        <f t="shared" si="2"/>
        <v/>
      </c>
      <c r="N64" s="20"/>
      <c r="O64" s="8"/>
      <c r="P64" s="45"/>
      <c r="Q64" s="45"/>
      <c r="R64" s="48" t="str">
        <f t="shared" si="3"/>
        <v/>
      </c>
      <c r="S64" s="48"/>
      <c r="T64" s="49" t="str">
        <f t="shared" si="4"/>
        <v/>
      </c>
      <c r="U64" s="49"/>
    </row>
    <row r="65" spans="2:21" x14ac:dyDescent="0.2">
      <c r="B65" s="20">
        <v>57</v>
      </c>
      <c r="C65" s="44" t="str">
        <f t="shared" si="1"/>
        <v/>
      </c>
      <c r="D65" s="44"/>
      <c r="E65" s="20"/>
      <c r="F65" s="8"/>
      <c r="G65" s="20" t="s">
        <v>3</v>
      </c>
      <c r="H65" s="45"/>
      <c r="I65" s="45"/>
      <c r="J65" s="20"/>
      <c r="K65" s="44" t="str">
        <f t="shared" si="0"/>
        <v/>
      </c>
      <c r="L65" s="44"/>
      <c r="M65" s="6" t="str">
        <f t="shared" si="2"/>
        <v/>
      </c>
      <c r="N65" s="20"/>
      <c r="O65" s="8"/>
      <c r="P65" s="45"/>
      <c r="Q65" s="45"/>
      <c r="R65" s="48" t="str">
        <f t="shared" si="3"/>
        <v/>
      </c>
      <c r="S65" s="48"/>
      <c r="T65" s="49" t="str">
        <f t="shared" si="4"/>
        <v/>
      </c>
      <c r="U65" s="49"/>
    </row>
    <row r="66" spans="2:21" x14ac:dyDescent="0.2">
      <c r="B66" s="20">
        <v>58</v>
      </c>
      <c r="C66" s="44" t="str">
        <f t="shared" si="1"/>
        <v/>
      </c>
      <c r="D66" s="44"/>
      <c r="E66" s="20"/>
      <c r="F66" s="8"/>
      <c r="G66" s="20" t="s">
        <v>3</v>
      </c>
      <c r="H66" s="45"/>
      <c r="I66" s="45"/>
      <c r="J66" s="20"/>
      <c r="K66" s="44" t="str">
        <f t="shared" si="0"/>
        <v/>
      </c>
      <c r="L66" s="44"/>
      <c r="M66" s="6" t="str">
        <f t="shared" si="2"/>
        <v/>
      </c>
      <c r="N66" s="20"/>
      <c r="O66" s="8"/>
      <c r="P66" s="45"/>
      <c r="Q66" s="45"/>
      <c r="R66" s="48" t="str">
        <f t="shared" si="3"/>
        <v/>
      </c>
      <c r="S66" s="48"/>
      <c r="T66" s="49" t="str">
        <f t="shared" si="4"/>
        <v/>
      </c>
      <c r="U66" s="49"/>
    </row>
    <row r="67" spans="2:21" x14ac:dyDescent="0.2">
      <c r="B67" s="20">
        <v>59</v>
      </c>
      <c r="C67" s="44" t="str">
        <f t="shared" si="1"/>
        <v/>
      </c>
      <c r="D67" s="44"/>
      <c r="E67" s="20"/>
      <c r="F67" s="8"/>
      <c r="G67" s="20" t="s">
        <v>3</v>
      </c>
      <c r="H67" s="45"/>
      <c r="I67" s="45"/>
      <c r="J67" s="20"/>
      <c r="K67" s="44" t="str">
        <f t="shared" si="0"/>
        <v/>
      </c>
      <c r="L67" s="44"/>
      <c r="M67" s="6" t="str">
        <f t="shared" si="2"/>
        <v/>
      </c>
      <c r="N67" s="20"/>
      <c r="O67" s="8"/>
      <c r="P67" s="45"/>
      <c r="Q67" s="45"/>
      <c r="R67" s="48" t="str">
        <f t="shared" si="3"/>
        <v/>
      </c>
      <c r="S67" s="48"/>
      <c r="T67" s="49" t="str">
        <f t="shared" si="4"/>
        <v/>
      </c>
      <c r="U67" s="49"/>
    </row>
    <row r="68" spans="2:21" x14ac:dyDescent="0.2">
      <c r="B68" s="20">
        <v>60</v>
      </c>
      <c r="C68" s="44" t="str">
        <f t="shared" si="1"/>
        <v/>
      </c>
      <c r="D68" s="44"/>
      <c r="E68" s="20"/>
      <c r="F68" s="8"/>
      <c r="G68" s="20" t="s">
        <v>4</v>
      </c>
      <c r="H68" s="45"/>
      <c r="I68" s="45"/>
      <c r="J68" s="20"/>
      <c r="K68" s="44" t="str">
        <f t="shared" si="0"/>
        <v/>
      </c>
      <c r="L68" s="44"/>
      <c r="M68" s="6" t="str">
        <f t="shared" si="2"/>
        <v/>
      </c>
      <c r="N68" s="20"/>
      <c r="O68" s="8"/>
      <c r="P68" s="45"/>
      <c r="Q68" s="45"/>
      <c r="R68" s="48" t="str">
        <f t="shared" si="3"/>
        <v/>
      </c>
      <c r="S68" s="48"/>
      <c r="T68" s="49" t="str">
        <f t="shared" si="4"/>
        <v/>
      </c>
      <c r="U68" s="49"/>
    </row>
    <row r="69" spans="2:21" x14ac:dyDescent="0.2">
      <c r="B69" s="20">
        <v>61</v>
      </c>
      <c r="C69" s="44" t="str">
        <f t="shared" si="1"/>
        <v/>
      </c>
      <c r="D69" s="44"/>
      <c r="E69" s="20"/>
      <c r="F69" s="8"/>
      <c r="G69" s="20" t="s">
        <v>4</v>
      </c>
      <c r="H69" s="45"/>
      <c r="I69" s="45"/>
      <c r="J69" s="20"/>
      <c r="K69" s="44" t="str">
        <f t="shared" si="0"/>
        <v/>
      </c>
      <c r="L69" s="44"/>
      <c r="M69" s="6" t="str">
        <f t="shared" si="2"/>
        <v/>
      </c>
      <c r="N69" s="20"/>
      <c r="O69" s="8"/>
      <c r="P69" s="45"/>
      <c r="Q69" s="45"/>
      <c r="R69" s="48" t="str">
        <f t="shared" si="3"/>
        <v/>
      </c>
      <c r="S69" s="48"/>
      <c r="T69" s="49" t="str">
        <f t="shared" si="4"/>
        <v/>
      </c>
      <c r="U69" s="49"/>
    </row>
    <row r="70" spans="2:21" x14ac:dyDescent="0.2">
      <c r="B70" s="20">
        <v>62</v>
      </c>
      <c r="C70" s="44" t="str">
        <f t="shared" si="1"/>
        <v/>
      </c>
      <c r="D70" s="44"/>
      <c r="E70" s="20"/>
      <c r="F70" s="8"/>
      <c r="G70" s="20" t="s">
        <v>3</v>
      </c>
      <c r="H70" s="45"/>
      <c r="I70" s="45"/>
      <c r="J70" s="20"/>
      <c r="K70" s="44" t="str">
        <f t="shared" si="0"/>
        <v/>
      </c>
      <c r="L70" s="44"/>
      <c r="M70" s="6" t="str">
        <f t="shared" si="2"/>
        <v/>
      </c>
      <c r="N70" s="20"/>
      <c r="O70" s="8"/>
      <c r="P70" s="45"/>
      <c r="Q70" s="45"/>
      <c r="R70" s="48" t="str">
        <f t="shared" si="3"/>
        <v/>
      </c>
      <c r="S70" s="48"/>
      <c r="T70" s="49" t="str">
        <f t="shared" si="4"/>
        <v/>
      </c>
      <c r="U70" s="49"/>
    </row>
    <row r="71" spans="2:21" x14ac:dyDescent="0.2">
      <c r="B71" s="20">
        <v>63</v>
      </c>
      <c r="C71" s="44" t="str">
        <f t="shared" si="1"/>
        <v/>
      </c>
      <c r="D71" s="44"/>
      <c r="E71" s="20"/>
      <c r="F71" s="8"/>
      <c r="G71" s="20" t="s">
        <v>4</v>
      </c>
      <c r="H71" s="45"/>
      <c r="I71" s="45"/>
      <c r="J71" s="20"/>
      <c r="K71" s="44" t="str">
        <f t="shared" si="0"/>
        <v/>
      </c>
      <c r="L71" s="44"/>
      <c r="M71" s="6" t="str">
        <f t="shared" si="2"/>
        <v/>
      </c>
      <c r="N71" s="20"/>
      <c r="O71" s="8"/>
      <c r="P71" s="45"/>
      <c r="Q71" s="45"/>
      <c r="R71" s="48" t="str">
        <f t="shared" si="3"/>
        <v/>
      </c>
      <c r="S71" s="48"/>
      <c r="T71" s="49" t="str">
        <f t="shared" si="4"/>
        <v/>
      </c>
      <c r="U71" s="49"/>
    </row>
    <row r="72" spans="2:21" x14ac:dyDescent="0.2">
      <c r="B72" s="20">
        <v>64</v>
      </c>
      <c r="C72" s="44" t="str">
        <f t="shared" si="1"/>
        <v/>
      </c>
      <c r="D72" s="44"/>
      <c r="E72" s="20"/>
      <c r="F72" s="8"/>
      <c r="G72" s="20" t="s">
        <v>3</v>
      </c>
      <c r="H72" s="45"/>
      <c r="I72" s="45"/>
      <c r="J72" s="20"/>
      <c r="K72" s="44" t="str">
        <f t="shared" si="0"/>
        <v/>
      </c>
      <c r="L72" s="44"/>
      <c r="M72" s="6" t="str">
        <f t="shared" si="2"/>
        <v/>
      </c>
      <c r="N72" s="20"/>
      <c r="O72" s="8"/>
      <c r="P72" s="45"/>
      <c r="Q72" s="45"/>
      <c r="R72" s="48" t="str">
        <f t="shared" si="3"/>
        <v/>
      </c>
      <c r="S72" s="48"/>
      <c r="T72" s="49" t="str">
        <f t="shared" si="4"/>
        <v/>
      </c>
      <c r="U72" s="49"/>
    </row>
    <row r="73" spans="2:21" x14ac:dyDescent="0.2">
      <c r="B73" s="20">
        <v>65</v>
      </c>
      <c r="C73" s="44" t="str">
        <f t="shared" si="1"/>
        <v/>
      </c>
      <c r="D73" s="44"/>
      <c r="E73" s="20"/>
      <c r="F73" s="8"/>
      <c r="G73" s="20" t="s">
        <v>4</v>
      </c>
      <c r="H73" s="45"/>
      <c r="I73" s="45"/>
      <c r="J73" s="20"/>
      <c r="K73" s="44" t="str">
        <f t="shared" ref="K73:K108" si="5">IF(F73="","",C73*0.03)</f>
        <v/>
      </c>
      <c r="L73" s="44"/>
      <c r="M73" s="6" t="str">
        <f t="shared" si="2"/>
        <v/>
      </c>
      <c r="N73" s="20"/>
      <c r="O73" s="8"/>
      <c r="P73" s="45"/>
      <c r="Q73" s="45"/>
      <c r="R73" s="48" t="str">
        <f t="shared" si="3"/>
        <v/>
      </c>
      <c r="S73" s="48"/>
      <c r="T73" s="49" t="str">
        <f t="shared" si="4"/>
        <v/>
      </c>
      <c r="U73" s="49"/>
    </row>
    <row r="74" spans="2:21" x14ac:dyDescent="0.2">
      <c r="B74" s="20">
        <v>66</v>
      </c>
      <c r="C74" s="44" t="str">
        <f t="shared" ref="C74:C108" si="6">IF(R73="","",C73+R73)</f>
        <v/>
      </c>
      <c r="D74" s="44"/>
      <c r="E74" s="20"/>
      <c r="F74" s="8"/>
      <c r="G74" s="20" t="s">
        <v>4</v>
      </c>
      <c r="H74" s="45"/>
      <c r="I74" s="45"/>
      <c r="J74" s="20"/>
      <c r="K74" s="44" t="str">
        <f t="shared" si="5"/>
        <v/>
      </c>
      <c r="L74" s="44"/>
      <c r="M74" s="6" t="str">
        <f t="shared" ref="M74:M108" si="7">IF(J74="","",(K74/J74)/1000)</f>
        <v/>
      </c>
      <c r="N74" s="20"/>
      <c r="O74" s="8"/>
      <c r="P74" s="45"/>
      <c r="Q74" s="45"/>
      <c r="R74" s="48" t="str">
        <f t="shared" ref="R74:R108" si="8">IF(O74="","",(IF(G74="売",H74-P74,P74-H74))*M74*100000)</f>
        <v/>
      </c>
      <c r="S74" s="48"/>
      <c r="T74" s="49" t="str">
        <f t="shared" ref="T74:T108" si="9">IF(O74="","",IF(R74&lt;0,J74*(-1),IF(G74="買",(P74-H74)*100,(H74-P74)*100)))</f>
        <v/>
      </c>
      <c r="U74" s="49"/>
    </row>
    <row r="75" spans="2:21" x14ac:dyDescent="0.2">
      <c r="B75" s="20">
        <v>67</v>
      </c>
      <c r="C75" s="44" t="str">
        <f t="shared" si="6"/>
        <v/>
      </c>
      <c r="D75" s="44"/>
      <c r="E75" s="20"/>
      <c r="F75" s="8"/>
      <c r="G75" s="20" t="s">
        <v>3</v>
      </c>
      <c r="H75" s="45"/>
      <c r="I75" s="45"/>
      <c r="J75" s="20"/>
      <c r="K75" s="44" t="str">
        <f t="shared" si="5"/>
        <v/>
      </c>
      <c r="L75" s="44"/>
      <c r="M75" s="6" t="str">
        <f t="shared" si="7"/>
        <v/>
      </c>
      <c r="N75" s="20"/>
      <c r="O75" s="8"/>
      <c r="P75" s="45"/>
      <c r="Q75" s="45"/>
      <c r="R75" s="48" t="str">
        <f t="shared" si="8"/>
        <v/>
      </c>
      <c r="S75" s="48"/>
      <c r="T75" s="49" t="str">
        <f t="shared" si="9"/>
        <v/>
      </c>
      <c r="U75" s="49"/>
    </row>
    <row r="76" spans="2:21" x14ac:dyDescent="0.2">
      <c r="B76" s="20">
        <v>68</v>
      </c>
      <c r="C76" s="44" t="str">
        <f t="shared" si="6"/>
        <v/>
      </c>
      <c r="D76" s="44"/>
      <c r="E76" s="20"/>
      <c r="F76" s="8"/>
      <c r="G76" s="20" t="s">
        <v>3</v>
      </c>
      <c r="H76" s="45"/>
      <c r="I76" s="45"/>
      <c r="J76" s="20"/>
      <c r="K76" s="44" t="str">
        <f t="shared" si="5"/>
        <v/>
      </c>
      <c r="L76" s="44"/>
      <c r="M76" s="6" t="str">
        <f t="shared" si="7"/>
        <v/>
      </c>
      <c r="N76" s="20"/>
      <c r="O76" s="8"/>
      <c r="P76" s="45"/>
      <c r="Q76" s="45"/>
      <c r="R76" s="48" t="str">
        <f t="shared" si="8"/>
        <v/>
      </c>
      <c r="S76" s="48"/>
      <c r="T76" s="49" t="str">
        <f t="shared" si="9"/>
        <v/>
      </c>
      <c r="U76" s="49"/>
    </row>
    <row r="77" spans="2:21" x14ac:dyDescent="0.2">
      <c r="B77" s="20">
        <v>69</v>
      </c>
      <c r="C77" s="44" t="str">
        <f t="shared" si="6"/>
        <v/>
      </c>
      <c r="D77" s="44"/>
      <c r="E77" s="20"/>
      <c r="F77" s="8"/>
      <c r="G77" s="20" t="s">
        <v>3</v>
      </c>
      <c r="H77" s="45"/>
      <c r="I77" s="45"/>
      <c r="J77" s="20"/>
      <c r="K77" s="44" t="str">
        <f t="shared" si="5"/>
        <v/>
      </c>
      <c r="L77" s="44"/>
      <c r="M77" s="6" t="str">
        <f t="shared" si="7"/>
        <v/>
      </c>
      <c r="N77" s="20"/>
      <c r="O77" s="8"/>
      <c r="P77" s="45"/>
      <c r="Q77" s="45"/>
      <c r="R77" s="48" t="str">
        <f t="shared" si="8"/>
        <v/>
      </c>
      <c r="S77" s="48"/>
      <c r="T77" s="49" t="str">
        <f t="shared" si="9"/>
        <v/>
      </c>
      <c r="U77" s="49"/>
    </row>
    <row r="78" spans="2:21" x14ac:dyDescent="0.2">
      <c r="B78" s="20">
        <v>70</v>
      </c>
      <c r="C78" s="44" t="str">
        <f t="shared" si="6"/>
        <v/>
      </c>
      <c r="D78" s="44"/>
      <c r="E78" s="20"/>
      <c r="F78" s="8"/>
      <c r="G78" s="20" t="s">
        <v>4</v>
      </c>
      <c r="H78" s="45"/>
      <c r="I78" s="45"/>
      <c r="J78" s="20"/>
      <c r="K78" s="44" t="str">
        <f t="shared" si="5"/>
        <v/>
      </c>
      <c r="L78" s="44"/>
      <c r="M78" s="6" t="str">
        <f t="shared" si="7"/>
        <v/>
      </c>
      <c r="N78" s="20"/>
      <c r="O78" s="8"/>
      <c r="P78" s="45"/>
      <c r="Q78" s="45"/>
      <c r="R78" s="48" t="str">
        <f t="shared" si="8"/>
        <v/>
      </c>
      <c r="S78" s="48"/>
      <c r="T78" s="49" t="str">
        <f t="shared" si="9"/>
        <v/>
      </c>
      <c r="U78" s="49"/>
    </row>
    <row r="79" spans="2:21" x14ac:dyDescent="0.2">
      <c r="B79" s="20">
        <v>71</v>
      </c>
      <c r="C79" s="44" t="str">
        <f t="shared" si="6"/>
        <v/>
      </c>
      <c r="D79" s="44"/>
      <c r="E79" s="20"/>
      <c r="F79" s="8"/>
      <c r="G79" s="20" t="s">
        <v>3</v>
      </c>
      <c r="H79" s="45"/>
      <c r="I79" s="45"/>
      <c r="J79" s="20"/>
      <c r="K79" s="44" t="str">
        <f t="shared" si="5"/>
        <v/>
      </c>
      <c r="L79" s="44"/>
      <c r="M79" s="6" t="str">
        <f t="shared" si="7"/>
        <v/>
      </c>
      <c r="N79" s="20"/>
      <c r="O79" s="8"/>
      <c r="P79" s="45"/>
      <c r="Q79" s="45"/>
      <c r="R79" s="48" t="str">
        <f t="shared" si="8"/>
        <v/>
      </c>
      <c r="S79" s="48"/>
      <c r="T79" s="49" t="str">
        <f t="shared" si="9"/>
        <v/>
      </c>
      <c r="U79" s="49"/>
    </row>
    <row r="80" spans="2:21" x14ac:dyDescent="0.2">
      <c r="B80" s="20">
        <v>72</v>
      </c>
      <c r="C80" s="44" t="str">
        <f t="shared" si="6"/>
        <v/>
      </c>
      <c r="D80" s="44"/>
      <c r="E80" s="20"/>
      <c r="F80" s="8"/>
      <c r="G80" s="20" t="s">
        <v>4</v>
      </c>
      <c r="H80" s="45"/>
      <c r="I80" s="45"/>
      <c r="J80" s="20"/>
      <c r="K80" s="44" t="str">
        <f t="shared" si="5"/>
        <v/>
      </c>
      <c r="L80" s="44"/>
      <c r="M80" s="6" t="str">
        <f t="shared" si="7"/>
        <v/>
      </c>
      <c r="N80" s="20"/>
      <c r="O80" s="8"/>
      <c r="P80" s="45"/>
      <c r="Q80" s="45"/>
      <c r="R80" s="48" t="str">
        <f t="shared" si="8"/>
        <v/>
      </c>
      <c r="S80" s="48"/>
      <c r="T80" s="49" t="str">
        <f t="shared" si="9"/>
        <v/>
      </c>
      <c r="U80" s="49"/>
    </row>
    <row r="81" spans="2:21" x14ac:dyDescent="0.2">
      <c r="B81" s="20">
        <v>73</v>
      </c>
      <c r="C81" s="44" t="str">
        <f t="shared" si="6"/>
        <v/>
      </c>
      <c r="D81" s="44"/>
      <c r="E81" s="20"/>
      <c r="F81" s="8"/>
      <c r="G81" s="20" t="s">
        <v>3</v>
      </c>
      <c r="H81" s="45"/>
      <c r="I81" s="45"/>
      <c r="J81" s="20"/>
      <c r="K81" s="44" t="str">
        <f t="shared" si="5"/>
        <v/>
      </c>
      <c r="L81" s="44"/>
      <c r="M81" s="6" t="str">
        <f t="shared" si="7"/>
        <v/>
      </c>
      <c r="N81" s="20"/>
      <c r="O81" s="8"/>
      <c r="P81" s="45"/>
      <c r="Q81" s="45"/>
      <c r="R81" s="48" t="str">
        <f t="shared" si="8"/>
        <v/>
      </c>
      <c r="S81" s="48"/>
      <c r="T81" s="49" t="str">
        <f t="shared" si="9"/>
        <v/>
      </c>
      <c r="U81" s="49"/>
    </row>
    <row r="82" spans="2:21" x14ac:dyDescent="0.2">
      <c r="B82" s="20">
        <v>74</v>
      </c>
      <c r="C82" s="44" t="str">
        <f t="shared" si="6"/>
        <v/>
      </c>
      <c r="D82" s="44"/>
      <c r="E82" s="20"/>
      <c r="F82" s="8"/>
      <c r="G82" s="20" t="s">
        <v>3</v>
      </c>
      <c r="H82" s="45"/>
      <c r="I82" s="45"/>
      <c r="J82" s="20"/>
      <c r="K82" s="44" t="str">
        <f t="shared" si="5"/>
        <v/>
      </c>
      <c r="L82" s="44"/>
      <c r="M82" s="6" t="str">
        <f t="shared" si="7"/>
        <v/>
      </c>
      <c r="N82" s="20"/>
      <c r="O82" s="8"/>
      <c r="P82" s="45"/>
      <c r="Q82" s="45"/>
      <c r="R82" s="48" t="str">
        <f t="shared" si="8"/>
        <v/>
      </c>
      <c r="S82" s="48"/>
      <c r="T82" s="49" t="str">
        <f t="shared" si="9"/>
        <v/>
      </c>
      <c r="U82" s="49"/>
    </row>
    <row r="83" spans="2:21" x14ac:dyDescent="0.2">
      <c r="B83" s="20">
        <v>75</v>
      </c>
      <c r="C83" s="44" t="str">
        <f t="shared" si="6"/>
        <v/>
      </c>
      <c r="D83" s="44"/>
      <c r="E83" s="20"/>
      <c r="F83" s="8"/>
      <c r="G83" s="20" t="s">
        <v>3</v>
      </c>
      <c r="H83" s="45"/>
      <c r="I83" s="45"/>
      <c r="J83" s="20"/>
      <c r="K83" s="44" t="str">
        <f t="shared" si="5"/>
        <v/>
      </c>
      <c r="L83" s="44"/>
      <c r="M83" s="6" t="str">
        <f t="shared" si="7"/>
        <v/>
      </c>
      <c r="N83" s="20"/>
      <c r="O83" s="8"/>
      <c r="P83" s="45"/>
      <c r="Q83" s="45"/>
      <c r="R83" s="48" t="str">
        <f t="shared" si="8"/>
        <v/>
      </c>
      <c r="S83" s="48"/>
      <c r="T83" s="49" t="str">
        <f t="shared" si="9"/>
        <v/>
      </c>
      <c r="U83" s="49"/>
    </row>
    <row r="84" spans="2:21" x14ac:dyDescent="0.2">
      <c r="B84" s="20">
        <v>76</v>
      </c>
      <c r="C84" s="44" t="str">
        <f t="shared" si="6"/>
        <v/>
      </c>
      <c r="D84" s="44"/>
      <c r="E84" s="20"/>
      <c r="F84" s="8"/>
      <c r="G84" s="20" t="s">
        <v>3</v>
      </c>
      <c r="H84" s="45"/>
      <c r="I84" s="45"/>
      <c r="J84" s="20"/>
      <c r="K84" s="44" t="str">
        <f t="shared" si="5"/>
        <v/>
      </c>
      <c r="L84" s="44"/>
      <c r="M84" s="6" t="str">
        <f t="shared" si="7"/>
        <v/>
      </c>
      <c r="N84" s="20"/>
      <c r="O84" s="8"/>
      <c r="P84" s="45"/>
      <c r="Q84" s="45"/>
      <c r="R84" s="48" t="str">
        <f t="shared" si="8"/>
        <v/>
      </c>
      <c r="S84" s="48"/>
      <c r="T84" s="49" t="str">
        <f t="shared" si="9"/>
        <v/>
      </c>
      <c r="U84" s="49"/>
    </row>
    <row r="85" spans="2:21" x14ac:dyDescent="0.2">
      <c r="B85" s="20">
        <v>77</v>
      </c>
      <c r="C85" s="44" t="str">
        <f t="shared" si="6"/>
        <v/>
      </c>
      <c r="D85" s="44"/>
      <c r="E85" s="20"/>
      <c r="F85" s="8"/>
      <c r="G85" s="20" t="s">
        <v>4</v>
      </c>
      <c r="H85" s="45"/>
      <c r="I85" s="45"/>
      <c r="J85" s="20"/>
      <c r="K85" s="44" t="str">
        <f t="shared" si="5"/>
        <v/>
      </c>
      <c r="L85" s="44"/>
      <c r="M85" s="6" t="str">
        <f t="shared" si="7"/>
        <v/>
      </c>
      <c r="N85" s="20"/>
      <c r="O85" s="8"/>
      <c r="P85" s="45"/>
      <c r="Q85" s="45"/>
      <c r="R85" s="48" t="str">
        <f t="shared" si="8"/>
        <v/>
      </c>
      <c r="S85" s="48"/>
      <c r="T85" s="49" t="str">
        <f t="shared" si="9"/>
        <v/>
      </c>
      <c r="U85" s="49"/>
    </row>
    <row r="86" spans="2:21" x14ac:dyDescent="0.2">
      <c r="B86" s="20">
        <v>78</v>
      </c>
      <c r="C86" s="44" t="str">
        <f t="shared" si="6"/>
        <v/>
      </c>
      <c r="D86" s="44"/>
      <c r="E86" s="20"/>
      <c r="F86" s="8"/>
      <c r="G86" s="20" t="s">
        <v>3</v>
      </c>
      <c r="H86" s="45"/>
      <c r="I86" s="45"/>
      <c r="J86" s="20"/>
      <c r="K86" s="44" t="str">
        <f t="shared" si="5"/>
        <v/>
      </c>
      <c r="L86" s="44"/>
      <c r="M86" s="6" t="str">
        <f t="shared" si="7"/>
        <v/>
      </c>
      <c r="N86" s="20"/>
      <c r="O86" s="8"/>
      <c r="P86" s="45"/>
      <c r="Q86" s="45"/>
      <c r="R86" s="48" t="str">
        <f t="shared" si="8"/>
        <v/>
      </c>
      <c r="S86" s="48"/>
      <c r="T86" s="49" t="str">
        <f t="shared" si="9"/>
        <v/>
      </c>
      <c r="U86" s="49"/>
    </row>
    <row r="87" spans="2:21" x14ac:dyDescent="0.2">
      <c r="B87" s="20">
        <v>79</v>
      </c>
      <c r="C87" s="44" t="str">
        <f t="shared" si="6"/>
        <v/>
      </c>
      <c r="D87" s="44"/>
      <c r="E87" s="20"/>
      <c r="F87" s="8"/>
      <c r="G87" s="20" t="s">
        <v>4</v>
      </c>
      <c r="H87" s="45"/>
      <c r="I87" s="45"/>
      <c r="J87" s="20"/>
      <c r="K87" s="44" t="str">
        <f t="shared" si="5"/>
        <v/>
      </c>
      <c r="L87" s="44"/>
      <c r="M87" s="6" t="str">
        <f t="shared" si="7"/>
        <v/>
      </c>
      <c r="N87" s="20"/>
      <c r="O87" s="8"/>
      <c r="P87" s="45"/>
      <c r="Q87" s="45"/>
      <c r="R87" s="48" t="str">
        <f t="shared" si="8"/>
        <v/>
      </c>
      <c r="S87" s="48"/>
      <c r="T87" s="49" t="str">
        <f t="shared" si="9"/>
        <v/>
      </c>
      <c r="U87" s="49"/>
    </row>
    <row r="88" spans="2:21" x14ac:dyDescent="0.2">
      <c r="B88" s="20">
        <v>80</v>
      </c>
      <c r="C88" s="44" t="str">
        <f t="shared" si="6"/>
        <v/>
      </c>
      <c r="D88" s="44"/>
      <c r="E88" s="20"/>
      <c r="F88" s="8"/>
      <c r="G88" s="20" t="s">
        <v>4</v>
      </c>
      <c r="H88" s="45"/>
      <c r="I88" s="45"/>
      <c r="J88" s="20"/>
      <c r="K88" s="44" t="str">
        <f t="shared" si="5"/>
        <v/>
      </c>
      <c r="L88" s="44"/>
      <c r="M88" s="6" t="str">
        <f t="shared" si="7"/>
        <v/>
      </c>
      <c r="N88" s="20"/>
      <c r="O88" s="8"/>
      <c r="P88" s="45"/>
      <c r="Q88" s="45"/>
      <c r="R88" s="48" t="str">
        <f t="shared" si="8"/>
        <v/>
      </c>
      <c r="S88" s="48"/>
      <c r="T88" s="49" t="str">
        <f t="shared" si="9"/>
        <v/>
      </c>
      <c r="U88" s="49"/>
    </row>
    <row r="89" spans="2:21" x14ac:dyDescent="0.2">
      <c r="B89" s="20">
        <v>81</v>
      </c>
      <c r="C89" s="44" t="str">
        <f t="shared" si="6"/>
        <v/>
      </c>
      <c r="D89" s="44"/>
      <c r="E89" s="20"/>
      <c r="F89" s="8"/>
      <c r="G89" s="20" t="s">
        <v>4</v>
      </c>
      <c r="H89" s="45"/>
      <c r="I89" s="45"/>
      <c r="J89" s="20"/>
      <c r="K89" s="44" t="str">
        <f t="shared" si="5"/>
        <v/>
      </c>
      <c r="L89" s="44"/>
      <c r="M89" s="6" t="str">
        <f t="shared" si="7"/>
        <v/>
      </c>
      <c r="N89" s="20"/>
      <c r="O89" s="8"/>
      <c r="P89" s="45"/>
      <c r="Q89" s="45"/>
      <c r="R89" s="48" t="str">
        <f t="shared" si="8"/>
        <v/>
      </c>
      <c r="S89" s="48"/>
      <c r="T89" s="49" t="str">
        <f t="shared" si="9"/>
        <v/>
      </c>
      <c r="U89" s="49"/>
    </row>
    <row r="90" spans="2:21" x14ac:dyDescent="0.2">
      <c r="B90" s="20">
        <v>82</v>
      </c>
      <c r="C90" s="44" t="str">
        <f t="shared" si="6"/>
        <v/>
      </c>
      <c r="D90" s="44"/>
      <c r="E90" s="20"/>
      <c r="F90" s="8"/>
      <c r="G90" s="20" t="s">
        <v>4</v>
      </c>
      <c r="H90" s="45"/>
      <c r="I90" s="45"/>
      <c r="J90" s="20"/>
      <c r="K90" s="44" t="str">
        <f t="shared" si="5"/>
        <v/>
      </c>
      <c r="L90" s="44"/>
      <c r="M90" s="6" t="str">
        <f t="shared" si="7"/>
        <v/>
      </c>
      <c r="N90" s="20"/>
      <c r="O90" s="8"/>
      <c r="P90" s="45"/>
      <c r="Q90" s="45"/>
      <c r="R90" s="48" t="str">
        <f t="shared" si="8"/>
        <v/>
      </c>
      <c r="S90" s="48"/>
      <c r="T90" s="49" t="str">
        <f t="shared" si="9"/>
        <v/>
      </c>
      <c r="U90" s="49"/>
    </row>
    <row r="91" spans="2:21" x14ac:dyDescent="0.2">
      <c r="B91" s="20">
        <v>83</v>
      </c>
      <c r="C91" s="44" t="str">
        <f t="shared" si="6"/>
        <v/>
      </c>
      <c r="D91" s="44"/>
      <c r="E91" s="20"/>
      <c r="F91" s="8"/>
      <c r="G91" s="20" t="s">
        <v>4</v>
      </c>
      <c r="H91" s="45"/>
      <c r="I91" s="45"/>
      <c r="J91" s="20"/>
      <c r="K91" s="44" t="str">
        <f t="shared" si="5"/>
        <v/>
      </c>
      <c r="L91" s="44"/>
      <c r="M91" s="6" t="str">
        <f t="shared" si="7"/>
        <v/>
      </c>
      <c r="N91" s="20"/>
      <c r="O91" s="8"/>
      <c r="P91" s="45"/>
      <c r="Q91" s="45"/>
      <c r="R91" s="48" t="str">
        <f t="shared" si="8"/>
        <v/>
      </c>
      <c r="S91" s="48"/>
      <c r="T91" s="49" t="str">
        <f t="shared" si="9"/>
        <v/>
      </c>
      <c r="U91" s="49"/>
    </row>
    <row r="92" spans="2:21" x14ac:dyDescent="0.2">
      <c r="B92" s="20">
        <v>84</v>
      </c>
      <c r="C92" s="44" t="str">
        <f t="shared" si="6"/>
        <v/>
      </c>
      <c r="D92" s="44"/>
      <c r="E92" s="20"/>
      <c r="F92" s="8"/>
      <c r="G92" s="20" t="s">
        <v>3</v>
      </c>
      <c r="H92" s="45"/>
      <c r="I92" s="45"/>
      <c r="J92" s="20"/>
      <c r="K92" s="44" t="str">
        <f t="shared" si="5"/>
        <v/>
      </c>
      <c r="L92" s="44"/>
      <c r="M92" s="6" t="str">
        <f t="shared" si="7"/>
        <v/>
      </c>
      <c r="N92" s="20"/>
      <c r="O92" s="8"/>
      <c r="P92" s="45"/>
      <c r="Q92" s="45"/>
      <c r="R92" s="48" t="str">
        <f t="shared" si="8"/>
        <v/>
      </c>
      <c r="S92" s="48"/>
      <c r="T92" s="49" t="str">
        <f t="shared" si="9"/>
        <v/>
      </c>
      <c r="U92" s="49"/>
    </row>
    <row r="93" spans="2:21" x14ac:dyDescent="0.2">
      <c r="B93" s="20">
        <v>85</v>
      </c>
      <c r="C93" s="44" t="str">
        <f t="shared" si="6"/>
        <v/>
      </c>
      <c r="D93" s="44"/>
      <c r="E93" s="20"/>
      <c r="F93" s="8"/>
      <c r="G93" s="20" t="s">
        <v>4</v>
      </c>
      <c r="H93" s="45"/>
      <c r="I93" s="45"/>
      <c r="J93" s="20"/>
      <c r="K93" s="44" t="str">
        <f t="shared" si="5"/>
        <v/>
      </c>
      <c r="L93" s="44"/>
      <c r="M93" s="6" t="str">
        <f t="shared" si="7"/>
        <v/>
      </c>
      <c r="N93" s="20"/>
      <c r="O93" s="8"/>
      <c r="P93" s="45"/>
      <c r="Q93" s="45"/>
      <c r="R93" s="48" t="str">
        <f t="shared" si="8"/>
        <v/>
      </c>
      <c r="S93" s="48"/>
      <c r="T93" s="49" t="str">
        <f t="shared" si="9"/>
        <v/>
      </c>
      <c r="U93" s="49"/>
    </row>
    <row r="94" spans="2:21" x14ac:dyDescent="0.2">
      <c r="B94" s="20">
        <v>86</v>
      </c>
      <c r="C94" s="44" t="str">
        <f t="shared" si="6"/>
        <v/>
      </c>
      <c r="D94" s="44"/>
      <c r="E94" s="20"/>
      <c r="F94" s="8"/>
      <c r="G94" s="20" t="s">
        <v>3</v>
      </c>
      <c r="H94" s="45"/>
      <c r="I94" s="45"/>
      <c r="J94" s="20"/>
      <c r="K94" s="44" t="str">
        <f t="shared" si="5"/>
        <v/>
      </c>
      <c r="L94" s="44"/>
      <c r="M94" s="6" t="str">
        <f t="shared" si="7"/>
        <v/>
      </c>
      <c r="N94" s="20"/>
      <c r="O94" s="8"/>
      <c r="P94" s="45"/>
      <c r="Q94" s="45"/>
      <c r="R94" s="48" t="str">
        <f t="shared" si="8"/>
        <v/>
      </c>
      <c r="S94" s="48"/>
      <c r="T94" s="49" t="str">
        <f t="shared" si="9"/>
        <v/>
      </c>
      <c r="U94" s="49"/>
    </row>
    <row r="95" spans="2:21" x14ac:dyDescent="0.2">
      <c r="B95" s="20">
        <v>87</v>
      </c>
      <c r="C95" s="44" t="str">
        <f t="shared" si="6"/>
        <v/>
      </c>
      <c r="D95" s="44"/>
      <c r="E95" s="20"/>
      <c r="F95" s="8"/>
      <c r="G95" s="20" t="s">
        <v>4</v>
      </c>
      <c r="H95" s="45"/>
      <c r="I95" s="45"/>
      <c r="J95" s="20"/>
      <c r="K95" s="44" t="str">
        <f t="shared" si="5"/>
        <v/>
      </c>
      <c r="L95" s="44"/>
      <c r="M95" s="6" t="str">
        <f t="shared" si="7"/>
        <v/>
      </c>
      <c r="N95" s="20"/>
      <c r="O95" s="8"/>
      <c r="P95" s="45"/>
      <c r="Q95" s="45"/>
      <c r="R95" s="48" t="str">
        <f t="shared" si="8"/>
        <v/>
      </c>
      <c r="S95" s="48"/>
      <c r="T95" s="49" t="str">
        <f t="shared" si="9"/>
        <v/>
      </c>
      <c r="U95" s="49"/>
    </row>
    <row r="96" spans="2:21" x14ac:dyDescent="0.2">
      <c r="B96" s="20">
        <v>88</v>
      </c>
      <c r="C96" s="44" t="str">
        <f t="shared" si="6"/>
        <v/>
      </c>
      <c r="D96" s="44"/>
      <c r="E96" s="20"/>
      <c r="F96" s="8"/>
      <c r="G96" s="20" t="s">
        <v>3</v>
      </c>
      <c r="H96" s="45"/>
      <c r="I96" s="45"/>
      <c r="J96" s="20"/>
      <c r="K96" s="44" t="str">
        <f t="shared" si="5"/>
        <v/>
      </c>
      <c r="L96" s="44"/>
      <c r="M96" s="6" t="str">
        <f t="shared" si="7"/>
        <v/>
      </c>
      <c r="N96" s="20"/>
      <c r="O96" s="8"/>
      <c r="P96" s="45"/>
      <c r="Q96" s="45"/>
      <c r="R96" s="48" t="str">
        <f t="shared" si="8"/>
        <v/>
      </c>
      <c r="S96" s="48"/>
      <c r="T96" s="49" t="str">
        <f t="shared" si="9"/>
        <v/>
      </c>
      <c r="U96" s="49"/>
    </row>
    <row r="97" spans="2:21" x14ac:dyDescent="0.2">
      <c r="B97" s="20">
        <v>89</v>
      </c>
      <c r="C97" s="44" t="str">
        <f t="shared" si="6"/>
        <v/>
      </c>
      <c r="D97" s="44"/>
      <c r="E97" s="20"/>
      <c r="F97" s="8"/>
      <c r="G97" s="20" t="s">
        <v>4</v>
      </c>
      <c r="H97" s="45"/>
      <c r="I97" s="45"/>
      <c r="J97" s="20"/>
      <c r="K97" s="44" t="str">
        <f t="shared" si="5"/>
        <v/>
      </c>
      <c r="L97" s="44"/>
      <c r="M97" s="6" t="str">
        <f t="shared" si="7"/>
        <v/>
      </c>
      <c r="N97" s="20"/>
      <c r="O97" s="8"/>
      <c r="P97" s="45"/>
      <c r="Q97" s="45"/>
      <c r="R97" s="48" t="str">
        <f t="shared" si="8"/>
        <v/>
      </c>
      <c r="S97" s="48"/>
      <c r="T97" s="49" t="str">
        <f t="shared" si="9"/>
        <v/>
      </c>
      <c r="U97" s="49"/>
    </row>
    <row r="98" spans="2:21" x14ac:dyDescent="0.2">
      <c r="B98" s="20">
        <v>90</v>
      </c>
      <c r="C98" s="44" t="str">
        <f t="shared" si="6"/>
        <v/>
      </c>
      <c r="D98" s="44"/>
      <c r="E98" s="20"/>
      <c r="F98" s="8"/>
      <c r="G98" s="20" t="s">
        <v>3</v>
      </c>
      <c r="H98" s="45"/>
      <c r="I98" s="45"/>
      <c r="J98" s="20"/>
      <c r="K98" s="44" t="str">
        <f t="shared" si="5"/>
        <v/>
      </c>
      <c r="L98" s="44"/>
      <c r="M98" s="6" t="str">
        <f t="shared" si="7"/>
        <v/>
      </c>
      <c r="N98" s="20"/>
      <c r="O98" s="8"/>
      <c r="P98" s="45"/>
      <c r="Q98" s="45"/>
      <c r="R98" s="48" t="str">
        <f t="shared" si="8"/>
        <v/>
      </c>
      <c r="S98" s="48"/>
      <c r="T98" s="49" t="str">
        <f t="shared" si="9"/>
        <v/>
      </c>
      <c r="U98" s="49"/>
    </row>
    <row r="99" spans="2:21" x14ac:dyDescent="0.2">
      <c r="B99" s="20">
        <v>91</v>
      </c>
      <c r="C99" s="44" t="str">
        <f t="shared" si="6"/>
        <v/>
      </c>
      <c r="D99" s="44"/>
      <c r="E99" s="20"/>
      <c r="F99" s="8"/>
      <c r="G99" s="20" t="s">
        <v>4</v>
      </c>
      <c r="H99" s="45"/>
      <c r="I99" s="45"/>
      <c r="J99" s="20"/>
      <c r="K99" s="44" t="str">
        <f t="shared" si="5"/>
        <v/>
      </c>
      <c r="L99" s="44"/>
      <c r="M99" s="6" t="str">
        <f t="shared" si="7"/>
        <v/>
      </c>
      <c r="N99" s="20"/>
      <c r="O99" s="8"/>
      <c r="P99" s="45"/>
      <c r="Q99" s="45"/>
      <c r="R99" s="48" t="str">
        <f t="shared" si="8"/>
        <v/>
      </c>
      <c r="S99" s="48"/>
      <c r="T99" s="49" t="str">
        <f t="shared" si="9"/>
        <v/>
      </c>
      <c r="U99" s="49"/>
    </row>
    <row r="100" spans="2:21" x14ac:dyDescent="0.2">
      <c r="B100" s="20">
        <v>92</v>
      </c>
      <c r="C100" s="44" t="str">
        <f t="shared" si="6"/>
        <v/>
      </c>
      <c r="D100" s="44"/>
      <c r="E100" s="20"/>
      <c r="F100" s="8"/>
      <c r="G100" s="20" t="s">
        <v>4</v>
      </c>
      <c r="H100" s="45"/>
      <c r="I100" s="45"/>
      <c r="J100" s="20"/>
      <c r="K100" s="44" t="str">
        <f t="shared" si="5"/>
        <v/>
      </c>
      <c r="L100" s="44"/>
      <c r="M100" s="6" t="str">
        <f t="shared" si="7"/>
        <v/>
      </c>
      <c r="N100" s="20"/>
      <c r="O100" s="8"/>
      <c r="P100" s="45"/>
      <c r="Q100" s="45"/>
      <c r="R100" s="48" t="str">
        <f t="shared" si="8"/>
        <v/>
      </c>
      <c r="S100" s="48"/>
      <c r="T100" s="49" t="str">
        <f t="shared" si="9"/>
        <v/>
      </c>
      <c r="U100" s="49"/>
    </row>
    <row r="101" spans="2:21" x14ac:dyDescent="0.2">
      <c r="B101" s="20">
        <v>93</v>
      </c>
      <c r="C101" s="44" t="str">
        <f t="shared" si="6"/>
        <v/>
      </c>
      <c r="D101" s="44"/>
      <c r="E101" s="20"/>
      <c r="F101" s="8"/>
      <c r="G101" s="20" t="s">
        <v>3</v>
      </c>
      <c r="H101" s="45"/>
      <c r="I101" s="45"/>
      <c r="J101" s="20"/>
      <c r="K101" s="44" t="str">
        <f t="shared" si="5"/>
        <v/>
      </c>
      <c r="L101" s="44"/>
      <c r="M101" s="6" t="str">
        <f t="shared" si="7"/>
        <v/>
      </c>
      <c r="N101" s="20"/>
      <c r="O101" s="8"/>
      <c r="P101" s="45"/>
      <c r="Q101" s="45"/>
      <c r="R101" s="48" t="str">
        <f t="shared" si="8"/>
        <v/>
      </c>
      <c r="S101" s="48"/>
      <c r="T101" s="49" t="str">
        <f t="shared" si="9"/>
        <v/>
      </c>
      <c r="U101" s="49"/>
    </row>
    <row r="102" spans="2:21" x14ac:dyDescent="0.2">
      <c r="B102" s="20">
        <v>94</v>
      </c>
      <c r="C102" s="44" t="str">
        <f t="shared" si="6"/>
        <v/>
      </c>
      <c r="D102" s="44"/>
      <c r="E102" s="20"/>
      <c r="F102" s="8"/>
      <c r="G102" s="20" t="s">
        <v>3</v>
      </c>
      <c r="H102" s="45"/>
      <c r="I102" s="45"/>
      <c r="J102" s="20"/>
      <c r="K102" s="44" t="str">
        <f t="shared" si="5"/>
        <v/>
      </c>
      <c r="L102" s="44"/>
      <c r="M102" s="6" t="str">
        <f t="shared" si="7"/>
        <v/>
      </c>
      <c r="N102" s="20"/>
      <c r="O102" s="8"/>
      <c r="P102" s="45"/>
      <c r="Q102" s="45"/>
      <c r="R102" s="48" t="str">
        <f t="shared" si="8"/>
        <v/>
      </c>
      <c r="S102" s="48"/>
      <c r="T102" s="49" t="str">
        <f t="shared" si="9"/>
        <v/>
      </c>
      <c r="U102" s="49"/>
    </row>
    <row r="103" spans="2:21" x14ac:dyDescent="0.2">
      <c r="B103" s="20">
        <v>95</v>
      </c>
      <c r="C103" s="44" t="str">
        <f t="shared" si="6"/>
        <v/>
      </c>
      <c r="D103" s="44"/>
      <c r="E103" s="20"/>
      <c r="F103" s="8"/>
      <c r="G103" s="20" t="s">
        <v>3</v>
      </c>
      <c r="H103" s="45"/>
      <c r="I103" s="45"/>
      <c r="J103" s="20"/>
      <c r="K103" s="44" t="str">
        <f t="shared" si="5"/>
        <v/>
      </c>
      <c r="L103" s="44"/>
      <c r="M103" s="6" t="str">
        <f t="shared" si="7"/>
        <v/>
      </c>
      <c r="N103" s="20"/>
      <c r="O103" s="8"/>
      <c r="P103" s="45"/>
      <c r="Q103" s="45"/>
      <c r="R103" s="48" t="str">
        <f t="shared" si="8"/>
        <v/>
      </c>
      <c r="S103" s="48"/>
      <c r="T103" s="49" t="str">
        <f t="shared" si="9"/>
        <v/>
      </c>
      <c r="U103" s="49"/>
    </row>
    <row r="104" spans="2:21" x14ac:dyDescent="0.2">
      <c r="B104" s="20">
        <v>96</v>
      </c>
      <c r="C104" s="44" t="str">
        <f t="shared" si="6"/>
        <v/>
      </c>
      <c r="D104" s="44"/>
      <c r="E104" s="20"/>
      <c r="F104" s="8"/>
      <c r="G104" s="20" t="s">
        <v>4</v>
      </c>
      <c r="H104" s="45"/>
      <c r="I104" s="45"/>
      <c r="J104" s="20"/>
      <c r="K104" s="44" t="str">
        <f t="shared" si="5"/>
        <v/>
      </c>
      <c r="L104" s="44"/>
      <c r="M104" s="6" t="str">
        <f t="shared" si="7"/>
        <v/>
      </c>
      <c r="N104" s="20"/>
      <c r="O104" s="8"/>
      <c r="P104" s="45"/>
      <c r="Q104" s="45"/>
      <c r="R104" s="48" t="str">
        <f t="shared" si="8"/>
        <v/>
      </c>
      <c r="S104" s="48"/>
      <c r="T104" s="49" t="str">
        <f t="shared" si="9"/>
        <v/>
      </c>
      <c r="U104" s="49"/>
    </row>
    <row r="105" spans="2:21" x14ac:dyDescent="0.2">
      <c r="B105" s="20">
        <v>97</v>
      </c>
      <c r="C105" s="44" t="str">
        <f t="shared" si="6"/>
        <v/>
      </c>
      <c r="D105" s="44"/>
      <c r="E105" s="20"/>
      <c r="F105" s="8"/>
      <c r="G105" s="20" t="s">
        <v>3</v>
      </c>
      <c r="H105" s="45"/>
      <c r="I105" s="45"/>
      <c r="J105" s="20"/>
      <c r="K105" s="44" t="str">
        <f t="shared" si="5"/>
        <v/>
      </c>
      <c r="L105" s="44"/>
      <c r="M105" s="6" t="str">
        <f t="shared" si="7"/>
        <v/>
      </c>
      <c r="N105" s="20"/>
      <c r="O105" s="8"/>
      <c r="P105" s="45"/>
      <c r="Q105" s="45"/>
      <c r="R105" s="48" t="str">
        <f t="shared" si="8"/>
        <v/>
      </c>
      <c r="S105" s="48"/>
      <c r="T105" s="49" t="str">
        <f t="shared" si="9"/>
        <v/>
      </c>
      <c r="U105" s="49"/>
    </row>
    <row r="106" spans="2:21" x14ac:dyDescent="0.2">
      <c r="B106" s="20">
        <v>98</v>
      </c>
      <c r="C106" s="44" t="str">
        <f t="shared" si="6"/>
        <v/>
      </c>
      <c r="D106" s="44"/>
      <c r="E106" s="20"/>
      <c r="F106" s="8"/>
      <c r="G106" s="20" t="s">
        <v>4</v>
      </c>
      <c r="H106" s="45"/>
      <c r="I106" s="45"/>
      <c r="J106" s="20"/>
      <c r="K106" s="44" t="str">
        <f t="shared" si="5"/>
        <v/>
      </c>
      <c r="L106" s="44"/>
      <c r="M106" s="6" t="str">
        <f t="shared" si="7"/>
        <v/>
      </c>
      <c r="N106" s="20"/>
      <c r="O106" s="8"/>
      <c r="P106" s="45"/>
      <c r="Q106" s="45"/>
      <c r="R106" s="48" t="str">
        <f t="shared" si="8"/>
        <v/>
      </c>
      <c r="S106" s="48"/>
      <c r="T106" s="49" t="str">
        <f t="shared" si="9"/>
        <v/>
      </c>
      <c r="U106" s="49"/>
    </row>
    <row r="107" spans="2:21" x14ac:dyDescent="0.2">
      <c r="B107" s="20">
        <v>99</v>
      </c>
      <c r="C107" s="44" t="str">
        <f t="shared" si="6"/>
        <v/>
      </c>
      <c r="D107" s="44"/>
      <c r="E107" s="20"/>
      <c r="F107" s="8"/>
      <c r="G107" s="20" t="s">
        <v>4</v>
      </c>
      <c r="H107" s="45"/>
      <c r="I107" s="45"/>
      <c r="J107" s="20"/>
      <c r="K107" s="44" t="str">
        <f t="shared" si="5"/>
        <v/>
      </c>
      <c r="L107" s="44"/>
      <c r="M107" s="6" t="str">
        <f t="shared" si="7"/>
        <v/>
      </c>
      <c r="N107" s="20"/>
      <c r="O107" s="8"/>
      <c r="P107" s="45"/>
      <c r="Q107" s="45"/>
      <c r="R107" s="48" t="str">
        <f t="shared" si="8"/>
        <v/>
      </c>
      <c r="S107" s="48"/>
      <c r="T107" s="49" t="str">
        <f t="shared" si="9"/>
        <v/>
      </c>
      <c r="U107" s="49"/>
    </row>
    <row r="108" spans="2:21" x14ac:dyDescent="0.2">
      <c r="B108" s="20">
        <v>100</v>
      </c>
      <c r="C108" s="44" t="str">
        <f t="shared" si="6"/>
        <v/>
      </c>
      <c r="D108" s="44"/>
      <c r="E108" s="20"/>
      <c r="F108" s="8"/>
      <c r="G108" s="20" t="s">
        <v>3</v>
      </c>
      <c r="H108" s="45"/>
      <c r="I108" s="45"/>
      <c r="J108" s="20"/>
      <c r="K108" s="44" t="str">
        <f t="shared" si="5"/>
        <v/>
      </c>
      <c r="L108" s="44"/>
      <c r="M108" s="6" t="str">
        <f t="shared" si="7"/>
        <v/>
      </c>
      <c r="N108" s="20"/>
      <c r="O108" s="8"/>
      <c r="P108" s="45"/>
      <c r="Q108" s="45"/>
      <c r="R108" s="48" t="str">
        <f t="shared" si="8"/>
        <v/>
      </c>
      <c r="S108" s="48"/>
      <c r="T108" s="49" t="str">
        <f t="shared" si="9"/>
        <v/>
      </c>
      <c r="U108" s="49"/>
    </row>
    <row r="109" spans="2:21"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500-000000000000}">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B0C3C-77BA-47CC-B1AB-37A1C0C5E042}">
  <dimension ref="B2:W109"/>
  <sheetViews>
    <sheetView zoomScale="115" zoomScaleNormal="115" workbookViewId="0">
      <pane ySplit="8" topLeftCell="A45" activePane="bottomLeft" state="frozen"/>
      <selection pane="bottomLeft" activeCell="P48" sqref="P48:Q48"/>
    </sheetView>
  </sheetViews>
  <sheetFormatPr defaultRowHeight="13.2" x14ac:dyDescent="0.2"/>
  <cols>
    <col min="1" max="1" width="2.88671875" customWidth="1"/>
    <col min="2" max="18" width="6.6640625" customWidth="1"/>
    <col min="22" max="22" width="10.88671875" style="23" hidden="1" customWidth="1"/>
    <col min="23" max="23" width="0" hidden="1" customWidth="1"/>
  </cols>
  <sheetData>
    <row r="2" spans="2:23" x14ac:dyDescent="0.2">
      <c r="B2" s="62" t="s">
        <v>5</v>
      </c>
      <c r="C2" s="62"/>
      <c r="D2" s="81" t="s">
        <v>57</v>
      </c>
      <c r="E2" s="81"/>
      <c r="F2" s="62" t="s">
        <v>6</v>
      </c>
      <c r="G2" s="62"/>
      <c r="H2" s="77" t="s">
        <v>36</v>
      </c>
      <c r="I2" s="77"/>
      <c r="J2" s="62" t="s">
        <v>7</v>
      </c>
      <c r="K2" s="62"/>
      <c r="L2" s="82">
        <v>300000</v>
      </c>
      <c r="M2" s="81"/>
      <c r="N2" s="62" t="s">
        <v>8</v>
      </c>
      <c r="O2" s="62"/>
      <c r="P2" s="78">
        <f>SUM(L2,D4)</f>
        <v>428848.92169023165</v>
      </c>
      <c r="Q2" s="77"/>
      <c r="R2" s="1"/>
      <c r="S2" s="1"/>
      <c r="T2" s="1"/>
    </row>
    <row r="3" spans="2:23" ht="57" customHeight="1" x14ac:dyDescent="0.2">
      <c r="B3" s="62" t="s">
        <v>9</v>
      </c>
      <c r="C3" s="62"/>
      <c r="D3" s="79" t="s">
        <v>38</v>
      </c>
      <c r="E3" s="79"/>
      <c r="F3" s="79"/>
      <c r="G3" s="79"/>
      <c r="H3" s="79"/>
      <c r="I3" s="79"/>
      <c r="J3" s="62" t="s">
        <v>10</v>
      </c>
      <c r="K3" s="62"/>
      <c r="L3" s="79" t="s">
        <v>58</v>
      </c>
      <c r="M3" s="80"/>
      <c r="N3" s="80"/>
      <c r="O3" s="80"/>
      <c r="P3" s="80"/>
      <c r="Q3" s="80"/>
      <c r="R3" s="1"/>
      <c r="S3" s="1"/>
    </row>
    <row r="4" spans="2:23" x14ac:dyDescent="0.2">
      <c r="B4" s="62" t="s">
        <v>11</v>
      </c>
      <c r="C4" s="62"/>
      <c r="D4" s="60">
        <f>SUM($R$9:$S$993)</f>
        <v>128848.92169023168</v>
      </c>
      <c r="E4" s="60"/>
      <c r="F4" s="62" t="s">
        <v>12</v>
      </c>
      <c r="G4" s="62"/>
      <c r="H4" s="76">
        <f>SUM($T$9:$U$108)</f>
        <v>1678.4999999999998</v>
      </c>
      <c r="I4" s="77"/>
      <c r="J4" s="59" t="s">
        <v>13</v>
      </c>
      <c r="K4" s="59"/>
      <c r="L4" s="78">
        <f>MAX($C$9:$D$990)-C9</f>
        <v>128848.92169023171</v>
      </c>
      <c r="M4" s="78"/>
      <c r="N4" s="59" t="s">
        <v>14</v>
      </c>
      <c r="O4" s="59"/>
      <c r="P4" s="60">
        <f>SUMIF(R9:S990,"&lt;0",R9:S990)</f>
        <v>-158741.572548597</v>
      </c>
      <c r="Q4" s="60"/>
      <c r="R4" s="1"/>
      <c r="S4" s="1"/>
      <c r="T4" s="1"/>
    </row>
    <row r="5" spans="2:23" x14ac:dyDescent="0.2">
      <c r="B5" s="40" t="s">
        <v>15</v>
      </c>
      <c r="C5" s="39">
        <f>COUNTIF($R$9:$R$990,"&gt;0")</f>
        <v>24</v>
      </c>
      <c r="D5" s="38" t="s">
        <v>16</v>
      </c>
      <c r="E5" s="16">
        <f>COUNTIF($R$9:$R$990,"&lt;0")</f>
        <v>17</v>
      </c>
      <c r="F5" s="38" t="s">
        <v>17</v>
      </c>
      <c r="G5" s="39">
        <f>COUNTIF($R$9:$R$990,"=0")</f>
        <v>0</v>
      </c>
      <c r="H5" s="38" t="s">
        <v>18</v>
      </c>
      <c r="I5" s="3">
        <f>C5/SUM(C5,E5,G5)</f>
        <v>0.58536585365853655</v>
      </c>
      <c r="J5" s="61" t="s">
        <v>19</v>
      </c>
      <c r="K5" s="62"/>
      <c r="L5" s="63">
        <f>MAX(V9:V993)</f>
        <v>4</v>
      </c>
      <c r="M5" s="64"/>
      <c r="N5" s="18" t="s">
        <v>20</v>
      </c>
      <c r="O5" s="9"/>
      <c r="P5" s="63">
        <f>MAX(W9:W993)</f>
        <v>5</v>
      </c>
      <c r="Q5" s="64"/>
      <c r="R5" s="1"/>
      <c r="S5" s="36"/>
      <c r="T5" s="1"/>
    </row>
    <row r="6" spans="2:23" x14ac:dyDescent="0.2">
      <c r="B6" s="11"/>
      <c r="C6" s="14"/>
      <c r="D6" s="15"/>
      <c r="E6" s="12"/>
      <c r="F6" s="11"/>
      <c r="G6" s="12"/>
      <c r="H6" s="11"/>
      <c r="I6" s="17"/>
      <c r="J6" s="11"/>
      <c r="K6" s="11"/>
      <c r="L6" s="12"/>
      <c r="M6" s="12"/>
      <c r="N6" s="13"/>
      <c r="O6" s="13"/>
      <c r="P6" s="10"/>
      <c r="Q6" s="41"/>
      <c r="R6" s="1"/>
      <c r="S6" s="1"/>
      <c r="U6" s="37"/>
    </row>
    <row r="7" spans="2:23" x14ac:dyDescent="0.2">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3" x14ac:dyDescent="0.2">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3" x14ac:dyDescent="0.2">
      <c r="B9" s="42">
        <v>1</v>
      </c>
      <c r="C9" s="44">
        <f>L2</f>
        <v>300000</v>
      </c>
      <c r="D9" s="44"/>
      <c r="E9" s="42">
        <v>2008</v>
      </c>
      <c r="F9" s="8">
        <v>43515</v>
      </c>
      <c r="G9" s="42" t="s">
        <v>4</v>
      </c>
      <c r="H9" s="45">
        <v>108.28</v>
      </c>
      <c r="I9" s="45"/>
      <c r="J9" s="42">
        <v>107</v>
      </c>
      <c r="K9" s="46">
        <f t="shared" ref="K9:K72" si="0">IF(J9="","",C9*0.03)</f>
        <v>9000</v>
      </c>
      <c r="L9" s="47"/>
      <c r="M9" s="6">
        <f>IF(J9="","",(K9/J9)/LOOKUP(RIGHT($D$2,3),定数!$A$6:$A$13,定数!$B$6:$B$13))</f>
        <v>0.84112149532710279</v>
      </c>
      <c r="N9" s="42">
        <v>2008</v>
      </c>
      <c r="O9" s="8">
        <v>43517</v>
      </c>
      <c r="P9" s="45">
        <v>107.21</v>
      </c>
      <c r="Q9" s="45"/>
      <c r="R9" s="48">
        <f>IF(P9="","",T9*M9*LOOKUP(RIGHT($D$2,3),定数!$A$6:$A$13,定数!$B$6:$B$13))</f>
        <v>-9000.0000000000618</v>
      </c>
      <c r="S9" s="48"/>
      <c r="T9" s="49">
        <f>IF(P9="","",IF(G9="買",(P9-H9),(H9-P9))*IF(RIGHT($D$2,3)="JPY",100,10000))</f>
        <v>-107.00000000000074</v>
      </c>
      <c r="U9" s="49"/>
      <c r="V9" s="35">
        <f>IF(T9&lt;&gt;"",IF(T9&gt;0,1+V8,0),"")</f>
        <v>0</v>
      </c>
      <c r="W9">
        <f>IF(T9&lt;&gt;"",IF(T9&lt;0,1+W8,0),"")</f>
        <v>1</v>
      </c>
    </row>
    <row r="10" spans="2:23" x14ac:dyDescent="0.2">
      <c r="B10" s="42">
        <v>2</v>
      </c>
      <c r="C10" s="44">
        <f t="shared" ref="C10:C73" si="1">IF(R9="","",C9+R9)</f>
        <v>290999.99999999994</v>
      </c>
      <c r="D10" s="44"/>
      <c r="E10" s="42">
        <v>2008</v>
      </c>
      <c r="F10" s="8">
        <v>43565</v>
      </c>
      <c r="G10" s="42" t="s">
        <v>4</v>
      </c>
      <c r="H10" s="45">
        <v>102.15</v>
      </c>
      <c r="I10" s="45"/>
      <c r="J10" s="42">
        <v>216</v>
      </c>
      <c r="K10" s="46">
        <f t="shared" si="0"/>
        <v>8729.9999999999982</v>
      </c>
      <c r="L10" s="47"/>
      <c r="M10" s="6">
        <f>IF(J10="","",(K10/J10)/LOOKUP(RIGHT($D$2,3),定数!$A$6:$A$13,定数!$B$6:$B$13))</f>
        <v>0.40416666666666656</v>
      </c>
      <c r="N10" s="42">
        <v>2008</v>
      </c>
      <c r="O10" s="88">
        <v>43587</v>
      </c>
      <c r="P10" s="45">
        <v>104.871</v>
      </c>
      <c r="Q10" s="45"/>
      <c r="R10" s="48">
        <f>IF(P10="","",T10*M10*LOOKUP(RIGHT($D$2,3),定数!$A$6:$A$13,定数!$B$6:$B$13))</f>
        <v>10997.374999999955</v>
      </c>
      <c r="S10" s="48"/>
      <c r="T10" s="49">
        <f>IF(P10="","",IF(G10="買",(P10-H10),(H10-P10))*IF(RIGHT($D$2,3)="JPY",100,10000))</f>
        <v>272.09999999999894</v>
      </c>
      <c r="U10" s="49"/>
      <c r="V10" s="23">
        <f>IF(T10&lt;&gt;"",IF(T10&gt;0,1+V9,0),"")</f>
        <v>1</v>
      </c>
      <c r="W10">
        <f t="shared" ref="W10:W73" si="2">IF(T10&lt;&gt;"",IF(T10&lt;0,1+W9,0),"")</f>
        <v>0</v>
      </c>
    </row>
    <row r="11" spans="2:23" x14ac:dyDescent="0.2">
      <c r="B11" s="42">
        <v>3</v>
      </c>
      <c r="C11" s="44">
        <f t="shared" si="1"/>
        <v>301997.37499999988</v>
      </c>
      <c r="D11" s="44"/>
      <c r="E11" s="42">
        <v>2008</v>
      </c>
      <c r="F11" s="8">
        <v>43584</v>
      </c>
      <c r="G11" s="42" t="s">
        <v>4</v>
      </c>
      <c r="H11" s="45">
        <v>104.37</v>
      </c>
      <c r="I11" s="45"/>
      <c r="J11" s="42">
        <v>118</v>
      </c>
      <c r="K11" s="46">
        <f t="shared" si="0"/>
        <v>9059.9212499999958</v>
      </c>
      <c r="L11" s="47"/>
      <c r="M11" s="6">
        <f>IF(J11="","",(K11/J11)/LOOKUP(RIGHT($D$2,3),定数!$A$6:$A$13,定数!$B$6:$B$13))</f>
        <v>0.76778993644067772</v>
      </c>
      <c r="N11" s="42">
        <v>2008</v>
      </c>
      <c r="O11" s="8">
        <v>43594</v>
      </c>
      <c r="P11" s="45">
        <v>103.19</v>
      </c>
      <c r="Q11" s="45"/>
      <c r="R11" s="48">
        <f>IF(P11="","",T11*M11*LOOKUP(RIGHT($D$2,3),定数!$A$6:$A$13,定数!$B$6:$B$13))</f>
        <v>-9059.9212500000485</v>
      </c>
      <c r="S11" s="48"/>
      <c r="T11" s="49">
        <f>IF(P11="","",IF(G11="買",(P11-H11),(H11-P11))*IF(RIGHT($D$2,3)="JPY",100,10000))</f>
        <v>-118.00000000000068</v>
      </c>
      <c r="U11" s="49"/>
      <c r="V11" s="23">
        <f>IF(T11&lt;&gt;"",IF(T11&gt;0,1+V10,0),"")</f>
        <v>0</v>
      </c>
      <c r="W11">
        <f t="shared" si="2"/>
        <v>1</v>
      </c>
    </row>
    <row r="12" spans="2:23" x14ac:dyDescent="0.2">
      <c r="B12" s="42">
        <v>4</v>
      </c>
      <c r="C12" s="44">
        <f t="shared" si="1"/>
        <v>292937.45374999981</v>
      </c>
      <c r="D12" s="44"/>
      <c r="E12" s="42">
        <v>2008</v>
      </c>
      <c r="F12" s="8">
        <v>43591</v>
      </c>
      <c r="G12" s="42" t="s">
        <v>4</v>
      </c>
      <c r="H12" s="45">
        <v>105.11</v>
      </c>
      <c r="I12" s="45"/>
      <c r="J12" s="42">
        <v>111</v>
      </c>
      <c r="K12" s="46">
        <f t="shared" si="0"/>
        <v>8788.1236124999941</v>
      </c>
      <c r="L12" s="47"/>
      <c r="M12" s="6">
        <f>IF(J12="","",(K12/J12)/LOOKUP(RIGHT($D$2,3),定数!$A$6:$A$13,定数!$B$6:$B$13))</f>
        <v>0.79172284797297232</v>
      </c>
      <c r="N12" s="42">
        <v>2008</v>
      </c>
      <c r="O12" s="8">
        <v>43593</v>
      </c>
      <c r="P12" s="45">
        <v>104</v>
      </c>
      <c r="Q12" s="45"/>
      <c r="R12" s="48">
        <f>IF(P12="","",T12*M12*LOOKUP(RIGHT($D$2,3),定数!$A$6:$A$13,定数!$B$6:$B$13))</f>
        <v>-8788.1236124999887</v>
      </c>
      <c r="S12" s="48"/>
      <c r="T12" s="49">
        <f t="shared" ref="T12:T75" si="3">IF(P12="","",IF(G12="買",(P12-H12),(H12-P12))*IF(RIGHT($D$2,3)="JPY",100,10000))</f>
        <v>-110.99999999999994</v>
      </c>
      <c r="U12" s="49"/>
      <c r="V12" s="23">
        <f>IF(T12&lt;&gt;"",IF(T12&gt;0,1+V11,0),"")</f>
        <v>0</v>
      </c>
      <c r="W12">
        <f t="shared" si="2"/>
        <v>2</v>
      </c>
    </row>
    <row r="13" spans="2:23" x14ac:dyDescent="0.2">
      <c r="B13" s="42">
        <v>5</v>
      </c>
      <c r="C13" s="44">
        <f t="shared" si="1"/>
        <v>284149.33013749984</v>
      </c>
      <c r="D13" s="44"/>
      <c r="E13" s="42">
        <v>2008</v>
      </c>
      <c r="F13" s="8">
        <v>43682</v>
      </c>
      <c r="G13" s="42" t="s">
        <v>4</v>
      </c>
      <c r="H13" s="45">
        <v>108.4</v>
      </c>
      <c r="I13" s="45"/>
      <c r="J13" s="42">
        <v>74</v>
      </c>
      <c r="K13" s="46">
        <f t="shared" si="0"/>
        <v>8524.4799041249953</v>
      </c>
      <c r="L13" s="47"/>
      <c r="M13" s="6">
        <f>IF(J13="","",(K13/J13)/LOOKUP(RIGHT($D$2,3),定数!$A$6:$A$13,定数!$B$6:$B$13))</f>
        <v>1.151956743800675</v>
      </c>
      <c r="N13" s="42">
        <v>2008</v>
      </c>
      <c r="O13" s="8">
        <v>43683</v>
      </c>
      <c r="P13" s="45">
        <v>109.158</v>
      </c>
      <c r="Q13" s="45"/>
      <c r="R13" s="48">
        <f>IF(P13="","",T13*M13*LOOKUP(RIGHT($D$2,3),定数!$A$6:$A$13,定数!$B$6:$B$13))</f>
        <v>8731.8321180090661</v>
      </c>
      <c r="S13" s="48"/>
      <c r="T13" s="49">
        <f t="shared" si="3"/>
        <v>75.799999999999557</v>
      </c>
      <c r="U13" s="49"/>
      <c r="V13" s="23">
        <f t="shared" ref="V13:V22" si="4">IF(T13&lt;&gt;"",IF(T13&gt;0,1+V12,0),"")</f>
        <v>1</v>
      </c>
      <c r="W13">
        <f t="shared" si="2"/>
        <v>0</v>
      </c>
    </row>
    <row r="14" spans="2:23" x14ac:dyDescent="0.2">
      <c r="B14" s="42">
        <v>6</v>
      </c>
      <c r="C14" s="44">
        <f t="shared" si="1"/>
        <v>292881.16225550888</v>
      </c>
      <c r="D14" s="44"/>
      <c r="E14" s="42">
        <v>2008</v>
      </c>
      <c r="F14" s="8">
        <v>43711</v>
      </c>
      <c r="G14" s="42" t="s">
        <v>37</v>
      </c>
      <c r="H14" s="45">
        <v>108.07</v>
      </c>
      <c r="I14" s="45"/>
      <c r="J14" s="42">
        <v>101</v>
      </c>
      <c r="K14" s="46">
        <f t="shared" si="0"/>
        <v>8786.4348676652662</v>
      </c>
      <c r="L14" s="47"/>
      <c r="M14" s="6">
        <f>IF(J14="","",(K14/J14)/LOOKUP(RIGHT($D$2,3),定数!$A$6:$A$13,定数!$B$6:$B$13))</f>
        <v>0.86994404630349165</v>
      </c>
      <c r="N14" s="42">
        <v>2008</v>
      </c>
      <c r="O14" s="8">
        <v>43712</v>
      </c>
      <c r="P14" s="45">
        <v>106.81</v>
      </c>
      <c r="Q14" s="45"/>
      <c r="R14" s="48">
        <f>IF(P14="","",T14*M14*LOOKUP(RIGHT($D$2,3),定数!$A$6:$A$13,定数!$B$6:$B$13))</f>
        <v>10961.294983423915</v>
      </c>
      <c r="S14" s="48"/>
      <c r="T14" s="49">
        <f t="shared" si="3"/>
        <v>125.99999999999909</v>
      </c>
      <c r="U14" s="49"/>
      <c r="V14" s="23">
        <f t="shared" si="4"/>
        <v>2</v>
      </c>
      <c r="W14">
        <f t="shared" si="2"/>
        <v>0</v>
      </c>
    </row>
    <row r="15" spans="2:23" x14ac:dyDescent="0.2">
      <c r="B15" s="42">
        <v>7</v>
      </c>
      <c r="C15" s="44">
        <f t="shared" si="1"/>
        <v>303842.45723893278</v>
      </c>
      <c r="D15" s="44"/>
      <c r="E15" s="42">
        <v>2008</v>
      </c>
      <c r="F15" s="8">
        <v>43786</v>
      </c>
      <c r="G15" s="42" t="s">
        <v>3</v>
      </c>
      <c r="H15" s="45">
        <v>95.989000000000004</v>
      </c>
      <c r="I15" s="45"/>
      <c r="J15" s="42">
        <v>154.6</v>
      </c>
      <c r="K15" s="46">
        <f t="shared" si="0"/>
        <v>9115.2737171679837</v>
      </c>
      <c r="L15" s="47"/>
      <c r="M15" s="6">
        <f>IF(J15="","",(K15/J15)/LOOKUP(RIGHT($D$2,3),定数!$A$6:$A$13,定数!$B$6:$B$13))</f>
        <v>0.58960373332263805</v>
      </c>
      <c r="N15" s="42">
        <v>2008</v>
      </c>
      <c r="O15" s="8">
        <v>43789</v>
      </c>
      <c r="P15" s="89">
        <v>94.048000000000002</v>
      </c>
      <c r="Q15" s="89"/>
      <c r="R15" s="48">
        <f>IF(P15="","",T15*M15*LOOKUP(RIGHT($D$2,3),定数!$A$6:$A$13,定数!$B$6:$B$13))</f>
        <v>11444.20846379242</v>
      </c>
      <c r="S15" s="48"/>
      <c r="T15" s="49">
        <f t="shared" si="3"/>
        <v>194.10000000000025</v>
      </c>
      <c r="U15" s="49"/>
      <c r="V15" s="23">
        <f t="shared" si="4"/>
        <v>3</v>
      </c>
      <c r="W15">
        <f t="shared" si="2"/>
        <v>0</v>
      </c>
    </row>
    <row r="16" spans="2:23" x14ac:dyDescent="0.2">
      <c r="B16" s="42">
        <v>8</v>
      </c>
      <c r="C16" s="44">
        <f t="shared" si="1"/>
        <v>315286.66570272518</v>
      </c>
      <c r="D16" s="44"/>
      <c r="E16" s="42">
        <v>2008</v>
      </c>
      <c r="F16" s="8">
        <v>43807</v>
      </c>
      <c r="G16" s="42" t="s">
        <v>3</v>
      </c>
      <c r="H16" s="45">
        <v>92.549000000000007</v>
      </c>
      <c r="I16" s="45"/>
      <c r="J16" s="42">
        <v>134</v>
      </c>
      <c r="K16" s="46">
        <f t="shared" si="0"/>
        <v>9458.5999710817541</v>
      </c>
      <c r="L16" s="47"/>
      <c r="M16" s="6">
        <f>IF(J16="","",(K16/J16)/LOOKUP(RIGHT($D$2,3),定数!$A$6:$A$13,定数!$B$6:$B$13))</f>
        <v>0.70586566948371299</v>
      </c>
      <c r="N16" s="42">
        <v>2008</v>
      </c>
      <c r="O16" s="8">
        <v>43811</v>
      </c>
      <c r="P16" s="45">
        <v>90.858000000000004</v>
      </c>
      <c r="Q16" s="45"/>
      <c r="R16" s="48">
        <f>IF(P16="","",T16*M16*LOOKUP(RIGHT($D$2,3),定数!$A$6:$A$13,定数!$B$6:$B$13))</f>
        <v>11936.188470969604</v>
      </c>
      <c r="S16" s="48"/>
      <c r="T16" s="49">
        <f t="shared" si="3"/>
        <v>169.10000000000025</v>
      </c>
      <c r="U16" s="49"/>
      <c r="V16" s="23">
        <f t="shared" si="4"/>
        <v>4</v>
      </c>
      <c r="W16">
        <f t="shared" si="2"/>
        <v>0</v>
      </c>
    </row>
    <row r="17" spans="2:23" x14ac:dyDescent="0.2">
      <c r="B17" s="42">
        <v>9</v>
      </c>
      <c r="C17" s="44">
        <f t="shared" si="1"/>
        <v>327222.8541736948</v>
      </c>
      <c r="D17" s="44"/>
      <c r="E17" s="42">
        <v>2009</v>
      </c>
      <c r="F17" s="8">
        <v>43530</v>
      </c>
      <c r="G17" s="42" t="s">
        <v>4</v>
      </c>
      <c r="H17" s="45">
        <v>98.507000000000005</v>
      </c>
      <c r="I17" s="45"/>
      <c r="J17" s="42">
        <v>193.8</v>
      </c>
      <c r="K17" s="46">
        <f t="shared" si="0"/>
        <v>9816.6856252108428</v>
      </c>
      <c r="L17" s="47"/>
      <c r="M17" s="6">
        <f>IF(J17="","",(K17/J17)/LOOKUP(RIGHT($D$2,3),定数!$A$6:$A$13,定数!$B$6:$B$13))</f>
        <v>0.50653692596547173</v>
      </c>
      <c r="N17" s="42">
        <v>2009</v>
      </c>
      <c r="O17" s="8">
        <v>43536</v>
      </c>
      <c r="P17" s="45">
        <v>96.569000000000003</v>
      </c>
      <c r="Q17" s="45"/>
      <c r="R17" s="48">
        <f>IF(P17="","",T17*M17*LOOKUP(RIGHT($D$2,3),定数!$A$6:$A$13,定数!$B$6:$B$13))</f>
        <v>-9816.6856252108537</v>
      </c>
      <c r="S17" s="48"/>
      <c r="T17" s="49">
        <f t="shared" si="3"/>
        <v>-193.80000000000024</v>
      </c>
      <c r="U17" s="49"/>
      <c r="V17" s="23">
        <f t="shared" si="4"/>
        <v>0</v>
      </c>
      <c r="W17">
        <f t="shared" si="2"/>
        <v>1</v>
      </c>
    </row>
    <row r="18" spans="2:23" x14ac:dyDescent="0.2">
      <c r="B18" s="42">
        <v>10</v>
      </c>
      <c r="C18" s="44">
        <f t="shared" si="1"/>
        <v>317406.16854848393</v>
      </c>
      <c r="D18" s="44"/>
      <c r="E18" s="42">
        <v>2009</v>
      </c>
      <c r="F18" s="8">
        <v>43641</v>
      </c>
      <c r="G18" s="42" t="s">
        <v>3</v>
      </c>
      <c r="H18" s="45">
        <v>95.635000000000005</v>
      </c>
      <c r="I18" s="45"/>
      <c r="J18" s="42">
        <v>92.8</v>
      </c>
      <c r="K18" s="46">
        <f t="shared" si="0"/>
        <v>9522.1850564545166</v>
      </c>
      <c r="L18" s="47"/>
      <c r="M18" s="6">
        <f>IF(J18="","",(K18/J18)/LOOKUP(RIGHT($D$2,3),定数!$A$6:$A$13,定数!$B$6:$B$13))</f>
        <v>1.0260975276351849</v>
      </c>
      <c r="N18" s="42">
        <v>2009</v>
      </c>
      <c r="O18" s="8">
        <v>43647</v>
      </c>
      <c r="P18" s="45">
        <v>96.563000000000002</v>
      </c>
      <c r="Q18" s="45"/>
      <c r="R18" s="48">
        <f>IF(P18="","",T18*M18*LOOKUP(RIGHT($D$2,3),定数!$A$6:$A$13,定数!$B$6:$B$13))</f>
        <v>-9522.1850564544875</v>
      </c>
      <c r="S18" s="48"/>
      <c r="T18" s="49">
        <f t="shared" si="3"/>
        <v>-92.799999999999727</v>
      </c>
      <c r="U18" s="49"/>
      <c r="V18" s="23">
        <f t="shared" si="4"/>
        <v>0</v>
      </c>
      <c r="W18">
        <f t="shared" si="2"/>
        <v>2</v>
      </c>
    </row>
    <row r="19" spans="2:23" x14ac:dyDescent="0.2">
      <c r="B19" s="42">
        <v>11</v>
      </c>
      <c r="C19" s="44">
        <f t="shared" si="1"/>
        <v>307883.98349202942</v>
      </c>
      <c r="D19" s="44"/>
      <c r="E19" s="42">
        <v>2009</v>
      </c>
      <c r="F19" s="8">
        <v>43681</v>
      </c>
      <c r="G19" s="42" t="s">
        <v>4</v>
      </c>
      <c r="H19" s="45">
        <v>95.463999999999999</v>
      </c>
      <c r="I19" s="45"/>
      <c r="J19" s="42">
        <v>111.2</v>
      </c>
      <c r="K19" s="46">
        <f t="shared" si="0"/>
        <v>9236.5195047608831</v>
      </c>
      <c r="L19" s="47"/>
      <c r="M19" s="6">
        <f>IF(J19="","",(K19/J19)/LOOKUP(RIGHT($D$2,3),定数!$A$6:$A$13,定数!$B$6:$B$13))</f>
        <v>0.83062225762238162</v>
      </c>
      <c r="N19" s="42">
        <v>2009</v>
      </c>
      <c r="O19" s="8">
        <v>43684</v>
      </c>
      <c r="P19" s="45">
        <v>96.853999999999999</v>
      </c>
      <c r="Q19" s="45"/>
      <c r="R19" s="48">
        <f>IF(P19="","",T19*M19*LOOKUP(RIGHT($D$2,3),定数!$A$6:$A$13,定数!$B$6:$B$13))</f>
        <v>11545.649380951108</v>
      </c>
      <c r="S19" s="48"/>
      <c r="T19" s="49">
        <f t="shared" si="3"/>
        <v>139.00000000000006</v>
      </c>
      <c r="U19" s="49"/>
      <c r="V19" s="23">
        <f t="shared" si="4"/>
        <v>1</v>
      </c>
      <c r="W19">
        <f t="shared" si="2"/>
        <v>0</v>
      </c>
    </row>
    <row r="20" spans="2:23" x14ac:dyDescent="0.2">
      <c r="B20" s="42">
        <v>12</v>
      </c>
      <c r="C20" s="44">
        <f t="shared" si="1"/>
        <v>319429.63287298055</v>
      </c>
      <c r="D20" s="44"/>
      <c r="E20" s="42">
        <v>2009</v>
      </c>
      <c r="F20" s="8">
        <v>43703</v>
      </c>
      <c r="G20" s="42" t="s">
        <v>3</v>
      </c>
      <c r="H20" s="45">
        <v>93.878</v>
      </c>
      <c r="I20" s="45"/>
      <c r="J20" s="42">
        <v>68</v>
      </c>
      <c r="K20" s="46">
        <f t="shared" si="0"/>
        <v>9582.8889861894168</v>
      </c>
      <c r="L20" s="47"/>
      <c r="M20" s="6">
        <f>IF(J20="","",(K20/J20)/LOOKUP(RIGHT($D$2,3),定数!$A$6:$A$13,定数!$B$6:$B$13))</f>
        <v>1.4092483803219731</v>
      </c>
      <c r="N20" s="42">
        <v>2009</v>
      </c>
      <c r="O20" s="8">
        <v>43708</v>
      </c>
      <c r="P20" s="45">
        <v>93.037000000000006</v>
      </c>
      <c r="Q20" s="45"/>
      <c r="R20" s="48">
        <f>IF(P20="","",T20*M20*LOOKUP(RIGHT($D$2,3),定数!$A$6:$A$13,定数!$B$6:$B$13))</f>
        <v>11851.778878507708</v>
      </c>
      <c r="S20" s="48"/>
      <c r="T20" s="49">
        <f t="shared" si="3"/>
        <v>84.099999999999397</v>
      </c>
      <c r="U20" s="49"/>
      <c r="V20" s="23">
        <f t="shared" si="4"/>
        <v>2</v>
      </c>
      <c r="W20">
        <f t="shared" si="2"/>
        <v>0</v>
      </c>
    </row>
    <row r="21" spans="2:23" x14ac:dyDescent="0.2">
      <c r="B21" s="42">
        <v>13</v>
      </c>
      <c r="C21" s="44">
        <f t="shared" si="1"/>
        <v>331281.41175148828</v>
      </c>
      <c r="D21" s="44"/>
      <c r="E21" s="42">
        <v>2009</v>
      </c>
      <c r="F21" s="8">
        <v>43758</v>
      </c>
      <c r="G21" s="42" t="s">
        <v>4</v>
      </c>
      <c r="H21" s="45">
        <v>91.067999999999998</v>
      </c>
      <c r="I21" s="45"/>
      <c r="J21" s="42">
        <v>99</v>
      </c>
      <c r="K21" s="46">
        <f t="shared" si="0"/>
        <v>9938.4423525446473</v>
      </c>
      <c r="L21" s="47"/>
      <c r="M21" s="6">
        <f>IF(J21="","",(K21/J21)/LOOKUP(RIGHT($D$2,3),定数!$A$6:$A$13,定数!$B$6:$B$13))</f>
        <v>1.0038830659136009</v>
      </c>
      <c r="N21" s="42">
        <v>2009</v>
      </c>
      <c r="O21" s="8">
        <v>43768</v>
      </c>
      <c r="P21" s="45">
        <v>90.078000000000003</v>
      </c>
      <c r="Q21" s="45"/>
      <c r="R21" s="48">
        <f>IF(P21="","",T21*M21*LOOKUP(RIGHT($D$2,3),定数!$A$6:$A$13,定数!$B$6:$B$13))</f>
        <v>-9938.4423525445964</v>
      </c>
      <c r="S21" s="48"/>
      <c r="T21" s="49">
        <f t="shared" si="3"/>
        <v>-98.999999999999488</v>
      </c>
      <c r="U21" s="49"/>
      <c r="V21" s="23">
        <f t="shared" si="4"/>
        <v>0</v>
      </c>
      <c r="W21">
        <f t="shared" si="2"/>
        <v>1</v>
      </c>
    </row>
    <row r="22" spans="2:23" x14ac:dyDescent="0.2">
      <c r="B22" s="42">
        <v>14</v>
      </c>
      <c r="C22" s="44">
        <f t="shared" si="1"/>
        <v>321342.96939894371</v>
      </c>
      <c r="D22" s="44"/>
      <c r="E22" s="42">
        <v>2010</v>
      </c>
      <c r="F22" s="8">
        <v>43493</v>
      </c>
      <c r="G22" s="42" t="s">
        <v>3</v>
      </c>
      <c r="H22" s="45">
        <v>89.61</v>
      </c>
      <c r="I22" s="45"/>
      <c r="J22" s="42">
        <v>93.1</v>
      </c>
      <c r="K22" s="46">
        <f t="shared" si="0"/>
        <v>9640.2890819683107</v>
      </c>
      <c r="L22" s="47"/>
      <c r="M22" s="6">
        <f>IF(J22="","",(K22/J22)/LOOKUP(RIGHT($D$2,3),定数!$A$6:$A$13,定数!$B$6:$B$13))</f>
        <v>1.0354768079450387</v>
      </c>
      <c r="N22" s="42">
        <v>2010</v>
      </c>
      <c r="O22" s="88">
        <v>43497</v>
      </c>
      <c r="P22" s="45">
        <v>90.540999999999997</v>
      </c>
      <c r="Q22" s="45"/>
      <c r="R22" s="48">
        <f>IF(P22="","",T22*M22*LOOKUP(RIGHT($D$2,3),定数!$A$6:$A$13,定数!$B$6:$B$13))</f>
        <v>-9640.2890819682834</v>
      </c>
      <c r="S22" s="48"/>
      <c r="T22" s="49">
        <f t="shared" si="3"/>
        <v>-93.099999999999739</v>
      </c>
      <c r="U22" s="49"/>
      <c r="V22" s="23">
        <f t="shared" si="4"/>
        <v>0</v>
      </c>
      <c r="W22">
        <f t="shared" si="2"/>
        <v>2</v>
      </c>
    </row>
    <row r="23" spans="2:23" x14ac:dyDescent="0.2">
      <c r="B23" s="42">
        <v>15</v>
      </c>
      <c r="C23" s="44">
        <f t="shared" si="1"/>
        <v>311702.6803169754</v>
      </c>
      <c r="D23" s="44"/>
      <c r="E23" s="42">
        <v>2010</v>
      </c>
      <c r="F23" s="8">
        <v>43542</v>
      </c>
      <c r="G23" s="42" t="s">
        <v>4</v>
      </c>
      <c r="H23" s="45">
        <v>90.802000000000007</v>
      </c>
      <c r="I23" s="45"/>
      <c r="J23" s="42">
        <v>105.1</v>
      </c>
      <c r="K23" s="46">
        <f t="shared" si="0"/>
        <v>9351.0804095092608</v>
      </c>
      <c r="L23" s="47"/>
      <c r="M23" s="6">
        <f>IF(J23="","",(K23/J23)/LOOKUP(RIGHT($D$2,3),定数!$A$6:$A$13,定数!$B$6:$B$13))</f>
        <v>0.88973172307414472</v>
      </c>
      <c r="N23" s="42">
        <v>2010</v>
      </c>
      <c r="O23" s="8">
        <v>43548</v>
      </c>
      <c r="P23" s="45">
        <v>92.114000000000004</v>
      </c>
      <c r="Q23" s="45"/>
      <c r="R23" s="48">
        <f>IF(P23="","",T23*M23*LOOKUP(RIGHT($D$2,3),定数!$A$6:$A$13,定数!$B$6:$B$13))</f>
        <v>11673.280206732758</v>
      </c>
      <c r="S23" s="48"/>
      <c r="T23" s="49">
        <f t="shared" si="3"/>
        <v>131.19999999999976</v>
      </c>
      <c r="U23" s="49"/>
      <c r="V23" t="str">
        <f t="shared" ref="V23:W74" si="5">IF(S23&lt;&gt;"",IF(S23&lt;0,1+V22,0),"")</f>
        <v/>
      </c>
      <c r="W23">
        <f t="shared" si="2"/>
        <v>0</v>
      </c>
    </row>
    <row r="24" spans="2:23" x14ac:dyDescent="0.2">
      <c r="B24" s="42">
        <v>16</v>
      </c>
      <c r="C24" s="44">
        <f t="shared" si="1"/>
        <v>323375.96052370814</v>
      </c>
      <c r="D24" s="44"/>
      <c r="E24" s="42">
        <v>2010</v>
      </c>
      <c r="F24" s="8">
        <v>43711</v>
      </c>
      <c r="G24" s="42" t="s">
        <v>3</v>
      </c>
      <c r="H24" s="45">
        <v>84.15</v>
      </c>
      <c r="I24" s="45"/>
      <c r="J24" s="42">
        <v>107.1</v>
      </c>
      <c r="K24" s="46">
        <f t="shared" si="0"/>
        <v>9701.2788157112445</v>
      </c>
      <c r="L24" s="47"/>
      <c r="M24" s="6">
        <f>IF(J24="","",(K24/J24)/LOOKUP(RIGHT($D$2,3),定数!$A$6:$A$13,定数!$B$6:$B$13))</f>
        <v>0.90581501547257193</v>
      </c>
      <c r="N24" s="42">
        <v>2010</v>
      </c>
      <c r="O24" s="8">
        <v>43723</v>
      </c>
      <c r="P24" s="45">
        <v>85.221000000000004</v>
      </c>
      <c r="Q24" s="45"/>
      <c r="R24" s="48">
        <f>IF(P24="","",T24*M24*LOOKUP(RIGHT($D$2,3),定数!$A$6:$A$13,定数!$B$6:$B$13))</f>
        <v>-9701.2788157112263</v>
      </c>
      <c r="S24" s="48"/>
      <c r="T24" s="49">
        <f t="shared" si="3"/>
        <v>-107.0999999999998</v>
      </c>
      <c r="U24" s="49"/>
      <c r="V24" t="str">
        <f t="shared" si="5"/>
        <v/>
      </c>
      <c r="W24">
        <f t="shared" si="2"/>
        <v>1</v>
      </c>
    </row>
    <row r="25" spans="2:23" x14ac:dyDescent="0.2">
      <c r="B25" s="42">
        <v>17</v>
      </c>
      <c r="C25" s="44">
        <f t="shared" si="1"/>
        <v>313674.68170799693</v>
      </c>
      <c r="D25" s="44"/>
      <c r="E25" s="42">
        <v>2010</v>
      </c>
      <c r="F25" s="8">
        <v>43759</v>
      </c>
      <c r="G25" s="42" t="s">
        <v>3</v>
      </c>
      <c r="H25" s="45">
        <v>80.899000000000001</v>
      </c>
      <c r="I25" s="45"/>
      <c r="J25" s="42">
        <v>91.8</v>
      </c>
      <c r="K25" s="46">
        <f t="shared" si="0"/>
        <v>9410.240451239908</v>
      </c>
      <c r="L25" s="47"/>
      <c r="M25" s="6">
        <f>IF(J25="","",(K25/J25)/LOOKUP(RIGHT($D$2,3),定数!$A$6:$A$13,定数!$B$6:$B$13))</f>
        <v>1.0250806591764607</v>
      </c>
      <c r="N25" s="42">
        <v>2010</v>
      </c>
      <c r="O25" s="88">
        <v>43763</v>
      </c>
      <c r="P25" s="45">
        <v>81.816999999999993</v>
      </c>
      <c r="Q25" s="45"/>
      <c r="R25" s="48">
        <f>IF(P25="","",T25*M25*LOOKUP(RIGHT($D$2,3),定数!$A$6:$A$13,定数!$B$6:$B$13))</f>
        <v>-9410.2404512398298</v>
      </c>
      <c r="S25" s="48"/>
      <c r="T25" s="49">
        <f t="shared" si="3"/>
        <v>-91.799999999999216</v>
      </c>
      <c r="U25" s="49"/>
      <c r="V25" t="str">
        <f t="shared" si="5"/>
        <v/>
      </c>
      <c r="W25">
        <f t="shared" si="2"/>
        <v>2</v>
      </c>
    </row>
    <row r="26" spans="2:23" x14ac:dyDescent="0.2">
      <c r="B26" s="42">
        <v>18</v>
      </c>
      <c r="C26" s="44">
        <f>IF(R25="","",C25+R25)</f>
        <v>304264.44125675713</v>
      </c>
      <c r="D26" s="44"/>
      <c r="E26" s="42">
        <v>2011</v>
      </c>
      <c r="F26" s="8">
        <v>43587</v>
      </c>
      <c r="G26" s="42" t="s">
        <v>3</v>
      </c>
      <c r="H26" s="45">
        <v>80.981999999999999</v>
      </c>
      <c r="I26" s="45"/>
      <c r="J26" s="42">
        <v>70</v>
      </c>
      <c r="K26" s="46">
        <f t="shared" si="0"/>
        <v>9127.9332377027131</v>
      </c>
      <c r="L26" s="47"/>
      <c r="M26" s="6">
        <f>IF(J26="","",(K26/J26)/LOOKUP(RIGHT($D$2,3),定数!$A$6:$A$13,定数!$B$6:$B$13))</f>
        <v>1.3039904625289591</v>
      </c>
      <c r="N26" s="42">
        <v>2011</v>
      </c>
      <c r="O26" s="8">
        <v>43590</v>
      </c>
      <c r="P26" s="45">
        <v>80.116</v>
      </c>
      <c r="Q26" s="45"/>
      <c r="R26" s="48">
        <f>IF(P26="","",T26*M26*LOOKUP(RIGHT($D$2,3),定数!$A$6:$A$13,定数!$B$6:$B$13))</f>
        <v>11292.557405500782</v>
      </c>
      <c r="S26" s="48"/>
      <c r="T26" s="49">
        <f t="shared" si="3"/>
        <v>86.599999999999966</v>
      </c>
      <c r="U26" s="49"/>
      <c r="V26" t="str">
        <f t="shared" si="5"/>
        <v/>
      </c>
      <c r="W26">
        <f t="shared" si="2"/>
        <v>0</v>
      </c>
    </row>
    <row r="27" spans="2:23" x14ac:dyDescent="0.2">
      <c r="B27" s="42">
        <v>19</v>
      </c>
      <c r="C27" s="44">
        <f t="shared" si="1"/>
        <v>315556.99866225792</v>
      </c>
      <c r="D27" s="44"/>
      <c r="E27" s="42">
        <v>2011</v>
      </c>
      <c r="F27" s="8">
        <v>43646</v>
      </c>
      <c r="G27" s="42" t="s">
        <v>4</v>
      </c>
      <c r="H27" s="45">
        <v>80.856999999999999</v>
      </c>
      <c r="I27" s="45"/>
      <c r="J27" s="42">
        <v>60.1</v>
      </c>
      <c r="K27" s="46">
        <f t="shared" si="0"/>
        <v>9466.7099598677378</v>
      </c>
      <c r="L27" s="47"/>
      <c r="M27" s="6">
        <f>IF(J27="","",(K27/J27)/LOOKUP(RIGHT($D$2,3),定数!$A$6:$A$13,定数!$B$6:$B$13))</f>
        <v>1.5751597270994571</v>
      </c>
      <c r="N27" s="42">
        <v>2011</v>
      </c>
      <c r="O27" s="8">
        <v>43657</v>
      </c>
      <c r="P27" s="45">
        <v>80.256</v>
      </c>
      <c r="Q27" s="45"/>
      <c r="R27" s="48">
        <f>IF(P27="","",T27*M27*LOOKUP(RIGHT($D$2,3),定数!$A$6:$A$13,定数!$B$6:$B$13))</f>
        <v>-9466.7099598677232</v>
      </c>
      <c r="S27" s="48"/>
      <c r="T27" s="49">
        <f t="shared" si="3"/>
        <v>-60.099999999999909</v>
      </c>
      <c r="U27" s="49"/>
      <c r="V27" t="str">
        <f t="shared" si="5"/>
        <v/>
      </c>
      <c r="W27">
        <f t="shared" si="2"/>
        <v>1</v>
      </c>
    </row>
    <row r="28" spans="2:23" x14ac:dyDescent="0.2">
      <c r="B28" s="42">
        <v>20</v>
      </c>
      <c r="C28" s="44">
        <f t="shared" si="1"/>
        <v>306090.28870239021</v>
      </c>
      <c r="D28" s="44"/>
      <c r="E28" s="42">
        <v>2011</v>
      </c>
      <c r="F28" s="8">
        <v>43650</v>
      </c>
      <c r="G28" s="42" t="s">
        <v>4</v>
      </c>
      <c r="H28" s="45">
        <v>80.872</v>
      </c>
      <c r="I28" s="45"/>
      <c r="J28" s="42">
        <v>34.5</v>
      </c>
      <c r="K28" s="46">
        <f t="shared" si="0"/>
        <v>9182.708661071707</v>
      </c>
      <c r="L28" s="47"/>
      <c r="M28" s="6">
        <f>IF(J28="","",(K28/J28)/LOOKUP(RIGHT($D$2,3),定数!$A$6:$A$13,定数!$B$6:$B$13))</f>
        <v>2.6616546843686111</v>
      </c>
      <c r="N28" s="42">
        <v>2011</v>
      </c>
      <c r="O28" s="8">
        <v>43654</v>
      </c>
      <c r="P28" s="45">
        <v>80.527000000000001</v>
      </c>
      <c r="Q28" s="45"/>
      <c r="R28" s="48">
        <f>IF(P28="","",T28*M28*LOOKUP(RIGHT($D$2,3),定数!$A$6:$A$13,定数!$B$6:$B$13))</f>
        <v>-9182.7086610716779</v>
      </c>
      <c r="S28" s="48"/>
      <c r="T28" s="49">
        <f t="shared" si="3"/>
        <v>-34.499999999999886</v>
      </c>
      <c r="U28" s="49"/>
      <c r="V28" t="str">
        <f t="shared" si="5"/>
        <v/>
      </c>
      <c r="W28">
        <f t="shared" si="2"/>
        <v>2</v>
      </c>
    </row>
    <row r="29" spans="2:23" x14ac:dyDescent="0.2">
      <c r="B29" s="42">
        <v>21</v>
      </c>
      <c r="C29" s="44">
        <f t="shared" si="1"/>
        <v>296907.58004131855</v>
      </c>
      <c r="D29" s="44"/>
      <c r="E29" s="42">
        <v>2011</v>
      </c>
      <c r="F29" s="8">
        <v>43812</v>
      </c>
      <c r="G29" s="42" t="s">
        <v>4</v>
      </c>
      <c r="H29" s="45">
        <v>78.022000000000006</v>
      </c>
      <c r="I29" s="45"/>
      <c r="J29" s="42">
        <v>38.9</v>
      </c>
      <c r="K29" s="46">
        <f t="shared" si="0"/>
        <v>8907.2274012395555</v>
      </c>
      <c r="L29" s="47"/>
      <c r="M29" s="6">
        <f>IF(J29="","",(K29/J29)/LOOKUP(RIGHT($D$2,3),定数!$A$6:$A$13,定数!$B$6:$B$13))</f>
        <v>2.2897756815525852</v>
      </c>
      <c r="N29" s="42">
        <v>2011</v>
      </c>
      <c r="O29" s="88">
        <v>43815</v>
      </c>
      <c r="P29" s="45">
        <v>77.632999999999996</v>
      </c>
      <c r="Q29" s="45"/>
      <c r="R29" s="48">
        <f>IF(P29="","",T29*M29*LOOKUP(RIGHT($D$2,3),定数!$A$6:$A$13,定数!$B$6:$B$13))</f>
        <v>-8907.2274012397847</v>
      </c>
      <c r="S29" s="48"/>
      <c r="T29" s="49">
        <f t="shared" si="3"/>
        <v>-38.900000000001</v>
      </c>
      <c r="U29" s="49"/>
      <c r="V29" t="str">
        <f t="shared" si="5"/>
        <v/>
      </c>
      <c r="W29">
        <f t="shared" si="2"/>
        <v>3</v>
      </c>
    </row>
    <row r="30" spans="2:23" x14ac:dyDescent="0.2">
      <c r="B30" s="42">
        <v>22</v>
      </c>
      <c r="C30" s="44">
        <f t="shared" si="1"/>
        <v>288000.35264007875</v>
      </c>
      <c r="D30" s="44"/>
      <c r="E30" s="42">
        <v>2012</v>
      </c>
      <c r="F30" s="8">
        <v>43630</v>
      </c>
      <c r="G30" s="42" t="s">
        <v>4</v>
      </c>
      <c r="H30" s="45">
        <v>79.477999999999994</v>
      </c>
      <c r="I30" s="45"/>
      <c r="J30" s="42">
        <v>32.799999999999997</v>
      </c>
      <c r="K30" s="46">
        <f t="shared" si="0"/>
        <v>8640.0105792023624</v>
      </c>
      <c r="L30" s="47"/>
      <c r="M30" s="6">
        <f>IF(J30="","",(K30/J30)/LOOKUP(RIGHT($D$2,3),定数!$A$6:$A$13,定数!$B$6:$B$13))</f>
        <v>2.6341495668299886</v>
      </c>
      <c r="N30" s="42">
        <v>2012</v>
      </c>
      <c r="O30" s="8">
        <v>43631</v>
      </c>
      <c r="P30" s="45">
        <v>79.150000000000006</v>
      </c>
      <c r="Q30" s="45"/>
      <c r="R30" s="48">
        <f>IF(P30="","",T30*M30*LOOKUP(RIGHT($D$2,3),定数!$A$6:$A$13,定数!$B$6:$B$13))</f>
        <v>-8640.0105792020659</v>
      </c>
      <c r="S30" s="48"/>
      <c r="T30" s="49">
        <f t="shared" si="3"/>
        <v>-32.799999999998875</v>
      </c>
      <c r="U30" s="49"/>
      <c r="V30" t="str">
        <f t="shared" si="5"/>
        <v/>
      </c>
      <c r="W30">
        <f t="shared" si="2"/>
        <v>4</v>
      </c>
    </row>
    <row r="31" spans="2:23" x14ac:dyDescent="0.2">
      <c r="B31" s="42">
        <v>23</v>
      </c>
      <c r="C31" s="44">
        <f t="shared" si="1"/>
        <v>279360.34206087666</v>
      </c>
      <c r="D31" s="44"/>
      <c r="E31" s="42">
        <v>2012</v>
      </c>
      <c r="F31" s="8">
        <v>43650</v>
      </c>
      <c r="G31" s="42" t="s">
        <v>4</v>
      </c>
      <c r="H31" s="45">
        <v>79.966999999999999</v>
      </c>
      <c r="I31" s="45"/>
      <c r="J31" s="42">
        <v>38.4</v>
      </c>
      <c r="K31" s="46">
        <f t="shared" si="0"/>
        <v>8380.8102618263001</v>
      </c>
      <c r="L31" s="47"/>
      <c r="M31" s="6">
        <f>IF(J31="","",(K31/J31)/LOOKUP(RIGHT($D$2,3),定数!$A$6:$A$13,定数!$B$6:$B$13))</f>
        <v>2.1825026723505991</v>
      </c>
      <c r="N31" s="42">
        <v>2012</v>
      </c>
      <c r="O31" s="8">
        <v>43654</v>
      </c>
      <c r="P31" s="45">
        <v>79.582999999999998</v>
      </c>
      <c r="Q31" s="45"/>
      <c r="R31" s="48">
        <f>IF(P31="","",T31*M31*LOOKUP(RIGHT($D$2,3),定数!$A$6:$A$13,定数!$B$6:$B$13))</f>
        <v>-8380.8102618263074</v>
      </c>
      <c r="S31" s="48"/>
      <c r="T31" s="49">
        <f t="shared" si="3"/>
        <v>-38.400000000000034</v>
      </c>
      <c r="U31" s="49"/>
      <c r="V31" t="str">
        <f t="shared" si="5"/>
        <v/>
      </c>
      <c r="W31">
        <f t="shared" si="2"/>
        <v>5</v>
      </c>
    </row>
    <row r="32" spans="2:23" x14ac:dyDescent="0.2">
      <c r="B32" s="42">
        <v>24</v>
      </c>
      <c r="C32" s="44">
        <f>IF(R31="","",C31+R31)</f>
        <v>270979.53179905034</v>
      </c>
      <c r="D32" s="44"/>
      <c r="E32" s="42">
        <v>2012</v>
      </c>
      <c r="F32" s="8">
        <v>43797</v>
      </c>
      <c r="G32" s="42" t="s">
        <v>4</v>
      </c>
      <c r="H32" s="45">
        <v>82.213999999999999</v>
      </c>
      <c r="I32" s="45"/>
      <c r="J32" s="42">
        <v>53.4</v>
      </c>
      <c r="K32" s="46">
        <f t="shared" si="0"/>
        <v>8129.3859539715095</v>
      </c>
      <c r="L32" s="47"/>
      <c r="M32" s="6">
        <f>IF(J32="","",(K32/J32)/LOOKUP(RIGHT($D$2,3),定数!$A$6:$A$13,定数!$B$6:$B$13))</f>
        <v>1.5223569202193838</v>
      </c>
      <c r="N32" s="42">
        <v>2012</v>
      </c>
      <c r="O32" s="8">
        <v>43811</v>
      </c>
      <c r="P32" s="45">
        <v>82.869</v>
      </c>
      <c r="Q32" s="45"/>
      <c r="R32" s="48">
        <f>IF(P32="","",T32*M32*LOOKUP(RIGHT($D$2,3),定数!$A$6:$A$13,定数!$B$6:$B$13))</f>
        <v>9971.4378274369828</v>
      </c>
      <c r="S32" s="48"/>
      <c r="T32" s="49">
        <f t="shared" si="3"/>
        <v>65.500000000000114</v>
      </c>
      <c r="U32" s="49"/>
      <c r="V32" t="str">
        <f t="shared" si="5"/>
        <v/>
      </c>
      <c r="W32">
        <f t="shared" si="2"/>
        <v>0</v>
      </c>
    </row>
    <row r="33" spans="2:23" x14ac:dyDescent="0.2">
      <c r="B33" s="42">
        <v>25</v>
      </c>
      <c r="C33" s="44">
        <f t="shared" si="1"/>
        <v>280950.96962648735</v>
      </c>
      <c r="D33" s="44"/>
      <c r="E33" s="42">
        <v>2013</v>
      </c>
      <c r="F33" s="8">
        <v>43481</v>
      </c>
      <c r="G33" s="42" t="s">
        <v>4</v>
      </c>
      <c r="H33" s="45">
        <v>88.778999999999996</v>
      </c>
      <c r="I33" s="45"/>
      <c r="J33" s="42">
        <v>98.4</v>
      </c>
      <c r="K33" s="46">
        <f t="shared" si="0"/>
        <v>8428.5290887946194</v>
      </c>
      <c r="L33" s="47"/>
      <c r="M33" s="6">
        <f>IF(J33="","",(K33/J33)/LOOKUP(RIGHT($D$2,3),定数!$A$6:$A$13,定数!$B$6:$B$13))</f>
        <v>0.85655783422709542</v>
      </c>
      <c r="N33" s="42">
        <v>2013</v>
      </c>
      <c r="O33" s="8">
        <v>43482</v>
      </c>
      <c r="P33" s="45">
        <v>90.019000000000005</v>
      </c>
      <c r="Q33" s="45"/>
      <c r="R33" s="48">
        <f>IF(P33="","",T33*M33*LOOKUP(RIGHT($D$2,3),定数!$A$6:$A$13,定数!$B$6:$B$13))</f>
        <v>10621.317144416062</v>
      </c>
      <c r="S33" s="48"/>
      <c r="T33" s="49">
        <f t="shared" si="3"/>
        <v>124.00000000000091</v>
      </c>
      <c r="U33" s="49"/>
      <c r="V33" t="str">
        <f t="shared" si="5"/>
        <v/>
      </c>
      <c r="W33">
        <f t="shared" si="2"/>
        <v>0</v>
      </c>
    </row>
    <row r="34" spans="2:23" x14ac:dyDescent="0.2">
      <c r="B34" s="42">
        <v>26</v>
      </c>
      <c r="C34" s="44">
        <f t="shared" si="1"/>
        <v>291572.28677090339</v>
      </c>
      <c r="D34" s="44"/>
      <c r="E34" s="42">
        <v>2013</v>
      </c>
      <c r="F34" s="8">
        <v>43732</v>
      </c>
      <c r="G34" s="42" t="s">
        <v>3</v>
      </c>
      <c r="H34" s="45">
        <v>98.457999999999998</v>
      </c>
      <c r="I34" s="45"/>
      <c r="J34" s="42">
        <v>70.7</v>
      </c>
      <c r="K34" s="46">
        <f t="shared" si="0"/>
        <v>8747.168603127102</v>
      </c>
      <c r="L34" s="47"/>
      <c r="M34" s="6">
        <f>IF(J34="","",(K34/J34)/LOOKUP(RIGHT($D$2,3),定数!$A$6:$A$13,定数!$B$6:$B$13))</f>
        <v>1.23722328191331</v>
      </c>
      <c r="N34" s="42">
        <v>2013</v>
      </c>
      <c r="O34" s="8">
        <v>43732</v>
      </c>
      <c r="P34" s="45">
        <v>99.165000000000006</v>
      </c>
      <c r="Q34" s="45"/>
      <c r="R34" s="48">
        <f>IF(P34="","",T34*M34*LOOKUP(RIGHT($D$2,3),定数!$A$6:$A$13,定数!$B$6:$B$13))</f>
        <v>-8747.1686031271984</v>
      </c>
      <c r="S34" s="48"/>
      <c r="T34" s="49">
        <f t="shared" si="3"/>
        <v>-70.700000000000784</v>
      </c>
      <c r="U34" s="49"/>
      <c r="V34" t="str">
        <f t="shared" si="5"/>
        <v/>
      </c>
      <c r="W34">
        <f t="shared" si="2"/>
        <v>1</v>
      </c>
    </row>
    <row r="35" spans="2:23" x14ac:dyDescent="0.2">
      <c r="B35" s="42">
        <v>27</v>
      </c>
      <c r="C35" s="44">
        <f t="shared" si="1"/>
        <v>282825.11816777621</v>
      </c>
      <c r="D35" s="44"/>
      <c r="E35" s="42">
        <v>2013</v>
      </c>
      <c r="F35" s="8">
        <v>43789</v>
      </c>
      <c r="G35" s="42" t="s">
        <v>4</v>
      </c>
      <c r="H35" s="45">
        <v>100.255</v>
      </c>
      <c r="I35" s="45"/>
      <c r="J35" s="42">
        <v>47.4</v>
      </c>
      <c r="K35" s="46">
        <f t="shared" si="0"/>
        <v>8484.7535450332853</v>
      </c>
      <c r="L35" s="47"/>
      <c r="M35" s="6">
        <f>IF(J35="","",(K35/J35)/LOOKUP(RIGHT($D$2,3),定数!$A$6:$A$13,定数!$B$6:$B$13))</f>
        <v>1.790032393466938</v>
      </c>
      <c r="N35" s="42">
        <v>2013</v>
      </c>
      <c r="O35" s="8">
        <v>43790</v>
      </c>
      <c r="P35" s="45">
        <v>100.818</v>
      </c>
      <c r="Q35" s="45"/>
      <c r="R35" s="48">
        <f>IF(P35="","",T35*M35*LOOKUP(RIGHT($D$2,3),定数!$A$6:$A$13,定数!$B$6:$B$13))</f>
        <v>10077.882375218904</v>
      </c>
      <c r="S35" s="48"/>
      <c r="T35" s="49">
        <f t="shared" si="3"/>
        <v>56.300000000000239</v>
      </c>
      <c r="U35" s="49"/>
      <c r="V35" t="str">
        <f t="shared" si="5"/>
        <v/>
      </c>
      <c r="W35">
        <f t="shared" si="2"/>
        <v>0</v>
      </c>
    </row>
    <row r="36" spans="2:23" x14ac:dyDescent="0.2">
      <c r="B36" s="42">
        <v>28</v>
      </c>
      <c r="C36" s="44">
        <f t="shared" si="1"/>
        <v>292903.00054299511</v>
      </c>
      <c r="D36" s="44"/>
      <c r="E36" s="42">
        <v>2014</v>
      </c>
      <c r="F36" s="8">
        <v>43640</v>
      </c>
      <c r="G36" s="42" t="s">
        <v>3</v>
      </c>
      <c r="H36" s="45">
        <v>101.8</v>
      </c>
      <c r="I36" s="45"/>
      <c r="J36" s="42">
        <v>35.9</v>
      </c>
      <c r="K36" s="46">
        <f t="shared" si="0"/>
        <v>8787.0900162898524</v>
      </c>
      <c r="L36" s="47"/>
      <c r="M36" s="6">
        <f>IF(J36="","",(K36/J36)/LOOKUP(RIGHT($D$2,3),定数!$A$6:$A$13,定数!$B$6:$B$13))</f>
        <v>2.4476573861531623</v>
      </c>
      <c r="N36" s="42">
        <v>2014</v>
      </c>
      <c r="O36" s="8">
        <v>43643</v>
      </c>
      <c r="P36" s="45">
        <v>101.367</v>
      </c>
      <c r="Q36" s="45"/>
      <c r="R36" s="48">
        <f>IF(P36="","",T36*M36*LOOKUP(RIGHT($D$2,3),定数!$A$6:$A$13,定数!$B$6:$B$13))</f>
        <v>10598.356482043015</v>
      </c>
      <c r="S36" s="48"/>
      <c r="T36" s="49">
        <f t="shared" si="3"/>
        <v>43.299999999999272</v>
      </c>
      <c r="U36" s="49"/>
      <c r="V36" t="str">
        <f t="shared" si="5"/>
        <v/>
      </c>
      <c r="W36">
        <f t="shared" si="2"/>
        <v>0</v>
      </c>
    </row>
    <row r="37" spans="2:23" x14ac:dyDescent="0.2">
      <c r="B37" s="42">
        <v>29</v>
      </c>
      <c r="C37" s="44">
        <f t="shared" si="1"/>
        <v>303501.3570250381</v>
      </c>
      <c r="D37" s="44"/>
      <c r="E37" s="42">
        <v>2014</v>
      </c>
      <c r="F37" s="8">
        <v>43655</v>
      </c>
      <c r="G37" s="42" t="s">
        <v>3</v>
      </c>
      <c r="H37" s="45">
        <v>101.42700000000001</v>
      </c>
      <c r="I37" s="45"/>
      <c r="J37" s="42">
        <v>42.3</v>
      </c>
      <c r="K37" s="46">
        <f t="shared" si="0"/>
        <v>9105.0407107511419</v>
      </c>
      <c r="L37" s="47"/>
      <c r="M37" s="6">
        <f>IF(J37="","",(K37/J37)/LOOKUP(RIGHT($D$2,3),定数!$A$6:$A$13,定数!$B$6:$B$13))</f>
        <v>2.1524918937945965</v>
      </c>
      <c r="N37" s="42">
        <v>2014</v>
      </c>
      <c r="O37" s="8">
        <v>43670</v>
      </c>
      <c r="P37" s="45">
        <v>101.85</v>
      </c>
      <c r="Q37" s="45"/>
      <c r="R37" s="48">
        <f>IF(P37="","",T37*M37*LOOKUP(RIGHT($D$2,3),定数!$A$6:$A$13,定数!$B$6:$B$13))</f>
        <v>-9105.0407107508763</v>
      </c>
      <c r="S37" s="48"/>
      <c r="T37" s="49">
        <f t="shared" si="3"/>
        <v>-42.299999999998761</v>
      </c>
      <c r="U37" s="49"/>
      <c r="V37" t="str">
        <f t="shared" si="5"/>
        <v/>
      </c>
      <c r="W37">
        <f t="shared" si="2"/>
        <v>1</v>
      </c>
    </row>
    <row r="38" spans="2:23" x14ac:dyDescent="0.2">
      <c r="B38" s="42">
        <v>30</v>
      </c>
      <c r="C38" s="44">
        <f t="shared" si="1"/>
        <v>294396.31631428725</v>
      </c>
      <c r="D38" s="44"/>
      <c r="E38" s="42">
        <v>2014</v>
      </c>
      <c r="F38" s="8">
        <v>43786</v>
      </c>
      <c r="G38" s="42" t="s">
        <v>4</v>
      </c>
      <c r="H38" s="45">
        <v>116.88</v>
      </c>
      <c r="I38" s="45"/>
      <c r="J38" s="42">
        <v>143.4</v>
      </c>
      <c r="K38" s="46">
        <f t="shared" si="0"/>
        <v>8831.8894894286168</v>
      </c>
      <c r="L38" s="47"/>
      <c r="M38" s="6">
        <f>IF(J38="","",(K38/J38)/LOOKUP(RIGHT($D$2,3),定数!$A$6:$A$13,定数!$B$6:$B$13))</f>
        <v>0.61589187513449206</v>
      </c>
      <c r="N38" s="42">
        <v>2014</v>
      </c>
      <c r="O38" s="8">
        <v>43789</v>
      </c>
      <c r="P38" s="45">
        <v>118.676</v>
      </c>
      <c r="Q38" s="45"/>
      <c r="R38" s="48">
        <f>IF(P38="","",T38*M38*LOOKUP(RIGHT($D$2,3),定数!$A$6:$A$13,定数!$B$6:$B$13))</f>
        <v>11061.418077415517</v>
      </c>
      <c r="S38" s="48"/>
      <c r="T38" s="49">
        <f t="shared" si="3"/>
        <v>179.60000000000065</v>
      </c>
      <c r="U38" s="49"/>
      <c r="V38" t="str">
        <f t="shared" si="5"/>
        <v/>
      </c>
      <c r="W38">
        <f t="shared" si="2"/>
        <v>0</v>
      </c>
    </row>
    <row r="39" spans="2:23" x14ac:dyDescent="0.2">
      <c r="B39" s="42">
        <v>31</v>
      </c>
      <c r="C39" s="44">
        <f t="shared" si="1"/>
        <v>305457.73439170275</v>
      </c>
      <c r="D39" s="44"/>
      <c r="E39" s="42">
        <v>2015</v>
      </c>
      <c r="F39" s="8">
        <v>43477</v>
      </c>
      <c r="G39" s="42" t="s">
        <v>3</v>
      </c>
      <c r="H39" s="45">
        <v>118.081</v>
      </c>
      <c r="I39" s="45"/>
      <c r="J39" s="42">
        <v>122.7</v>
      </c>
      <c r="K39" s="46">
        <f t="shared" si="0"/>
        <v>9163.7320317510821</v>
      </c>
      <c r="L39" s="47"/>
      <c r="M39" s="6">
        <f>IF(J39="","",(K39/J39)/LOOKUP(RIGHT($D$2,3),定数!$A$6:$A$13,定数!$B$6:$B$13))</f>
        <v>0.74684042638558124</v>
      </c>
      <c r="N39" s="42">
        <v>2015</v>
      </c>
      <c r="O39" s="8">
        <v>43479</v>
      </c>
      <c r="P39" s="45">
        <v>116.545</v>
      </c>
      <c r="Q39" s="45"/>
      <c r="R39" s="48">
        <f>IF(P39="","",T39*M39*LOOKUP(RIGHT($D$2,3),定数!$A$6:$A$13,定数!$B$6:$B$13))</f>
        <v>11471.468949282538</v>
      </c>
      <c r="S39" s="48"/>
      <c r="T39" s="49">
        <f t="shared" si="3"/>
        <v>153.60000000000014</v>
      </c>
      <c r="U39" s="49"/>
      <c r="V39" t="str">
        <f t="shared" si="5"/>
        <v/>
      </c>
      <c r="W39">
        <f t="shared" si="2"/>
        <v>0</v>
      </c>
    </row>
    <row r="40" spans="2:23" x14ac:dyDescent="0.2">
      <c r="B40" s="42">
        <v>32</v>
      </c>
      <c r="C40" s="44">
        <f t="shared" si="1"/>
        <v>316929.20334098529</v>
      </c>
      <c r="D40" s="44"/>
      <c r="E40" s="42">
        <v>2015</v>
      </c>
      <c r="F40" s="8">
        <v>43633</v>
      </c>
      <c r="G40" s="42" t="s">
        <v>3</v>
      </c>
      <c r="H40" s="45">
        <v>123.191</v>
      </c>
      <c r="I40" s="45"/>
      <c r="J40" s="42">
        <v>124.3</v>
      </c>
      <c r="K40" s="46">
        <f t="shared" si="0"/>
        <v>9507.8761002295578</v>
      </c>
      <c r="L40" s="47"/>
      <c r="M40" s="6">
        <f>IF(J40="","",(K40/J40)/LOOKUP(RIGHT($D$2,3),定数!$A$6:$A$13,定数!$B$6:$B$13))</f>
        <v>0.76491360420189525</v>
      </c>
      <c r="N40" s="42">
        <v>2015</v>
      </c>
      <c r="O40" s="8">
        <v>43654</v>
      </c>
      <c r="P40" s="45">
        <v>121.63500000000001</v>
      </c>
      <c r="Q40" s="45"/>
      <c r="R40" s="48">
        <f>IF(P40="","",T40*M40*LOOKUP(RIGHT($D$2,3),定数!$A$6:$A$13,定数!$B$6:$B$13))</f>
        <v>11902.055681381471</v>
      </c>
      <c r="S40" s="48"/>
      <c r="T40" s="49">
        <f t="shared" si="3"/>
        <v>155.59999999999974</v>
      </c>
      <c r="U40" s="49"/>
      <c r="V40" t="str">
        <f t="shared" si="5"/>
        <v/>
      </c>
      <c r="W40">
        <f t="shared" si="2"/>
        <v>0</v>
      </c>
    </row>
    <row r="41" spans="2:23" x14ac:dyDescent="0.2">
      <c r="B41" s="42">
        <v>33</v>
      </c>
      <c r="C41" s="44">
        <f t="shared" si="1"/>
        <v>328831.25902236678</v>
      </c>
      <c r="D41" s="44"/>
      <c r="E41" s="42">
        <v>2016</v>
      </c>
      <c r="F41" s="8">
        <v>43797</v>
      </c>
      <c r="G41" s="42" t="s">
        <v>4</v>
      </c>
      <c r="H41" s="45">
        <v>112.976</v>
      </c>
      <c r="I41" s="45"/>
      <c r="J41" s="42">
        <v>162.30000000000001</v>
      </c>
      <c r="K41" s="46">
        <f t="shared" si="0"/>
        <v>9864.9377706710038</v>
      </c>
      <c r="L41" s="47"/>
      <c r="M41" s="6">
        <f>IF(J41="","",(K41/J41)/LOOKUP(RIGHT($D$2,3),定数!$A$6:$A$13,定数!$B$6:$B$13))</f>
        <v>0.60782118118736927</v>
      </c>
      <c r="N41" s="42">
        <v>2016</v>
      </c>
      <c r="O41" s="8">
        <v>43808</v>
      </c>
      <c r="P41" s="89">
        <v>115.024</v>
      </c>
      <c r="Q41" s="89"/>
      <c r="R41" s="48">
        <f>IF(P41="","",T41*M41*LOOKUP(RIGHT($D$2,3),定数!$A$6:$A$13,定数!$B$6:$B$13))</f>
        <v>12448.177790717335</v>
      </c>
      <c r="S41" s="48"/>
      <c r="T41" s="49">
        <f t="shared" si="3"/>
        <v>204.80000000000018</v>
      </c>
      <c r="U41" s="49"/>
      <c r="V41" t="str">
        <f t="shared" si="5"/>
        <v/>
      </c>
      <c r="W41">
        <f t="shared" si="2"/>
        <v>0</v>
      </c>
    </row>
    <row r="42" spans="2:23" x14ac:dyDescent="0.2">
      <c r="B42" s="42">
        <v>34</v>
      </c>
      <c r="C42" s="44">
        <f t="shared" si="1"/>
        <v>341279.43681308412</v>
      </c>
      <c r="D42" s="44"/>
      <c r="E42" s="42">
        <v>2016</v>
      </c>
      <c r="F42" s="8">
        <v>43798</v>
      </c>
      <c r="G42" s="42" t="s">
        <v>4</v>
      </c>
      <c r="H42" s="45">
        <v>113.342</v>
      </c>
      <c r="I42" s="45"/>
      <c r="J42" s="42">
        <v>172.6</v>
      </c>
      <c r="K42" s="46">
        <f t="shared" si="0"/>
        <v>10238.383104392524</v>
      </c>
      <c r="L42" s="47"/>
      <c r="M42" s="6">
        <f>IF(J42="","",(K42/J42)/LOOKUP(RIGHT($D$2,3),定数!$A$6:$A$13,定数!$B$6:$B$13))</f>
        <v>0.59318557962876728</v>
      </c>
      <c r="N42" s="42">
        <v>2016</v>
      </c>
      <c r="O42" s="8">
        <v>43800</v>
      </c>
      <c r="P42" s="89">
        <v>115.511</v>
      </c>
      <c r="Q42" s="89"/>
      <c r="R42" s="48">
        <f>IF(P42="","",T42*M42*LOOKUP(RIGHT($D$2,3),定数!$A$6:$A$13,定数!$B$6:$B$13))</f>
        <v>12866.195222147946</v>
      </c>
      <c r="S42" s="48"/>
      <c r="T42" s="49">
        <f t="shared" si="3"/>
        <v>216.89999999999969</v>
      </c>
      <c r="U42" s="49"/>
      <c r="V42" t="str">
        <f t="shared" si="5"/>
        <v/>
      </c>
      <c r="W42">
        <f t="shared" si="2"/>
        <v>0</v>
      </c>
    </row>
    <row r="43" spans="2:23" x14ac:dyDescent="0.2">
      <c r="B43" s="42">
        <v>35</v>
      </c>
      <c r="C43" s="44">
        <f t="shared" si="1"/>
        <v>354145.63203523209</v>
      </c>
      <c r="D43" s="44"/>
      <c r="E43" s="42">
        <v>2016</v>
      </c>
      <c r="F43" s="8">
        <v>43807</v>
      </c>
      <c r="G43" s="42" t="s">
        <v>4</v>
      </c>
      <c r="H43" s="45">
        <v>114.381</v>
      </c>
      <c r="I43" s="45"/>
      <c r="J43" s="42">
        <v>125.8</v>
      </c>
      <c r="K43" s="46">
        <f t="shared" si="0"/>
        <v>10624.368961056962</v>
      </c>
      <c r="L43" s="47"/>
      <c r="M43" s="6">
        <f>IF(J43="","",(K43/J43)/LOOKUP(RIGHT($D$2,3),定数!$A$6:$A$13,定数!$B$6:$B$13))</f>
        <v>0.84454443251645173</v>
      </c>
      <c r="N43" s="42">
        <v>2016</v>
      </c>
      <c r="O43" s="8">
        <v>43811</v>
      </c>
      <c r="P43" s="89">
        <v>115.965</v>
      </c>
      <c r="Q43" s="89"/>
      <c r="R43" s="48">
        <f>IF(P43="","",T43*M43*LOOKUP(RIGHT($D$2,3),定数!$A$6:$A$13,定数!$B$6:$B$13))</f>
        <v>13377.583811060624</v>
      </c>
      <c r="S43" s="48"/>
      <c r="T43" s="49">
        <f t="shared" si="3"/>
        <v>158.40000000000032</v>
      </c>
      <c r="U43" s="49"/>
      <c r="V43" t="str">
        <f t="shared" si="5"/>
        <v/>
      </c>
      <c r="W43">
        <f t="shared" si="2"/>
        <v>0</v>
      </c>
    </row>
    <row r="44" spans="2:23" x14ac:dyDescent="0.2">
      <c r="B44" s="42">
        <v>36</v>
      </c>
      <c r="C44" s="44">
        <f t="shared" si="1"/>
        <v>367523.21584629273</v>
      </c>
      <c r="D44" s="44"/>
      <c r="E44" s="42">
        <v>2017</v>
      </c>
      <c r="F44" s="8">
        <v>43702</v>
      </c>
      <c r="G44" s="42" t="s">
        <v>3</v>
      </c>
      <c r="H44" s="45">
        <v>109.164</v>
      </c>
      <c r="I44" s="45"/>
      <c r="J44" s="42">
        <v>67.2</v>
      </c>
      <c r="K44" s="46">
        <f t="shared" si="0"/>
        <v>11025.696475388782</v>
      </c>
      <c r="L44" s="47"/>
      <c r="M44" s="6">
        <f>IF(J44="","",(K44/J44)/LOOKUP(RIGHT($D$2,3),定数!$A$6:$A$13,定数!$B$6:$B$13))</f>
        <v>1.6407286421709497</v>
      </c>
      <c r="N44" s="42">
        <v>2017</v>
      </c>
      <c r="O44" s="8">
        <v>43706</v>
      </c>
      <c r="P44" s="45">
        <v>108.333</v>
      </c>
      <c r="Q44" s="45"/>
      <c r="R44" s="48">
        <f>IF(P44="","",T44*M44*LOOKUP(RIGHT($D$2,3),定数!$A$6:$A$13,定数!$B$6:$B$13))</f>
        <v>13634.455016440643</v>
      </c>
      <c r="S44" s="48"/>
      <c r="T44" s="49">
        <f t="shared" si="3"/>
        <v>83.100000000000307</v>
      </c>
      <c r="U44" s="49"/>
      <c r="V44" t="str">
        <f t="shared" si="5"/>
        <v/>
      </c>
      <c r="W44">
        <f t="shared" si="2"/>
        <v>0</v>
      </c>
    </row>
    <row r="45" spans="2:23" x14ac:dyDescent="0.2">
      <c r="B45" s="42">
        <v>37</v>
      </c>
      <c r="C45" s="44">
        <f t="shared" si="1"/>
        <v>381157.67086273339</v>
      </c>
      <c r="D45" s="44"/>
      <c r="E45" s="42">
        <v>2017</v>
      </c>
      <c r="F45" s="8">
        <v>43742</v>
      </c>
      <c r="G45" s="42" t="s">
        <v>4</v>
      </c>
      <c r="H45" s="45">
        <v>112.95399999999999</v>
      </c>
      <c r="I45" s="45"/>
      <c r="J45" s="42">
        <v>63.7</v>
      </c>
      <c r="K45" s="46">
        <f t="shared" si="0"/>
        <v>11434.730125882001</v>
      </c>
      <c r="L45" s="47"/>
      <c r="M45" s="6">
        <f>IF(J45="","",(K45/J45)/LOOKUP(RIGHT($D$2,3),定数!$A$6:$A$13,定数!$B$6:$B$13))</f>
        <v>1.795091071567033</v>
      </c>
      <c r="N45" s="42">
        <v>2017</v>
      </c>
      <c r="O45" s="88">
        <v>43748</v>
      </c>
      <c r="P45" s="45">
        <v>112.31699999999999</v>
      </c>
      <c r="Q45" s="45"/>
      <c r="R45" s="48">
        <f>IF(P45="","",T45*M45*LOOKUP(RIGHT($D$2,3),定数!$A$6:$A$13,定数!$B$6:$B$13))</f>
        <v>-11434.730125882008</v>
      </c>
      <c r="S45" s="48"/>
      <c r="T45" s="49">
        <f t="shared" si="3"/>
        <v>-63.700000000000045</v>
      </c>
      <c r="U45" s="49"/>
      <c r="V45" t="str">
        <f t="shared" si="5"/>
        <v/>
      </c>
      <c r="W45">
        <f t="shared" si="2"/>
        <v>1</v>
      </c>
    </row>
    <row r="46" spans="2:23" x14ac:dyDescent="0.2">
      <c r="B46" s="42">
        <v>38</v>
      </c>
      <c r="C46" s="44">
        <f>IF(R45="","",C45+R45)</f>
        <v>369722.94073685136</v>
      </c>
      <c r="D46" s="44"/>
      <c r="E46" s="42">
        <v>2018</v>
      </c>
      <c r="F46" s="8">
        <v>43565</v>
      </c>
      <c r="G46" s="42" t="s">
        <v>4</v>
      </c>
      <c r="H46" s="45">
        <v>107.248</v>
      </c>
      <c r="I46" s="45"/>
      <c r="J46" s="42">
        <v>63.8</v>
      </c>
      <c r="K46" s="46">
        <f t="shared" si="0"/>
        <v>11091.68822210554</v>
      </c>
      <c r="L46" s="47"/>
      <c r="M46" s="6">
        <f>IF(J46="","",(K46/J46)/LOOKUP(RIGHT($D$2,3),定数!$A$6:$A$13,定数!$B$6:$B$13))</f>
        <v>1.7385091257218717</v>
      </c>
      <c r="N46" s="42">
        <v>2018</v>
      </c>
      <c r="O46" s="8">
        <v>43578</v>
      </c>
      <c r="P46" s="45">
        <v>108.036</v>
      </c>
      <c r="Q46" s="45"/>
      <c r="R46" s="48">
        <f>IF(P46="","",T46*M46*LOOKUP(RIGHT($D$2,3),定数!$A$6:$A$13,定数!$B$6:$B$13))</f>
        <v>13699.451910688291</v>
      </c>
      <c r="S46" s="48"/>
      <c r="T46" s="49">
        <f t="shared" si="3"/>
        <v>78.79999999999967</v>
      </c>
      <c r="U46" s="49"/>
      <c r="V46" t="str">
        <f t="shared" si="5"/>
        <v/>
      </c>
      <c r="W46">
        <f t="shared" si="2"/>
        <v>0</v>
      </c>
    </row>
    <row r="47" spans="2:23" x14ac:dyDescent="0.2">
      <c r="B47" s="42">
        <v>39</v>
      </c>
      <c r="C47" s="44">
        <f t="shared" si="1"/>
        <v>383422.39264753967</v>
      </c>
      <c r="D47" s="44"/>
      <c r="E47" s="42">
        <v>2018</v>
      </c>
      <c r="F47" s="8">
        <v>43651</v>
      </c>
      <c r="G47" s="42" t="s">
        <v>4</v>
      </c>
      <c r="H47" s="45">
        <v>110.71299999999999</v>
      </c>
      <c r="I47" s="45"/>
      <c r="J47" s="42">
        <v>42.6</v>
      </c>
      <c r="K47" s="46">
        <f t="shared" si="0"/>
        <v>11502.671779426189</v>
      </c>
      <c r="L47" s="47"/>
      <c r="M47" s="6">
        <f>IF(J47="","",(K47/J47)/LOOKUP(RIGHT($D$2,3),定数!$A$6:$A$13,定数!$B$6:$B$13))</f>
        <v>2.7001576947009833</v>
      </c>
      <c r="N47" s="42">
        <v>2018</v>
      </c>
      <c r="O47" s="8">
        <v>43656</v>
      </c>
      <c r="P47" s="45">
        <v>111.23099999999999</v>
      </c>
      <c r="Q47" s="45"/>
      <c r="R47" s="48">
        <f>IF(P47="","",T47*M47*LOOKUP(RIGHT($D$2,3),定数!$A$6:$A$13,定数!$B$6:$B$13))</f>
        <v>13986.816858551112</v>
      </c>
      <c r="S47" s="48"/>
      <c r="T47" s="49">
        <f t="shared" si="3"/>
        <v>51.800000000000068</v>
      </c>
      <c r="U47" s="49"/>
      <c r="V47" t="str">
        <f t="shared" si="5"/>
        <v/>
      </c>
      <c r="W47">
        <f t="shared" si="2"/>
        <v>0</v>
      </c>
    </row>
    <row r="48" spans="2:23" x14ac:dyDescent="0.2">
      <c r="B48" s="42">
        <v>40</v>
      </c>
      <c r="C48" s="44">
        <f t="shared" si="1"/>
        <v>397409.20950609079</v>
      </c>
      <c r="D48" s="44"/>
      <c r="E48" s="42">
        <v>2018</v>
      </c>
      <c r="F48" s="8">
        <v>43657</v>
      </c>
      <c r="G48" s="42" t="s">
        <v>4</v>
      </c>
      <c r="H48" s="45">
        <v>111.33</v>
      </c>
      <c r="I48" s="45"/>
      <c r="J48" s="42">
        <v>56.7</v>
      </c>
      <c r="K48" s="46">
        <f t="shared" si="0"/>
        <v>11922.276285182723</v>
      </c>
      <c r="L48" s="47"/>
      <c r="M48" s="6">
        <f>IF(J48="","",(K48/J48)/LOOKUP(RIGHT($D$2,3),定数!$A$6:$A$13,定数!$B$6:$B$13))</f>
        <v>2.1026942301909561</v>
      </c>
      <c r="N48" s="42">
        <v>2018</v>
      </c>
      <c r="O48" s="8">
        <v>43658</v>
      </c>
      <c r="P48" s="89">
        <v>112.027</v>
      </c>
      <c r="Q48" s="89"/>
      <c r="R48" s="48">
        <f>IF(P48="","",T48*M48*LOOKUP(RIGHT($D$2,3),定数!$A$6:$A$13,定数!$B$6:$B$13))</f>
        <v>14655.778784431021</v>
      </c>
      <c r="S48" s="48"/>
      <c r="T48" s="49">
        <f t="shared" si="3"/>
        <v>69.700000000000273</v>
      </c>
      <c r="U48" s="49"/>
      <c r="V48" t="str">
        <f t="shared" si="5"/>
        <v/>
      </c>
      <c r="W48">
        <f t="shared" si="2"/>
        <v>0</v>
      </c>
    </row>
    <row r="49" spans="2:23" x14ac:dyDescent="0.2">
      <c r="B49" s="42">
        <v>41</v>
      </c>
      <c r="C49" s="44">
        <f>IF(R48="","",C48+R48)</f>
        <v>412064.98829052178</v>
      </c>
      <c r="D49" s="44"/>
      <c r="E49" s="42">
        <v>2018</v>
      </c>
      <c r="F49" s="8">
        <v>43826</v>
      </c>
      <c r="G49" s="42" t="s">
        <v>3</v>
      </c>
      <c r="H49" s="45">
        <v>110.267</v>
      </c>
      <c r="I49" s="45"/>
      <c r="J49" s="42">
        <v>113.5</v>
      </c>
      <c r="K49" s="46">
        <f t="shared" si="0"/>
        <v>12361.949648715654</v>
      </c>
      <c r="L49" s="47"/>
      <c r="M49" s="6">
        <f>IF(J49="","",(K49/J49)/LOOKUP(RIGHT($D$2,3),定数!$A$6:$A$13,定数!$B$6:$B$13))</f>
        <v>1.0891585593582074</v>
      </c>
      <c r="N49" s="42">
        <v>2019</v>
      </c>
      <c r="O49" s="8">
        <v>43467</v>
      </c>
      <c r="P49" s="45">
        <v>108.726</v>
      </c>
      <c r="Q49" s="45"/>
      <c r="R49" s="48">
        <f>IF(P49="","",T49*M49*LOOKUP(RIGHT($D$2,3),定数!$A$6:$A$13,定数!$B$6:$B$13))</f>
        <v>16783.933399709938</v>
      </c>
      <c r="S49" s="48"/>
      <c r="T49" s="49">
        <f t="shared" si="3"/>
        <v>154.09999999999968</v>
      </c>
      <c r="U49" s="49"/>
      <c r="V49" t="str">
        <f t="shared" si="5"/>
        <v/>
      </c>
      <c r="W49">
        <f t="shared" si="2"/>
        <v>0</v>
      </c>
    </row>
    <row r="50" spans="2:23" x14ac:dyDescent="0.2">
      <c r="B50" s="42">
        <v>42</v>
      </c>
      <c r="C50" s="44">
        <f t="shared" si="1"/>
        <v>428848.92169023171</v>
      </c>
      <c r="D50" s="44"/>
      <c r="E50" s="42"/>
      <c r="F50" s="8"/>
      <c r="G50" s="42" t="s">
        <v>4</v>
      </c>
      <c r="H50" s="45"/>
      <c r="I50" s="45"/>
      <c r="J50" s="42"/>
      <c r="K50" s="46" t="str">
        <f t="shared" si="0"/>
        <v/>
      </c>
      <c r="L50" s="47"/>
      <c r="M50" s="6" t="str">
        <f>IF(J50="","",(K50/J50)/LOOKUP(RIGHT($D$2,3),定数!$A$6:$A$13,定数!$B$6:$B$13))</f>
        <v/>
      </c>
      <c r="N50" s="42"/>
      <c r="O50" s="8"/>
      <c r="P50" s="45"/>
      <c r="Q50" s="45"/>
      <c r="R50" s="48" t="str">
        <f>IF(P50="","",T50*M50*LOOKUP(RIGHT($D$2,3),定数!$A$6:$A$13,定数!$B$6:$B$13))</f>
        <v/>
      </c>
      <c r="S50" s="48"/>
      <c r="T50" s="49" t="str">
        <f t="shared" si="3"/>
        <v/>
      </c>
      <c r="U50" s="49"/>
      <c r="V50" t="str">
        <f t="shared" si="5"/>
        <v/>
      </c>
      <c r="W50" t="str">
        <f t="shared" si="2"/>
        <v/>
      </c>
    </row>
    <row r="51" spans="2:23" x14ac:dyDescent="0.2">
      <c r="B51" s="42">
        <v>43</v>
      </c>
      <c r="C51" s="44" t="str">
        <f t="shared" si="1"/>
        <v/>
      </c>
      <c r="D51" s="44"/>
      <c r="E51" s="42"/>
      <c r="F51" s="8"/>
      <c r="G51" s="42" t="s">
        <v>4</v>
      </c>
      <c r="H51" s="45"/>
      <c r="I51" s="45"/>
      <c r="J51" s="42"/>
      <c r="K51" s="46" t="str">
        <f t="shared" si="0"/>
        <v/>
      </c>
      <c r="L51" s="47"/>
      <c r="M51" s="6" t="str">
        <f>IF(J51="","",(K51/J51)/LOOKUP(RIGHT($D$2,3),定数!$A$6:$A$13,定数!$B$6:$B$13))</f>
        <v/>
      </c>
      <c r="N51" s="42"/>
      <c r="O51" s="8"/>
      <c r="P51" s="45"/>
      <c r="Q51" s="45"/>
      <c r="R51" s="48" t="str">
        <f>IF(P51="","",T51*M51*LOOKUP(RIGHT($D$2,3),定数!$A$6:$A$13,定数!$B$6:$B$13))</f>
        <v/>
      </c>
      <c r="S51" s="48"/>
      <c r="T51" s="49" t="str">
        <f t="shared" si="3"/>
        <v/>
      </c>
      <c r="U51" s="49"/>
      <c r="V51" t="str">
        <f t="shared" si="5"/>
        <v/>
      </c>
      <c r="W51" t="str">
        <f t="shared" si="2"/>
        <v/>
      </c>
    </row>
    <row r="52" spans="2:23" x14ac:dyDescent="0.2">
      <c r="B52" s="42">
        <v>44</v>
      </c>
      <c r="C52" s="44" t="str">
        <f t="shared" si="1"/>
        <v/>
      </c>
      <c r="D52" s="44"/>
      <c r="E52" s="42"/>
      <c r="F52" s="8"/>
      <c r="G52" s="42" t="s">
        <v>59</v>
      </c>
      <c r="H52" s="45"/>
      <c r="I52" s="45"/>
      <c r="J52" s="42"/>
      <c r="K52" s="46" t="str">
        <f t="shared" si="0"/>
        <v/>
      </c>
      <c r="L52" s="47"/>
      <c r="M52" s="6" t="str">
        <f>IF(J52="","",(K52/J52)/LOOKUP(RIGHT($D$2,3),定数!$A$6:$A$13,定数!$B$6:$B$13))</f>
        <v/>
      </c>
      <c r="N52" s="42"/>
      <c r="O52" s="8"/>
      <c r="P52" s="45"/>
      <c r="Q52" s="45"/>
      <c r="R52" s="48" t="str">
        <f>IF(P52="","",T52*M52*LOOKUP(RIGHT($D$2,3),定数!$A$6:$A$13,定数!$B$6:$B$13))</f>
        <v/>
      </c>
      <c r="S52" s="48"/>
      <c r="T52" s="49" t="str">
        <f t="shared" si="3"/>
        <v/>
      </c>
      <c r="U52" s="49"/>
      <c r="V52" t="str">
        <f t="shared" si="5"/>
        <v/>
      </c>
      <c r="W52" t="str">
        <f t="shared" si="2"/>
        <v/>
      </c>
    </row>
    <row r="53" spans="2:23" x14ac:dyDescent="0.2">
      <c r="B53" s="42">
        <v>45</v>
      </c>
      <c r="C53" s="44" t="str">
        <f t="shared" si="1"/>
        <v/>
      </c>
      <c r="D53" s="44"/>
      <c r="E53" s="42"/>
      <c r="F53" s="8"/>
      <c r="G53" s="42"/>
      <c r="H53" s="45"/>
      <c r="I53" s="45"/>
      <c r="J53" s="42"/>
      <c r="K53" s="46" t="str">
        <f t="shared" si="0"/>
        <v/>
      </c>
      <c r="L53" s="47"/>
      <c r="M53" s="6" t="str">
        <f>IF(J53="","",(K53/J53)/LOOKUP(RIGHT($D$2,3),定数!$A$6:$A$13,定数!$B$6:$B$13))</f>
        <v/>
      </c>
      <c r="N53" s="42"/>
      <c r="O53" s="8"/>
      <c r="P53" s="45"/>
      <c r="Q53" s="45"/>
      <c r="R53" s="48" t="str">
        <f>IF(P53="","",T53*M53*LOOKUP(RIGHT($D$2,3),定数!$A$6:$A$13,定数!$B$6:$B$13))</f>
        <v/>
      </c>
      <c r="S53" s="48"/>
      <c r="T53" s="49" t="str">
        <f t="shared" si="3"/>
        <v/>
      </c>
      <c r="U53" s="49"/>
      <c r="V53" t="str">
        <f t="shared" si="5"/>
        <v/>
      </c>
      <c r="W53" t="str">
        <f t="shared" si="2"/>
        <v/>
      </c>
    </row>
    <row r="54" spans="2:23" x14ac:dyDescent="0.2">
      <c r="B54" s="42">
        <v>46</v>
      </c>
      <c r="C54" s="44" t="str">
        <f t="shared" si="1"/>
        <v/>
      </c>
      <c r="D54" s="44"/>
      <c r="E54" s="42"/>
      <c r="F54" s="8"/>
      <c r="G54" s="42"/>
      <c r="H54" s="45"/>
      <c r="I54" s="45"/>
      <c r="J54" s="42"/>
      <c r="K54" s="46" t="str">
        <f t="shared" si="0"/>
        <v/>
      </c>
      <c r="L54" s="47"/>
      <c r="M54" s="6" t="str">
        <f>IF(J54="","",(K54/J54)/LOOKUP(RIGHT($D$2,3),定数!$A$6:$A$13,定数!$B$6:$B$13))</f>
        <v/>
      </c>
      <c r="N54" s="42"/>
      <c r="O54" s="8"/>
      <c r="P54" s="45"/>
      <c r="Q54" s="45"/>
      <c r="R54" s="48" t="str">
        <f>IF(P54="","",T54*M54*LOOKUP(RIGHT($D$2,3),定数!$A$6:$A$13,定数!$B$6:$B$13))</f>
        <v/>
      </c>
      <c r="S54" s="48"/>
      <c r="T54" s="49" t="str">
        <f t="shared" si="3"/>
        <v/>
      </c>
      <c r="U54" s="49"/>
      <c r="V54" t="str">
        <f t="shared" si="5"/>
        <v/>
      </c>
      <c r="W54" t="str">
        <f t="shared" si="2"/>
        <v/>
      </c>
    </row>
    <row r="55" spans="2:23" x14ac:dyDescent="0.2">
      <c r="B55" s="42">
        <v>47</v>
      </c>
      <c r="C55" s="44" t="str">
        <f t="shared" si="1"/>
        <v/>
      </c>
      <c r="D55" s="44"/>
      <c r="E55" s="42"/>
      <c r="F55" s="8"/>
      <c r="G55" s="42"/>
      <c r="H55" s="45"/>
      <c r="I55" s="45"/>
      <c r="J55" s="42"/>
      <c r="K55" s="46" t="str">
        <f t="shared" si="0"/>
        <v/>
      </c>
      <c r="L55" s="47"/>
      <c r="M55" s="6" t="str">
        <f>IF(J55="","",(K55/J55)/LOOKUP(RIGHT($D$2,3),定数!$A$6:$A$13,定数!$B$6:$B$13))</f>
        <v/>
      </c>
      <c r="N55" s="42"/>
      <c r="O55" s="8"/>
      <c r="P55" s="45"/>
      <c r="Q55" s="45"/>
      <c r="R55" s="48" t="str">
        <f>IF(P55="","",T55*M55*LOOKUP(RIGHT($D$2,3),定数!$A$6:$A$13,定数!$B$6:$B$13))</f>
        <v/>
      </c>
      <c r="S55" s="48"/>
      <c r="T55" s="49" t="str">
        <f t="shared" si="3"/>
        <v/>
      </c>
      <c r="U55" s="49"/>
      <c r="V55" t="str">
        <f t="shared" si="5"/>
        <v/>
      </c>
      <c r="W55" t="str">
        <f t="shared" si="2"/>
        <v/>
      </c>
    </row>
    <row r="56" spans="2:23" x14ac:dyDescent="0.2">
      <c r="B56" s="42">
        <v>48</v>
      </c>
      <c r="C56" s="44" t="str">
        <f t="shared" si="1"/>
        <v/>
      </c>
      <c r="D56" s="44"/>
      <c r="E56" s="42"/>
      <c r="F56" s="8"/>
      <c r="G56" s="42"/>
      <c r="H56" s="45"/>
      <c r="I56" s="45"/>
      <c r="J56" s="42"/>
      <c r="K56" s="46" t="str">
        <f t="shared" si="0"/>
        <v/>
      </c>
      <c r="L56" s="47"/>
      <c r="M56" s="6" t="str">
        <f>IF(J56="","",(K56/J56)/LOOKUP(RIGHT($D$2,3),定数!$A$6:$A$13,定数!$B$6:$B$13))</f>
        <v/>
      </c>
      <c r="N56" s="42"/>
      <c r="O56" s="8"/>
      <c r="P56" s="45"/>
      <c r="Q56" s="45"/>
      <c r="R56" s="48" t="str">
        <f>IF(P56="","",T56*M56*LOOKUP(RIGHT($D$2,3),定数!$A$6:$A$13,定数!$B$6:$B$13))</f>
        <v/>
      </c>
      <c r="S56" s="48"/>
      <c r="T56" s="49" t="str">
        <f t="shared" si="3"/>
        <v/>
      </c>
      <c r="U56" s="49"/>
      <c r="V56" t="str">
        <f t="shared" si="5"/>
        <v/>
      </c>
      <c r="W56" t="str">
        <f t="shared" si="2"/>
        <v/>
      </c>
    </row>
    <row r="57" spans="2:23" x14ac:dyDescent="0.2">
      <c r="B57" s="42">
        <v>49</v>
      </c>
      <c r="C57" s="44" t="str">
        <f t="shared" si="1"/>
        <v/>
      </c>
      <c r="D57" s="44"/>
      <c r="E57" s="42"/>
      <c r="F57" s="8"/>
      <c r="G57" s="42"/>
      <c r="H57" s="45"/>
      <c r="I57" s="45"/>
      <c r="J57" s="42"/>
      <c r="K57" s="46" t="str">
        <f t="shared" si="0"/>
        <v/>
      </c>
      <c r="L57" s="47"/>
      <c r="M57" s="6" t="str">
        <f>IF(J57="","",(K57/J57)/LOOKUP(RIGHT($D$2,3),定数!$A$6:$A$13,定数!$B$6:$B$13))</f>
        <v/>
      </c>
      <c r="N57" s="42"/>
      <c r="O57" s="8"/>
      <c r="P57" s="45"/>
      <c r="Q57" s="45"/>
      <c r="R57" s="48" t="str">
        <f>IF(P57="","",T57*M57*LOOKUP(RIGHT($D$2,3),定数!$A$6:$A$13,定数!$B$6:$B$13))</f>
        <v/>
      </c>
      <c r="S57" s="48"/>
      <c r="T57" s="49" t="str">
        <f t="shared" si="3"/>
        <v/>
      </c>
      <c r="U57" s="49"/>
      <c r="V57" t="str">
        <f t="shared" si="5"/>
        <v/>
      </c>
      <c r="W57" t="str">
        <f t="shared" si="2"/>
        <v/>
      </c>
    </row>
    <row r="58" spans="2:23" x14ac:dyDescent="0.2">
      <c r="B58" s="42">
        <v>50</v>
      </c>
      <c r="C58" s="44" t="str">
        <f t="shared" si="1"/>
        <v/>
      </c>
      <c r="D58" s="44"/>
      <c r="E58" s="42"/>
      <c r="F58" s="8"/>
      <c r="G58" s="42"/>
      <c r="H58" s="45"/>
      <c r="I58" s="45"/>
      <c r="J58" s="42"/>
      <c r="K58" s="46" t="str">
        <f t="shared" si="0"/>
        <v/>
      </c>
      <c r="L58" s="47"/>
      <c r="M58" s="6" t="str">
        <f>IF(J58="","",(K58/J58)/LOOKUP(RIGHT($D$2,3),定数!$A$6:$A$13,定数!$B$6:$B$13))</f>
        <v/>
      </c>
      <c r="N58" s="42"/>
      <c r="O58" s="8"/>
      <c r="P58" s="45"/>
      <c r="Q58" s="45"/>
      <c r="R58" s="48" t="str">
        <f>IF(P58="","",T58*M58*LOOKUP(RIGHT($D$2,3),定数!$A$6:$A$13,定数!$B$6:$B$13))</f>
        <v/>
      </c>
      <c r="S58" s="48"/>
      <c r="T58" s="49" t="str">
        <f t="shared" si="3"/>
        <v/>
      </c>
      <c r="U58" s="49"/>
      <c r="V58" t="str">
        <f t="shared" si="5"/>
        <v/>
      </c>
      <c r="W58" t="str">
        <f t="shared" si="2"/>
        <v/>
      </c>
    </row>
    <row r="59" spans="2:23" x14ac:dyDescent="0.2">
      <c r="B59" s="42">
        <v>51</v>
      </c>
      <c r="C59" s="44" t="str">
        <f t="shared" si="1"/>
        <v/>
      </c>
      <c r="D59" s="44"/>
      <c r="E59" s="42"/>
      <c r="F59" s="8"/>
      <c r="G59" s="42"/>
      <c r="H59" s="45"/>
      <c r="I59" s="45"/>
      <c r="J59" s="42"/>
      <c r="K59" s="46" t="str">
        <f t="shared" si="0"/>
        <v/>
      </c>
      <c r="L59" s="47"/>
      <c r="M59" s="6" t="str">
        <f>IF(J59="","",(K59/J59)/LOOKUP(RIGHT($D$2,3),定数!$A$6:$A$13,定数!$B$6:$B$13))</f>
        <v/>
      </c>
      <c r="N59" s="42"/>
      <c r="O59" s="8"/>
      <c r="P59" s="45"/>
      <c r="Q59" s="45"/>
      <c r="R59" s="48" t="str">
        <f>IF(P59="","",T59*M59*LOOKUP(RIGHT($D$2,3),定数!$A$6:$A$13,定数!$B$6:$B$13))</f>
        <v/>
      </c>
      <c r="S59" s="48"/>
      <c r="T59" s="49" t="str">
        <f t="shared" si="3"/>
        <v/>
      </c>
      <c r="U59" s="49"/>
      <c r="V59" t="str">
        <f t="shared" si="5"/>
        <v/>
      </c>
      <c r="W59" t="str">
        <f t="shared" si="2"/>
        <v/>
      </c>
    </row>
    <row r="60" spans="2:23" x14ac:dyDescent="0.2">
      <c r="B60" s="42">
        <v>52</v>
      </c>
      <c r="C60" s="44" t="str">
        <f t="shared" si="1"/>
        <v/>
      </c>
      <c r="D60" s="44"/>
      <c r="E60" s="42"/>
      <c r="F60" s="8"/>
      <c r="G60" s="42"/>
      <c r="H60" s="45"/>
      <c r="I60" s="45"/>
      <c r="J60" s="42"/>
      <c r="K60" s="46" t="str">
        <f t="shared" si="0"/>
        <v/>
      </c>
      <c r="L60" s="47"/>
      <c r="M60" s="6" t="str">
        <f>IF(J60="","",(K60/J60)/LOOKUP(RIGHT($D$2,3),定数!$A$6:$A$13,定数!$B$6:$B$13))</f>
        <v/>
      </c>
      <c r="N60" s="42"/>
      <c r="O60" s="8"/>
      <c r="P60" s="45"/>
      <c r="Q60" s="45"/>
      <c r="R60" s="48" t="str">
        <f>IF(P60="","",T60*M60*LOOKUP(RIGHT($D$2,3),定数!$A$6:$A$13,定数!$B$6:$B$13))</f>
        <v/>
      </c>
      <c r="S60" s="48"/>
      <c r="T60" s="49" t="str">
        <f t="shared" si="3"/>
        <v/>
      </c>
      <c r="U60" s="49"/>
      <c r="V60" t="str">
        <f t="shared" si="5"/>
        <v/>
      </c>
      <c r="W60" t="str">
        <f t="shared" si="2"/>
        <v/>
      </c>
    </row>
    <row r="61" spans="2:23" x14ac:dyDescent="0.2">
      <c r="B61" s="42">
        <v>53</v>
      </c>
      <c r="C61" s="44" t="str">
        <f t="shared" si="1"/>
        <v/>
      </c>
      <c r="D61" s="44"/>
      <c r="E61" s="42"/>
      <c r="F61" s="8"/>
      <c r="G61" s="42"/>
      <c r="H61" s="45"/>
      <c r="I61" s="45"/>
      <c r="J61" s="42"/>
      <c r="K61" s="46" t="str">
        <f t="shared" si="0"/>
        <v/>
      </c>
      <c r="L61" s="47"/>
      <c r="M61" s="6" t="str">
        <f>IF(J61="","",(K61/J61)/LOOKUP(RIGHT($D$2,3),定数!$A$6:$A$13,定数!$B$6:$B$13))</f>
        <v/>
      </c>
      <c r="N61" s="42"/>
      <c r="O61" s="8"/>
      <c r="P61" s="45"/>
      <c r="Q61" s="45"/>
      <c r="R61" s="48" t="str">
        <f>IF(P61="","",T61*M61*LOOKUP(RIGHT($D$2,3),定数!$A$6:$A$13,定数!$B$6:$B$13))</f>
        <v/>
      </c>
      <c r="S61" s="48"/>
      <c r="T61" s="49" t="str">
        <f t="shared" si="3"/>
        <v/>
      </c>
      <c r="U61" s="49"/>
      <c r="V61" t="str">
        <f t="shared" si="5"/>
        <v/>
      </c>
      <c r="W61" t="str">
        <f t="shared" si="2"/>
        <v/>
      </c>
    </row>
    <row r="62" spans="2:23" x14ac:dyDescent="0.2">
      <c r="B62" s="42">
        <v>54</v>
      </c>
      <c r="C62" s="44" t="str">
        <f t="shared" si="1"/>
        <v/>
      </c>
      <c r="D62" s="44"/>
      <c r="E62" s="42"/>
      <c r="F62" s="8"/>
      <c r="G62" s="42"/>
      <c r="H62" s="45"/>
      <c r="I62" s="45"/>
      <c r="J62" s="42"/>
      <c r="K62" s="46" t="str">
        <f t="shared" si="0"/>
        <v/>
      </c>
      <c r="L62" s="47"/>
      <c r="M62" s="6" t="str">
        <f>IF(J62="","",(K62/J62)/LOOKUP(RIGHT($D$2,3),定数!$A$6:$A$13,定数!$B$6:$B$13))</f>
        <v/>
      </c>
      <c r="N62" s="42"/>
      <c r="O62" s="8"/>
      <c r="P62" s="45"/>
      <c r="Q62" s="45"/>
      <c r="R62" s="48" t="str">
        <f>IF(P62="","",T62*M62*LOOKUP(RIGHT($D$2,3),定数!$A$6:$A$13,定数!$B$6:$B$13))</f>
        <v/>
      </c>
      <c r="S62" s="48"/>
      <c r="T62" s="49" t="str">
        <f t="shared" si="3"/>
        <v/>
      </c>
      <c r="U62" s="49"/>
      <c r="V62" t="str">
        <f t="shared" si="5"/>
        <v/>
      </c>
      <c r="W62" t="str">
        <f t="shared" si="2"/>
        <v/>
      </c>
    </row>
    <row r="63" spans="2:23" x14ac:dyDescent="0.2">
      <c r="B63" s="42">
        <v>55</v>
      </c>
      <c r="C63" s="44" t="str">
        <f t="shared" si="1"/>
        <v/>
      </c>
      <c r="D63" s="44"/>
      <c r="E63" s="42"/>
      <c r="F63" s="8"/>
      <c r="G63" s="42"/>
      <c r="H63" s="45"/>
      <c r="I63" s="45"/>
      <c r="J63" s="42"/>
      <c r="K63" s="46" t="str">
        <f t="shared" si="0"/>
        <v/>
      </c>
      <c r="L63" s="47"/>
      <c r="M63" s="6" t="str">
        <f>IF(J63="","",(K63/J63)/LOOKUP(RIGHT($D$2,3),定数!$A$6:$A$13,定数!$B$6:$B$13))</f>
        <v/>
      </c>
      <c r="N63" s="42"/>
      <c r="O63" s="8"/>
      <c r="P63" s="45"/>
      <c r="Q63" s="45"/>
      <c r="R63" s="48" t="str">
        <f>IF(P63="","",T63*M63*LOOKUP(RIGHT($D$2,3),定数!$A$6:$A$13,定数!$B$6:$B$13))</f>
        <v/>
      </c>
      <c r="S63" s="48"/>
      <c r="T63" s="49" t="str">
        <f t="shared" si="3"/>
        <v/>
      </c>
      <c r="U63" s="49"/>
      <c r="V63" t="str">
        <f t="shared" si="5"/>
        <v/>
      </c>
      <c r="W63" t="str">
        <f t="shared" si="2"/>
        <v/>
      </c>
    </row>
    <row r="64" spans="2:23" x14ac:dyDescent="0.2">
      <c r="B64" s="42">
        <v>56</v>
      </c>
      <c r="C64" s="44" t="str">
        <f t="shared" si="1"/>
        <v/>
      </c>
      <c r="D64" s="44"/>
      <c r="E64" s="42"/>
      <c r="F64" s="8"/>
      <c r="G64" s="42"/>
      <c r="H64" s="45"/>
      <c r="I64" s="45"/>
      <c r="J64" s="42"/>
      <c r="K64" s="46" t="str">
        <f t="shared" si="0"/>
        <v/>
      </c>
      <c r="L64" s="47"/>
      <c r="M64" s="6" t="str">
        <f>IF(J64="","",(K64/J64)/LOOKUP(RIGHT($D$2,3),定数!$A$6:$A$13,定数!$B$6:$B$13))</f>
        <v/>
      </c>
      <c r="N64" s="42"/>
      <c r="O64" s="8"/>
      <c r="P64" s="45"/>
      <c r="Q64" s="45"/>
      <c r="R64" s="48" t="str">
        <f>IF(P64="","",T64*M64*LOOKUP(RIGHT($D$2,3),定数!$A$6:$A$13,定数!$B$6:$B$13))</f>
        <v/>
      </c>
      <c r="S64" s="48"/>
      <c r="T64" s="49" t="str">
        <f t="shared" si="3"/>
        <v/>
      </c>
      <c r="U64" s="49"/>
      <c r="V64" t="str">
        <f t="shared" si="5"/>
        <v/>
      </c>
      <c r="W64" t="str">
        <f t="shared" si="2"/>
        <v/>
      </c>
    </row>
    <row r="65" spans="2:23" x14ac:dyDescent="0.2">
      <c r="B65" s="42">
        <v>57</v>
      </c>
      <c r="C65" s="44" t="str">
        <f t="shared" si="1"/>
        <v/>
      </c>
      <c r="D65" s="44"/>
      <c r="E65" s="42"/>
      <c r="F65" s="8"/>
      <c r="G65" s="42"/>
      <c r="H65" s="45"/>
      <c r="I65" s="45"/>
      <c r="J65" s="42"/>
      <c r="K65" s="46" t="str">
        <f t="shared" si="0"/>
        <v/>
      </c>
      <c r="L65" s="47"/>
      <c r="M65" s="6" t="str">
        <f>IF(J65="","",(K65/J65)/LOOKUP(RIGHT($D$2,3),定数!$A$6:$A$13,定数!$B$6:$B$13))</f>
        <v/>
      </c>
      <c r="N65" s="42"/>
      <c r="O65" s="8"/>
      <c r="P65" s="45"/>
      <c r="Q65" s="45"/>
      <c r="R65" s="48" t="str">
        <f>IF(P65="","",T65*M65*LOOKUP(RIGHT($D$2,3),定数!$A$6:$A$13,定数!$B$6:$B$13))</f>
        <v/>
      </c>
      <c r="S65" s="48"/>
      <c r="T65" s="49" t="str">
        <f t="shared" si="3"/>
        <v/>
      </c>
      <c r="U65" s="49"/>
      <c r="V65" t="str">
        <f t="shared" si="5"/>
        <v/>
      </c>
      <c r="W65" t="str">
        <f t="shared" si="2"/>
        <v/>
      </c>
    </row>
    <row r="66" spans="2:23" x14ac:dyDescent="0.2">
      <c r="B66" s="42">
        <v>58</v>
      </c>
      <c r="C66" s="44" t="str">
        <f t="shared" si="1"/>
        <v/>
      </c>
      <c r="D66" s="44"/>
      <c r="E66" s="42"/>
      <c r="F66" s="8"/>
      <c r="G66" s="42"/>
      <c r="H66" s="45"/>
      <c r="I66" s="45"/>
      <c r="J66" s="42"/>
      <c r="K66" s="46" t="str">
        <f t="shared" si="0"/>
        <v/>
      </c>
      <c r="L66" s="47"/>
      <c r="M66" s="6" t="str">
        <f>IF(J66="","",(K66/J66)/LOOKUP(RIGHT($D$2,3),定数!$A$6:$A$13,定数!$B$6:$B$13))</f>
        <v/>
      </c>
      <c r="N66" s="42"/>
      <c r="O66" s="8"/>
      <c r="P66" s="45"/>
      <c r="Q66" s="45"/>
      <c r="R66" s="48" t="str">
        <f>IF(P66="","",T66*M66*LOOKUP(RIGHT($D$2,3),定数!$A$6:$A$13,定数!$B$6:$B$13))</f>
        <v/>
      </c>
      <c r="S66" s="48"/>
      <c r="T66" s="49" t="str">
        <f t="shared" si="3"/>
        <v/>
      </c>
      <c r="U66" s="49"/>
      <c r="V66" t="str">
        <f t="shared" si="5"/>
        <v/>
      </c>
      <c r="W66" t="str">
        <f t="shared" si="2"/>
        <v/>
      </c>
    </row>
    <row r="67" spans="2:23" x14ac:dyDescent="0.2">
      <c r="B67" s="42">
        <v>59</v>
      </c>
      <c r="C67" s="44" t="str">
        <f t="shared" si="1"/>
        <v/>
      </c>
      <c r="D67" s="44"/>
      <c r="E67" s="42"/>
      <c r="F67" s="8"/>
      <c r="G67" s="42"/>
      <c r="H67" s="45"/>
      <c r="I67" s="45"/>
      <c r="J67" s="42"/>
      <c r="K67" s="46" t="str">
        <f t="shared" si="0"/>
        <v/>
      </c>
      <c r="L67" s="47"/>
      <c r="M67" s="6" t="str">
        <f>IF(J67="","",(K67/J67)/LOOKUP(RIGHT($D$2,3),定数!$A$6:$A$13,定数!$B$6:$B$13))</f>
        <v/>
      </c>
      <c r="N67" s="42"/>
      <c r="O67" s="8"/>
      <c r="P67" s="45"/>
      <c r="Q67" s="45"/>
      <c r="R67" s="48" t="str">
        <f>IF(P67="","",T67*M67*LOOKUP(RIGHT($D$2,3),定数!$A$6:$A$13,定数!$B$6:$B$13))</f>
        <v/>
      </c>
      <c r="S67" s="48"/>
      <c r="T67" s="49" t="str">
        <f t="shared" si="3"/>
        <v/>
      </c>
      <c r="U67" s="49"/>
      <c r="V67" t="str">
        <f t="shared" si="5"/>
        <v/>
      </c>
      <c r="W67" t="str">
        <f t="shared" si="2"/>
        <v/>
      </c>
    </row>
    <row r="68" spans="2:23" x14ac:dyDescent="0.2">
      <c r="B68" s="42">
        <v>60</v>
      </c>
      <c r="C68" s="44" t="str">
        <f t="shared" si="1"/>
        <v/>
      </c>
      <c r="D68" s="44"/>
      <c r="E68" s="42"/>
      <c r="F68" s="8"/>
      <c r="G68" s="42"/>
      <c r="H68" s="45"/>
      <c r="I68" s="45"/>
      <c r="J68" s="42"/>
      <c r="K68" s="46" t="str">
        <f t="shared" si="0"/>
        <v/>
      </c>
      <c r="L68" s="47"/>
      <c r="M68" s="6" t="str">
        <f>IF(J68="","",(K68/J68)/LOOKUP(RIGHT($D$2,3),定数!$A$6:$A$13,定数!$B$6:$B$13))</f>
        <v/>
      </c>
      <c r="N68" s="42"/>
      <c r="O68" s="8"/>
      <c r="P68" s="45"/>
      <c r="Q68" s="45"/>
      <c r="R68" s="48" t="str">
        <f>IF(P68="","",T68*M68*LOOKUP(RIGHT($D$2,3),定数!$A$6:$A$13,定数!$B$6:$B$13))</f>
        <v/>
      </c>
      <c r="S68" s="48"/>
      <c r="T68" s="49" t="str">
        <f t="shared" si="3"/>
        <v/>
      </c>
      <c r="U68" s="49"/>
      <c r="V68" t="str">
        <f t="shared" si="5"/>
        <v/>
      </c>
      <c r="W68" t="str">
        <f t="shared" si="2"/>
        <v/>
      </c>
    </row>
    <row r="69" spans="2:23" x14ac:dyDescent="0.2">
      <c r="B69" s="42">
        <v>61</v>
      </c>
      <c r="C69" s="44" t="str">
        <f t="shared" si="1"/>
        <v/>
      </c>
      <c r="D69" s="44"/>
      <c r="E69" s="42"/>
      <c r="F69" s="8"/>
      <c r="G69" s="42"/>
      <c r="H69" s="45"/>
      <c r="I69" s="45"/>
      <c r="J69" s="42"/>
      <c r="K69" s="46" t="str">
        <f t="shared" si="0"/>
        <v/>
      </c>
      <c r="L69" s="47"/>
      <c r="M69" s="6" t="str">
        <f>IF(J69="","",(K69/J69)/LOOKUP(RIGHT($D$2,3),定数!$A$6:$A$13,定数!$B$6:$B$13))</f>
        <v/>
      </c>
      <c r="N69" s="42"/>
      <c r="O69" s="8"/>
      <c r="P69" s="45"/>
      <c r="Q69" s="45"/>
      <c r="R69" s="48" t="str">
        <f>IF(P69="","",T69*M69*LOOKUP(RIGHT($D$2,3),定数!$A$6:$A$13,定数!$B$6:$B$13))</f>
        <v/>
      </c>
      <c r="S69" s="48"/>
      <c r="T69" s="49" t="str">
        <f t="shared" si="3"/>
        <v/>
      </c>
      <c r="U69" s="49"/>
      <c r="V69" t="str">
        <f t="shared" si="5"/>
        <v/>
      </c>
      <c r="W69" t="str">
        <f t="shared" si="2"/>
        <v/>
      </c>
    </row>
    <row r="70" spans="2:23" x14ac:dyDescent="0.2">
      <c r="B70" s="42">
        <v>62</v>
      </c>
      <c r="C70" s="44" t="str">
        <f t="shared" si="1"/>
        <v/>
      </c>
      <c r="D70" s="44"/>
      <c r="E70" s="42"/>
      <c r="F70" s="8"/>
      <c r="G70" s="42"/>
      <c r="H70" s="45"/>
      <c r="I70" s="45"/>
      <c r="J70" s="42"/>
      <c r="K70" s="46" t="str">
        <f t="shared" si="0"/>
        <v/>
      </c>
      <c r="L70" s="47"/>
      <c r="M70" s="6" t="str">
        <f>IF(J70="","",(K70/J70)/LOOKUP(RIGHT($D$2,3),定数!$A$6:$A$13,定数!$B$6:$B$13))</f>
        <v/>
      </c>
      <c r="N70" s="42"/>
      <c r="O70" s="8"/>
      <c r="P70" s="45"/>
      <c r="Q70" s="45"/>
      <c r="R70" s="48" t="str">
        <f>IF(P70="","",T70*M70*LOOKUP(RIGHT($D$2,3),定数!$A$6:$A$13,定数!$B$6:$B$13))</f>
        <v/>
      </c>
      <c r="S70" s="48"/>
      <c r="T70" s="49" t="str">
        <f t="shared" si="3"/>
        <v/>
      </c>
      <c r="U70" s="49"/>
      <c r="V70" t="str">
        <f t="shared" si="5"/>
        <v/>
      </c>
      <c r="W70" t="str">
        <f t="shared" si="2"/>
        <v/>
      </c>
    </row>
    <row r="71" spans="2:23" x14ac:dyDescent="0.2">
      <c r="B71" s="42">
        <v>63</v>
      </c>
      <c r="C71" s="44" t="str">
        <f t="shared" si="1"/>
        <v/>
      </c>
      <c r="D71" s="44"/>
      <c r="E71" s="42"/>
      <c r="F71" s="8"/>
      <c r="G71" s="42"/>
      <c r="H71" s="45"/>
      <c r="I71" s="45"/>
      <c r="J71" s="42"/>
      <c r="K71" s="46" t="str">
        <f t="shared" si="0"/>
        <v/>
      </c>
      <c r="L71" s="47"/>
      <c r="M71" s="6" t="str">
        <f>IF(J71="","",(K71/J71)/LOOKUP(RIGHT($D$2,3),定数!$A$6:$A$13,定数!$B$6:$B$13))</f>
        <v/>
      </c>
      <c r="N71" s="42"/>
      <c r="O71" s="8"/>
      <c r="P71" s="45"/>
      <c r="Q71" s="45"/>
      <c r="R71" s="48" t="str">
        <f>IF(P71="","",T71*M71*LOOKUP(RIGHT($D$2,3),定数!$A$6:$A$13,定数!$B$6:$B$13))</f>
        <v/>
      </c>
      <c r="S71" s="48"/>
      <c r="T71" s="49" t="str">
        <f t="shared" si="3"/>
        <v/>
      </c>
      <c r="U71" s="49"/>
      <c r="V71" t="str">
        <f t="shared" si="5"/>
        <v/>
      </c>
      <c r="W71" t="str">
        <f t="shared" si="2"/>
        <v/>
      </c>
    </row>
    <row r="72" spans="2:23" x14ac:dyDescent="0.2">
      <c r="B72" s="42">
        <v>64</v>
      </c>
      <c r="C72" s="44" t="str">
        <f t="shared" si="1"/>
        <v/>
      </c>
      <c r="D72" s="44"/>
      <c r="E72" s="42"/>
      <c r="F72" s="8"/>
      <c r="G72" s="42"/>
      <c r="H72" s="45"/>
      <c r="I72" s="45"/>
      <c r="J72" s="42"/>
      <c r="K72" s="46" t="str">
        <f t="shared" si="0"/>
        <v/>
      </c>
      <c r="L72" s="47"/>
      <c r="M72" s="6" t="str">
        <f>IF(J72="","",(K72/J72)/LOOKUP(RIGHT($D$2,3),定数!$A$6:$A$13,定数!$B$6:$B$13))</f>
        <v/>
      </c>
      <c r="N72" s="42"/>
      <c r="O72" s="8"/>
      <c r="P72" s="45"/>
      <c r="Q72" s="45"/>
      <c r="R72" s="48" t="str">
        <f>IF(P72="","",T72*M72*LOOKUP(RIGHT($D$2,3),定数!$A$6:$A$13,定数!$B$6:$B$13))</f>
        <v/>
      </c>
      <c r="S72" s="48"/>
      <c r="T72" s="49" t="str">
        <f t="shared" si="3"/>
        <v/>
      </c>
      <c r="U72" s="49"/>
      <c r="V72" t="str">
        <f t="shared" si="5"/>
        <v/>
      </c>
      <c r="W72" t="str">
        <f t="shared" si="2"/>
        <v/>
      </c>
    </row>
    <row r="73" spans="2:23" x14ac:dyDescent="0.2">
      <c r="B73" s="42">
        <v>65</v>
      </c>
      <c r="C73" s="44" t="str">
        <f t="shared" si="1"/>
        <v/>
      </c>
      <c r="D73" s="44"/>
      <c r="E73" s="42"/>
      <c r="F73" s="8"/>
      <c r="G73" s="42"/>
      <c r="H73" s="45"/>
      <c r="I73" s="45"/>
      <c r="J73" s="42"/>
      <c r="K73" s="46" t="str">
        <f t="shared" ref="K73:K108" si="6">IF(J73="","",C73*0.03)</f>
        <v/>
      </c>
      <c r="L73" s="47"/>
      <c r="M73" s="6" t="str">
        <f>IF(J73="","",(K73/J73)/LOOKUP(RIGHT($D$2,3),定数!$A$6:$A$13,定数!$B$6:$B$13))</f>
        <v/>
      </c>
      <c r="N73" s="42"/>
      <c r="O73" s="8"/>
      <c r="P73" s="45"/>
      <c r="Q73" s="45"/>
      <c r="R73" s="48" t="str">
        <f>IF(P73="","",T73*M73*LOOKUP(RIGHT($D$2,3),定数!$A$6:$A$13,定数!$B$6:$B$13))</f>
        <v/>
      </c>
      <c r="S73" s="48"/>
      <c r="T73" s="49" t="str">
        <f t="shared" si="3"/>
        <v/>
      </c>
      <c r="U73" s="49"/>
      <c r="V73" t="str">
        <f t="shared" si="5"/>
        <v/>
      </c>
      <c r="W73" t="str">
        <f t="shared" si="2"/>
        <v/>
      </c>
    </row>
    <row r="74" spans="2:23" x14ac:dyDescent="0.2">
      <c r="B74" s="42">
        <v>66</v>
      </c>
      <c r="C74" s="44" t="str">
        <f t="shared" ref="C74:C108" si="7">IF(R73="","",C73+R73)</f>
        <v/>
      </c>
      <c r="D74" s="44"/>
      <c r="E74" s="42"/>
      <c r="F74" s="8"/>
      <c r="G74" s="42"/>
      <c r="H74" s="45"/>
      <c r="I74" s="45"/>
      <c r="J74" s="42"/>
      <c r="K74" s="46" t="str">
        <f t="shared" si="6"/>
        <v/>
      </c>
      <c r="L74" s="47"/>
      <c r="M74" s="6" t="str">
        <f>IF(J74="","",(K74/J74)/LOOKUP(RIGHT($D$2,3),定数!$A$6:$A$13,定数!$B$6:$B$13))</f>
        <v/>
      </c>
      <c r="N74" s="42"/>
      <c r="O74" s="8"/>
      <c r="P74" s="45"/>
      <c r="Q74" s="45"/>
      <c r="R74" s="48" t="str">
        <f>IF(P74="","",T74*M74*LOOKUP(RIGHT($D$2,3),定数!$A$6:$A$13,定数!$B$6:$B$13))</f>
        <v/>
      </c>
      <c r="S74" s="48"/>
      <c r="T74" s="49" t="str">
        <f t="shared" si="3"/>
        <v/>
      </c>
      <c r="U74" s="49"/>
      <c r="V74" t="str">
        <f t="shared" si="5"/>
        <v/>
      </c>
      <c r="W74" t="str">
        <f t="shared" si="5"/>
        <v/>
      </c>
    </row>
    <row r="75" spans="2:23" x14ac:dyDescent="0.2">
      <c r="B75" s="42">
        <v>67</v>
      </c>
      <c r="C75" s="44" t="str">
        <f t="shared" si="7"/>
        <v/>
      </c>
      <c r="D75" s="44"/>
      <c r="E75" s="42"/>
      <c r="F75" s="8"/>
      <c r="G75" s="42"/>
      <c r="H75" s="45"/>
      <c r="I75" s="45"/>
      <c r="J75" s="42"/>
      <c r="K75" s="46" t="str">
        <f t="shared" si="6"/>
        <v/>
      </c>
      <c r="L75" s="47"/>
      <c r="M75" s="6" t="str">
        <f>IF(J75="","",(K75/J75)/LOOKUP(RIGHT($D$2,3),定数!$A$6:$A$13,定数!$B$6:$B$13))</f>
        <v/>
      </c>
      <c r="N75" s="42"/>
      <c r="O75" s="8"/>
      <c r="P75" s="45"/>
      <c r="Q75" s="45"/>
      <c r="R75" s="48" t="str">
        <f>IF(P75="","",T75*M75*LOOKUP(RIGHT($D$2,3),定数!$A$6:$A$13,定数!$B$6:$B$13))</f>
        <v/>
      </c>
      <c r="S75" s="48"/>
      <c r="T75" s="49" t="str">
        <f t="shared" si="3"/>
        <v/>
      </c>
      <c r="U75" s="49"/>
      <c r="V75" t="str">
        <f t="shared" ref="V75:W90" si="8">IF(S75&lt;&gt;"",IF(S75&lt;0,1+V74,0),"")</f>
        <v/>
      </c>
      <c r="W75" t="str">
        <f t="shared" si="8"/>
        <v/>
      </c>
    </row>
    <row r="76" spans="2:23" x14ac:dyDescent="0.2">
      <c r="B76" s="42">
        <v>68</v>
      </c>
      <c r="C76" s="44" t="str">
        <f t="shared" si="7"/>
        <v/>
      </c>
      <c r="D76" s="44"/>
      <c r="E76" s="42"/>
      <c r="F76" s="8"/>
      <c r="G76" s="42"/>
      <c r="H76" s="45"/>
      <c r="I76" s="45"/>
      <c r="J76" s="42"/>
      <c r="K76" s="46" t="str">
        <f t="shared" si="6"/>
        <v/>
      </c>
      <c r="L76" s="47"/>
      <c r="M76" s="6" t="str">
        <f>IF(J76="","",(K76/J76)/LOOKUP(RIGHT($D$2,3),定数!$A$6:$A$13,定数!$B$6:$B$13))</f>
        <v/>
      </c>
      <c r="N76" s="42"/>
      <c r="O76" s="8"/>
      <c r="P76" s="45"/>
      <c r="Q76" s="45"/>
      <c r="R76" s="48" t="str">
        <f>IF(P76="","",T76*M76*LOOKUP(RIGHT($D$2,3),定数!$A$6:$A$13,定数!$B$6:$B$13))</f>
        <v/>
      </c>
      <c r="S76" s="48"/>
      <c r="T76" s="49" t="str">
        <f t="shared" ref="T76:T108" si="9">IF(P76="","",IF(G76="買",(P76-H76),(H76-P76))*IF(RIGHT($D$2,3)="JPY",100,10000))</f>
        <v/>
      </c>
      <c r="U76" s="49"/>
      <c r="V76" t="str">
        <f t="shared" si="8"/>
        <v/>
      </c>
      <c r="W76" t="str">
        <f t="shared" si="8"/>
        <v/>
      </c>
    </row>
    <row r="77" spans="2:23" x14ac:dyDescent="0.2">
      <c r="B77" s="42">
        <v>69</v>
      </c>
      <c r="C77" s="44" t="str">
        <f t="shared" si="7"/>
        <v/>
      </c>
      <c r="D77" s="44"/>
      <c r="E77" s="42"/>
      <c r="F77" s="8"/>
      <c r="G77" s="42"/>
      <c r="H77" s="45"/>
      <c r="I77" s="45"/>
      <c r="J77" s="42"/>
      <c r="K77" s="46" t="str">
        <f t="shared" si="6"/>
        <v/>
      </c>
      <c r="L77" s="47"/>
      <c r="M77" s="6" t="str">
        <f>IF(J77="","",(K77/J77)/LOOKUP(RIGHT($D$2,3),定数!$A$6:$A$13,定数!$B$6:$B$13))</f>
        <v/>
      </c>
      <c r="N77" s="42"/>
      <c r="O77" s="8"/>
      <c r="P77" s="45"/>
      <c r="Q77" s="45"/>
      <c r="R77" s="48" t="str">
        <f>IF(P77="","",T77*M77*LOOKUP(RIGHT($D$2,3),定数!$A$6:$A$13,定数!$B$6:$B$13))</f>
        <v/>
      </c>
      <c r="S77" s="48"/>
      <c r="T77" s="49" t="str">
        <f t="shared" si="9"/>
        <v/>
      </c>
      <c r="U77" s="49"/>
      <c r="V77" t="str">
        <f t="shared" si="8"/>
        <v/>
      </c>
      <c r="W77" t="str">
        <f t="shared" si="8"/>
        <v/>
      </c>
    </row>
    <row r="78" spans="2:23" x14ac:dyDescent="0.2">
      <c r="B78" s="42">
        <v>70</v>
      </c>
      <c r="C78" s="44" t="str">
        <f t="shared" si="7"/>
        <v/>
      </c>
      <c r="D78" s="44"/>
      <c r="E78" s="42"/>
      <c r="F78" s="8"/>
      <c r="G78" s="42"/>
      <c r="H78" s="45"/>
      <c r="I78" s="45"/>
      <c r="J78" s="42"/>
      <c r="K78" s="46" t="str">
        <f t="shared" si="6"/>
        <v/>
      </c>
      <c r="L78" s="47"/>
      <c r="M78" s="6" t="str">
        <f>IF(J78="","",(K78/J78)/LOOKUP(RIGHT($D$2,3),定数!$A$6:$A$13,定数!$B$6:$B$13))</f>
        <v/>
      </c>
      <c r="N78" s="42"/>
      <c r="O78" s="8"/>
      <c r="P78" s="45"/>
      <c r="Q78" s="45"/>
      <c r="R78" s="48" t="str">
        <f>IF(P78="","",T78*M78*LOOKUP(RIGHT($D$2,3),定数!$A$6:$A$13,定数!$B$6:$B$13))</f>
        <v/>
      </c>
      <c r="S78" s="48"/>
      <c r="T78" s="49" t="str">
        <f t="shared" si="9"/>
        <v/>
      </c>
      <c r="U78" s="49"/>
      <c r="V78" t="str">
        <f t="shared" si="8"/>
        <v/>
      </c>
      <c r="W78" t="str">
        <f t="shared" si="8"/>
        <v/>
      </c>
    </row>
    <row r="79" spans="2:23" x14ac:dyDescent="0.2">
      <c r="B79" s="42">
        <v>71</v>
      </c>
      <c r="C79" s="44" t="str">
        <f t="shared" si="7"/>
        <v/>
      </c>
      <c r="D79" s="44"/>
      <c r="E79" s="42"/>
      <c r="F79" s="8"/>
      <c r="G79" s="42"/>
      <c r="H79" s="45"/>
      <c r="I79" s="45"/>
      <c r="J79" s="42"/>
      <c r="K79" s="46" t="str">
        <f t="shared" si="6"/>
        <v/>
      </c>
      <c r="L79" s="47"/>
      <c r="M79" s="6" t="str">
        <f>IF(J79="","",(K79/J79)/LOOKUP(RIGHT($D$2,3),定数!$A$6:$A$13,定数!$B$6:$B$13))</f>
        <v/>
      </c>
      <c r="N79" s="42"/>
      <c r="O79" s="8"/>
      <c r="P79" s="45"/>
      <c r="Q79" s="45"/>
      <c r="R79" s="48" t="str">
        <f>IF(P79="","",T79*M79*LOOKUP(RIGHT($D$2,3),定数!$A$6:$A$13,定数!$B$6:$B$13))</f>
        <v/>
      </c>
      <c r="S79" s="48"/>
      <c r="T79" s="49" t="str">
        <f t="shared" si="9"/>
        <v/>
      </c>
      <c r="U79" s="49"/>
      <c r="V79" t="str">
        <f t="shared" si="8"/>
        <v/>
      </c>
      <c r="W79" t="str">
        <f t="shared" si="8"/>
        <v/>
      </c>
    </row>
    <row r="80" spans="2:23" x14ac:dyDescent="0.2">
      <c r="B80" s="42">
        <v>72</v>
      </c>
      <c r="C80" s="44" t="str">
        <f t="shared" si="7"/>
        <v/>
      </c>
      <c r="D80" s="44"/>
      <c r="E80" s="42"/>
      <c r="F80" s="8"/>
      <c r="G80" s="42"/>
      <c r="H80" s="45"/>
      <c r="I80" s="45"/>
      <c r="J80" s="42"/>
      <c r="K80" s="46" t="str">
        <f t="shared" si="6"/>
        <v/>
      </c>
      <c r="L80" s="47"/>
      <c r="M80" s="6" t="str">
        <f>IF(J80="","",(K80/J80)/LOOKUP(RIGHT($D$2,3),定数!$A$6:$A$13,定数!$B$6:$B$13))</f>
        <v/>
      </c>
      <c r="N80" s="42"/>
      <c r="O80" s="8"/>
      <c r="P80" s="45"/>
      <c r="Q80" s="45"/>
      <c r="R80" s="48" t="str">
        <f>IF(P80="","",T80*M80*LOOKUP(RIGHT($D$2,3),定数!$A$6:$A$13,定数!$B$6:$B$13))</f>
        <v/>
      </c>
      <c r="S80" s="48"/>
      <c r="T80" s="49" t="str">
        <f t="shared" si="9"/>
        <v/>
      </c>
      <c r="U80" s="49"/>
      <c r="V80" t="str">
        <f t="shared" si="8"/>
        <v/>
      </c>
      <c r="W80" t="str">
        <f t="shared" si="8"/>
        <v/>
      </c>
    </row>
    <row r="81" spans="2:23" x14ac:dyDescent="0.2">
      <c r="B81" s="42">
        <v>73</v>
      </c>
      <c r="C81" s="44" t="str">
        <f t="shared" si="7"/>
        <v/>
      </c>
      <c r="D81" s="44"/>
      <c r="E81" s="42"/>
      <c r="F81" s="8"/>
      <c r="G81" s="42"/>
      <c r="H81" s="45"/>
      <c r="I81" s="45"/>
      <c r="J81" s="42"/>
      <c r="K81" s="46" t="str">
        <f t="shared" si="6"/>
        <v/>
      </c>
      <c r="L81" s="47"/>
      <c r="M81" s="6" t="str">
        <f>IF(J81="","",(K81/J81)/LOOKUP(RIGHT($D$2,3),定数!$A$6:$A$13,定数!$B$6:$B$13))</f>
        <v/>
      </c>
      <c r="N81" s="42"/>
      <c r="O81" s="8"/>
      <c r="P81" s="45"/>
      <c r="Q81" s="45"/>
      <c r="R81" s="48" t="str">
        <f>IF(P81="","",T81*M81*LOOKUP(RIGHT($D$2,3),定数!$A$6:$A$13,定数!$B$6:$B$13))</f>
        <v/>
      </c>
      <c r="S81" s="48"/>
      <c r="T81" s="49" t="str">
        <f t="shared" si="9"/>
        <v/>
      </c>
      <c r="U81" s="49"/>
      <c r="V81" t="str">
        <f t="shared" si="8"/>
        <v/>
      </c>
      <c r="W81" t="str">
        <f t="shared" si="8"/>
        <v/>
      </c>
    </row>
    <row r="82" spans="2:23" x14ac:dyDescent="0.2">
      <c r="B82" s="42">
        <v>74</v>
      </c>
      <c r="C82" s="44" t="str">
        <f t="shared" si="7"/>
        <v/>
      </c>
      <c r="D82" s="44"/>
      <c r="E82" s="42"/>
      <c r="F82" s="8"/>
      <c r="G82" s="42"/>
      <c r="H82" s="45"/>
      <c r="I82" s="45"/>
      <c r="J82" s="42"/>
      <c r="K82" s="46" t="str">
        <f t="shared" si="6"/>
        <v/>
      </c>
      <c r="L82" s="47"/>
      <c r="M82" s="6" t="str">
        <f>IF(J82="","",(K82/J82)/LOOKUP(RIGHT($D$2,3),定数!$A$6:$A$13,定数!$B$6:$B$13))</f>
        <v/>
      </c>
      <c r="N82" s="42"/>
      <c r="O82" s="8"/>
      <c r="P82" s="45"/>
      <c r="Q82" s="45"/>
      <c r="R82" s="48" t="str">
        <f>IF(P82="","",T82*M82*LOOKUP(RIGHT($D$2,3),定数!$A$6:$A$13,定数!$B$6:$B$13))</f>
        <v/>
      </c>
      <c r="S82" s="48"/>
      <c r="T82" s="49" t="str">
        <f t="shared" si="9"/>
        <v/>
      </c>
      <c r="U82" s="49"/>
      <c r="V82" t="str">
        <f t="shared" si="8"/>
        <v/>
      </c>
      <c r="W82" t="str">
        <f t="shared" si="8"/>
        <v/>
      </c>
    </row>
    <row r="83" spans="2:23" x14ac:dyDescent="0.2">
      <c r="B83" s="42">
        <v>75</v>
      </c>
      <c r="C83" s="44" t="str">
        <f t="shared" si="7"/>
        <v/>
      </c>
      <c r="D83" s="44"/>
      <c r="E83" s="42"/>
      <c r="F83" s="8"/>
      <c r="G83" s="42"/>
      <c r="H83" s="45"/>
      <c r="I83" s="45"/>
      <c r="J83" s="42"/>
      <c r="K83" s="46" t="str">
        <f t="shared" si="6"/>
        <v/>
      </c>
      <c r="L83" s="47"/>
      <c r="M83" s="6" t="str">
        <f>IF(J83="","",(K83/J83)/LOOKUP(RIGHT($D$2,3),定数!$A$6:$A$13,定数!$B$6:$B$13))</f>
        <v/>
      </c>
      <c r="N83" s="42"/>
      <c r="O83" s="8"/>
      <c r="P83" s="45"/>
      <c r="Q83" s="45"/>
      <c r="R83" s="48" t="str">
        <f>IF(P83="","",T83*M83*LOOKUP(RIGHT($D$2,3),定数!$A$6:$A$13,定数!$B$6:$B$13))</f>
        <v/>
      </c>
      <c r="S83" s="48"/>
      <c r="T83" s="49" t="str">
        <f t="shared" si="9"/>
        <v/>
      </c>
      <c r="U83" s="49"/>
      <c r="V83" t="str">
        <f t="shared" si="8"/>
        <v/>
      </c>
      <c r="W83" t="str">
        <f t="shared" si="8"/>
        <v/>
      </c>
    </row>
    <row r="84" spans="2:23" x14ac:dyDescent="0.2">
      <c r="B84" s="42">
        <v>76</v>
      </c>
      <c r="C84" s="44" t="str">
        <f t="shared" si="7"/>
        <v/>
      </c>
      <c r="D84" s="44"/>
      <c r="E84" s="42"/>
      <c r="F84" s="8"/>
      <c r="G84" s="42"/>
      <c r="H84" s="45"/>
      <c r="I84" s="45"/>
      <c r="J84" s="42"/>
      <c r="K84" s="46" t="str">
        <f t="shared" si="6"/>
        <v/>
      </c>
      <c r="L84" s="47"/>
      <c r="M84" s="6" t="str">
        <f>IF(J84="","",(K84/J84)/LOOKUP(RIGHT($D$2,3),定数!$A$6:$A$13,定数!$B$6:$B$13))</f>
        <v/>
      </c>
      <c r="N84" s="42"/>
      <c r="O84" s="8"/>
      <c r="P84" s="45"/>
      <c r="Q84" s="45"/>
      <c r="R84" s="48" t="str">
        <f>IF(P84="","",T84*M84*LOOKUP(RIGHT($D$2,3),定数!$A$6:$A$13,定数!$B$6:$B$13))</f>
        <v/>
      </c>
      <c r="S84" s="48"/>
      <c r="T84" s="49" t="str">
        <f t="shared" si="9"/>
        <v/>
      </c>
      <c r="U84" s="49"/>
      <c r="V84" t="str">
        <f t="shared" si="8"/>
        <v/>
      </c>
      <c r="W84" t="str">
        <f t="shared" si="8"/>
        <v/>
      </c>
    </row>
    <row r="85" spans="2:23" x14ac:dyDescent="0.2">
      <c r="B85" s="42">
        <v>77</v>
      </c>
      <c r="C85" s="44" t="str">
        <f t="shared" si="7"/>
        <v/>
      </c>
      <c r="D85" s="44"/>
      <c r="E85" s="42"/>
      <c r="F85" s="8"/>
      <c r="G85" s="42"/>
      <c r="H85" s="45"/>
      <c r="I85" s="45"/>
      <c r="J85" s="42"/>
      <c r="K85" s="46" t="str">
        <f t="shared" si="6"/>
        <v/>
      </c>
      <c r="L85" s="47"/>
      <c r="M85" s="6" t="str">
        <f>IF(J85="","",(K85/J85)/LOOKUP(RIGHT($D$2,3),定数!$A$6:$A$13,定数!$B$6:$B$13))</f>
        <v/>
      </c>
      <c r="N85" s="42"/>
      <c r="O85" s="8"/>
      <c r="P85" s="45"/>
      <c r="Q85" s="45"/>
      <c r="R85" s="48" t="str">
        <f>IF(P85="","",T85*M85*LOOKUP(RIGHT($D$2,3),定数!$A$6:$A$13,定数!$B$6:$B$13))</f>
        <v/>
      </c>
      <c r="S85" s="48"/>
      <c r="T85" s="49" t="str">
        <f t="shared" si="9"/>
        <v/>
      </c>
      <c r="U85" s="49"/>
      <c r="V85" t="str">
        <f t="shared" si="8"/>
        <v/>
      </c>
      <c r="W85" t="str">
        <f t="shared" si="8"/>
        <v/>
      </c>
    </row>
    <row r="86" spans="2:23" x14ac:dyDescent="0.2">
      <c r="B86" s="42">
        <v>78</v>
      </c>
      <c r="C86" s="44" t="str">
        <f t="shared" si="7"/>
        <v/>
      </c>
      <c r="D86" s="44"/>
      <c r="E86" s="42"/>
      <c r="F86" s="8"/>
      <c r="G86" s="42"/>
      <c r="H86" s="45"/>
      <c r="I86" s="45"/>
      <c r="J86" s="42"/>
      <c r="K86" s="46" t="str">
        <f t="shared" si="6"/>
        <v/>
      </c>
      <c r="L86" s="47"/>
      <c r="M86" s="6" t="str">
        <f>IF(J86="","",(K86/J86)/LOOKUP(RIGHT($D$2,3),定数!$A$6:$A$13,定数!$B$6:$B$13))</f>
        <v/>
      </c>
      <c r="N86" s="42"/>
      <c r="O86" s="8"/>
      <c r="P86" s="45"/>
      <c r="Q86" s="45"/>
      <c r="R86" s="48" t="str">
        <f>IF(P86="","",T86*M86*LOOKUP(RIGHT($D$2,3),定数!$A$6:$A$13,定数!$B$6:$B$13))</f>
        <v/>
      </c>
      <c r="S86" s="48"/>
      <c r="T86" s="49" t="str">
        <f t="shared" si="9"/>
        <v/>
      </c>
      <c r="U86" s="49"/>
      <c r="V86" t="str">
        <f t="shared" si="8"/>
        <v/>
      </c>
      <c r="W86" t="str">
        <f t="shared" si="8"/>
        <v/>
      </c>
    </row>
    <row r="87" spans="2:23" x14ac:dyDescent="0.2">
      <c r="B87" s="42">
        <v>79</v>
      </c>
      <c r="C87" s="44" t="str">
        <f t="shared" si="7"/>
        <v/>
      </c>
      <c r="D87" s="44"/>
      <c r="E87" s="42"/>
      <c r="F87" s="8"/>
      <c r="G87" s="42"/>
      <c r="H87" s="45"/>
      <c r="I87" s="45"/>
      <c r="J87" s="42"/>
      <c r="K87" s="46" t="str">
        <f t="shared" si="6"/>
        <v/>
      </c>
      <c r="L87" s="47"/>
      <c r="M87" s="6" t="str">
        <f>IF(J87="","",(K87/J87)/LOOKUP(RIGHT($D$2,3),定数!$A$6:$A$13,定数!$B$6:$B$13))</f>
        <v/>
      </c>
      <c r="N87" s="42"/>
      <c r="O87" s="8"/>
      <c r="P87" s="45"/>
      <c r="Q87" s="45"/>
      <c r="R87" s="48" t="str">
        <f>IF(P87="","",T87*M87*LOOKUP(RIGHT($D$2,3),定数!$A$6:$A$13,定数!$B$6:$B$13))</f>
        <v/>
      </c>
      <c r="S87" s="48"/>
      <c r="T87" s="49" t="str">
        <f t="shared" si="9"/>
        <v/>
      </c>
      <c r="U87" s="49"/>
      <c r="V87" t="str">
        <f t="shared" si="8"/>
        <v/>
      </c>
      <c r="W87" t="str">
        <f t="shared" si="8"/>
        <v/>
      </c>
    </row>
    <row r="88" spans="2:23" x14ac:dyDescent="0.2">
      <c r="B88" s="42">
        <v>80</v>
      </c>
      <c r="C88" s="44" t="str">
        <f t="shared" si="7"/>
        <v/>
      </c>
      <c r="D88" s="44"/>
      <c r="E88" s="42"/>
      <c r="F88" s="8"/>
      <c r="G88" s="42"/>
      <c r="H88" s="45"/>
      <c r="I88" s="45"/>
      <c r="J88" s="42"/>
      <c r="K88" s="46" t="str">
        <f t="shared" si="6"/>
        <v/>
      </c>
      <c r="L88" s="47"/>
      <c r="M88" s="6" t="str">
        <f>IF(J88="","",(K88/J88)/LOOKUP(RIGHT($D$2,3),定数!$A$6:$A$13,定数!$B$6:$B$13))</f>
        <v/>
      </c>
      <c r="N88" s="42"/>
      <c r="O88" s="8"/>
      <c r="P88" s="45"/>
      <c r="Q88" s="45"/>
      <c r="R88" s="48" t="str">
        <f>IF(P88="","",T88*M88*LOOKUP(RIGHT($D$2,3),定数!$A$6:$A$13,定数!$B$6:$B$13))</f>
        <v/>
      </c>
      <c r="S88" s="48"/>
      <c r="T88" s="49" t="str">
        <f t="shared" si="9"/>
        <v/>
      </c>
      <c r="U88" s="49"/>
      <c r="V88" t="str">
        <f t="shared" si="8"/>
        <v/>
      </c>
      <c r="W88" t="str">
        <f t="shared" si="8"/>
        <v/>
      </c>
    </row>
    <row r="89" spans="2:23" x14ac:dyDescent="0.2">
      <c r="B89" s="42">
        <v>81</v>
      </c>
      <c r="C89" s="44" t="str">
        <f t="shared" si="7"/>
        <v/>
      </c>
      <c r="D89" s="44"/>
      <c r="E89" s="42"/>
      <c r="F89" s="8"/>
      <c r="G89" s="42"/>
      <c r="H89" s="45"/>
      <c r="I89" s="45"/>
      <c r="J89" s="42"/>
      <c r="K89" s="46" t="str">
        <f t="shared" si="6"/>
        <v/>
      </c>
      <c r="L89" s="47"/>
      <c r="M89" s="6" t="str">
        <f>IF(J89="","",(K89/J89)/LOOKUP(RIGHT($D$2,3),定数!$A$6:$A$13,定数!$B$6:$B$13))</f>
        <v/>
      </c>
      <c r="N89" s="42"/>
      <c r="O89" s="8"/>
      <c r="P89" s="45"/>
      <c r="Q89" s="45"/>
      <c r="R89" s="48" t="str">
        <f>IF(P89="","",T89*M89*LOOKUP(RIGHT($D$2,3),定数!$A$6:$A$13,定数!$B$6:$B$13))</f>
        <v/>
      </c>
      <c r="S89" s="48"/>
      <c r="T89" s="49" t="str">
        <f t="shared" si="9"/>
        <v/>
      </c>
      <c r="U89" s="49"/>
      <c r="V89" t="str">
        <f t="shared" si="8"/>
        <v/>
      </c>
      <c r="W89" t="str">
        <f t="shared" si="8"/>
        <v/>
      </c>
    </row>
    <row r="90" spans="2:23" x14ac:dyDescent="0.2">
      <c r="B90" s="42">
        <v>82</v>
      </c>
      <c r="C90" s="44" t="str">
        <f t="shared" si="7"/>
        <v/>
      </c>
      <c r="D90" s="44"/>
      <c r="E90" s="42"/>
      <c r="F90" s="8"/>
      <c r="G90" s="42"/>
      <c r="H90" s="45"/>
      <c r="I90" s="45"/>
      <c r="J90" s="42"/>
      <c r="K90" s="46" t="str">
        <f t="shared" si="6"/>
        <v/>
      </c>
      <c r="L90" s="47"/>
      <c r="M90" s="6" t="str">
        <f>IF(J90="","",(K90/J90)/LOOKUP(RIGHT($D$2,3),定数!$A$6:$A$13,定数!$B$6:$B$13))</f>
        <v/>
      </c>
      <c r="N90" s="42"/>
      <c r="O90" s="8"/>
      <c r="P90" s="45"/>
      <c r="Q90" s="45"/>
      <c r="R90" s="48" t="str">
        <f>IF(P90="","",T90*M90*LOOKUP(RIGHT($D$2,3),定数!$A$6:$A$13,定数!$B$6:$B$13))</f>
        <v/>
      </c>
      <c r="S90" s="48"/>
      <c r="T90" s="49" t="str">
        <f t="shared" si="9"/>
        <v/>
      </c>
      <c r="U90" s="49"/>
      <c r="V90" t="str">
        <f t="shared" si="8"/>
        <v/>
      </c>
      <c r="W90" t="str">
        <f t="shared" si="8"/>
        <v/>
      </c>
    </row>
    <row r="91" spans="2:23" x14ac:dyDescent="0.2">
      <c r="B91" s="42">
        <v>83</v>
      </c>
      <c r="C91" s="44" t="str">
        <f t="shared" si="7"/>
        <v/>
      </c>
      <c r="D91" s="44"/>
      <c r="E91" s="42"/>
      <c r="F91" s="8"/>
      <c r="G91" s="42"/>
      <c r="H91" s="45"/>
      <c r="I91" s="45"/>
      <c r="J91" s="42"/>
      <c r="K91" s="46" t="str">
        <f t="shared" si="6"/>
        <v/>
      </c>
      <c r="L91" s="47"/>
      <c r="M91" s="6" t="str">
        <f>IF(J91="","",(K91/J91)/LOOKUP(RIGHT($D$2,3),定数!$A$6:$A$13,定数!$B$6:$B$13))</f>
        <v/>
      </c>
      <c r="N91" s="42"/>
      <c r="O91" s="8"/>
      <c r="P91" s="45"/>
      <c r="Q91" s="45"/>
      <c r="R91" s="48" t="str">
        <f>IF(P91="","",T91*M91*LOOKUP(RIGHT($D$2,3),定数!$A$6:$A$13,定数!$B$6:$B$13))</f>
        <v/>
      </c>
      <c r="S91" s="48"/>
      <c r="T91" s="49" t="str">
        <f t="shared" si="9"/>
        <v/>
      </c>
      <c r="U91" s="49"/>
      <c r="V91" t="str">
        <f t="shared" ref="V91:W106" si="10">IF(S91&lt;&gt;"",IF(S91&lt;0,1+V90,0),"")</f>
        <v/>
      </c>
      <c r="W91" t="str">
        <f t="shared" si="10"/>
        <v/>
      </c>
    </row>
    <row r="92" spans="2:23" x14ac:dyDescent="0.2">
      <c r="B92" s="42">
        <v>84</v>
      </c>
      <c r="C92" s="44" t="str">
        <f t="shared" si="7"/>
        <v/>
      </c>
      <c r="D92" s="44"/>
      <c r="E92" s="42"/>
      <c r="F92" s="8"/>
      <c r="G92" s="42"/>
      <c r="H92" s="45"/>
      <c r="I92" s="45"/>
      <c r="J92" s="42"/>
      <c r="K92" s="46" t="str">
        <f t="shared" si="6"/>
        <v/>
      </c>
      <c r="L92" s="47"/>
      <c r="M92" s="6" t="str">
        <f>IF(J92="","",(K92/J92)/LOOKUP(RIGHT($D$2,3),定数!$A$6:$A$13,定数!$B$6:$B$13))</f>
        <v/>
      </c>
      <c r="N92" s="42"/>
      <c r="O92" s="8"/>
      <c r="P92" s="45"/>
      <c r="Q92" s="45"/>
      <c r="R92" s="48" t="str">
        <f>IF(P92="","",T92*M92*LOOKUP(RIGHT($D$2,3),定数!$A$6:$A$13,定数!$B$6:$B$13))</f>
        <v/>
      </c>
      <c r="S92" s="48"/>
      <c r="T92" s="49" t="str">
        <f t="shared" si="9"/>
        <v/>
      </c>
      <c r="U92" s="49"/>
      <c r="V92" t="str">
        <f t="shared" si="10"/>
        <v/>
      </c>
      <c r="W92" t="str">
        <f t="shared" si="10"/>
        <v/>
      </c>
    </row>
    <row r="93" spans="2:23" x14ac:dyDescent="0.2">
      <c r="B93" s="42">
        <v>85</v>
      </c>
      <c r="C93" s="44" t="str">
        <f t="shared" si="7"/>
        <v/>
      </c>
      <c r="D93" s="44"/>
      <c r="E93" s="42"/>
      <c r="F93" s="8"/>
      <c r="G93" s="42"/>
      <c r="H93" s="45"/>
      <c r="I93" s="45"/>
      <c r="J93" s="42"/>
      <c r="K93" s="46" t="str">
        <f t="shared" si="6"/>
        <v/>
      </c>
      <c r="L93" s="47"/>
      <c r="M93" s="6" t="str">
        <f>IF(J93="","",(K93/J93)/LOOKUP(RIGHT($D$2,3),定数!$A$6:$A$13,定数!$B$6:$B$13))</f>
        <v/>
      </c>
      <c r="N93" s="42"/>
      <c r="O93" s="8"/>
      <c r="P93" s="45"/>
      <c r="Q93" s="45"/>
      <c r="R93" s="48" t="str">
        <f>IF(P93="","",T93*M93*LOOKUP(RIGHT($D$2,3),定数!$A$6:$A$13,定数!$B$6:$B$13))</f>
        <v/>
      </c>
      <c r="S93" s="48"/>
      <c r="T93" s="49" t="str">
        <f t="shared" si="9"/>
        <v/>
      </c>
      <c r="U93" s="49"/>
      <c r="V93" t="str">
        <f t="shared" si="10"/>
        <v/>
      </c>
      <c r="W93" t="str">
        <f t="shared" si="10"/>
        <v/>
      </c>
    </row>
    <row r="94" spans="2:23" x14ac:dyDescent="0.2">
      <c r="B94" s="42">
        <v>86</v>
      </c>
      <c r="C94" s="44" t="str">
        <f t="shared" si="7"/>
        <v/>
      </c>
      <c r="D94" s="44"/>
      <c r="E94" s="42"/>
      <c r="F94" s="8"/>
      <c r="G94" s="42"/>
      <c r="H94" s="45"/>
      <c r="I94" s="45"/>
      <c r="J94" s="42"/>
      <c r="K94" s="46" t="str">
        <f t="shared" si="6"/>
        <v/>
      </c>
      <c r="L94" s="47"/>
      <c r="M94" s="6" t="str">
        <f>IF(J94="","",(K94/J94)/LOOKUP(RIGHT($D$2,3),定数!$A$6:$A$13,定数!$B$6:$B$13))</f>
        <v/>
      </c>
      <c r="N94" s="42"/>
      <c r="O94" s="8"/>
      <c r="P94" s="45"/>
      <c r="Q94" s="45"/>
      <c r="R94" s="48" t="str">
        <f>IF(P94="","",T94*M94*LOOKUP(RIGHT($D$2,3),定数!$A$6:$A$13,定数!$B$6:$B$13))</f>
        <v/>
      </c>
      <c r="S94" s="48"/>
      <c r="T94" s="49" t="str">
        <f t="shared" si="9"/>
        <v/>
      </c>
      <c r="U94" s="49"/>
      <c r="V94" t="str">
        <f t="shared" si="10"/>
        <v/>
      </c>
      <c r="W94" t="str">
        <f t="shared" si="10"/>
        <v/>
      </c>
    </row>
    <row r="95" spans="2:23" x14ac:dyDescent="0.2">
      <c r="B95" s="42">
        <v>87</v>
      </c>
      <c r="C95" s="44" t="str">
        <f t="shared" si="7"/>
        <v/>
      </c>
      <c r="D95" s="44"/>
      <c r="E95" s="42"/>
      <c r="F95" s="8"/>
      <c r="G95" s="42"/>
      <c r="H95" s="45"/>
      <c r="I95" s="45"/>
      <c r="J95" s="42"/>
      <c r="K95" s="46" t="str">
        <f t="shared" si="6"/>
        <v/>
      </c>
      <c r="L95" s="47"/>
      <c r="M95" s="6" t="str">
        <f>IF(J95="","",(K95/J95)/LOOKUP(RIGHT($D$2,3),定数!$A$6:$A$13,定数!$B$6:$B$13))</f>
        <v/>
      </c>
      <c r="N95" s="42"/>
      <c r="O95" s="8"/>
      <c r="P95" s="45"/>
      <c r="Q95" s="45"/>
      <c r="R95" s="48" t="str">
        <f>IF(P95="","",T95*M95*LOOKUP(RIGHT($D$2,3),定数!$A$6:$A$13,定数!$B$6:$B$13))</f>
        <v/>
      </c>
      <c r="S95" s="48"/>
      <c r="T95" s="49" t="str">
        <f t="shared" si="9"/>
        <v/>
      </c>
      <c r="U95" s="49"/>
      <c r="V95" t="str">
        <f t="shared" si="10"/>
        <v/>
      </c>
      <c r="W95" t="str">
        <f t="shared" si="10"/>
        <v/>
      </c>
    </row>
    <row r="96" spans="2:23" x14ac:dyDescent="0.2">
      <c r="B96" s="42">
        <v>88</v>
      </c>
      <c r="C96" s="44" t="str">
        <f t="shared" si="7"/>
        <v/>
      </c>
      <c r="D96" s="44"/>
      <c r="E96" s="42"/>
      <c r="F96" s="8"/>
      <c r="G96" s="42"/>
      <c r="H96" s="45"/>
      <c r="I96" s="45"/>
      <c r="J96" s="42"/>
      <c r="K96" s="46" t="str">
        <f t="shared" si="6"/>
        <v/>
      </c>
      <c r="L96" s="47"/>
      <c r="M96" s="6" t="str">
        <f>IF(J96="","",(K96/J96)/LOOKUP(RIGHT($D$2,3),定数!$A$6:$A$13,定数!$B$6:$B$13))</f>
        <v/>
      </c>
      <c r="N96" s="42"/>
      <c r="O96" s="8"/>
      <c r="P96" s="45"/>
      <c r="Q96" s="45"/>
      <c r="R96" s="48" t="str">
        <f>IF(P96="","",T96*M96*LOOKUP(RIGHT($D$2,3),定数!$A$6:$A$13,定数!$B$6:$B$13))</f>
        <v/>
      </c>
      <c r="S96" s="48"/>
      <c r="T96" s="49" t="str">
        <f t="shared" si="9"/>
        <v/>
      </c>
      <c r="U96" s="49"/>
      <c r="V96" t="str">
        <f t="shared" si="10"/>
        <v/>
      </c>
      <c r="W96" t="str">
        <f t="shared" si="10"/>
        <v/>
      </c>
    </row>
    <row r="97" spans="2:23" x14ac:dyDescent="0.2">
      <c r="B97" s="42">
        <v>89</v>
      </c>
      <c r="C97" s="44" t="str">
        <f t="shared" si="7"/>
        <v/>
      </c>
      <c r="D97" s="44"/>
      <c r="E97" s="42"/>
      <c r="F97" s="8"/>
      <c r="G97" s="42"/>
      <c r="H97" s="45"/>
      <c r="I97" s="45"/>
      <c r="J97" s="42"/>
      <c r="K97" s="46" t="str">
        <f t="shared" si="6"/>
        <v/>
      </c>
      <c r="L97" s="47"/>
      <c r="M97" s="6" t="str">
        <f>IF(J97="","",(K97/J97)/LOOKUP(RIGHT($D$2,3),定数!$A$6:$A$13,定数!$B$6:$B$13))</f>
        <v/>
      </c>
      <c r="N97" s="42"/>
      <c r="O97" s="8"/>
      <c r="P97" s="45"/>
      <c r="Q97" s="45"/>
      <c r="R97" s="48" t="str">
        <f>IF(P97="","",T97*M97*LOOKUP(RIGHT($D$2,3),定数!$A$6:$A$13,定数!$B$6:$B$13))</f>
        <v/>
      </c>
      <c r="S97" s="48"/>
      <c r="T97" s="49" t="str">
        <f t="shared" si="9"/>
        <v/>
      </c>
      <c r="U97" s="49"/>
      <c r="V97" t="str">
        <f t="shared" si="10"/>
        <v/>
      </c>
      <c r="W97" t="str">
        <f t="shared" si="10"/>
        <v/>
      </c>
    </row>
    <row r="98" spans="2:23" x14ac:dyDescent="0.2">
      <c r="B98" s="42">
        <v>90</v>
      </c>
      <c r="C98" s="44" t="str">
        <f t="shared" si="7"/>
        <v/>
      </c>
      <c r="D98" s="44"/>
      <c r="E98" s="42"/>
      <c r="F98" s="8"/>
      <c r="G98" s="42"/>
      <c r="H98" s="45"/>
      <c r="I98" s="45"/>
      <c r="J98" s="42"/>
      <c r="K98" s="46" t="str">
        <f t="shared" si="6"/>
        <v/>
      </c>
      <c r="L98" s="47"/>
      <c r="M98" s="6" t="str">
        <f>IF(J98="","",(K98/J98)/LOOKUP(RIGHT($D$2,3),定数!$A$6:$A$13,定数!$B$6:$B$13))</f>
        <v/>
      </c>
      <c r="N98" s="42"/>
      <c r="O98" s="8"/>
      <c r="P98" s="45"/>
      <c r="Q98" s="45"/>
      <c r="R98" s="48" t="str">
        <f>IF(P98="","",T98*M98*LOOKUP(RIGHT($D$2,3),定数!$A$6:$A$13,定数!$B$6:$B$13))</f>
        <v/>
      </c>
      <c r="S98" s="48"/>
      <c r="T98" s="49" t="str">
        <f t="shared" si="9"/>
        <v/>
      </c>
      <c r="U98" s="49"/>
      <c r="V98" t="str">
        <f t="shared" si="10"/>
        <v/>
      </c>
      <c r="W98" t="str">
        <f t="shared" si="10"/>
        <v/>
      </c>
    </row>
    <row r="99" spans="2:23" x14ac:dyDescent="0.2">
      <c r="B99" s="42">
        <v>91</v>
      </c>
      <c r="C99" s="44" t="str">
        <f t="shared" si="7"/>
        <v/>
      </c>
      <c r="D99" s="44"/>
      <c r="E99" s="42"/>
      <c r="F99" s="8"/>
      <c r="G99" s="42"/>
      <c r="H99" s="45"/>
      <c r="I99" s="45"/>
      <c r="J99" s="42"/>
      <c r="K99" s="46" t="str">
        <f t="shared" si="6"/>
        <v/>
      </c>
      <c r="L99" s="47"/>
      <c r="M99" s="6" t="str">
        <f>IF(J99="","",(K99/J99)/LOOKUP(RIGHT($D$2,3),定数!$A$6:$A$13,定数!$B$6:$B$13))</f>
        <v/>
      </c>
      <c r="N99" s="42"/>
      <c r="O99" s="8"/>
      <c r="P99" s="45"/>
      <c r="Q99" s="45"/>
      <c r="R99" s="48" t="str">
        <f>IF(P99="","",T99*M99*LOOKUP(RIGHT($D$2,3),定数!$A$6:$A$13,定数!$B$6:$B$13))</f>
        <v/>
      </c>
      <c r="S99" s="48"/>
      <c r="T99" s="49" t="str">
        <f t="shared" si="9"/>
        <v/>
      </c>
      <c r="U99" s="49"/>
      <c r="V99" t="str">
        <f t="shared" si="10"/>
        <v/>
      </c>
      <c r="W99" t="str">
        <f t="shared" si="10"/>
        <v/>
      </c>
    </row>
    <row r="100" spans="2:23" x14ac:dyDescent="0.2">
      <c r="B100" s="42">
        <v>92</v>
      </c>
      <c r="C100" s="44" t="str">
        <f t="shared" si="7"/>
        <v/>
      </c>
      <c r="D100" s="44"/>
      <c r="E100" s="42"/>
      <c r="F100" s="8"/>
      <c r="G100" s="42"/>
      <c r="H100" s="45"/>
      <c r="I100" s="45"/>
      <c r="J100" s="42"/>
      <c r="K100" s="46" t="str">
        <f t="shared" si="6"/>
        <v/>
      </c>
      <c r="L100" s="47"/>
      <c r="M100" s="6" t="str">
        <f>IF(J100="","",(K100/J100)/LOOKUP(RIGHT($D$2,3),定数!$A$6:$A$13,定数!$B$6:$B$13))</f>
        <v/>
      </c>
      <c r="N100" s="42"/>
      <c r="O100" s="8"/>
      <c r="P100" s="45"/>
      <c r="Q100" s="45"/>
      <c r="R100" s="48" t="str">
        <f>IF(P100="","",T100*M100*LOOKUP(RIGHT($D$2,3),定数!$A$6:$A$13,定数!$B$6:$B$13))</f>
        <v/>
      </c>
      <c r="S100" s="48"/>
      <c r="T100" s="49" t="str">
        <f t="shared" si="9"/>
        <v/>
      </c>
      <c r="U100" s="49"/>
      <c r="V100" t="str">
        <f t="shared" si="10"/>
        <v/>
      </c>
      <c r="W100" t="str">
        <f t="shared" si="10"/>
        <v/>
      </c>
    </row>
    <row r="101" spans="2:23" x14ac:dyDescent="0.2">
      <c r="B101" s="42">
        <v>93</v>
      </c>
      <c r="C101" s="44" t="str">
        <f t="shared" si="7"/>
        <v/>
      </c>
      <c r="D101" s="44"/>
      <c r="E101" s="42"/>
      <c r="F101" s="8"/>
      <c r="G101" s="42"/>
      <c r="H101" s="45"/>
      <c r="I101" s="45"/>
      <c r="J101" s="42"/>
      <c r="K101" s="46" t="str">
        <f t="shared" si="6"/>
        <v/>
      </c>
      <c r="L101" s="47"/>
      <c r="M101" s="6" t="str">
        <f>IF(J101="","",(K101/J101)/LOOKUP(RIGHT($D$2,3),定数!$A$6:$A$13,定数!$B$6:$B$13))</f>
        <v/>
      </c>
      <c r="N101" s="42"/>
      <c r="O101" s="8"/>
      <c r="P101" s="45"/>
      <c r="Q101" s="45"/>
      <c r="R101" s="48" t="str">
        <f>IF(P101="","",T101*M101*LOOKUP(RIGHT($D$2,3),定数!$A$6:$A$13,定数!$B$6:$B$13))</f>
        <v/>
      </c>
      <c r="S101" s="48"/>
      <c r="T101" s="49" t="str">
        <f t="shared" si="9"/>
        <v/>
      </c>
      <c r="U101" s="49"/>
      <c r="V101" t="str">
        <f t="shared" si="10"/>
        <v/>
      </c>
      <c r="W101" t="str">
        <f t="shared" si="10"/>
        <v/>
      </c>
    </row>
    <row r="102" spans="2:23" x14ac:dyDescent="0.2">
      <c r="B102" s="42">
        <v>94</v>
      </c>
      <c r="C102" s="44" t="str">
        <f t="shared" si="7"/>
        <v/>
      </c>
      <c r="D102" s="44"/>
      <c r="E102" s="42"/>
      <c r="F102" s="8"/>
      <c r="G102" s="42"/>
      <c r="H102" s="45"/>
      <c r="I102" s="45"/>
      <c r="J102" s="42"/>
      <c r="K102" s="46" t="str">
        <f t="shared" si="6"/>
        <v/>
      </c>
      <c r="L102" s="47"/>
      <c r="M102" s="6" t="str">
        <f>IF(J102="","",(K102/J102)/LOOKUP(RIGHT($D$2,3),定数!$A$6:$A$13,定数!$B$6:$B$13))</f>
        <v/>
      </c>
      <c r="N102" s="42"/>
      <c r="O102" s="8"/>
      <c r="P102" s="45"/>
      <c r="Q102" s="45"/>
      <c r="R102" s="48" t="str">
        <f>IF(P102="","",T102*M102*LOOKUP(RIGHT($D$2,3),定数!$A$6:$A$13,定数!$B$6:$B$13))</f>
        <v/>
      </c>
      <c r="S102" s="48"/>
      <c r="T102" s="49" t="str">
        <f t="shared" si="9"/>
        <v/>
      </c>
      <c r="U102" s="49"/>
      <c r="V102" t="str">
        <f t="shared" si="10"/>
        <v/>
      </c>
      <c r="W102" t="str">
        <f t="shared" si="10"/>
        <v/>
      </c>
    </row>
    <row r="103" spans="2:23" x14ac:dyDescent="0.2">
      <c r="B103" s="42">
        <v>95</v>
      </c>
      <c r="C103" s="44" t="str">
        <f t="shared" si="7"/>
        <v/>
      </c>
      <c r="D103" s="44"/>
      <c r="E103" s="42"/>
      <c r="F103" s="8"/>
      <c r="G103" s="42"/>
      <c r="H103" s="45"/>
      <c r="I103" s="45"/>
      <c r="J103" s="42"/>
      <c r="K103" s="46" t="str">
        <f t="shared" si="6"/>
        <v/>
      </c>
      <c r="L103" s="47"/>
      <c r="M103" s="6" t="str">
        <f>IF(J103="","",(K103/J103)/LOOKUP(RIGHT($D$2,3),定数!$A$6:$A$13,定数!$B$6:$B$13))</f>
        <v/>
      </c>
      <c r="N103" s="42"/>
      <c r="O103" s="8"/>
      <c r="P103" s="45"/>
      <c r="Q103" s="45"/>
      <c r="R103" s="48" t="str">
        <f>IF(P103="","",T103*M103*LOOKUP(RIGHT($D$2,3),定数!$A$6:$A$13,定数!$B$6:$B$13))</f>
        <v/>
      </c>
      <c r="S103" s="48"/>
      <c r="T103" s="49" t="str">
        <f t="shared" si="9"/>
        <v/>
      </c>
      <c r="U103" s="49"/>
      <c r="V103" t="str">
        <f t="shared" si="10"/>
        <v/>
      </c>
      <c r="W103" t="str">
        <f t="shared" si="10"/>
        <v/>
      </c>
    </row>
    <row r="104" spans="2:23" x14ac:dyDescent="0.2">
      <c r="B104" s="42">
        <v>96</v>
      </c>
      <c r="C104" s="44" t="str">
        <f t="shared" si="7"/>
        <v/>
      </c>
      <c r="D104" s="44"/>
      <c r="E104" s="42"/>
      <c r="F104" s="8"/>
      <c r="G104" s="42"/>
      <c r="H104" s="45"/>
      <c r="I104" s="45"/>
      <c r="J104" s="42"/>
      <c r="K104" s="46" t="str">
        <f t="shared" si="6"/>
        <v/>
      </c>
      <c r="L104" s="47"/>
      <c r="M104" s="6" t="str">
        <f>IF(J104="","",(K104/J104)/LOOKUP(RIGHT($D$2,3),定数!$A$6:$A$13,定数!$B$6:$B$13))</f>
        <v/>
      </c>
      <c r="N104" s="42"/>
      <c r="O104" s="8"/>
      <c r="P104" s="45"/>
      <c r="Q104" s="45"/>
      <c r="R104" s="48" t="str">
        <f>IF(P104="","",T104*M104*LOOKUP(RIGHT($D$2,3),定数!$A$6:$A$13,定数!$B$6:$B$13))</f>
        <v/>
      </c>
      <c r="S104" s="48"/>
      <c r="T104" s="49" t="str">
        <f t="shared" si="9"/>
        <v/>
      </c>
      <c r="U104" s="49"/>
      <c r="V104" t="str">
        <f t="shared" si="10"/>
        <v/>
      </c>
      <c r="W104" t="str">
        <f t="shared" si="10"/>
        <v/>
      </c>
    </row>
    <row r="105" spans="2:23" x14ac:dyDescent="0.2">
      <c r="B105" s="42">
        <v>97</v>
      </c>
      <c r="C105" s="44" t="str">
        <f t="shared" si="7"/>
        <v/>
      </c>
      <c r="D105" s="44"/>
      <c r="E105" s="42"/>
      <c r="F105" s="8"/>
      <c r="G105" s="42"/>
      <c r="H105" s="45"/>
      <c r="I105" s="45"/>
      <c r="J105" s="42"/>
      <c r="K105" s="46" t="str">
        <f t="shared" si="6"/>
        <v/>
      </c>
      <c r="L105" s="47"/>
      <c r="M105" s="6" t="str">
        <f>IF(J105="","",(K105/J105)/LOOKUP(RIGHT($D$2,3),定数!$A$6:$A$13,定数!$B$6:$B$13))</f>
        <v/>
      </c>
      <c r="N105" s="42"/>
      <c r="O105" s="8"/>
      <c r="P105" s="45"/>
      <c r="Q105" s="45"/>
      <c r="R105" s="48" t="str">
        <f>IF(P105="","",T105*M105*LOOKUP(RIGHT($D$2,3),定数!$A$6:$A$13,定数!$B$6:$B$13))</f>
        <v/>
      </c>
      <c r="S105" s="48"/>
      <c r="T105" s="49" t="str">
        <f t="shared" si="9"/>
        <v/>
      </c>
      <c r="U105" s="49"/>
      <c r="V105" t="str">
        <f t="shared" si="10"/>
        <v/>
      </c>
      <c r="W105" t="str">
        <f t="shared" si="10"/>
        <v/>
      </c>
    </row>
    <row r="106" spans="2:23" x14ac:dyDescent="0.2">
      <c r="B106" s="42">
        <v>98</v>
      </c>
      <c r="C106" s="44" t="str">
        <f t="shared" si="7"/>
        <v/>
      </c>
      <c r="D106" s="44"/>
      <c r="E106" s="42"/>
      <c r="F106" s="8"/>
      <c r="G106" s="42"/>
      <c r="H106" s="45"/>
      <c r="I106" s="45"/>
      <c r="J106" s="42"/>
      <c r="K106" s="46" t="str">
        <f t="shared" si="6"/>
        <v/>
      </c>
      <c r="L106" s="47"/>
      <c r="M106" s="6" t="str">
        <f>IF(J106="","",(K106/J106)/LOOKUP(RIGHT($D$2,3),定数!$A$6:$A$13,定数!$B$6:$B$13))</f>
        <v/>
      </c>
      <c r="N106" s="42"/>
      <c r="O106" s="8"/>
      <c r="P106" s="45"/>
      <c r="Q106" s="45"/>
      <c r="R106" s="48" t="str">
        <f>IF(P106="","",T106*M106*LOOKUP(RIGHT($D$2,3),定数!$A$6:$A$13,定数!$B$6:$B$13))</f>
        <v/>
      </c>
      <c r="S106" s="48"/>
      <c r="T106" s="49" t="str">
        <f t="shared" si="9"/>
        <v/>
      </c>
      <c r="U106" s="49"/>
      <c r="V106" t="str">
        <f t="shared" si="10"/>
        <v/>
      </c>
      <c r="W106" t="str">
        <f t="shared" si="10"/>
        <v/>
      </c>
    </row>
    <row r="107" spans="2:23" x14ac:dyDescent="0.2">
      <c r="B107" s="42">
        <v>99</v>
      </c>
      <c r="C107" s="44" t="str">
        <f t="shared" si="7"/>
        <v/>
      </c>
      <c r="D107" s="44"/>
      <c r="E107" s="42"/>
      <c r="F107" s="8"/>
      <c r="G107" s="42"/>
      <c r="H107" s="45"/>
      <c r="I107" s="45"/>
      <c r="J107" s="42"/>
      <c r="K107" s="46" t="str">
        <f t="shared" si="6"/>
        <v/>
      </c>
      <c r="L107" s="47"/>
      <c r="M107" s="6" t="str">
        <f>IF(J107="","",(K107/J107)/LOOKUP(RIGHT($D$2,3),定数!$A$6:$A$13,定数!$B$6:$B$13))</f>
        <v/>
      </c>
      <c r="N107" s="42"/>
      <c r="O107" s="8"/>
      <c r="P107" s="45"/>
      <c r="Q107" s="45"/>
      <c r="R107" s="48" t="str">
        <f>IF(P107="","",T107*M107*LOOKUP(RIGHT($D$2,3),定数!$A$6:$A$13,定数!$B$6:$B$13))</f>
        <v/>
      </c>
      <c r="S107" s="48"/>
      <c r="T107" s="49" t="str">
        <f t="shared" si="9"/>
        <v/>
      </c>
      <c r="U107" s="49"/>
      <c r="V107" t="str">
        <f t="shared" ref="V107:W108" si="11">IF(S107&lt;&gt;"",IF(S107&lt;0,1+V106,0),"")</f>
        <v/>
      </c>
      <c r="W107" t="str">
        <f t="shared" si="11"/>
        <v/>
      </c>
    </row>
    <row r="108" spans="2:23" x14ac:dyDescent="0.2">
      <c r="B108" s="42">
        <v>100</v>
      </c>
      <c r="C108" s="44" t="str">
        <f t="shared" si="7"/>
        <v/>
      </c>
      <c r="D108" s="44"/>
      <c r="E108" s="42"/>
      <c r="F108" s="8"/>
      <c r="G108" s="42"/>
      <c r="H108" s="45"/>
      <c r="I108" s="45"/>
      <c r="J108" s="42"/>
      <c r="K108" s="46" t="str">
        <f t="shared" si="6"/>
        <v/>
      </c>
      <c r="L108" s="47"/>
      <c r="M108" s="6" t="str">
        <f>IF(J108="","",(K108/J108)/LOOKUP(RIGHT($D$2,3),定数!$A$6:$A$13,定数!$B$6:$B$13))</f>
        <v/>
      </c>
      <c r="N108" s="42"/>
      <c r="O108" s="8"/>
      <c r="P108" s="45"/>
      <c r="Q108" s="45"/>
      <c r="R108" s="48" t="str">
        <f>IF(P108="","",T108*M108*LOOKUP(RIGHT($D$2,3),定数!$A$6:$A$13,定数!$B$6:$B$13))</f>
        <v/>
      </c>
      <c r="S108" s="48"/>
      <c r="T108" s="49" t="str">
        <f t="shared" si="9"/>
        <v/>
      </c>
      <c r="U108" s="49"/>
      <c r="V108" t="str">
        <f t="shared" si="11"/>
        <v/>
      </c>
      <c r="W108" t="str">
        <f t="shared" si="11"/>
        <v/>
      </c>
    </row>
    <row r="109" spans="2:23" x14ac:dyDescent="0.2">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9" priority="5" stopIfTrue="1" operator="equal">
      <formula>"買"</formula>
    </cfRule>
    <cfRule type="cellIs" dxfId="78" priority="6" stopIfTrue="1" operator="equal">
      <formula>"売"</formula>
    </cfRule>
  </conditionalFormatting>
  <conditionalFormatting sqref="G9:G11 G14:G45 G47:G108">
    <cfRule type="cellIs" dxfId="77" priority="7" stopIfTrue="1" operator="equal">
      <formula>"買"</formula>
    </cfRule>
    <cfRule type="cellIs" dxfId="76" priority="8" stopIfTrue="1" operator="equal">
      <formula>"売"</formula>
    </cfRule>
  </conditionalFormatting>
  <conditionalFormatting sqref="G12">
    <cfRule type="cellIs" dxfId="75" priority="3" stopIfTrue="1" operator="equal">
      <formula>"買"</formula>
    </cfRule>
    <cfRule type="cellIs" dxfId="74" priority="4" stopIfTrue="1" operator="equal">
      <formula>"売"</formula>
    </cfRule>
  </conditionalFormatting>
  <conditionalFormatting sqref="G13">
    <cfRule type="cellIs" dxfId="73" priority="1" stopIfTrue="1" operator="equal">
      <formula>"買"</formula>
    </cfRule>
    <cfRule type="cellIs" dxfId="72" priority="2" stopIfTrue="1" operator="equal">
      <formula>"売"</formula>
    </cfRule>
  </conditionalFormatting>
  <dataValidations count="1">
    <dataValidation type="list" allowBlank="1" showInputMessage="1" showErrorMessage="1" sqref="G9:G108" xr:uid="{50D65FF3-DE0B-4E46-B710-CA1ADE97C939}">
      <formula1>"買,売"</formula1>
    </dataValidation>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E9544-A6AE-4F03-BD9D-5DBEDD7D821A}">
  <dimension ref="B2:W109"/>
  <sheetViews>
    <sheetView zoomScale="115" zoomScaleNormal="115" workbookViewId="0">
      <pane ySplit="8" topLeftCell="A42" activePane="bottomLeft" state="frozen"/>
      <selection pane="bottomLeft" activeCell="O45" sqref="O45"/>
    </sheetView>
  </sheetViews>
  <sheetFormatPr defaultRowHeight="13.2" x14ac:dyDescent="0.2"/>
  <cols>
    <col min="1" max="1" width="2.88671875" customWidth="1"/>
    <col min="2" max="18" width="6.6640625" customWidth="1"/>
    <col min="22" max="22" width="10.88671875" style="23" hidden="1" customWidth="1"/>
    <col min="23" max="23" width="0" hidden="1" customWidth="1"/>
  </cols>
  <sheetData>
    <row r="2" spans="2:23" x14ac:dyDescent="0.2">
      <c r="B2" s="62" t="s">
        <v>5</v>
      </c>
      <c r="C2" s="62"/>
      <c r="D2" s="81" t="s">
        <v>57</v>
      </c>
      <c r="E2" s="81"/>
      <c r="F2" s="62" t="s">
        <v>6</v>
      </c>
      <c r="G2" s="62"/>
      <c r="H2" s="77" t="s">
        <v>36</v>
      </c>
      <c r="I2" s="77"/>
      <c r="J2" s="62" t="s">
        <v>7</v>
      </c>
      <c r="K2" s="62"/>
      <c r="L2" s="82">
        <v>300000</v>
      </c>
      <c r="M2" s="81"/>
      <c r="N2" s="62" t="s">
        <v>8</v>
      </c>
      <c r="O2" s="62"/>
      <c r="P2" s="78">
        <f>SUM(L2,D4)</f>
        <v>501683.87143455865</v>
      </c>
      <c r="Q2" s="77"/>
      <c r="R2" s="1"/>
      <c r="S2" s="1"/>
      <c r="T2" s="1"/>
    </row>
    <row r="3" spans="2:23" ht="57" customHeight="1" x14ac:dyDescent="0.2">
      <c r="B3" s="62" t="s">
        <v>9</v>
      </c>
      <c r="C3" s="62"/>
      <c r="D3" s="79" t="s">
        <v>38</v>
      </c>
      <c r="E3" s="79"/>
      <c r="F3" s="79"/>
      <c r="G3" s="79"/>
      <c r="H3" s="79"/>
      <c r="I3" s="79"/>
      <c r="J3" s="62" t="s">
        <v>10</v>
      </c>
      <c r="K3" s="62"/>
      <c r="L3" s="79" t="s">
        <v>60</v>
      </c>
      <c r="M3" s="80"/>
      <c r="N3" s="80"/>
      <c r="O3" s="80"/>
      <c r="P3" s="80"/>
      <c r="Q3" s="80"/>
      <c r="R3" s="1"/>
      <c r="S3" s="1"/>
    </row>
    <row r="4" spans="2:23" x14ac:dyDescent="0.2">
      <c r="B4" s="62" t="s">
        <v>11</v>
      </c>
      <c r="C4" s="62"/>
      <c r="D4" s="60">
        <f>SUM($R$9:$S$993)</f>
        <v>201683.87143455862</v>
      </c>
      <c r="E4" s="60"/>
      <c r="F4" s="62" t="s">
        <v>12</v>
      </c>
      <c r="G4" s="62"/>
      <c r="H4" s="76">
        <f>SUM($T$9:$U$108)</f>
        <v>2247.6000000000058</v>
      </c>
      <c r="I4" s="77"/>
      <c r="J4" s="59" t="s">
        <v>13</v>
      </c>
      <c r="K4" s="59"/>
      <c r="L4" s="78">
        <f>MAX($C$9:$D$990)-C9</f>
        <v>201683.87143455859</v>
      </c>
      <c r="M4" s="78"/>
      <c r="N4" s="59" t="s">
        <v>14</v>
      </c>
      <c r="O4" s="59"/>
      <c r="P4" s="60">
        <f>SUMIF(R9:S990,"&lt;0",R9:S990)</f>
        <v>-171945.59837185411</v>
      </c>
      <c r="Q4" s="60"/>
      <c r="R4" s="1"/>
      <c r="S4" s="1"/>
      <c r="T4" s="1"/>
    </row>
    <row r="5" spans="2:23" x14ac:dyDescent="0.2">
      <c r="B5" s="40" t="s">
        <v>15</v>
      </c>
      <c r="C5" s="39">
        <f>COUNTIF($R$9:$R$990,"&gt;0")</f>
        <v>24</v>
      </c>
      <c r="D5" s="38" t="s">
        <v>16</v>
      </c>
      <c r="E5" s="16">
        <f>COUNTIF($R$9:$R$990,"&lt;0")</f>
        <v>17</v>
      </c>
      <c r="F5" s="38" t="s">
        <v>17</v>
      </c>
      <c r="G5" s="39">
        <f>COUNTIF($R$9:$R$990,"=0")</f>
        <v>0</v>
      </c>
      <c r="H5" s="38" t="s">
        <v>18</v>
      </c>
      <c r="I5" s="3">
        <f>C5/SUM(C5,E5,G5)</f>
        <v>0.58536585365853655</v>
      </c>
      <c r="J5" s="61" t="s">
        <v>19</v>
      </c>
      <c r="K5" s="62"/>
      <c r="L5" s="63">
        <f>MAX(V9:V993)</f>
        <v>4</v>
      </c>
      <c r="M5" s="64"/>
      <c r="N5" s="18" t="s">
        <v>20</v>
      </c>
      <c r="O5" s="9"/>
      <c r="P5" s="63">
        <f>MAX(W9:W993)</f>
        <v>5</v>
      </c>
      <c r="Q5" s="64"/>
      <c r="R5" s="1"/>
      <c r="S5" s="36"/>
      <c r="T5" s="1"/>
    </row>
    <row r="6" spans="2:23" x14ac:dyDescent="0.2">
      <c r="B6" s="11"/>
      <c r="C6" s="14"/>
      <c r="D6" s="15"/>
      <c r="E6" s="12"/>
      <c r="F6" s="11"/>
      <c r="G6" s="12"/>
      <c r="H6" s="11"/>
      <c r="I6" s="17"/>
      <c r="J6" s="11"/>
      <c r="K6" s="11"/>
      <c r="L6" s="12"/>
      <c r="M6" s="12"/>
      <c r="N6" s="13"/>
      <c r="O6" s="13"/>
      <c r="P6" s="10"/>
      <c r="Q6" s="41"/>
      <c r="R6" s="1"/>
      <c r="S6" s="1"/>
      <c r="U6" s="37"/>
    </row>
    <row r="7" spans="2:23" x14ac:dyDescent="0.2">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3" x14ac:dyDescent="0.2">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3" x14ac:dyDescent="0.2">
      <c r="B9" s="42">
        <v>1</v>
      </c>
      <c r="C9" s="44">
        <f>L2</f>
        <v>300000</v>
      </c>
      <c r="D9" s="44"/>
      <c r="E9" s="42">
        <v>2008</v>
      </c>
      <c r="F9" s="8">
        <v>43515</v>
      </c>
      <c r="G9" s="42" t="s">
        <v>4</v>
      </c>
      <c r="H9" s="45">
        <v>108.28</v>
      </c>
      <c r="I9" s="45"/>
      <c r="J9" s="42">
        <v>107</v>
      </c>
      <c r="K9" s="46">
        <f t="shared" ref="K9:K72" si="0">IF(J9="","",C9*0.03)</f>
        <v>9000</v>
      </c>
      <c r="L9" s="47"/>
      <c r="M9" s="6">
        <f>IF(J9="","",(K9/J9)/LOOKUP(RIGHT($D$2,3),定数!$A$6:$A$13,定数!$B$6:$B$13))</f>
        <v>0.84112149532710279</v>
      </c>
      <c r="N9" s="42">
        <v>2008</v>
      </c>
      <c r="O9" s="8">
        <v>43517</v>
      </c>
      <c r="P9" s="45">
        <v>107.21</v>
      </c>
      <c r="Q9" s="45"/>
      <c r="R9" s="48">
        <f>IF(P9="","",T9*M9*LOOKUP(RIGHT($D$2,3),定数!$A$6:$A$13,定数!$B$6:$B$13))</f>
        <v>-9000.0000000000618</v>
      </c>
      <c r="S9" s="48"/>
      <c r="T9" s="49">
        <f>IF(P9="","",IF(G9="買",(P9-H9),(H9-P9))*IF(RIGHT($D$2,3)="JPY",100,10000))</f>
        <v>-107.00000000000074</v>
      </c>
      <c r="U9" s="49"/>
      <c r="V9" s="35">
        <f>IF(T9&lt;&gt;"",IF(T9&gt;0,1+V8,0),"")</f>
        <v>0</v>
      </c>
      <c r="W9">
        <f>IF(T9&lt;&gt;"",IF(T9&lt;0,1+W8,0),"")</f>
        <v>1</v>
      </c>
    </row>
    <row r="10" spans="2:23" x14ac:dyDescent="0.2">
      <c r="B10" s="42">
        <v>2</v>
      </c>
      <c r="C10" s="44">
        <f t="shared" ref="C10:C73" si="1">IF(R9="","",C9+R9)</f>
        <v>290999.99999999994</v>
      </c>
      <c r="D10" s="44"/>
      <c r="E10" s="42">
        <v>2008</v>
      </c>
      <c r="F10" s="8">
        <v>43565</v>
      </c>
      <c r="G10" s="42" t="s">
        <v>4</v>
      </c>
      <c r="H10" s="45">
        <v>102.15</v>
      </c>
      <c r="I10" s="45"/>
      <c r="J10" s="42">
        <v>216</v>
      </c>
      <c r="K10" s="46">
        <f t="shared" si="0"/>
        <v>8729.9999999999982</v>
      </c>
      <c r="L10" s="47"/>
      <c r="M10" s="6">
        <f>IF(J10="","",(K10/J10)/LOOKUP(RIGHT($D$2,3),定数!$A$6:$A$13,定数!$B$6:$B$13))</f>
        <v>0.40416666666666656</v>
      </c>
      <c r="N10" s="42">
        <v>2008</v>
      </c>
      <c r="O10" s="8">
        <v>43587</v>
      </c>
      <c r="P10" s="45">
        <v>105.36499999999999</v>
      </c>
      <c r="Q10" s="45"/>
      <c r="R10" s="48">
        <f>IF(P10="","",T10*M10*LOOKUP(RIGHT($D$2,3),定数!$A$6:$A$13,定数!$B$6:$B$13))</f>
        <v>12993.958333333288</v>
      </c>
      <c r="S10" s="48"/>
      <c r="T10" s="49">
        <f>IF(P10="","",IF(G10="買",(P10-H10),(H10-P10))*IF(RIGHT($D$2,3)="JPY",100,10000))</f>
        <v>321.49999999999892</v>
      </c>
      <c r="U10" s="49"/>
      <c r="V10" s="23">
        <f>IF(T10&lt;&gt;"",IF(T10&gt;0,1+V9,0),"")</f>
        <v>1</v>
      </c>
      <c r="W10">
        <f t="shared" ref="W10:W73" si="2">IF(T10&lt;&gt;"",IF(T10&lt;0,1+W9,0),"")</f>
        <v>0</v>
      </c>
    </row>
    <row r="11" spans="2:23" x14ac:dyDescent="0.2">
      <c r="B11" s="42">
        <v>3</v>
      </c>
      <c r="C11" s="44">
        <f t="shared" si="1"/>
        <v>303993.95833333326</v>
      </c>
      <c r="D11" s="44"/>
      <c r="E11" s="42">
        <v>2008</v>
      </c>
      <c r="F11" s="8">
        <v>43584</v>
      </c>
      <c r="G11" s="42" t="s">
        <v>4</v>
      </c>
      <c r="H11" s="45">
        <v>104.37</v>
      </c>
      <c r="I11" s="45"/>
      <c r="J11" s="42">
        <v>118</v>
      </c>
      <c r="K11" s="46">
        <f t="shared" si="0"/>
        <v>9119.8187499999967</v>
      </c>
      <c r="L11" s="47"/>
      <c r="M11" s="6">
        <f>IF(J11="","",(K11/J11)/LOOKUP(RIGHT($D$2,3),定数!$A$6:$A$13,定数!$B$6:$B$13))</f>
        <v>0.77286599576271153</v>
      </c>
      <c r="N11" s="42">
        <v>2008</v>
      </c>
      <c r="O11" s="8">
        <v>43594</v>
      </c>
      <c r="P11" s="45">
        <v>103.19</v>
      </c>
      <c r="Q11" s="45"/>
      <c r="R11" s="48">
        <f>IF(P11="","",T11*M11*LOOKUP(RIGHT($D$2,3),定数!$A$6:$A$13,定数!$B$6:$B$13))</f>
        <v>-9119.8187500000495</v>
      </c>
      <c r="S11" s="48"/>
      <c r="T11" s="49">
        <f>IF(P11="","",IF(G11="買",(P11-H11),(H11-P11))*IF(RIGHT($D$2,3)="JPY",100,10000))</f>
        <v>-118.00000000000068</v>
      </c>
      <c r="U11" s="49"/>
      <c r="V11" s="23">
        <f>IF(T11&lt;&gt;"",IF(T11&gt;0,1+V10,0),"")</f>
        <v>0</v>
      </c>
      <c r="W11">
        <f t="shared" si="2"/>
        <v>1</v>
      </c>
    </row>
    <row r="12" spans="2:23" x14ac:dyDescent="0.2">
      <c r="B12" s="42">
        <v>4</v>
      </c>
      <c r="C12" s="44">
        <f t="shared" si="1"/>
        <v>294874.13958333322</v>
      </c>
      <c r="D12" s="44"/>
      <c r="E12" s="42">
        <v>2008</v>
      </c>
      <c r="F12" s="8">
        <v>43591</v>
      </c>
      <c r="G12" s="42" t="s">
        <v>4</v>
      </c>
      <c r="H12" s="45">
        <v>105.11</v>
      </c>
      <c r="I12" s="45"/>
      <c r="J12" s="42">
        <v>111</v>
      </c>
      <c r="K12" s="46">
        <f t="shared" si="0"/>
        <v>8846.2241874999963</v>
      </c>
      <c r="L12" s="47"/>
      <c r="M12" s="6">
        <f>IF(J12="","",(K12/J12)/LOOKUP(RIGHT($D$2,3),定数!$A$6:$A$13,定数!$B$6:$B$13))</f>
        <v>0.79695713400900869</v>
      </c>
      <c r="N12" s="42">
        <v>2008</v>
      </c>
      <c r="O12" s="8">
        <v>43593</v>
      </c>
      <c r="P12" s="45">
        <v>104</v>
      </c>
      <c r="Q12" s="45"/>
      <c r="R12" s="48">
        <f>IF(P12="","",T12*M12*LOOKUP(RIGHT($D$2,3),定数!$A$6:$A$13,定数!$B$6:$B$13))</f>
        <v>-8846.2241874999927</v>
      </c>
      <c r="S12" s="48"/>
      <c r="T12" s="49">
        <f t="shared" ref="T12:T75" si="3">IF(P12="","",IF(G12="買",(P12-H12),(H12-P12))*IF(RIGHT($D$2,3)="JPY",100,10000))</f>
        <v>-110.99999999999994</v>
      </c>
      <c r="U12" s="49"/>
      <c r="V12" s="23">
        <f>IF(T12&lt;&gt;"",IF(T12&gt;0,1+V11,0),"")</f>
        <v>0</v>
      </c>
      <c r="W12">
        <f t="shared" si="2"/>
        <v>2</v>
      </c>
    </row>
    <row r="13" spans="2:23" x14ac:dyDescent="0.2">
      <c r="B13" s="42">
        <v>5</v>
      </c>
      <c r="C13" s="44">
        <f t="shared" si="1"/>
        <v>286027.9153958332</v>
      </c>
      <c r="D13" s="44"/>
      <c r="E13" s="42">
        <v>2008</v>
      </c>
      <c r="F13" s="8">
        <v>43682</v>
      </c>
      <c r="G13" s="42" t="s">
        <v>4</v>
      </c>
      <c r="H13" s="45">
        <v>108.4</v>
      </c>
      <c r="I13" s="45"/>
      <c r="J13" s="42">
        <v>74</v>
      </c>
      <c r="K13" s="46">
        <f t="shared" si="0"/>
        <v>8580.8374618749949</v>
      </c>
      <c r="L13" s="47"/>
      <c r="M13" s="6">
        <f>IF(J13="","",(K13/J13)/LOOKUP(RIGHT($D$2,3),定数!$A$6:$A$13,定数!$B$6:$B$13))</f>
        <v>1.1595726299831073</v>
      </c>
      <c r="N13" s="42">
        <v>2008</v>
      </c>
      <c r="O13" s="8">
        <v>43683</v>
      </c>
      <c r="P13" s="45">
        <v>109.31</v>
      </c>
      <c r="Q13" s="45"/>
      <c r="R13" s="48">
        <f>IF(P13="","",T13*M13*LOOKUP(RIGHT($D$2,3),定数!$A$6:$A$13,定数!$B$6:$B$13))</f>
        <v>10552.110932846237</v>
      </c>
      <c r="S13" s="48"/>
      <c r="T13" s="49">
        <f t="shared" si="3"/>
        <v>90.999999999999659</v>
      </c>
      <c r="U13" s="49"/>
      <c r="V13" s="23">
        <f t="shared" ref="V13:V22" si="4">IF(T13&lt;&gt;"",IF(T13&gt;0,1+V12,0),"")</f>
        <v>1</v>
      </c>
      <c r="W13">
        <f t="shared" si="2"/>
        <v>0</v>
      </c>
    </row>
    <row r="14" spans="2:23" x14ac:dyDescent="0.2">
      <c r="B14" s="42">
        <v>6</v>
      </c>
      <c r="C14" s="44">
        <f t="shared" si="1"/>
        <v>296580.02632867947</v>
      </c>
      <c r="D14" s="44"/>
      <c r="E14" s="42">
        <v>2008</v>
      </c>
      <c r="F14" s="8">
        <v>43711</v>
      </c>
      <c r="G14" s="42" t="s">
        <v>37</v>
      </c>
      <c r="H14" s="45">
        <v>108.07</v>
      </c>
      <c r="I14" s="45"/>
      <c r="J14" s="42">
        <v>101</v>
      </c>
      <c r="K14" s="46">
        <f t="shared" si="0"/>
        <v>8897.4007898603832</v>
      </c>
      <c r="L14" s="47"/>
      <c r="M14" s="6">
        <f>IF(J14="","",(K14/J14)/LOOKUP(RIGHT($D$2,3),定数!$A$6:$A$13,定数!$B$6:$B$13))</f>
        <v>0.88093077127330532</v>
      </c>
      <c r="N14" s="42">
        <v>2008</v>
      </c>
      <c r="O14" s="8">
        <v>43712</v>
      </c>
      <c r="P14" s="45">
        <v>106.58</v>
      </c>
      <c r="Q14" s="45"/>
      <c r="R14" s="48">
        <f>IF(P14="","",T14*M14*LOOKUP(RIGHT($D$2,3),定数!$A$6:$A$13,定数!$B$6:$B$13))</f>
        <v>13125.868491972204</v>
      </c>
      <c r="S14" s="48"/>
      <c r="T14" s="49">
        <f t="shared" si="3"/>
        <v>148.99999999999949</v>
      </c>
      <c r="U14" s="49"/>
      <c r="V14" s="23">
        <f t="shared" si="4"/>
        <v>2</v>
      </c>
      <c r="W14">
        <f t="shared" si="2"/>
        <v>0</v>
      </c>
    </row>
    <row r="15" spans="2:23" x14ac:dyDescent="0.2">
      <c r="B15" s="42">
        <v>7</v>
      </c>
      <c r="C15" s="44">
        <f t="shared" si="1"/>
        <v>309705.89482065168</v>
      </c>
      <c r="D15" s="44"/>
      <c r="E15" s="42">
        <v>2008</v>
      </c>
      <c r="F15" s="8">
        <v>43786</v>
      </c>
      <c r="G15" s="42" t="s">
        <v>3</v>
      </c>
      <c r="H15" s="45">
        <v>95.989000000000004</v>
      </c>
      <c r="I15" s="45"/>
      <c r="J15" s="42">
        <v>154.6</v>
      </c>
      <c r="K15" s="46">
        <f t="shared" si="0"/>
        <v>9291.1768446195492</v>
      </c>
      <c r="L15" s="47"/>
      <c r="M15" s="6">
        <f>IF(J15="","",(K15/J15)/LOOKUP(RIGHT($D$2,3),定数!$A$6:$A$13,定数!$B$6:$B$13))</f>
        <v>0.60098168464550772</v>
      </c>
      <c r="N15" s="42">
        <v>2008</v>
      </c>
      <c r="O15" s="8">
        <v>43789</v>
      </c>
      <c r="P15" s="45">
        <v>93.694999999999993</v>
      </c>
      <c r="Q15" s="45"/>
      <c r="R15" s="48">
        <f>IF(P15="","",T15*M15*LOOKUP(RIGHT($D$2,3),定数!$A$6:$A$13,定数!$B$6:$B$13))</f>
        <v>13786.519845768014</v>
      </c>
      <c r="S15" s="48"/>
      <c r="T15" s="49">
        <f t="shared" si="3"/>
        <v>229.40000000000111</v>
      </c>
      <c r="U15" s="49"/>
      <c r="V15" s="23">
        <f t="shared" si="4"/>
        <v>3</v>
      </c>
      <c r="W15">
        <f t="shared" si="2"/>
        <v>0</v>
      </c>
    </row>
    <row r="16" spans="2:23" x14ac:dyDescent="0.2">
      <c r="B16" s="42">
        <v>8</v>
      </c>
      <c r="C16" s="44">
        <f t="shared" si="1"/>
        <v>323492.41466641967</v>
      </c>
      <c r="D16" s="44"/>
      <c r="E16" s="42">
        <v>2008</v>
      </c>
      <c r="F16" s="8">
        <v>43807</v>
      </c>
      <c r="G16" s="42" t="s">
        <v>3</v>
      </c>
      <c r="H16" s="45">
        <v>92.549000000000007</v>
      </c>
      <c r="I16" s="45"/>
      <c r="J16" s="42">
        <v>134</v>
      </c>
      <c r="K16" s="46">
        <f t="shared" si="0"/>
        <v>9704.7724399925901</v>
      </c>
      <c r="L16" s="47"/>
      <c r="M16" s="6">
        <f>IF(J16="","",(K16/J16)/LOOKUP(RIGHT($D$2,3),定数!$A$6:$A$13,定数!$B$6:$B$13))</f>
        <v>0.72423674925317838</v>
      </c>
      <c r="N16" s="42">
        <v>2008</v>
      </c>
      <c r="O16" s="8">
        <v>43811</v>
      </c>
      <c r="P16" s="45">
        <v>90.55</v>
      </c>
      <c r="Q16" s="45"/>
      <c r="R16" s="48">
        <f>IF(P16="","",T16*M16*LOOKUP(RIGHT($D$2,3),定数!$A$6:$A$13,定数!$B$6:$B$13))</f>
        <v>14477.492617571104</v>
      </c>
      <c r="S16" s="48"/>
      <c r="T16" s="49">
        <f t="shared" si="3"/>
        <v>199.90000000000094</v>
      </c>
      <c r="U16" s="49"/>
      <c r="V16" s="23">
        <f t="shared" si="4"/>
        <v>4</v>
      </c>
      <c r="W16">
        <f t="shared" si="2"/>
        <v>0</v>
      </c>
    </row>
    <row r="17" spans="2:23" x14ac:dyDescent="0.2">
      <c r="B17" s="42">
        <v>9</v>
      </c>
      <c r="C17" s="44">
        <f t="shared" si="1"/>
        <v>337969.90728399076</v>
      </c>
      <c r="D17" s="44"/>
      <c r="E17" s="42">
        <v>2009</v>
      </c>
      <c r="F17" s="8">
        <v>43530</v>
      </c>
      <c r="G17" s="42" t="s">
        <v>4</v>
      </c>
      <c r="H17" s="45">
        <v>98.507000000000005</v>
      </c>
      <c r="I17" s="45"/>
      <c r="J17" s="42">
        <v>193.8</v>
      </c>
      <c r="K17" s="46">
        <f t="shared" si="0"/>
        <v>10139.097218519722</v>
      </c>
      <c r="L17" s="47"/>
      <c r="M17" s="6">
        <f>IF(J17="","",(K17/J17)/LOOKUP(RIGHT($D$2,3),定数!$A$6:$A$13,定数!$B$6:$B$13))</f>
        <v>0.52317323108976899</v>
      </c>
      <c r="N17" s="42">
        <v>2009</v>
      </c>
      <c r="O17" s="8">
        <v>43536</v>
      </c>
      <c r="P17" s="45">
        <v>96.569000000000003</v>
      </c>
      <c r="Q17" s="45"/>
      <c r="R17" s="48">
        <f>IF(P17="","",T17*M17*LOOKUP(RIGHT($D$2,3),定数!$A$6:$A$13,定数!$B$6:$B$13))</f>
        <v>-10139.097218519735</v>
      </c>
      <c r="S17" s="48"/>
      <c r="T17" s="49">
        <f t="shared" si="3"/>
        <v>-193.80000000000024</v>
      </c>
      <c r="U17" s="49"/>
      <c r="V17" s="23">
        <f t="shared" si="4"/>
        <v>0</v>
      </c>
      <c r="W17">
        <f t="shared" si="2"/>
        <v>1</v>
      </c>
    </row>
    <row r="18" spans="2:23" x14ac:dyDescent="0.2">
      <c r="B18" s="42">
        <v>10</v>
      </c>
      <c r="C18" s="44">
        <f t="shared" si="1"/>
        <v>327830.81006547104</v>
      </c>
      <c r="D18" s="44"/>
      <c r="E18" s="42">
        <v>2009</v>
      </c>
      <c r="F18" s="8">
        <v>43641</v>
      </c>
      <c r="G18" s="42" t="s">
        <v>3</v>
      </c>
      <c r="H18" s="45">
        <v>95.635000000000005</v>
      </c>
      <c r="I18" s="45"/>
      <c r="J18" s="42">
        <v>92.8</v>
      </c>
      <c r="K18" s="46">
        <f t="shared" si="0"/>
        <v>9834.9243019641308</v>
      </c>
      <c r="L18" s="47"/>
      <c r="M18" s="6">
        <f>IF(J18="","",(K18/J18)/LOOKUP(RIGHT($D$2,3),定数!$A$6:$A$13,定数!$B$6:$B$13))</f>
        <v>1.0597978773668246</v>
      </c>
      <c r="N18" s="42">
        <v>2009</v>
      </c>
      <c r="O18" s="8">
        <v>43647</v>
      </c>
      <c r="P18" s="45">
        <v>96.563000000000002</v>
      </c>
      <c r="Q18" s="45"/>
      <c r="R18" s="48">
        <f>IF(P18="","",T18*M18*LOOKUP(RIGHT($D$2,3),定数!$A$6:$A$13,定数!$B$6:$B$13))</f>
        <v>-9834.9243019641035</v>
      </c>
      <c r="S18" s="48"/>
      <c r="T18" s="49">
        <f t="shared" si="3"/>
        <v>-92.799999999999727</v>
      </c>
      <c r="U18" s="49"/>
      <c r="V18" s="23">
        <f t="shared" si="4"/>
        <v>0</v>
      </c>
      <c r="W18">
        <f t="shared" si="2"/>
        <v>2</v>
      </c>
    </row>
    <row r="19" spans="2:23" x14ac:dyDescent="0.2">
      <c r="B19" s="42">
        <v>11</v>
      </c>
      <c r="C19" s="44">
        <f t="shared" si="1"/>
        <v>317995.88576350693</v>
      </c>
      <c r="D19" s="44"/>
      <c r="E19" s="42">
        <v>2009</v>
      </c>
      <c r="F19" s="8">
        <v>43681</v>
      </c>
      <c r="G19" s="42" t="s">
        <v>4</v>
      </c>
      <c r="H19" s="45">
        <v>95.463999999999999</v>
      </c>
      <c r="I19" s="45"/>
      <c r="J19" s="42">
        <v>111.2</v>
      </c>
      <c r="K19" s="46">
        <f t="shared" si="0"/>
        <v>9539.8765729052084</v>
      </c>
      <c r="L19" s="47"/>
      <c r="M19" s="6">
        <f>IF(J19="","",(K19/J19)/LOOKUP(RIGHT($D$2,3),定数!$A$6:$A$13,定数!$B$6:$B$13))</f>
        <v>0.85790256950586408</v>
      </c>
      <c r="N19" s="42">
        <v>2009</v>
      </c>
      <c r="O19" s="8">
        <v>43684</v>
      </c>
      <c r="P19" s="45">
        <v>97.106999999999999</v>
      </c>
      <c r="Q19" s="45"/>
      <c r="R19" s="48">
        <f>IF(P19="","",T19*M19*LOOKUP(RIGHT($D$2,3),定数!$A$6:$A$13,定数!$B$6:$B$13))</f>
        <v>14095.339216981352</v>
      </c>
      <c r="S19" s="48"/>
      <c r="T19" s="49">
        <f t="shared" si="3"/>
        <v>164.30000000000007</v>
      </c>
      <c r="U19" s="49"/>
      <c r="V19" s="23">
        <f t="shared" si="4"/>
        <v>1</v>
      </c>
      <c r="W19">
        <f t="shared" si="2"/>
        <v>0</v>
      </c>
    </row>
    <row r="20" spans="2:23" x14ac:dyDescent="0.2">
      <c r="B20" s="42">
        <v>12</v>
      </c>
      <c r="C20" s="44">
        <f t="shared" si="1"/>
        <v>332091.2249804883</v>
      </c>
      <c r="D20" s="44"/>
      <c r="E20" s="42">
        <v>2009</v>
      </c>
      <c r="F20" s="8">
        <v>43703</v>
      </c>
      <c r="G20" s="42" t="s">
        <v>3</v>
      </c>
      <c r="H20" s="45">
        <v>93.878</v>
      </c>
      <c r="I20" s="45"/>
      <c r="J20" s="42">
        <v>68</v>
      </c>
      <c r="K20" s="46">
        <f t="shared" si="0"/>
        <v>9962.7367494146492</v>
      </c>
      <c r="L20" s="47"/>
      <c r="M20" s="6">
        <f>IF(J20="","",(K20/J20)/LOOKUP(RIGHT($D$2,3),定数!$A$6:$A$13,定数!$B$6:$B$13))</f>
        <v>1.4651083455021543</v>
      </c>
      <c r="N20" s="42">
        <v>2009</v>
      </c>
      <c r="O20" s="8">
        <v>43708</v>
      </c>
      <c r="P20" s="45">
        <v>92.882999999999996</v>
      </c>
      <c r="Q20" s="45"/>
      <c r="R20" s="48">
        <f>IF(P20="","",T20*M20*LOOKUP(RIGHT($D$2,3),定数!$A$6:$A$13,定数!$B$6:$B$13))</f>
        <v>14577.828037746502</v>
      </c>
      <c r="S20" s="48"/>
      <c r="T20" s="49">
        <f t="shared" si="3"/>
        <v>99.500000000000455</v>
      </c>
      <c r="U20" s="49"/>
      <c r="V20" s="23">
        <f t="shared" si="4"/>
        <v>2</v>
      </c>
      <c r="W20">
        <f t="shared" si="2"/>
        <v>0</v>
      </c>
    </row>
    <row r="21" spans="2:23" x14ac:dyDescent="0.2">
      <c r="B21" s="42">
        <v>13</v>
      </c>
      <c r="C21" s="44">
        <f t="shared" si="1"/>
        <v>346669.05301823479</v>
      </c>
      <c r="D21" s="44"/>
      <c r="E21" s="42">
        <v>2009</v>
      </c>
      <c r="F21" s="8">
        <v>43758</v>
      </c>
      <c r="G21" s="42" t="s">
        <v>4</v>
      </c>
      <c r="H21" s="45">
        <v>91.067999999999998</v>
      </c>
      <c r="I21" s="45"/>
      <c r="J21" s="42">
        <v>99</v>
      </c>
      <c r="K21" s="46">
        <f t="shared" si="0"/>
        <v>10400.071590547042</v>
      </c>
      <c r="L21" s="47"/>
      <c r="M21" s="6">
        <f>IF(J21="","",(K21/J21)/LOOKUP(RIGHT($D$2,3),定数!$A$6:$A$13,定数!$B$6:$B$13))</f>
        <v>1.0505122818734387</v>
      </c>
      <c r="N21" s="42">
        <v>2009</v>
      </c>
      <c r="O21" s="8">
        <v>43768</v>
      </c>
      <c r="P21" s="45">
        <v>90.078000000000003</v>
      </c>
      <c r="Q21" s="45"/>
      <c r="R21" s="48">
        <f>IF(P21="","",T21*M21*LOOKUP(RIGHT($D$2,3),定数!$A$6:$A$13,定数!$B$6:$B$13))</f>
        <v>-10400.07159054699</v>
      </c>
      <c r="S21" s="48"/>
      <c r="T21" s="49">
        <f t="shared" si="3"/>
        <v>-98.999999999999488</v>
      </c>
      <c r="U21" s="49"/>
      <c r="V21" s="23">
        <f t="shared" si="4"/>
        <v>0</v>
      </c>
      <c r="W21">
        <f t="shared" si="2"/>
        <v>1</v>
      </c>
    </row>
    <row r="22" spans="2:23" x14ac:dyDescent="0.2">
      <c r="B22" s="42">
        <v>14</v>
      </c>
      <c r="C22" s="44">
        <f t="shared" si="1"/>
        <v>336268.9814276878</v>
      </c>
      <c r="D22" s="44"/>
      <c r="E22" s="42">
        <v>2010</v>
      </c>
      <c r="F22" s="8">
        <v>43493</v>
      </c>
      <c r="G22" s="42" t="s">
        <v>3</v>
      </c>
      <c r="H22" s="45">
        <v>89.61</v>
      </c>
      <c r="I22" s="45"/>
      <c r="J22" s="42">
        <v>93.1</v>
      </c>
      <c r="K22" s="46">
        <f t="shared" si="0"/>
        <v>10088.069442830634</v>
      </c>
      <c r="L22" s="47"/>
      <c r="M22" s="6">
        <f>IF(J22="","",(K22/J22)/LOOKUP(RIGHT($D$2,3),定数!$A$6:$A$13,定数!$B$6:$B$13))</f>
        <v>1.0835735169528071</v>
      </c>
      <c r="N22" s="42">
        <v>2010</v>
      </c>
      <c r="O22" s="88">
        <v>43497</v>
      </c>
      <c r="P22" s="45">
        <v>90.540999999999997</v>
      </c>
      <c r="Q22" s="45"/>
      <c r="R22" s="48">
        <f>IF(P22="","",T22*M22*LOOKUP(RIGHT($D$2,3),定数!$A$6:$A$13,定数!$B$6:$B$13))</f>
        <v>-10088.069442830605</v>
      </c>
      <c r="S22" s="48"/>
      <c r="T22" s="49">
        <f t="shared" si="3"/>
        <v>-93.099999999999739</v>
      </c>
      <c r="U22" s="49"/>
      <c r="V22" s="23">
        <f t="shared" si="4"/>
        <v>0</v>
      </c>
      <c r="W22">
        <f t="shared" si="2"/>
        <v>2</v>
      </c>
    </row>
    <row r="23" spans="2:23" x14ac:dyDescent="0.2">
      <c r="B23" s="42">
        <v>15</v>
      </c>
      <c r="C23" s="44">
        <f t="shared" si="1"/>
        <v>326180.91198485717</v>
      </c>
      <c r="D23" s="44"/>
      <c r="E23" s="42">
        <v>2010</v>
      </c>
      <c r="F23" s="8">
        <v>43542</v>
      </c>
      <c r="G23" s="42" t="s">
        <v>4</v>
      </c>
      <c r="H23" s="45">
        <v>90.802000000000007</v>
      </c>
      <c r="I23" s="45"/>
      <c r="J23" s="42">
        <v>105.1</v>
      </c>
      <c r="K23" s="46">
        <f t="shared" si="0"/>
        <v>9785.4273595457144</v>
      </c>
      <c r="L23" s="47"/>
      <c r="M23" s="6">
        <f>IF(J23="","",(K23/J23)/LOOKUP(RIGHT($D$2,3),定数!$A$6:$A$13,定数!$B$6:$B$13))</f>
        <v>0.93105874020415935</v>
      </c>
      <c r="N23" s="42">
        <v>2010</v>
      </c>
      <c r="O23" s="8">
        <v>43548</v>
      </c>
      <c r="P23" s="45">
        <v>92.352999999999994</v>
      </c>
      <c r="Q23" s="45"/>
      <c r="R23" s="48">
        <f>IF(P23="","",T23*M23*LOOKUP(RIGHT($D$2,3),定数!$A$6:$A$13,定数!$B$6:$B$13))</f>
        <v>14440.721060566397</v>
      </c>
      <c r="S23" s="48"/>
      <c r="T23" s="49">
        <f t="shared" si="3"/>
        <v>155.09999999999877</v>
      </c>
      <c r="U23" s="49"/>
      <c r="V23" t="str">
        <f t="shared" ref="V23:W74" si="5">IF(S23&lt;&gt;"",IF(S23&lt;0,1+V22,0),"")</f>
        <v/>
      </c>
      <c r="W23">
        <f t="shared" si="2"/>
        <v>0</v>
      </c>
    </row>
    <row r="24" spans="2:23" x14ac:dyDescent="0.2">
      <c r="B24" s="42">
        <v>16</v>
      </c>
      <c r="C24" s="44">
        <f t="shared" si="1"/>
        <v>340621.63304542354</v>
      </c>
      <c r="D24" s="44"/>
      <c r="E24" s="42">
        <v>2010</v>
      </c>
      <c r="F24" s="8">
        <v>43711</v>
      </c>
      <c r="G24" s="42" t="s">
        <v>3</v>
      </c>
      <c r="H24" s="45">
        <v>84.15</v>
      </c>
      <c r="I24" s="45"/>
      <c r="J24" s="42">
        <v>107.1</v>
      </c>
      <c r="K24" s="46">
        <f t="shared" si="0"/>
        <v>10218.648991362707</v>
      </c>
      <c r="L24" s="47"/>
      <c r="M24" s="6">
        <f>IF(J24="","",(K24/J24)/LOOKUP(RIGHT($D$2,3),定数!$A$6:$A$13,定数!$B$6:$B$13))</f>
        <v>0.95412222141575231</v>
      </c>
      <c r="N24" s="42">
        <v>2010</v>
      </c>
      <c r="O24" s="8">
        <v>43723</v>
      </c>
      <c r="P24" s="45">
        <v>85.221000000000004</v>
      </c>
      <c r="Q24" s="45"/>
      <c r="R24" s="48">
        <f>IF(P24="","",T24*M24*LOOKUP(RIGHT($D$2,3),定数!$A$6:$A$13,定数!$B$6:$B$13))</f>
        <v>-10218.648991362687</v>
      </c>
      <c r="S24" s="48"/>
      <c r="T24" s="49">
        <f t="shared" si="3"/>
        <v>-107.0999999999998</v>
      </c>
      <c r="U24" s="49"/>
      <c r="V24" t="str">
        <f t="shared" si="5"/>
        <v/>
      </c>
      <c r="W24">
        <f t="shared" si="2"/>
        <v>1</v>
      </c>
    </row>
    <row r="25" spans="2:23" x14ac:dyDescent="0.2">
      <c r="B25" s="42">
        <v>17</v>
      </c>
      <c r="C25" s="44">
        <f t="shared" si="1"/>
        <v>330402.98405406089</v>
      </c>
      <c r="D25" s="44"/>
      <c r="E25" s="42">
        <v>2010</v>
      </c>
      <c r="F25" s="8">
        <v>43759</v>
      </c>
      <c r="G25" s="42" t="s">
        <v>3</v>
      </c>
      <c r="H25" s="45">
        <v>80.899000000000001</v>
      </c>
      <c r="I25" s="45"/>
      <c r="J25" s="42">
        <v>91.8</v>
      </c>
      <c r="K25" s="46">
        <f t="shared" si="0"/>
        <v>9912.0895216218269</v>
      </c>
      <c r="L25" s="47"/>
      <c r="M25" s="6">
        <f>IF(J25="","",(K25/J25)/LOOKUP(RIGHT($D$2,3),定数!$A$6:$A$13,定数!$B$6:$B$13))</f>
        <v>1.0797483139021598</v>
      </c>
      <c r="N25" s="42">
        <v>2010</v>
      </c>
      <c r="O25" s="88">
        <v>43763</v>
      </c>
      <c r="P25" s="45">
        <v>81.816999999999993</v>
      </c>
      <c r="Q25" s="45"/>
      <c r="R25" s="48">
        <f>IF(P25="","",T25*M25*LOOKUP(RIGHT($D$2,3),定数!$A$6:$A$13,定数!$B$6:$B$13))</f>
        <v>-9912.0895216217414</v>
      </c>
      <c r="S25" s="48"/>
      <c r="T25" s="49">
        <f t="shared" si="3"/>
        <v>-91.799999999999216</v>
      </c>
      <c r="U25" s="49"/>
      <c r="V25" t="str">
        <f t="shared" si="5"/>
        <v/>
      </c>
      <c r="W25">
        <f t="shared" si="2"/>
        <v>2</v>
      </c>
    </row>
    <row r="26" spans="2:23" x14ac:dyDescent="0.2">
      <c r="B26" s="42">
        <v>18</v>
      </c>
      <c r="C26" s="44">
        <f>IF(R25="","",C25+R25)</f>
        <v>320490.89453243912</v>
      </c>
      <c r="D26" s="44"/>
      <c r="E26" s="42">
        <v>2011</v>
      </c>
      <c r="F26" s="8">
        <v>43587</v>
      </c>
      <c r="G26" s="42" t="s">
        <v>3</v>
      </c>
      <c r="H26" s="45">
        <v>80.981999999999999</v>
      </c>
      <c r="I26" s="45"/>
      <c r="J26" s="42">
        <v>70</v>
      </c>
      <c r="K26" s="46">
        <f t="shared" si="0"/>
        <v>9614.7268359731734</v>
      </c>
      <c r="L26" s="47"/>
      <c r="M26" s="6">
        <f>IF(J26="","",(K26/J26)/LOOKUP(RIGHT($D$2,3),定数!$A$6:$A$13,定数!$B$6:$B$13))</f>
        <v>1.3735324051390247</v>
      </c>
      <c r="N26" s="42">
        <v>2011</v>
      </c>
      <c r="O26" s="8">
        <v>43590</v>
      </c>
      <c r="P26" s="45">
        <v>79.956999999999994</v>
      </c>
      <c r="Q26" s="45"/>
      <c r="R26" s="48">
        <f>IF(P26="","",T26*M26*LOOKUP(RIGHT($D$2,3),定数!$A$6:$A$13,定数!$B$6:$B$13))</f>
        <v>14078.707152675082</v>
      </c>
      <c r="S26" s="48"/>
      <c r="T26" s="49">
        <f t="shared" si="3"/>
        <v>102.50000000000057</v>
      </c>
      <c r="U26" s="49"/>
      <c r="V26" t="str">
        <f t="shared" si="5"/>
        <v/>
      </c>
      <c r="W26">
        <f t="shared" si="2"/>
        <v>0</v>
      </c>
    </row>
    <row r="27" spans="2:23" x14ac:dyDescent="0.2">
      <c r="B27" s="42">
        <v>19</v>
      </c>
      <c r="C27" s="44">
        <f t="shared" si="1"/>
        <v>334569.6016851142</v>
      </c>
      <c r="D27" s="44"/>
      <c r="E27" s="42">
        <v>2011</v>
      </c>
      <c r="F27" s="8">
        <v>43646</v>
      </c>
      <c r="G27" s="42" t="s">
        <v>4</v>
      </c>
      <c r="H27" s="45">
        <v>80.856999999999999</v>
      </c>
      <c r="I27" s="45"/>
      <c r="J27" s="42">
        <v>60.1</v>
      </c>
      <c r="K27" s="46">
        <f t="shared" si="0"/>
        <v>10037.088050553426</v>
      </c>
      <c r="L27" s="47"/>
      <c r="M27" s="6">
        <f>IF(J27="","",(K27/J27)/LOOKUP(RIGHT($D$2,3),定数!$A$6:$A$13,定数!$B$6:$B$13))</f>
        <v>1.6700645674797712</v>
      </c>
      <c r="N27" s="42">
        <v>2011</v>
      </c>
      <c r="O27" s="8">
        <v>43657</v>
      </c>
      <c r="P27" s="45">
        <v>80.256</v>
      </c>
      <c r="Q27" s="45"/>
      <c r="R27" s="48">
        <f>IF(P27="","",T27*M27*LOOKUP(RIGHT($D$2,3),定数!$A$6:$A$13,定数!$B$6:$B$13))</f>
        <v>-10037.08805055341</v>
      </c>
      <c r="S27" s="48"/>
      <c r="T27" s="49">
        <f t="shared" si="3"/>
        <v>-60.099999999999909</v>
      </c>
      <c r="U27" s="49"/>
      <c r="V27" t="str">
        <f t="shared" si="5"/>
        <v/>
      </c>
      <c r="W27">
        <f t="shared" si="2"/>
        <v>1</v>
      </c>
    </row>
    <row r="28" spans="2:23" x14ac:dyDescent="0.2">
      <c r="B28" s="42">
        <v>20</v>
      </c>
      <c r="C28" s="44">
        <f t="shared" si="1"/>
        <v>324532.5136345608</v>
      </c>
      <c r="D28" s="44"/>
      <c r="E28" s="42">
        <v>2011</v>
      </c>
      <c r="F28" s="8">
        <v>43650</v>
      </c>
      <c r="G28" s="42" t="s">
        <v>4</v>
      </c>
      <c r="H28" s="45">
        <v>80.872</v>
      </c>
      <c r="I28" s="45"/>
      <c r="J28" s="42">
        <v>34.5</v>
      </c>
      <c r="K28" s="46">
        <f t="shared" si="0"/>
        <v>9735.9754090368242</v>
      </c>
      <c r="L28" s="47"/>
      <c r="M28" s="6">
        <f>IF(J28="","",(K28/J28)/LOOKUP(RIGHT($D$2,3),定数!$A$6:$A$13,定数!$B$6:$B$13))</f>
        <v>2.822021857691833</v>
      </c>
      <c r="N28" s="42">
        <v>2011</v>
      </c>
      <c r="O28" s="8">
        <v>43654</v>
      </c>
      <c r="P28" s="45">
        <v>80.527000000000001</v>
      </c>
      <c r="Q28" s="45"/>
      <c r="R28" s="48">
        <f>IF(P28="","",T28*M28*LOOKUP(RIGHT($D$2,3),定数!$A$6:$A$13,定数!$B$6:$B$13))</f>
        <v>-9735.9754090367915</v>
      </c>
      <c r="S28" s="48"/>
      <c r="T28" s="49">
        <f t="shared" si="3"/>
        <v>-34.499999999999886</v>
      </c>
      <c r="U28" s="49"/>
      <c r="V28" t="str">
        <f t="shared" si="5"/>
        <v/>
      </c>
      <c r="W28">
        <f t="shared" si="2"/>
        <v>2</v>
      </c>
    </row>
    <row r="29" spans="2:23" x14ac:dyDescent="0.2">
      <c r="B29" s="42">
        <v>21</v>
      </c>
      <c r="C29" s="44">
        <f t="shared" si="1"/>
        <v>314796.53822552401</v>
      </c>
      <c r="D29" s="44"/>
      <c r="E29" s="42">
        <v>2011</v>
      </c>
      <c r="F29" s="8">
        <v>43812</v>
      </c>
      <c r="G29" s="42" t="s">
        <v>4</v>
      </c>
      <c r="H29" s="45">
        <v>78.022000000000006</v>
      </c>
      <c r="I29" s="45"/>
      <c r="J29" s="42">
        <v>38.9</v>
      </c>
      <c r="K29" s="46">
        <f t="shared" si="0"/>
        <v>9443.8961467657191</v>
      </c>
      <c r="L29" s="47"/>
      <c r="M29" s="6">
        <f>IF(J29="","",(K29/J29)/LOOKUP(RIGHT($D$2,3),定数!$A$6:$A$13,定数!$B$6:$B$13))</f>
        <v>2.4277367986544265</v>
      </c>
      <c r="N29" s="42">
        <v>2011</v>
      </c>
      <c r="O29" s="88">
        <v>43815</v>
      </c>
      <c r="P29" s="45">
        <v>77.632999999999996</v>
      </c>
      <c r="Q29" s="45"/>
      <c r="R29" s="48">
        <f>IF(P29="","",T29*M29*LOOKUP(RIGHT($D$2,3),定数!$A$6:$A$13,定数!$B$6:$B$13))</f>
        <v>-9443.8961467659628</v>
      </c>
      <c r="S29" s="48"/>
      <c r="T29" s="49">
        <f t="shared" si="3"/>
        <v>-38.900000000001</v>
      </c>
      <c r="U29" s="49"/>
      <c r="V29" t="str">
        <f t="shared" si="5"/>
        <v/>
      </c>
      <c r="W29">
        <f t="shared" si="2"/>
        <v>3</v>
      </c>
    </row>
    <row r="30" spans="2:23" x14ac:dyDescent="0.2">
      <c r="B30" s="42">
        <v>22</v>
      </c>
      <c r="C30" s="44">
        <f t="shared" si="1"/>
        <v>305352.64207875804</v>
      </c>
      <c r="D30" s="44"/>
      <c r="E30" s="42">
        <v>2012</v>
      </c>
      <c r="F30" s="8">
        <v>43630</v>
      </c>
      <c r="G30" s="42" t="s">
        <v>4</v>
      </c>
      <c r="H30" s="45">
        <v>79.477999999999994</v>
      </c>
      <c r="I30" s="45"/>
      <c r="J30" s="42">
        <v>32.799999999999997</v>
      </c>
      <c r="K30" s="46">
        <f t="shared" si="0"/>
        <v>9160.5792623627403</v>
      </c>
      <c r="L30" s="47"/>
      <c r="M30" s="6">
        <f>IF(J30="","",(K30/J30)/LOOKUP(RIGHT($D$2,3),定数!$A$6:$A$13,定数!$B$6:$B$13))</f>
        <v>2.792859531208153</v>
      </c>
      <c r="N30" s="42">
        <v>2012</v>
      </c>
      <c r="O30" s="8">
        <v>43631</v>
      </c>
      <c r="P30" s="45">
        <v>79.150000000000006</v>
      </c>
      <c r="Q30" s="45"/>
      <c r="R30" s="48">
        <f>IF(P30="","",T30*M30*LOOKUP(RIGHT($D$2,3),定数!$A$6:$A$13,定数!$B$6:$B$13))</f>
        <v>-9160.5792623624275</v>
      </c>
      <c r="S30" s="48"/>
      <c r="T30" s="49">
        <f t="shared" si="3"/>
        <v>-32.799999999998875</v>
      </c>
      <c r="U30" s="49"/>
      <c r="V30" t="str">
        <f t="shared" si="5"/>
        <v/>
      </c>
      <c r="W30">
        <f t="shared" si="2"/>
        <v>4</v>
      </c>
    </row>
    <row r="31" spans="2:23" x14ac:dyDescent="0.2">
      <c r="B31" s="42">
        <v>23</v>
      </c>
      <c r="C31" s="44">
        <f t="shared" si="1"/>
        <v>296192.0628163956</v>
      </c>
      <c r="D31" s="44"/>
      <c r="E31" s="42">
        <v>2012</v>
      </c>
      <c r="F31" s="8">
        <v>43650</v>
      </c>
      <c r="G31" s="42" t="s">
        <v>4</v>
      </c>
      <c r="H31" s="45">
        <v>79.966999999999999</v>
      </c>
      <c r="I31" s="45"/>
      <c r="J31" s="42">
        <v>38.4</v>
      </c>
      <c r="K31" s="46">
        <f t="shared" si="0"/>
        <v>8885.761884491867</v>
      </c>
      <c r="L31" s="47"/>
      <c r="M31" s="6">
        <f>IF(J31="","",(K31/J31)/LOOKUP(RIGHT($D$2,3),定数!$A$6:$A$13,定数!$B$6:$B$13))</f>
        <v>2.3140004907530907</v>
      </c>
      <c r="N31" s="42">
        <v>2012</v>
      </c>
      <c r="O31" s="8">
        <v>43654</v>
      </c>
      <c r="P31" s="45">
        <v>79.582999999999998</v>
      </c>
      <c r="Q31" s="45"/>
      <c r="R31" s="48">
        <f>IF(P31="","",T31*M31*LOOKUP(RIGHT($D$2,3),定数!$A$6:$A$13,定数!$B$6:$B$13))</f>
        <v>-8885.7618844918761</v>
      </c>
      <c r="S31" s="48"/>
      <c r="T31" s="49">
        <f t="shared" si="3"/>
        <v>-38.400000000000034</v>
      </c>
      <c r="U31" s="49"/>
      <c r="V31" t="str">
        <f t="shared" si="5"/>
        <v/>
      </c>
      <c r="W31">
        <f t="shared" si="2"/>
        <v>5</v>
      </c>
    </row>
    <row r="32" spans="2:23" x14ac:dyDescent="0.2">
      <c r="B32" s="42">
        <v>24</v>
      </c>
      <c r="C32" s="44">
        <f>IF(R31="","",C31+R31)</f>
        <v>287306.30093190371</v>
      </c>
      <c r="D32" s="44"/>
      <c r="E32" s="42">
        <v>2012</v>
      </c>
      <c r="F32" s="8">
        <v>43797</v>
      </c>
      <c r="G32" s="42" t="s">
        <v>4</v>
      </c>
      <c r="H32" s="45">
        <v>82.213999999999999</v>
      </c>
      <c r="I32" s="45"/>
      <c r="J32" s="42">
        <v>53.4</v>
      </c>
      <c r="K32" s="46">
        <f t="shared" si="0"/>
        <v>8619.1890279571107</v>
      </c>
      <c r="L32" s="47"/>
      <c r="M32" s="6">
        <f>IF(J32="","",(K32/J32)/LOOKUP(RIGHT($D$2,3),定数!$A$6:$A$13,定数!$B$6:$B$13))</f>
        <v>1.6140803423140655</v>
      </c>
      <c r="N32" s="42">
        <v>2012</v>
      </c>
      <c r="O32" s="8">
        <v>43811</v>
      </c>
      <c r="P32" s="45">
        <v>82.99</v>
      </c>
      <c r="Q32" s="45"/>
      <c r="R32" s="48">
        <f>IF(P32="","",T32*M32*LOOKUP(RIGHT($D$2,3),定数!$A$6:$A$13,定数!$B$6:$B$13))</f>
        <v>12525.263456357088</v>
      </c>
      <c r="S32" s="48"/>
      <c r="T32" s="49">
        <f t="shared" si="3"/>
        <v>77.599999999999625</v>
      </c>
      <c r="U32" s="49"/>
      <c r="V32" t="str">
        <f t="shared" si="5"/>
        <v/>
      </c>
      <c r="W32">
        <f t="shared" si="2"/>
        <v>0</v>
      </c>
    </row>
    <row r="33" spans="2:23" x14ac:dyDescent="0.2">
      <c r="B33" s="42">
        <v>25</v>
      </c>
      <c r="C33" s="44">
        <f t="shared" si="1"/>
        <v>299831.56438826077</v>
      </c>
      <c r="D33" s="44"/>
      <c r="E33" s="42">
        <v>2013</v>
      </c>
      <c r="F33" s="8">
        <v>43481</v>
      </c>
      <c r="G33" s="42" t="s">
        <v>4</v>
      </c>
      <c r="H33" s="45">
        <v>88.778999999999996</v>
      </c>
      <c r="I33" s="45"/>
      <c r="J33" s="42">
        <v>98.4</v>
      </c>
      <c r="K33" s="46">
        <f t="shared" si="0"/>
        <v>8994.9469316478226</v>
      </c>
      <c r="L33" s="47"/>
      <c r="M33" s="6">
        <f>IF(J33="","",(K33/J33)/LOOKUP(RIGHT($D$2,3),定数!$A$6:$A$13,定数!$B$6:$B$13))</f>
        <v>0.91412062313494136</v>
      </c>
      <c r="N33" s="42">
        <v>2013</v>
      </c>
      <c r="O33" s="8">
        <v>43489</v>
      </c>
      <c r="P33" s="45">
        <v>90.245000000000005</v>
      </c>
      <c r="Q33" s="45"/>
      <c r="R33" s="48">
        <f>IF(P33="","",T33*M33*LOOKUP(RIGHT($D$2,3),定数!$A$6:$A$13,定数!$B$6:$B$13))</f>
        <v>13401.008335158314</v>
      </c>
      <c r="S33" s="48"/>
      <c r="T33" s="49">
        <f t="shared" si="3"/>
        <v>146.60000000000082</v>
      </c>
      <c r="U33" s="49"/>
      <c r="V33" t="str">
        <f t="shared" si="5"/>
        <v/>
      </c>
      <c r="W33">
        <f t="shared" si="2"/>
        <v>0</v>
      </c>
    </row>
    <row r="34" spans="2:23" x14ac:dyDescent="0.2">
      <c r="B34" s="42">
        <v>26</v>
      </c>
      <c r="C34" s="44">
        <f t="shared" si="1"/>
        <v>313232.57272341906</v>
      </c>
      <c r="D34" s="44"/>
      <c r="E34" s="42">
        <v>2013</v>
      </c>
      <c r="F34" s="8">
        <v>43732</v>
      </c>
      <c r="G34" s="42" t="s">
        <v>3</v>
      </c>
      <c r="H34" s="45">
        <v>98.457999999999998</v>
      </c>
      <c r="I34" s="45"/>
      <c r="J34" s="42">
        <v>70.7</v>
      </c>
      <c r="K34" s="46">
        <f t="shared" si="0"/>
        <v>9396.9771817025721</v>
      </c>
      <c r="L34" s="47"/>
      <c r="M34" s="6">
        <f>IF(J34="","",(K34/J34)/LOOKUP(RIGHT($D$2,3),定数!$A$6:$A$13,定数!$B$6:$B$13))</f>
        <v>1.3291339719522732</v>
      </c>
      <c r="N34" s="42">
        <v>2013</v>
      </c>
      <c r="O34" s="8">
        <v>43740</v>
      </c>
      <c r="P34" s="45">
        <v>97.421999999999997</v>
      </c>
      <c r="Q34" s="45"/>
      <c r="R34" s="48">
        <f>IF(P34="","",T34*M34*LOOKUP(RIGHT($D$2,3),定数!$A$6:$A$13,定数!$B$6:$B$13))</f>
        <v>13769.827949425569</v>
      </c>
      <c r="S34" s="48"/>
      <c r="T34" s="49">
        <f t="shared" si="3"/>
        <v>103.60000000000014</v>
      </c>
      <c r="U34" s="49"/>
      <c r="V34" t="str">
        <f t="shared" si="5"/>
        <v/>
      </c>
      <c r="W34">
        <f t="shared" si="2"/>
        <v>0</v>
      </c>
    </row>
    <row r="35" spans="2:23" x14ac:dyDescent="0.2">
      <c r="B35" s="42">
        <v>27</v>
      </c>
      <c r="C35" s="44">
        <f t="shared" si="1"/>
        <v>327002.40067284461</v>
      </c>
      <c r="D35" s="44"/>
      <c r="E35" s="42">
        <v>2013</v>
      </c>
      <c r="F35" s="8">
        <v>43789</v>
      </c>
      <c r="G35" s="42" t="s">
        <v>4</v>
      </c>
      <c r="H35" s="45">
        <v>100.255</v>
      </c>
      <c r="I35" s="45"/>
      <c r="J35" s="42">
        <v>47.4</v>
      </c>
      <c r="K35" s="46">
        <f t="shared" si="0"/>
        <v>9810.0720201853383</v>
      </c>
      <c r="L35" s="47"/>
      <c r="M35" s="6">
        <f>IF(J35="","",(K35/J35)/LOOKUP(RIGHT($D$2,3),定数!$A$6:$A$13,定数!$B$6:$B$13))</f>
        <v>2.0696354472964851</v>
      </c>
      <c r="N35" s="42">
        <v>2013</v>
      </c>
      <c r="O35" s="8">
        <v>43790</v>
      </c>
      <c r="P35" s="89">
        <v>100.923</v>
      </c>
      <c r="Q35" s="89"/>
      <c r="R35" s="48">
        <f>IF(P35="","",T35*M35*LOOKUP(RIGHT($D$2,3),定数!$A$6:$A$13,定数!$B$6:$B$13))</f>
        <v>13825.164787940654</v>
      </c>
      <c r="S35" s="48"/>
      <c r="T35" s="49">
        <f t="shared" si="3"/>
        <v>66.800000000000637</v>
      </c>
      <c r="U35" s="49"/>
      <c r="V35" t="str">
        <f t="shared" si="5"/>
        <v/>
      </c>
      <c r="W35">
        <f t="shared" si="2"/>
        <v>0</v>
      </c>
    </row>
    <row r="36" spans="2:23" x14ac:dyDescent="0.2">
      <c r="B36" s="42">
        <v>28</v>
      </c>
      <c r="C36" s="44">
        <f t="shared" si="1"/>
        <v>340827.56546078529</v>
      </c>
      <c r="D36" s="44"/>
      <c r="E36" s="42">
        <v>2014</v>
      </c>
      <c r="F36" s="8">
        <v>43640</v>
      </c>
      <c r="G36" s="42" t="s">
        <v>3</v>
      </c>
      <c r="H36" s="45">
        <v>101.8</v>
      </c>
      <c r="I36" s="45"/>
      <c r="J36" s="42">
        <v>35.9</v>
      </c>
      <c r="K36" s="46">
        <f t="shared" si="0"/>
        <v>10224.826963823558</v>
      </c>
      <c r="L36" s="47"/>
      <c r="M36" s="6">
        <f>IF(J36="","",(K36/J36)/LOOKUP(RIGHT($D$2,3),定数!$A$6:$A$13,定数!$B$6:$B$13))</f>
        <v>2.8481412155497376</v>
      </c>
      <c r="N36" s="42">
        <v>2014</v>
      </c>
      <c r="O36" s="8">
        <v>43646</v>
      </c>
      <c r="P36" s="45">
        <v>101.286</v>
      </c>
      <c r="Q36" s="45"/>
      <c r="R36" s="48">
        <f>IF(P36="","",T36*M36*LOOKUP(RIGHT($D$2,3),定数!$A$6:$A$13,定数!$B$6:$B$13))</f>
        <v>14639.445847925532</v>
      </c>
      <c r="S36" s="48"/>
      <c r="T36" s="49">
        <f t="shared" si="3"/>
        <v>51.399999999999579</v>
      </c>
      <c r="U36" s="49"/>
      <c r="V36" t="str">
        <f t="shared" si="5"/>
        <v/>
      </c>
      <c r="W36">
        <f t="shared" si="2"/>
        <v>0</v>
      </c>
    </row>
    <row r="37" spans="2:23" x14ac:dyDescent="0.2">
      <c r="B37" s="42">
        <v>29</v>
      </c>
      <c r="C37" s="44">
        <f t="shared" si="1"/>
        <v>355467.01130871085</v>
      </c>
      <c r="D37" s="44"/>
      <c r="E37" s="42">
        <v>2014</v>
      </c>
      <c r="F37" s="8">
        <v>43655</v>
      </c>
      <c r="G37" s="42" t="s">
        <v>3</v>
      </c>
      <c r="H37" s="45">
        <v>101.42700000000001</v>
      </c>
      <c r="I37" s="45"/>
      <c r="J37" s="42">
        <v>42.3</v>
      </c>
      <c r="K37" s="46">
        <f t="shared" si="0"/>
        <v>10664.010339261325</v>
      </c>
      <c r="L37" s="47"/>
      <c r="M37" s="6">
        <f>IF(J37="","",(K37/J37)/LOOKUP(RIGHT($D$2,3),定数!$A$6:$A$13,定数!$B$6:$B$13))</f>
        <v>2.5210426333951124</v>
      </c>
      <c r="N37" s="42">
        <v>2014</v>
      </c>
      <c r="O37" s="8">
        <v>43670</v>
      </c>
      <c r="P37" s="45">
        <v>101.85</v>
      </c>
      <c r="Q37" s="45"/>
      <c r="R37" s="48">
        <f>IF(P37="","",T37*M37*LOOKUP(RIGHT($D$2,3),定数!$A$6:$A$13,定数!$B$6:$B$13))</f>
        <v>-10664.010339261013</v>
      </c>
      <c r="S37" s="48"/>
      <c r="T37" s="49">
        <f t="shared" si="3"/>
        <v>-42.299999999998761</v>
      </c>
      <c r="U37" s="49"/>
      <c r="V37" t="str">
        <f t="shared" si="5"/>
        <v/>
      </c>
      <c r="W37">
        <f t="shared" si="2"/>
        <v>1</v>
      </c>
    </row>
    <row r="38" spans="2:23" x14ac:dyDescent="0.2">
      <c r="B38" s="42">
        <v>30</v>
      </c>
      <c r="C38" s="44">
        <f t="shared" si="1"/>
        <v>344803.00096944981</v>
      </c>
      <c r="D38" s="44"/>
      <c r="E38" s="42">
        <v>2014</v>
      </c>
      <c r="F38" s="8">
        <v>43786</v>
      </c>
      <c r="G38" s="42" t="s">
        <v>4</v>
      </c>
      <c r="H38" s="45">
        <v>116.88</v>
      </c>
      <c r="I38" s="45"/>
      <c r="J38" s="42">
        <v>143.4</v>
      </c>
      <c r="K38" s="46">
        <f t="shared" si="0"/>
        <v>10344.090029083494</v>
      </c>
      <c r="L38" s="47"/>
      <c r="M38" s="6">
        <f>IF(J38="","",(K38/J38)/LOOKUP(RIGHT($D$2,3),定数!$A$6:$A$13,定数!$B$6:$B$13))</f>
        <v>0.72134519031265654</v>
      </c>
      <c r="N38" s="42">
        <v>2014</v>
      </c>
      <c r="O38" s="8">
        <v>43797</v>
      </c>
      <c r="P38" s="45">
        <v>119.004</v>
      </c>
      <c r="Q38" s="45"/>
      <c r="R38" s="48">
        <f>IF(P38="","",T38*M38*LOOKUP(RIGHT($D$2,3),定数!$A$6:$A$13,定数!$B$6:$B$13))</f>
        <v>15321.371842240893</v>
      </c>
      <c r="S38" s="48"/>
      <c r="T38" s="49">
        <f t="shared" si="3"/>
        <v>212.40000000000094</v>
      </c>
      <c r="U38" s="49"/>
      <c r="V38" t="str">
        <f t="shared" si="5"/>
        <v/>
      </c>
      <c r="W38">
        <f t="shared" si="2"/>
        <v>0</v>
      </c>
    </row>
    <row r="39" spans="2:23" x14ac:dyDescent="0.2">
      <c r="B39" s="42">
        <v>31</v>
      </c>
      <c r="C39" s="44">
        <f t="shared" si="1"/>
        <v>360124.37281169073</v>
      </c>
      <c r="D39" s="44"/>
      <c r="E39" s="42">
        <v>2015</v>
      </c>
      <c r="F39" s="8">
        <v>43477</v>
      </c>
      <c r="G39" s="42" t="s">
        <v>3</v>
      </c>
      <c r="H39" s="45">
        <v>118.081</v>
      </c>
      <c r="I39" s="45"/>
      <c r="J39" s="42">
        <v>122.7</v>
      </c>
      <c r="K39" s="46">
        <f t="shared" si="0"/>
        <v>10803.731184350721</v>
      </c>
      <c r="L39" s="47"/>
      <c r="M39" s="6">
        <f>IF(J39="","",(K39/J39)/LOOKUP(RIGHT($D$2,3),定数!$A$6:$A$13,定数!$B$6:$B$13))</f>
        <v>0.88049968902613873</v>
      </c>
      <c r="N39" s="42">
        <v>2015</v>
      </c>
      <c r="O39" s="8">
        <v>43479</v>
      </c>
      <c r="P39" s="45">
        <v>116.265</v>
      </c>
      <c r="Q39" s="45"/>
      <c r="R39" s="48">
        <f>IF(P39="","",T39*M39*LOOKUP(RIGHT($D$2,3),定数!$A$6:$A$13,定数!$B$6:$B$13))</f>
        <v>15989.874352714702</v>
      </c>
      <c r="S39" s="48"/>
      <c r="T39" s="49">
        <f t="shared" si="3"/>
        <v>181.60000000000025</v>
      </c>
      <c r="U39" s="49"/>
      <c r="V39" t="str">
        <f t="shared" si="5"/>
        <v/>
      </c>
      <c r="W39">
        <f t="shared" si="2"/>
        <v>0</v>
      </c>
    </row>
    <row r="40" spans="2:23" x14ac:dyDescent="0.2">
      <c r="B40" s="42">
        <v>32</v>
      </c>
      <c r="C40" s="44">
        <f t="shared" si="1"/>
        <v>376114.24716440542</v>
      </c>
      <c r="D40" s="44"/>
      <c r="E40" s="42">
        <v>2015</v>
      </c>
      <c r="F40" s="8">
        <v>43633</v>
      </c>
      <c r="G40" s="42" t="s">
        <v>3</v>
      </c>
      <c r="H40" s="45">
        <v>123.191</v>
      </c>
      <c r="I40" s="45"/>
      <c r="J40" s="42">
        <v>124.3</v>
      </c>
      <c r="K40" s="46">
        <f t="shared" si="0"/>
        <v>11283.427414932163</v>
      </c>
      <c r="L40" s="47"/>
      <c r="M40" s="6">
        <f>IF(J40="","",(K40/J40)/LOOKUP(RIGHT($D$2,3),定数!$A$6:$A$13,定数!$B$6:$B$13))</f>
        <v>0.90775763595592618</v>
      </c>
      <c r="N40" s="42">
        <v>2015</v>
      </c>
      <c r="O40" s="8">
        <v>43654</v>
      </c>
      <c r="P40" s="45">
        <v>121.351</v>
      </c>
      <c r="Q40" s="45"/>
      <c r="R40" s="48">
        <f>IF(P40="","",T40*M40*LOOKUP(RIGHT($D$2,3),定数!$A$6:$A$13,定数!$B$6:$B$13))</f>
        <v>16702.740501589073</v>
      </c>
      <c r="S40" s="48"/>
      <c r="T40" s="49">
        <f t="shared" si="3"/>
        <v>184.00000000000034</v>
      </c>
      <c r="U40" s="49"/>
      <c r="V40" t="str">
        <f t="shared" si="5"/>
        <v/>
      </c>
      <c r="W40">
        <f t="shared" si="2"/>
        <v>0</v>
      </c>
    </row>
    <row r="41" spans="2:23" x14ac:dyDescent="0.2">
      <c r="B41" s="42">
        <v>33</v>
      </c>
      <c r="C41" s="44">
        <f t="shared" si="1"/>
        <v>392816.9876659945</v>
      </c>
      <c r="D41" s="44"/>
      <c r="E41" s="42">
        <v>2016</v>
      </c>
      <c r="F41" s="8">
        <v>43797</v>
      </c>
      <c r="G41" s="42" t="s">
        <v>4</v>
      </c>
      <c r="H41" s="45">
        <v>112.976</v>
      </c>
      <c r="I41" s="45"/>
      <c r="J41" s="42">
        <v>162.30000000000001</v>
      </c>
      <c r="K41" s="46">
        <f t="shared" si="0"/>
        <v>11784.509629979835</v>
      </c>
      <c r="L41" s="47"/>
      <c r="M41" s="6">
        <f>IF(J41="","",(K41/J41)/LOOKUP(RIGHT($D$2,3),定数!$A$6:$A$13,定数!$B$6:$B$13))</f>
        <v>0.72609424707207848</v>
      </c>
      <c r="N41" s="42">
        <v>2016</v>
      </c>
      <c r="O41" s="8">
        <v>43810</v>
      </c>
      <c r="P41" s="89">
        <v>115.395</v>
      </c>
      <c r="Q41" s="89"/>
      <c r="R41" s="48">
        <f>IF(P41="","",T41*M41*LOOKUP(RIGHT($D$2,3),定数!$A$6:$A$13,定数!$B$6:$B$13))</f>
        <v>17564.219836673554</v>
      </c>
      <c r="S41" s="48"/>
      <c r="T41" s="49">
        <f t="shared" si="3"/>
        <v>241.89999999999969</v>
      </c>
      <c r="U41" s="49"/>
      <c r="V41" t="str">
        <f t="shared" si="5"/>
        <v/>
      </c>
      <c r="W41">
        <f t="shared" si="2"/>
        <v>0</v>
      </c>
    </row>
    <row r="42" spans="2:23" x14ac:dyDescent="0.2">
      <c r="B42" s="42">
        <v>34</v>
      </c>
      <c r="C42" s="44">
        <f t="shared" si="1"/>
        <v>410381.20750266802</v>
      </c>
      <c r="D42" s="44"/>
      <c r="E42" s="42">
        <v>2016</v>
      </c>
      <c r="F42" s="8">
        <v>43798</v>
      </c>
      <c r="G42" s="42" t="s">
        <v>4</v>
      </c>
      <c r="H42" s="45">
        <v>113.342</v>
      </c>
      <c r="I42" s="45"/>
      <c r="J42" s="42">
        <v>172.6</v>
      </c>
      <c r="K42" s="46">
        <f t="shared" si="0"/>
        <v>12311.43622508004</v>
      </c>
      <c r="L42" s="47"/>
      <c r="M42" s="6">
        <f>IF(J42="","",(K42/J42)/LOOKUP(RIGHT($D$2,3),定数!$A$6:$A$13,定数!$B$6:$B$13))</f>
        <v>0.71329294467439397</v>
      </c>
      <c r="N42" s="42">
        <v>2016</v>
      </c>
      <c r="O42" s="88">
        <v>43814</v>
      </c>
      <c r="P42" s="89">
        <v>115.90600000000001</v>
      </c>
      <c r="Q42" s="89"/>
      <c r="R42" s="48">
        <f>IF(P42="","",T42*M42*LOOKUP(RIGHT($D$2,3),定数!$A$6:$A$13,定数!$B$6:$B$13))</f>
        <v>18288.831101451513</v>
      </c>
      <c r="S42" s="48"/>
      <c r="T42" s="49">
        <f t="shared" si="3"/>
        <v>256.40000000000072</v>
      </c>
      <c r="U42" s="49"/>
      <c r="V42" t="str">
        <f t="shared" si="5"/>
        <v/>
      </c>
      <c r="W42">
        <f t="shared" si="2"/>
        <v>0</v>
      </c>
    </row>
    <row r="43" spans="2:23" x14ac:dyDescent="0.2">
      <c r="B43" s="42">
        <v>35</v>
      </c>
      <c r="C43" s="44">
        <f t="shared" si="1"/>
        <v>428670.03860411956</v>
      </c>
      <c r="D43" s="44"/>
      <c r="E43" s="42">
        <v>2016</v>
      </c>
      <c r="F43" s="8">
        <v>43807</v>
      </c>
      <c r="G43" s="42" t="s">
        <v>4</v>
      </c>
      <c r="H43" s="45">
        <v>114.381</v>
      </c>
      <c r="I43" s="45"/>
      <c r="J43" s="42">
        <v>125.8</v>
      </c>
      <c r="K43" s="46">
        <f t="shared" si="0"/>
        <v>12860.101158123587</v>
      </c>
      <c r="L43" s="47"/>
      <c r="M43" s="6">
        <f>IF(J43="","",(K43/J43)/LOOKUP(RIGHT($D$2,3),定数!$A$6:$A$13,定数!$B$6:$B$13))</f>
        <v>1.022265592855611</v>
      </c>
      <c r="N43" s="42">
        <v>2016</v>
      </c>
      <c r="O43" s="8">
        <v>43814</v>
      </c>
      <c r="P43" s="45">
        <v>116.24299999999999</v>
      </c>
      <c r="Q43" s="45"/>
      <c r="R43" s="48">
        <f>IF(P43="","",T43*M43*LOOKUP(RIGHT($D$2,3),定数!$A$6:$A$13,定数!$B$6:$B$13))</f>
        <v>19034.585338971425</v>
      </c>
      <c r="S43" s="48"/>
      <c r="T43" s="49">
        <f t="shared" si="3"/>
        <v>186.19999999999948</v>
      </c>
      <c r="U43" s="49"/>
      <c r="V43" t="str">
        <f t="shared" si="5"/>
        <v/>
      </c>
      <c r="W43">
        <f t="shared" si="2"/>
        <v>0</v>
      </c>
    </row>
    <row r="44" spans="2:23" x14ac:dyDescent="0.2">
      <c r="B44" s="42">
        <v>36</v>
      </c>
      <c r="C44" s="44">
        <f t="shared" si="1"/>
        <v>447704.62394309096</v>
      </c>
      <c r="D44" s="44"/>
      <c r="E44" s="42">
        <v>2017</v>
      </c>
      <c r="F44" s="8">
        <v>43702</v>
      </c>
      <c r="G44" s="42" t="s">
        <v>3</v>
      </c>
      <c r="H44" s="45">
        <v>109.164</v>
      </c>
      <c r="I44" s="45"/>
      <c r="J44" s="42">
        <v>67.2</v>
      </c>
      <c r="K44" s="46">
        <f t="shared" si="0"/>
        <v>13431.138718292728</v>
      </c>
      <c r="L44" s="47"/>
      <c r="M44" s="6">
        <f>IF(J44="","",(K44/J44)/LOOKUP(RIGHT($D$2,3),定数!$A$6:$A$13,定数!$B$6:$B$13))</f>
        <v>1.9986813568887987</v>
      </c>
      <c r="N44" s="42">
        <v>2017</v>
      </c>
      <c r="O44" s="8">
        <v>43707</v>
      </c>
      <c r="P44" s="45">
        <v>109.836</v>
      </c>
      <c r="Q44" s="45"/>
      <c r="R44" s="48">
        <f>IF(P44="","",T44*M44*LOOKUP(RIGHT($D$2,3),定数!$A$6:$A$13,定数!$B$6:$B$13))</f>
        <v>-13431.138718292666</v>
      </c>
      <c r="S44" s="48"/>
      <c r="T44" s="49">
        <f t="shared" si="3"/>
        <v>-67.199999999999704</v>
      </c>
      <c r="U44" s="49"/>
      <c r="V44" t="str">
        <f t="shared" si="5"/>
        <v/>
      </c>
      <c r="W44">
        <f t="shared" si="2"/>
        <v>1</v>
      </c>
    </row>
    <row r="45" spans="2:23" x14ac:dyDescent="0.2">
      <c r="B45" s="42">
        <v>37</v>
      </c>
      <c r="C45" s="44">
        <f t="shared" si="1"/>
        <v>434273.48522479832</v>
      </c>
      <c r="D45" s="44"/>
      <c r="E45" s="42">
        <v>2017</v>
      </c>
      <c r="F45" s="8">
        <v>43742</v>
      </c>
      <c r="G45" s="42" t="s">
        <v>4</v>
      </c>
      <c r="H45" s="45">
        <v>112.95399999999999</v>
      </c>
      <c r="I45" s="45"/>
      <c r="J45" s="42">
        <v>63.7</v>
      </c>
      <c r="K45" s="46">
        <f t="shared" si="0"/>
        <v>13028.204556743949</v>
      </c>
      <c r="L45" s="47"/>
      <c r="M45" s="6">
        <f>IF(J45="","",(K45/J45)/LOOKUP(RIGHT($D$2,3),定数!$A$6:$A$13,定数!$B$6:$B$13))</f>
        <v>2.0452440434448902</v>
      </c>
      <c r="N45" s="42">
        <v>2017</v>
      </c>
      <c r="O45" s="88">
        <v>43748</v>
      </c>
      <c r="P45" s="45">
        <v>112.31699999999999</v>
      </c>
      <c r="Q45" s="45"/>
      <c r="R45" s="48">
        <f>IF(P45="","",T45*M45*LOOKUP(RIGHT($D$2,3),定数!$A$6:$A$13,定数!$B$6:$B$13))</f>
        <v>-13028.204556743962</v>
      </c>
      <c r="S45" s="48"/>
      <c r="T45" s="49">
        <f t="shared" si="3"/>
        <v>-63.700000000000045</v>
      </c>
      <c r="U45" s="49"/>
      <c r="V45" t="str">
        <f t="shared" si="5"/>
        <v/>
      </c>
      <c r="W45">
        <f t="shared" si="2"/>
        <v>2</v>
      </c>
    </row>
    <row r="46" spans="2:23" x14ac:dyDescent="0.2">
      <c r="B46" s="42">
        <v>38</v>
      </c>
      <c r="C46" s="44">
        <f>IF(R45="","",C45+R45)</f>
        <v>421245.28066805436</v>
      </c>
      <c r="D46" s="44"/>
      <c r="E46" s="42">
        <v>2018</v>
      </c>
      <c r="F46" s="8">
        <v>43565</v>
      </c>
      <c r="G46" s="42" t="s">
        <v>4</v>
      </c>
      <c r="H46" s="45">
        <v>107.248</v>
      </c>
      <c r="I46" s="45"/>
      <c r="J46" s="42">
        <v>63.8</v>
      </c>
      <c r="K46" s="46">
        <f t="shared" si="0"/>
        <v>12637.35842004163</v>
      </c>
      <c r="L46" s="47"/>
      <c r="M46" s="6">
        <f>IF(J46="","",(K46/J46)/LOOKUP(RIGHT($D$2,3),定数!$A$6:$A$13,定数!$B$6:$B$13))</f>
        <v>1.9807771818247071</v>
      </c>
      <c r="N46" s="42">
        <v>2018</v>
      </c>
      <c r="O46" s="88">
        <v>43578</v>
      </c>
      <c r="P46" s="45">
        <v>108.18</v>
      </c>
      <c r="Q46" s="45"/>
      <c r="R46" s="48">
        <f>IF(P46="","",T46*M46*LOOKUP(RIGHT($D$2,3),定数!$A$6:$A$13,定数!$B$6:$B$13))</f>
        <v>18460.843334606314</v>
      </c>
      <c r="S46" s="48"/>
      <c r="T46" s="49">
        <f t="shared" si="3"/>
        <v>93.200000000000216</v>
      </c>
      <c r="U46" s="49"/>
      <c r="V46" t="str">
        <f t="shared" si="5"/>
        <v/>
      </c>
      <c r="W46">
        <f t="shared" si="2"/>
        <v>0</v>
      </c>
    </row>
    <row r="47" spans="2:23" x14ac:dyDescent="0.2">
      <c r="B47" s="42">
        <v>39</v>
      </c>
      <c r="C47" s="44">
        <f t="shared" si="1"/>
        <v>439706.12400266068</v>
      </c>
      <c r="D47" s="44"/>
      <c r="E47" s="42">
        <v>2018</v>
      </c>
      <c r="F47" s="8">
        <v>43651</v>
      </c>
      <c r="G47" s="42" t="s">
        <v>4</v>
      </c>
      <c r="H47" s="45">
        <v>110.71299999999999</v>
      </c>
      <c r="I47" s="45"/>
      <c r="J47" s="42">
        <v>42.6</v>
      </c>
      <c r="K47" s="46">
        <f t="shared" si="0"/>
        <v>13191.18372007982</v>
      </c>
      <c r="L47" s="47"/>
      <c r="M47" s="6">
        <f>IF(J47="","",(K47/J47)/LOOKUP(RIGHT($D$2,3),定数!$A$6:$A$13,定数!$B$6:$B$13))</f>
        <v>3.0965220000187372</v>
      </c>
      <c r="N47" s="42">
        <v>2018</v>
      </c>
      <c r="O47" s="88">
        <v>43656</v>
      </c>
      <c r="P47" s="45">
        <v>111.327</v>
      </c>
      <c r="Q47" s="45"/>
      <c r="R47" s="48">
        <f>IF(P47="","",T47*M47*LOOKUP(RIGHT($D$2,3),定数!$A$6:$A$13,定数!$B$6:$B$13))</f>
        <v>19012.64508011518</v>
      </c>
      <c r="S47" s="48"/>
      <c r="T47" s="49">
        <f t="shared" si="3"/>
        <v>61.400000000000432</v>
      </c>
      <c r="U47" s="49"/>
      <c r="V47" t="str">
        <f t="shared" si="5"/>
        <v/>
      </c>
      <c r="W47">
        <f t="shared" si="2"/>
        <v>0</v>
      </c>
    </row>
    <row r="48" spans="2:23" x14ac:dyDescent="0.2">
      <c r="B48" s="42">
        <v>40</v>
      </c>
      <c r="C48" s="44">
        <f t="shared" si="1"/>
        <v>458718.76908277586</v>
      </c>
      <c r="D48" s="44"/>
      <c r="E48" s="42">
        <v>2018</v>
      </c>
      <c r="F48" s="8">
        <v>43657</v>
      </c>
      <c r="G48" s="42" t="s">
        <v>4</v>
      </c>
      <c r="H48" s="45">
        <v>111.33</v>
      </c>
      <c r="I48" s="45"/>
      <c r="J48" s="42">
        <v>56.7</v>
      </c>
      <c r="K48" s="46">
        <f t="shared" si="0"/>
        <v>13761.563072483275</v>
      </c>
      <c r="L48" s="47"/>
      <c r="M48" s="6">
        <f>IF(J48="","",(K48/J48)/LOOKUP(RIGHT($D$2,3),定数!$A$6:$A$13,定数!$B$6:$B$13))</f>
        <v>2.4270834343004011</v>
      </c>
      <c r="N48" s="42">
        <v>2018</v>
      </c>
      <c r="O48" s="8">
        <v>43658</v>
      </c>
      <c r="P48" s="45">
        <v>112.155</v>
      </c>
      <c r="Q48" s="45"/>
      <c r="R48" s="48">
        <f>IF(P48="","",T48*M48*LOOKUP(RIGHT($D$2,3),定数!$A$6:$A$13,定数!$B$6:$B$13))</f>
        <v>20023.438332978378</v>
      </c>
      <c r="S48" s="48"/>
      <c r="T48" s="49">
        <f t="shared" si="3"/>
        <v>82.500000000000284</v>
      </c>
      <c r="U48" s="49"/>
      <c r="V48" t="str">
        <f t="shared" si="5"/>
        <v/>
      </c>
      <c r="W48">
        <f t="shared" si="2"/>
        <v>0</v>
      </c>
    </row>
    <row r="49" spans="2:23" x14ac:dyDescent="0.2">
      <c r="B49" s="42">
        <v>41</v>
      </c>
      <c r="C49" s="44">
        <f>IF(R48="","",C48+R48)</f>
        <v>478742.20741575427</v>
      </c>
      <c r="D49" s="44"/>
      <c r="E49" s="42">
        <v>2018</v>
      </c>
      <c r="F49" s="8">
        <v>43826</v>
      </c>
      <c r="G49" s="42" t="s">
        <v>3</v>
      </c>
      <c r="H49" s="45">
        <v>110.267</v>
      </c>
      <c r="I49" s="45"/>
      <c r="J49" s="42">
        <v>113.5</v>
      </c>
      <c r="K49" s="46">
        <f t="shared" si="0"/>
        <v>14362.266222472628</v>
      </c>
      <c r="L49" s="47"/>
      <c r="M49" s="6">
        <f>IF(J49="","",(K49/J49)/LOOKUP(RIGHT($D$2,3),定数!$A$6:$A$13,定数!$B$6:$B$13))</f>
        <v>1.2653979050636677</v>
      </c>
      <c r="N49" s="42">
        <v>2019</v>
      </c>
      <c r="O49" s="8">
        <v>43468</v>
      </c>
      <c r="P49" s="45">
        <v>108.45399999999999</v>
      </c>
      <c r="Q49" s="45"/>
      <c r="R49" s="48">
        <f>IF(P49="","",T49*M49*LOOKUP(RIGHT($D$2,3),定数!$A$6:$A$13,定数!$B$6:$B$13))</f>
        <v>22941.664018804327</v>
      </c>
      <c r="S49" s="48"/>
      <c r="T49" s="49">
        <f t="shared" si="3"/>
        <v>181.30000000000024</v>
      </c>
      <c r="U49" s="49"/>
      <c r="V49" t="str">
        <f t="shared" si="5"/>
        <v/>
      </c>
      <c r="W49">
        <f t="shared" si="2"/>
        <v>0</v>
      </c>
    </row>
    <row r="50" spans="2:23" x14ac:dyDescent="0.2">
      <c r="B50" s="42">
        <v>42</v>
      </c>
      <c r="C50" s="44">
        <f t="shared" si="1"/>
        <v>501683.87143455859</v>
      </c>
      <c r="D50" s="44"/>
      <c r="E50" s="42"/>
      <c r="F50" s="8"/>
      <c r="G50" s="42" t="s">
        <v>4</v>
      </c>
      <c r="H50" s="45"/>
      <c r="I50" s="45"/>
      <c r="J50" s="42"/>
      <c r="K50" s="46" t="str">
        <f t="shared" si="0"/>
        <v/>
      </c>
      <c r="L50" s="47"/>
      <c r="M50" s="6" t="str">
        <f>IF(J50="","",(K50/J50)/LOOKUP(RIGHT($D$2,3),定数!$A$6:$A$13,定数!$B$6:$B$13))</f>
        <v/>
      </c>
      <c r="N50" s="42"/>
      <c r="O50" s="8"/>
      <c r="P50" s="45"/>
      <c r="Q50" s="45"/>
      <c r="R50" s="48" t="str">
        <f>IF(P50="","",T50*M50*LOOKUP(RIGHT($D$2,3),定数!$A$6:$A$13,定数!$B$6:$B$13))</f>
        <v/>
      </c>
      <c r="S50" s="48"/>
      <c r="T50" s="49" t="str">
        <f t="shared" si="3"/>
        <v/>
      </c>
      <c r="U50" s="49"/>
      <c r="V50" t="str">
        <f t="shared" si="5"/>
        <v/>
      </c>
      <c r="W50" t="str">
        <f t="shared" si="2"/>
        <v/>
      </c>
    </row>
    <row r="51" spans="2:23" x14ac:dyDescent="0.2">
      <c r="B51" s="42">
        <v>43</v>
      </c>
      <c r="C51" s="44" t="str">
        <f t="shared" si="1"/>
        <v/>
      </c>
      <c r="D51" s="44"/>
      <c r="E51" s="42"/>
      <c r="F51" s="8"/>
      <c r="G51" s="42" t="s">
        <v>4</v>
      </c>
      <c r="H51" s="45"/>
      <c r="I51" s="45"/>
      <c r="J51" s="42"/>
      <c r="K51" s="46" t="str">
        <f t="shared" si="0"/>
        <v/>
      </c>
      <c r="L51" s="47"/>
      <c r="M51" s="6" t="str">
        <f>IF(J51="","",(K51/J51)/LOOKUP(RIGHT($D$2,3),定数!$A$6:$A$13,定数!$B$6:$B$13))</f>
        <v/>
      </c>
      <c r="N51" s="42"/>
      <c r="O51" s="8"/>
      <c r="P51" s="45"/>
      <c r="Q51" s="45"/>
      <c r="R51" s="48" t="str">
        <f>IF(P51="","",T51*M51*LOOKUP(RIGHT($D$2,3),定数!$A$6:$A$13,定数!$B$6:$B$13))</f>
        <v/>
      </c>
      <c r="S51" s="48"/>
      <c r="T51" s="49" t="str">
        <f t="shared" si="3"/>
        <v/>
      </c>
      <c r="U51" s="49"/>
      <c r="V51" t="str">
        <f t="shared" si="5"/>
        <v/>
      </c>
      <c r="W51" t="str">
        <f t="shared" si="2"/>
        <v/>
      </c>
    </row>
    <row r="52" spans="2:23" x14ac:dyDescent="0.2">
      <c r="B52" s="42">
        <v>44</v>
      </c>
      <c r="C52" s="44" t="str">
        <f t="shared" si="1"/>
        <v/>
      </c>
      <c r="D52" s="44"/>
      <c r="E52" s="42"/>
      <c r="F52" s="8"/>
      <c r="G52" s="42" t="s">
        <v>59</v>
      </c>
      <c r="H52" s="45"/>
      <c r="I52" s="45"/>
      <c r="J52" s="42"/>
      <c r="K52" s="46" t="str">
        <f t="shared" si="0"/>
        <v/>
      </c>
      <c r="L52" s="47"/>
      <c r="M52" s="6" t="str">
        <f>IF(J52="","",(K52/J52)/LOOKUP(RIGHT($D$2,3),定数!$A$6:$A$13,定数!$B$6:$B$13))</f>
        <v/>
      </c>
      <c r="N52" s="42"/>
      <c r="O52" s="8"/>
      <c r="P52" s="45"/>
      <c r="Q52" s="45"/>
      <c r="R52" s="48" t="str">
        <f>IF(P52="","",T52*M52*LOOKUP(RIGHT($D$2,3),定数!$A$6:$A$13,定数!$B$6:$B$13))</f>
        <v/>
      </c>
      <c r="S52" s="48"/>
      <c r="T52" s="49" t="str">
        <f t="shared" si="3"/>
        <v/>
      </c>
      <c r="U52" s="49"/>
      <c r="V52" t="str">
        <f t="shared" si="5"/>
        <v/>
      </c>
      <c r="W52" t="str">
        <f t="shared" si="2"/>
        <v/>
      </c>
    </row>
    <row r="53" spans="2:23" x14ac:dyDescent="0.2">
      <c r="B53" s="42">
        <v>45</v>
      </c>
      <c r="C53" s="44" t="str">
        <f t="shared" si="1"/>
        <v/>
      </c>
      <c r="D53" s="44"/>
      <c r="E53" s="42"/>
      <c r="F53" s="8"/>
      <c r="G53" s="42"/>
      <c r="H53" s="45"/>
      <c r="I53" s="45"/>
      <c r="J53" s="42"/>
      <c r="K53" s="46" t="str">
        <f t="shared" si="0"/>
        <v/>
      </c>
      <c r="L53" s="47"/>
      <c r="M53" s="6" t="str">
        <f>IF(J53="","",(K53/J53)/LOOKUP(RIGHT($D$2,3),定数!$A$6:$A$13,定数!$B$6:$B$13))</f>
        <v/>
      </c>
      <c r="N53" s="42"/>
      <c r="O53" s="8"/>
      <c r="P53" s="45"/>
      <c r="Q53" s="45"/>
      <c r="R53" s="48" t="str">
        <f>IF(P53="","",T53*M53*LOOKUP(RIGHT($D$2,3),定数!$A$6:$A$13,定数!$B$6:$B$13))</f>
        <v/>
      </c>
      <c r="S53" s="48"/>
      <c r="T53" s="49" t="str">
        <f t="shared" si="3"/>
        <v/>
      </c>
      <c r="U53" s="49"/>
      <c r="V53" t="str">
        <f t="shared" si="5"/>
        <v/>
      </c>
      <c r="W53" t="str">
        <f t="shared" si="2"/>
        <v/>
      </c>
    </row>
    <row r="54" spans="2:23" x14ac:dyDescent="0.2">
      <c r="B54" s="42">
        <v>46</v>
      </c>
      <c r="C54" s="44" t="str">
        <f t="shared" si="1"/>
        <v/>
      </c>
      <c r="D54" s="44"/>
      <c r="E54" s="42"/>
      <c r="F54" s="8"/>
      <c r="G54" s="42"/>
      <c r="H54" s="45"/>
      <c r="I54" s="45"/>
      <c r="J54" s="42"/>
      <c r="K54" s="46" t="str">
        <f t="shared" si="0"/>
        <v/>
      </c>
      <c r="L54" s="47"/>
      <c r="M54" s="6" t="str">
        <f>IF(J54="","",(K54/J54)/LOOKUP(RIGHT($D$2,3),定数!$A$6:$A$13,定数!$B$6:$B$13))</f>
        <v/>
      </c>
      <c r="N54" s="42"/>
      <c r="O54" s="8"/>
      <c r="P54" s="45"/>
      <c r="Q54" s="45"/>
      <c r="R54" s="48" t="str">
        <f>IF(P54="","",T54*M54*LOOKUP(RIGHT($D$2,3),定数!$A$6:$A$13,定数!$B$6:$B$13))</f>
        <v/>
      </c>
      <c r="S54" s="48"/>
      <c r="T54" s="49" t="str">
        <f t="shared" si="3"/>
        <v/>
      </c>
      <c r="U54" s="49"/>
      <c r="V54" t="str">
        <f t="shared" si="5"/>
        <v/>
      </c>
      <c r="W54" t="str">
        <f t="shared" si="2"/>
        <v/>
      </c>
    </row>
    <row r="55" spans="2:23" x14ac:dyDescent="0.2">
      <c r="B55" s="42">
        <v>47</v>
      </c>
      <c r="C55" s="44" t="str">
        <f t="shared" si="1"/>
        <v/>
      </c>
      <c r="D55" s="44"/>
      <c r="E55" s="42"/>
      <c r="F55" s="8"/>
      <c r="G55" s="42"/>
      <c r="H55" s="45"/>
      <c r="I55" s="45"/>
      <c r="J55" s="42"/>
      <c r="K55" s="46" t="str">
        <f t="shared" si="0"/>
        <v/>
      </c>
      <c r="L55" s="47"/>
      <c r="M55" s="6" t="str">
        <f>IF(J55="","",(K55/J55)/LOOKUP(RIGHT($D$2,3),定数!$A$6:$A$13,定数!$B$6:$B$13))</f>
        <v/>
      </c>
      <c r="N55" s="42"/>
      <c r="O55" s="8"/>
      <c r="P55" s="45"/>
      <c r="Q55" s="45"/>
      <c r="R55" s="48" t="str">
        <f>IF(P55="","",T55*M55*LOOKUP(RIGHT($D$2,3),定数!$A$6:$A$13,定数!$B$6:$B$13))</f>
        <v/>
      </c>
      <c r="S55" s="48"/>
      <c r="T55" s="49" t="str">
        <f t="shared" si="3"/>
        <v/>
      </c>
      <c r="U55" s="49"/>
      <c r="V55" t="str">
        <f t="shared" si="5"/>
        <v/>
      </c>
      <c r="W55" t="str">
        <f t="shared" si="2"/>
        <v/>
      </c>
    </row>
    <row r="56" spans="2:23" x14ac:dyDescent="0.2">
      <c r="B56" s="42">
        <v>48</v>
      </c>
      <c r="C56" s="44" t="str">
        <f t="shared" si="1"/>
        <v/>
      </c>
      <c r="D56" s="44"/>
      <c r="E56" s="42"/>
      <c r="F56" s="8"/>
      <c r="G56" s="42"/>
      <c r="H56" s="45"/>
      <c r="I56" s="45"/>
      <c r="J56" s="42"/>
      <c r="K56" s="46" t="str">
        <f t="shared" si="0"/>
        <v/>
      </c>
      <c r="L56" s="47"/>
      <c r="M56" s="6" t="str">
        <f>IF(J56="","",(K56/J56)/LOOKUP(RIGHT($D$2,3),定数!$A$6:$A$13,定数!$B$6:$B$13))</f>
        <v/>
      </c>
      <c r="N56" s="42"/>
      <c r="O56" s="8"/>
      <c r="P56" s="45"/>
      <c r="Q56" s="45"/>
      <c r="R56" s="48" t="str">
        <f>IF(P56="","",T56*M56*LOOKUP(RIGHT($D$2,3),定数!$A$6:$A$13,定数!$B$6:$B$13))</f>
        <v/>
      </c>
      <c r="S56" s="48"/>
      <c r="T56" s="49" t="str">
        <f t="shared" si="3"/>
        <v/>
      </c>
      <c r="U56" s="49"/>
      <c r="V56" t="str">
        <f t="shared" si="5"/>
        <v/>
      </c>
      <c r="W56" t="str">
        <f t="shared" si="2"/>
        <v/>
      </c>
    </row>
    <row r="57" spans="2:23" x14ac:dyDescent="0.2">
      <c r="B57" s="42">
        <v>49</v>
      </c>
      <c r="C57" s="44" t="str">
        <f t="shared" si="1"/>
        <v/>
      </c>
      <c r="D57" s="44"/>
      <c r="E57" s="42"/>
      <c r="F57" s="8"/>
      <c r="G57" s="42"/>
      <c r="H57" s="45"/>
      <c r="I57" s="45"/>
      <c r="J57" s="42"/>
      <c r="K57" s="46" t="str">
        <f t="shared" si="0"/>
        <v/>
      </c>
      <c r="L57" s="47"/>
      <c r="M57" s="6" t="str">
        <f>IF(J57="","",(K57/J57)/LOOKUP(RIGHT($D$2,3),定数!$A$6:$A$13,定数!$B$6:$B$13))</f>
        <v/>
      </c>
      <c r="N57" s="42"/>
      <c r="O57" s="8"/>
      <c r="P57" s="45"/>
      <c r="Q57" s="45"/>
      <c r="R57" s="48" t="str">
        <f>IF(P57="","",T57*M57*LOOKUP(RIGHT($D$2,3),定数!$A$6:$A$13,定数!$B$6:$B$13))</f>
        <v/>
      </c>
      <c r="S57" s="48"/>
      <c r="T57" s="49" t="str">
        <f t="shared" si="3"/>
        <v/>
      </c>
      <c r="U57" s="49"/>
      <c r="V57" t="str">
        <f t="shared" si="5"/>
        <v/>
      </c>
      <c r="W57" t="str">
        <f t="shared" si="2"/>
        <v/>
      </c>
    </row>
    <row r="58" spans="2:23" x14ac:dyDescent="0.2">
      <c r="B58" s="42">
        <v>50</v>
      </c>
      <c r="C58" s="44" t="str">
        <f t="shared" si="1"/>
        <v/>
      </c>
      <c r="D58" s="44"/>
      <c r="E58" s="42"/>
      <c r="F58" s="8"/>
      <c r="G58" s="42"/>
      <c r="H58" s="45"/>
      <c r="I58" s="45"/>
      <c r="J58" s="42"/>
      <c r="K58" s="46" t="str">
        <f t="shared" si="0"/>
        <v/>
      </c>
      <c r="L58" s="47"/>
      <c r="M58" s="6" t="str">
        <f>IF(J58="","",(K58/J58)/LOOKUP(RIGHT($D$2,3),定数!$A$6:$A$13,定数!$B$6:$B$13))</f>
        <v/>
      </c>
      <c r="N58" s="42"/>
      <c r="O58" s="8"/>
      <c r="P58" s="45"/>
      <c r="Q58" s="45"/>
      <c r="R58" s="48" t="str">
        <f>IF(P58="","",T58*M58*LOOKUP(RIGHT($D$2,3),定数!$A$6:$A$13,定数!$B$6:$B$13))</f>
        <v/>
      </c>
      <c r="S58" s="48"/>
      <c r="T58" s="49" t="str">
        <f t="shared" si="3"/>
        <v/>
      </c>
      <c r="U58" s="49"/>
      <c r="V58" t="str">
        <f t="shared" si="5"/>
        <v/>
      </c>
      <c r="W58" t="str">
        <f t="shared" si="2"/>
        <v/>
      </c>
    </row>
    <row r="59" spans="2:23" x14ac:dyDescent="0.2">
      <c r="B59" s="42">
        <v>51</v>
      </c>
      <c r="C59" s="44" t="str">
        <f t="shared" si="1"/>
        <v/>
      </c>
      <c r="D59" s="44"/>
      <c r="E59" s="42"/>
      <c r="F59" s="8"/>
      <c r="G59" s="42"/>
      <c r="H59" s="45"/>
      <c r="I59" s="45"/>
      <c r="J59" s="42"/>
      <c r="K59" s="46" t="str">
        <f t="shared" si="0"/>
        <v/>
      </c>
      <c r="L59" s="47"/>
      <c r="M59" s="6" t="str">
        <f>IF(J59="","",(K59/J59)/LOOKUP(RIGHT($D$2,3),定数!$A$6:$A$13,定数!$B$6:$B$13))</f>
        <v/>
      </c>
      <c r="N59" s="42"/>
      <c r="O59" s="8"/>
      <c r="P59" s="45"/>
      <c r="Q59" s="45"/>
      <c r="R59" s="48" t="str">
        <f>IF(P59="","",T59*M59*LOOKUP(RIGHT($D$2,3),定数!$A$6:$A$13,定数!$B$6:$B$13))</f>
        <v/>
      </c>
      <c r="S59" s="48"/>
      <c r="T59" s="49" t="str">
        <f t="shared" si="3"/>
        <v/>
      </c>
      <c r="U59" s="49"/>
      <c r="V59" t="str">
        <f t="shared" si="5"/>
        <v/>
      </c>
      <c r="W59" t="str">
        <f t="shared" si="2"/>
        <v/>
      </c>
    </row>
    <row r="60" spans="2:23" x14ac:dyDescent="0.2">
      <c r="B60" s="42">
        <v>52</v>
      </c>
      <c r="C60" s="44" t="str">
        <f t="shared" si="1"/>
        <v/>
      </c>
      <c r="D60" s="44"/>
      <c r="E60" s="42"/>
      <c r="F60" s="8"/>
      <c r="G60" s="42"/>
      <c r="H60" s="45"/>
      <c r="I60" s="45"/>
      <c r="J60" s="42"/>
      <c r="K60" s="46" t="str">
        <f t="shared" si="0"/>
        <v/>
      </c>
      <c r="L60" s="47"/>
      <c r="M60" s="6" t="str">
        <f>IF(J60="","",(K60/J60)/LOOKUP(RIGHT($D$2,3),定数!$A$6:$A$13,定数!$B$6:$B$13))</f>
        <v/>
      </c>
      <c r="N60" s="42"/>
      <c r="O60" s="8"/>
      <c r="P60" s="45"/>
      <c r="Q60" s="45"/>
      <c r="R60" s="48" t="str">
        <f>IF(P60="","",T60*M60*LOOKUP(RIGHT($D$2,3),定数!$A$6:$A$13,定数!$B$6:$B$13))</f>
        <v/>
      </c>
      <c r="S60" s="48"/>
      <c r="T60" s="49" t="str">
        <f t="shared" si="3"/>
        <v/>
      </c>
      <c r="U60" s="49"/>
      <c r="V60" t="str">
        <f t="shared" si="5"/>
        <v/>
      </c>
      <c r="W60" t="str">
        <f t="shared" si="2"/>
        <v/>
      </c>
    </row>
    <row r="61" spans="2:23" x14ac:dyDescent="0.2">
      <c r="B61" s="42">
        <v>53</v>
      </c>
      <c r="C61" s="44" t="str">
        <f t="shared" si="1"/>
        <v/>
      </c>
      <c r="D61" s="44"/>
      <c r="E61" s="42"/>
      <c r="F61" s="8"/>
      <c r="G61" s="42"/>
      <c r="H61" s="45"/>
      <c r="I61" s="45"/>
      <c r="J61" s="42"/>
      <c r="K61" s="46" t="str">
        <f t="shared" si="0"/>
        <v/>
      </c>
      <c r="L61" s="47"/>
      <c r="M61" s="6" t="str">
        <f>IF(J61="","",(K61/J61)/LOOKUP(RIGHT($D$2,3),定数!$A$6:$A$13,定数!$B$6:$B$13))</f>
        <v/>
      </c>
      <c r="N61" s="42"/>
      <c r="O61" s="8"/>
      <c r="P61" s="45"/>
      <c r="Q61" s="45"/>
      <c r="R61" s="48" t="str">
        <f>IF(P61="","",T61*M61*LOOKUP(RIGHT($D$2,3),定数!$A$6:$A$13,定数!$B$6:$B$13))</f>
        <v/>
      </c>
      <c r="S61" s="48"/>
      <c r="T61" s="49" t="str">
        <f t="shared" si="3"/>
        <v/>
      </c>
      <c r="U61" s="49"/>
      <c r="V61" t="str">
        <f t="shared" si="5"/>
        <v/>
      </c>
      <c r="W61" t="str">
        <f t="shared" si="2"/>
        <v/>
      </c>
    </row>
    <row r="62" spans="2:23" x14ac:dyDescent="0.2">
      <c r="B62" s="42">
        <v>54</v>
      </c>
      <c r="C62" s="44" t="str">
        <f t="shared" si="1"/>
        <v/>
      </c>
      <c r="D62" s="44"/>
      <c r="E62" s="42"/>
      <c r="F62" s="8"/>
      <c r="G62" s="42"/>
      <c r="H62" s="45"/>
      <c r="I62" s="45"/>
      <c r="J62" s="42"/>
      <c r="K62" s="46" t="str">
        <f t="shared" si="0"/>
        <v/>
      </c>
      <c r="L62" s="47"/>
      <c r="M62" s="6" t="str">
        <f>IF(J62="","",(K62/J62)/LOOKUP(RIGHT($D$2,3),定数!$A$6:$A$13,定数!$B$6:$B$13))</f>
        <v/>
      </c>
      <c r="N62" s="42"/>
      <c r="O62" s="8"/>
      <c r="P62" s="45"/>
      <c r="Q62" s="45"/>
      <c r="R62" s="48" t="str">
        <f>IF(P62="","",T62*M62*LOOKUP(RIGHT($D$2,3),定数!$A$6:$A$13,定数!$B$6:$B$13))</f>
        <v/>
      </c>
      <c r="S62" s="48"/>
      <c r="T62" s="49" t="str">
        <f t="shared" si="3"/>
        <v/>
      </c>
      <c r="U62" s="49"/>
      <c r="V62" t="str">
        <f t="shared" si="5"/>
        <v/>
      </c>
      <c r="W62" t="str">
        <f t="shared" si="2"/>
        <v/>
      </c>
    </row>
    <row r="63" spans="2:23" x14ac:dyDescent="0.2">
      <c r="B63" s="42">
        <v>55</v>
      </c>
      <c r="C63" s="44" t="str">
        <f t="shared" si="1"/>
        <v/>
      </c>
      <c r="D63" s="44"/>
      <c r="E63" s="42"/>
      <c r="F63" s="8"/>
      <c r="G63" s="42"/>
      <c r="H63" s="45"/>
      <c r="I63" s="45"/>
      <c r="J63" s="42"/>
      <c r="K63" s="46" t="str">
        <f t="shared" si="0"/>
        <v/>
      </c>
      <c r="L63" s="47"/>
      <c r="M63" s="6" t="str">
        <f>IF(J63="","",(K63/J63)/LOOKUP(RIGHT($D$2,3),定数!$A$6:$A$13,定数!$B$6:$B$13))</f>
        <v/>
      </c>
      <c r="N63" s="42"/>
      <c r="O63" s="8"/>
      <c r="P63" s="45"/>
      <c r="Q63" s="45"/>
      <c r="R63" s="48" t="str">
        <f>IF(P63="","",T63*M63*LOOKUP(RIGHT($D$2,3),定数!$A$6:$A$13,定数!$B$6:$B$13))</f>
        <v/>
      </c>
      <c r="S63" s="48"/>
      <c r="T63" s="49" t="str">
        <f t="shared" si="3"/>
        <v/>
      </c>
      <c r="U63" s="49"/>
      <c r="V63" t="str">
        <f t="shared" si="5"/>
        <v/>
      </c>
      <c r="W63" t="str">
        <f t="shared" si="2"/>
        <v/>
      </c>
    </row>
    <row r="64" spans="2:23" x14ac:dyDescent="0.2">
      <c r="B64" s="42">
        <v>56</v>
      </c>
      <c r="C64" s="44" t="str">
        <f t="shared" si="1"/>
        <v/>
      </c>
      <c r="D64" s="44"/>
      <c r="E64" s="42"/>
      <c r="F64" s="8"/>
      <c r="G64" s="42"/>
      <c r="H64" s="45"/>
      <c r="I64" s="45"/>
      <c r="J64" s="42"/>
      <c r="K64" s="46" t="str">
        <f t="shared" si="0"/>
        <v/>
      </c>
      <c r="L64" s="47"/>
      <c r="M64" s="6" t="str">
        <f>IF(J64="","",(K64/J64)/LOOKUP(RIGHT($D$2,3),定数!$A$6:$A$13,定数!$B$6:$B$13))</f>
        <v/>
      </c>
      <c r="N64" s="42"/>
      <c r="O64" s="8"/>
      <c r="P64" s="45"/>
      <c r="Q64" s="45"/>
      <c r="R64" s="48" t="str">
        <f>IF(P64="","",T64*M64*LOOKUP(RIGHT($D$2,3),定数!$A$6:$A$13,定数!$B$6:$B$13))</f>
        <v/>
      </c>
      <c r="S64" s="48"/>
      <c r="T64" s="49" t="str">
        <f t="shared" si="3"/>
        <v/>
      </c>
      <c r="U64" s="49"/>
      <c r="V64" t="str">
        <f t="shared" si="5"/>
        <v/>
      </c>
      <c r="W64" t="str">
        <f t="shared" si="2"/>
        <v/>
      </c>
    </row>
    <row r="65" spans="2:23" x14ac:dyDescent="0.2">
      <c r="B65" s="42">
        <v>57</v>
      </c>
      <c r="C65" s="44" t="str">
        <f t="shared" si="1"/>
        <v/>
      </c>
      <c r="D65" s="44"/>
      <c r="E65" s="42"/>
      <c r="F65" s="8"/>
      <c r="G65" s="42"/>
      <c r="H65" s="45"/>
      <c r="I65" s="45"/>
      <c r="J65" s="42"/>
      <c r="K65" s="46" t="str">
        <f t="shared" si="0"/>
        <v/>
      </c>
      <c r="L65" s="47"/>
      <c r="M65" s="6" t="str">
        <f>IF(J65="","",(K65/J65)/LOOKUP(RIGHT($D$2,3),定数!$A$6:$A$13,定数!$B$6:$B$13))</f>
        <v/>
      </c>
      <c r="N65" s="42"/>
      <c r="O65" s="8"/>
      <c r="P65" s="45"/>
      <c r="Q65" s="45"/>
      <c r="R65" s="48" t="str">
        <f>IF(P65="","",T65*M65*LOOKUP(RIGHT($D$2,3),定数!$A$6:$A$13,定数!$B$6:$B$13))</f>
        <v/>
      </c>
      <c r="S65" s="48"/>
      <c r="T65" s="49" t="str">
        <f t="shared" si="3"/>
        <v/>
      </c>
      <c r="U65" s="49"/>
      <c r="V65" t="str">
        <f t="shared" si="5"/>
        <v/>
      </c>
      <c r="W65" t="str">
        <f t="shared" si="2"/>
        <v/>
      </c>
    </row>
    <row r="66" spans="2:23" x14ac:dyDescent="0.2">
      <c r="B66" s="42">
        <v>58</v>
      </c>
      <c r="C66" s="44" t="str">
        <f t="shared" si="1"/>
        <v/>
      </c>
      <c r="D66" s="44"/>
      <c r="E66" s="42"/>
      <c r="F66" s="8"/>
      <c r="G66" s="42"/>
      <c r="H66" s="45"/>
      <c r="I66" s="45"/>
      <c r="J66" s="42"/>
      <c r="K66" s="46" t="str">
        <f t="shared" si="0"/>
        <v/>
      </c>
      <c r="L66" s="47"/>
      <c r="M66" s="6" t="str">
        <f>IF(J66="","",(K66/J66)/LOOKUP(RIGHT($D$2,3),定数!$A$6:$A$13,定数!$B$6:$B$13))</f>
        <v/>
      </c>
      <c r="N66" s="42"/>
      <c r="O66" s="8"/>
      <c r="P66" s="45"/>
      <c r="Q66" s="45"/>
      <c r="R66" s="48" t="str">
        <f>IF(P66="","",T66*M66*LOOKUP(RIGHT($D$2,3),定数!$A$6:$A$13,定数!$B$6:$B$13))</f>
        <v/>
      </c>
      <c r="S66" s="48"/>
      <c r="T66" s="49" t="str">
        <f t="shared" si="3"/>
        <v/>
      </c>
      <c r="U66" s="49"/>
      <c r="V66" t="str">
        <f t="shared" si="5"/>
        <v/>
      </c>
      <c r="W66" t="str">
        <f t="shared" si="2"/>
        <v/>
      </c>
    </row>
    <row r="67" spans="2:23" x14ac:dyDescent="0.2">
      <c r="B67" s="42">
        <v>59</v>
      </c>
      <c r="C67" s="44" t="str">
        <f t="shared" si="1"/>
        <v/>
      </c>
      <c r="D67" s="44"/>
      <c r="E67" s="42"/>
      <c r="F67" s="8"/>
      <c r="G67" s="42"/>
      <c r="H67" s="45"/>
      <c r="I67" s="45"/>
      <c r="J67" s="42"/>
      <c r="K67" s="46" t="str">
        <f t="shared" si="0"/>
        <v/>
      </c>
      <c r="L67" s="47"/>
      <c r="M67" s="6" t="str">
        <f>IF(J67="","",(K67/J67)/LOOKUP(RIGHT($D$2,3),定数!$A$6:$A$13,定数!$B$6:$B$13))</f>
        <v/>
      </c>
      <c r="N67" s="42"/>
      <c r="O67" s="8"/>
      <c r="P67" s="45"/>
      <c r="Q67" s="45"/>
      <c r="R67" s="48" t="str">
        <f>IF(P67="","",T67*M67*LOOKUP(RIGHT($D$2,3),定数!$A$6:$A$13,定数!$B$6:$B$13))</f>
        <v/>
      </c>
      <c r="S67" s="48"/>
      <c r="T67" s="49" t="str">
        <f t="shared" si="3"/>
        <v/>
      </c>
      <c r="U67" s="49"/>
      <c r="V67" t="str">
        <f t="shared" si="5"/>
        <v/>
      </c>
      <c r="W67" t="str">
        <f t="shared" si="2"/>
        <v/>
      </c>
    </row>
    <row r="68" spans="2:23" x14ac:dyDescent="0.2">
      <c r="B68" s="42">
        <v>60</v>
      </c>
      <c r="C68" s="44" t="str">
        <f t="shared" si="1"/>
        <v/>
      </c>
      <c r="D68" s="44"/>
      <c r="E68" s="42"/>
      <c r="F68" s="8"/>
      <c r="G68" s="42"/>
      <c r="H68" s="45"/>
      <c r="I68" s="45"/>
      <c r="J68" s="42"/>
      <c r="K68" s="46" t="str">
        <f t="shared" si="0"/>
        <v/>
      </c>
      <c r="L68" s="47"/>
      <c r="M68" s="6" t="str">
        <f>IF(J68="","",(K68/J68)/LOOKUP(RIGHT($D$2,3),定数!$A$6:$A$13,定数!$B$6:$B$13))</f>
        <v/>
      </c>
      <c r="N68" s="42"/>
      <c r="O68" s="8"/>
      <c r="P68" s="45"/>
      <c r="Q68" s="45"/>
      <c r="R68" s="48" t="str">
        <f>IF(P68="","",T68*M68*LOOKUP(RIGHT($D$2,3),定数!$A$6:$A$13,定数!$B$6:$B$13))</f>
        <v/>
      </c>
      <c r="S68" s="48"/>
      <c r="T68" s="49" t="str">
        <f t="shared" si="3"/>
        <v/>
      </c>
      <c r="U68" s="49"/>
      <c r="V68" t="str">
        <f t="shared" si="5"/>
        <v/>
      </c>
      <c r="W68" t="str">
        <f t="shared" si="2"/>
        <v/>
      </c>
    </row>
    <row r="69" spans="2:23" x14ac:dyDescent="0.2">
      <c r="B69" s="42">
        <v>61</v>
      </c>
      <c r="C69" s="44" t="str">
        <f t="shared" si="1"/>
        <v/>
      </c>
      <c r="D69" s="44"/>
      <c r="E69" s="42"/>
      <c r="F69" s="8"/>
      <c r="G69" s="42"/>
      <c r="H69" s="45"/>
      <c r="I69" s="45"/>
      <c r="J69" s="42"/>
      <c r="K69" s="46" t="str">
        <f t="shared" si="0"/>
        <v/>
      </c>
      <c r="L69" s="47"/>
      <c r="M69" s="6" t="str">
        <f>IF(J69="","",(K69/J69)/LOOKUP(RIGHT($D$2,3),定数!$A$6:$A$13,定数!$B$6:$B$13))</f>
        <v/>
      </c>
      <c r="N69" s="42"/>
      <c r="O69" s="8"/>
      <c r="P69" s="45"/>
      <c r="Q69" s="45"/>
      <c r="R69" s="48" t="str">
        <f>IF(P69="","",T69*M69*LOOKUP(RIGHT($D$2,3),定数!$A$6:$A$13,定数!$B$6:$B$13))</f>
        <v/>
      </c>
      <c r="S69" s="48"/>
      <c r="T69" s="49" t="str">
        <f t="shared" si="3"/>
        <v/>
      </c>
      <c r="U69" s="49"/>
      <c r="V69" t="str">
        <f t="shared" si="5"/>
        <v/>
      </c>
      <c r="W69" t="str">
        <f t="shared" si="2"/>
        <v/>
      </c>
    </row>
    <row r="70" spans="2:23" x14ac:dyDescent="0.2">
      <c r="B70" s="42">
        <v>62</v>
      </c>
      <c r="C70" s="44" t="str">
        <f t="shared" si="1"/>
        <v/>
      </c>
      <c r="D70" s="44"/>
      <c r="E70" s="42"/>
      <c r="F70" s="8"/>
      <c r="G70" s="42"/>
      <c r="H70" s="45"/>
      <c r="I70" s="45"/>
      <c r="J70" s="42"/>
      <c r="K70" s="46" t="str">
        <f t="shared" si="0"/>
        <v/>
      </c>
      <c r="L70" s="47"/>
      <c r="M70" s="6" t="str">
        <f>IF(J70="","",(K70/J70)/LOOKUP(RIGHT($D$2,3),定数!$A$6:$A$13,定数!$B$6:$B$13))</f>
        <v/>
      </c>
      <c r="N70" s="42"/>
      <c r="O70" s="8"/>
      <c r="P70" s="45"/>
      <c r="Q70" s="45"/>
      <c r="R70" s="48" t="str">
        <f>IF(P70="","",T70*M70*LOOKUP(RIGHT($D$2,3),定数!$A$6:$A$13,定数!$B$6:$B$13))</f>
        <v/>
      </c>
      <c r="S70" s="48"/>
      <c r="T70" s="49" t="str">
        <f t="shared" si="3"/>
        <v/>
      </c>
      <c r="U70" s="49"/>
      <c r="V70" t="str">
        <f t="shared" si="5"/>
        <v/>
      </c>
      <c r="W70" t="str">
        <f t="shared" si="2"/>
        <v/>
      </c>
    </row>
    <row r="71" spans="2:23" x14ac:dyDescent="0.2">
      <c r="B71" s="42">
        <v>63</v>
      </c>
      <c r="C71" s="44" t="str">
        <f t="shared" si="1"/>
        <v/>
      </c>
      <c r="D71" s="44"/>
      <c r="E71" s="42"/>
      <c r="F71" s="8"/>
      <c r="G71" s="42"/>
      <c r="H71" s="45"/>
      <c r="I71" s="45"/>
      <c r="J71" s="42"/>
      <c r="K71" s="46" t="str">
        <f t="shared" si="0"/>
        <v/>
      </c>
      <c r="L71" s="47"/>
      <c r="M71" s="6" t="str">
        <f>IF(J71="","",(K71/J71)/LOOKUP(RIGHT($D$2,3),定数!$A$6:$A$13,定数!$B$6:$B$13))</f>
        <v/>
      </c>
      <c r="N71" s="42"/>
      <c r="O71" s="8"/>
      <c r="P71" s="45"/>
      <c r="Q71" s="45"/>
      <c r="R71" s="48" t="str">
        <f>IF(P71="","",T71*M71*LOOKUP(RIGHT($D$2,3),定数!$A$6:$A$13,定数!$B$6:$B$13))</f>
        <v/>
      </c>
      <c r="S71" s="48"/>
      <c r="T71" s="49" t="str">
        <f t="shared" si="3"/>
        <v/>
      </c>
      <c r="U71" s="49"/>
      <c r="V71" t="str">
        <f t="shared" si="5"/>
        <v/>
      </c>
      <c r="W71" t="str">
        <f t="shared" si="2"/>
        <v/>
      </c>
    </row>
    <row r="72" spans="2:23" x14ac:dyDescent="0.2">
      <c r="B72" s="42">
        <v>64</v>
      </c>
      <c r="C72" s="44" t="str">
        <f t="shared" si="1"/>
        <v/>
      </c>
      <c r="D72" s="44"/>
      <c r="E72" s="42"/>
      <c r="F72" s="8"/>
      <c r="G72" s="42"/>
      <c r="H72" s="45"/>
      <c r="I72" s="45"/>
      <c r="J72" s="42"/>
      <c r="K72" s="46" t="str">
        <f t="shared" si="0"/>
        <v/>
      </c>
      <c r="L72" s="47"/>
      <c r="M72" s="6" t="str">
        <f>IF(J72="","",(K72/J72)/LOOKUP(RIGHT($D$2,3),定数!$A$6:$A$13,定数!$B$6:$B$13))</f>
        <v/>
      </c>
      <c r="N72" s="42"/>
      <c r="O72" s="8"/>
      <c r="P72" s="45"/>
      <c r="Q72" s="45"/>
      <c r="R72" s="48" t="str">
        <f>IF(P72="","",T72*M72*LOOKUP(RIGHT($D$2,3),定数!$A$6:$A$13,定数!$B$6:$B$13))</f>
        <v/>
      </c>
      <c r="S72" s="48"/>
      <c r="T72" s="49" t="str">
        <f t="shared" si="3"/>
        <v/>
      </c>
      <c r="U72" s="49"/>
      <c r="V72" t="str">
        <f t="shared" si="5"/>
        <v/>
      </c>
      <c r="W72" t="str">
        <f t="shared" si="2"/>
        <v/>
      </c>
    </row>
    <row r="73" spans="2:23" x14ac:dyDescent="0.2">
      <c r="B73" s="42">
        <v>65</v>
      </c>
      <c r="C73" s="44" t="str">
        <f t="shared" si="1"/>
        <v/>
      </c>
      <c r="D73" s="44"/>
      <c r="E73" s="42"/>
      <c r="F73" s="8"/>
      <c r="G73" s="42"/>
      <c r="H73" s="45"/>
      <c r="I73" s="45"/>
      <c r="J73" s="42"/>
      <c r="K73" s="46" t="str">
        <f t="shared" ref="K73:K108" si="6">IF(J73="","",C73*0.03)</f>
        <v/>
      </c>
      <c r="L73" s="47"/>
      <c r="M73" s="6" t="str">
        <f>IF(J73="","",(K73/J73)/LOOKUP(RIGHT($D$2,3),定数!$A$6:$A$13,定数!$B$6:$B$13))</f>
        <v/>
      </c>
      <c r="N73" s="42"/>
      <c r="O73" s="8"/>
      <c r="P73" s="45"/>
      <c r="Q73" s="45"/>
      <c r="R73" s="48" t="str">
        <f>IF(P73="","",T73*M73*LOOKUP(RIGHT($D$2,3),定数!$A$6:$A$13,定数!$B$6:$B$13))</f>
        <v/>
      </c>
      <c r="S73" s="48"/>
      <c r="T73" s="49" t="str">
        <f t="shared" si="3"/>
        <v/>
      </c>
      <c r="U73" s="49"/>
      <c r="V73" t="str">
        <f t="shared" si="5"/>
        <v/>
      </c>
      <c r="W73" t="str">
        <f t="shared" si="2"/>
        <v/>
      </c>
    </row>
    <row r="74" spans="2:23" x14ac:dyDescent="0.2">
      <c r="B74" s="42">
        <v>66</v>
      </c>
      <c r="C74" s="44" t="str">
        <f t="shared" ref="C74:C108" si="7">IF(R73="","",C73+R73)</f>
        <v/>
      </c>
      <c r="D74" s="44"/>
      <c r="E74" s="42"/>
      <c r="F74" s="8"/>
      <c r="G74" s="42"/>
      <c r="H74" s="45"/>
      <c r="I74" s="45"/>
      <c r="J74" s="42"/>
      <c r="K74" s="46" t="str">
        <f t="shared" si="6"/>
        <v/>
      </c>
      <c r="L74" s="47"/>
      <c r="M74" s="6" t="str">
        <f>IF(J74="","",(K74/J74)/LOOKUP(RIGHT($D$2,3),定数!$A$6:$A$13,定数!$B$6:$B$13))</f>
        <v/>
      </c>
      <c r="N74" s="42"/>
      <c r="O74" s="8"/>
      <c r="P74" s="45"/>
      <c r="Q74" s="45"/>
      <c r="R74" s="48" t="str">
        <f>IF(P74="","",T74*M74*LOOKUP(RIGHT($D$2,3),定数!$A$6:$A$13,定数!$B$6:$B$13))</f>
        <v/>
      </c>
      <c r="S74" s="48"/>
      <c r="T74" s="49" t="str">
        <f t="shared" si="3"/>
        <v/>
      </c>
      <c r="U74" s="49"/>
      <c r="V74" t="str">
        <f t="shared" si="5"/>
        <v/>
      </c>
      <c r="W74" t="str">
        <f t="shared" si="5"/>
        <v/>
      </c>
    </row>
    <row r="75" spans="2:23" x14ac:dyDescent="0.2">
      <c r="B75" s="42">
        <v>67</v>
      </c>
      <c r="C75" s="44" t="str">
        <f t="shared" si="7"/>
        <v/>
      </c>
      <c r="D75" s="44"/>
      <c r="E75" s="42"/>
      <c r="F75" s="8"/>
      <c r="G75" s="42"/>
      <c r="H75" s="45"/>
      <c r="I75" s="45"/>
      <c r="J75" s="42"/>
      <c r="K75" s="46" t="str">
        <f t="shared" si="6"/>
        <v/>
      </c>
      <c r="L75" s="47"/>
      <c r="M75" s="6" t="str">
        <f>IF(J75="","",(K75/J75)/LOOKUP(RIGHT($D$2,3),定数!$A$6:$A$13,定数!$B$6:$B$13))</f>
        <v/>
      </c>
      <c r="N75" s="42"/>
      <c r="O75" s="8"/>
      <c r="P75" s="45"/>
      <c r="Q75" s="45"/>
      <c r="R75" s="48" t="str">
        <f>IF(P75="","",T75*M75*LOOKUP(RIGHT($D$2,3),定数!$A$6:$A$13,定数!$B$6:$B$13))</f>
        <v/>
      </c>
      <c r="S75" s="48"/>
      <c r="T75" s="49" t="str">
        <f t="shared" si="3"/>
        <v/>
      </c>
      <c r="U75" s="49"/>
      <c r="V75" t="str">
        <f t="shared" ref="V75:W90" si="8">IF(S75&lt;&gt;"",IF(S75&lt;0,1+V74,0),"")</f>
        <v/>
      </c>
      <c r="W75" t="str">
        <f t="shared" si="8"/>
        <v/>
      </c>
    </row>
    <row r="76" spans="2:23" x14ac:dyDescent="0.2">
      <c r="B76" s="42">
        <v>68</v>
      </c>
      <c r="C76" s="44" t="str">
        <f t="shared" si="7"/>
        <v/>
      </c>
      <c r="D76" s="44"/>
      <c r="E76" s="42"/>
      <c r="F76" s="8"/>
      <c r="G76" s="42"/>
      <c r="H76" s="45"/>
      <c r="I76" s="45"/>
      <c r="J76" s="42"/>
      <c r="K76" s="46" t="str">
        <f t="shared" si="6"/>
        <v/>
      </c>
      <c r="L76" s="47"/>
      <c r="M76" s="6" t="str">
        <f>IF(J76="","",(K76/J76)/LOOKUP(RIGHT($D$2,3),定数!$A$6:$A$13,定数!$B$6:$B$13))</f>
        <v/>
      </c>
      <c r="N76" s="42"/>
      <c r="O76" s="8"/>
      <c r="P76" s="45"/>
      <c r="Q76" s="45"/>
      <c r="R76" s="48" t="str">
        <f>IF(P76="","",T76*M76*LOOKUP(RIGHT($D$2,3),定数!$A$6:$A$13,定数!$B$6:$B$13))</f>
        <v/>
      </c>
      <c r="S76" s="48"/>
      <c r="T76" s="49" t="str">
        <f t="shared" ref="T76:T108" si="9">IF(P76="","",IF(G76="買",(P76-H76),(H76-P76))*IF(RIGHT($D$2,3)="JPY",100,10000))</f>
        <v/>
      </c>
      <c r="U76" s="49"/>
      <c r="V76" t="str">
        <f t="shared" si="8"/>
        <v/>
      </c>
      <c r="W76" t="str">
        <f t="shared" si="8"/>
        <v/>
      </c>
    </row>
    <row r="77" spans="2:23" x14ac:dyDescent="0.2">
      <c r="B77" s="42">
        <v>69</v>
      </c>
      <c r="C77" s="44" t="str">
        <f t="shared" si="7"/>
        <v/>
      </c>
      <c r="D77" s="44"/>
      <c r="E77" s="42"/>
      <c r="F77" s="8"/>
      <c r="G77" s="42"/>
      <c r="H77" s="45"/>
      <c r="I77" s="45"/>
      <c r="J77" s="42"/>
      <c r="K77" s="46" t="str">
        <f t="shared" si="6"/>
        <v/>
      </c>
      <c r="L77" s="47"/>
      <c r="M77" s="6" t="str">
        <f>IF(J77="","",(K77/J77)/LOOKUP(RIGHT($D$2,3),定数!$A$6:$A$13,定数!$B$6:$B$13))</f>
        <v/>
      </c>
      <c r="N77" s="42"/>
      <c r="O77" s="8"/>
      <c r="P77" s="45"/>
      <c r="Q77" s="45"/>
      <c r="R77" s="48" t="str">
        <f>IF(P77="","",T77*M77*LOOKUP(RIGHT($D$2,3),定数!$A$6:$A$13,定数!$B$6:$B$13))</f>
        <v/>
      </c>
      <c r="S77" s="48"/>
      <c r="T77" s="49" t="str">
        <f t="shared" si="9"/>
        <v/>
      </c>
      <c r="U77" s="49"/>
      <c r="V77" t="str">
        <f t="shared" si="8"/>
        <v/>
      </c>
      <c r="W77" t="str">
        <f t="shared" si="8"/>
        <v/>
      </c>
    </row>
    <row r="78" spans="2:23" x14ac:dyDescent="0.2">
      <c r="B78" s="42">
        <v>70</v>
      </c>
      <c r="C78" s="44" t="str">
        <f t="shared" si="7"/>
        <v/>
      </c>
      <c r="D78" s="44"/>
      <c r="E78" s="42"/>
      <c r="F78" s="8"/>
      <c r="G78" s="42"/>
      <c r="H78" s="45"/>
      <c r="I78" s="45"/>
      <c r="J78" s="42"/>
      <c r="K78" s="46" t="str">
        <f t="shared" si="6"/>
        <v/>
      </c>
      <c r="L78" s="47"/>
      <c r="M78" s="6" t="str">
        <f>IF(J78="","",(K78/J78)/LOOKUP(RIGHT($D$2,3),定数!$A$6:$A$13,定数!$B$6:$B$13))</f>
        <v/>
      </c>
      <c r="N78" s="42"/>
      <c r="O78" s="8"/>
      <c r="P78" s="45"/>
      <c r="Q78" s="45"/>
      <c r="R78" s="48" t="str">
        <f>IF(P78="","",T78*M78*LOOKUP(RIGHT($D$2,3),定数!$A$6:$A$13,定数!$B$6:$B$13))</f>
        <v/>
      </c>
      <c r="S78" s="48"/>
      <c r="T78" s="49" t="str">
        <f t="shared" si="9"/>
        <v/>
      </c>
      <c r="U78" s="49"/>
      <c r="V78" t="str">
        <f t="shared" si="8"/>
        <v/>
      </c>
      <c r="W78" t="str">
        <f t="shared" si="8"/>
        <v/>
      </c>
    </row>
    <row r="79" spans="2:23" x14ac:dyDescent="0.2">
      <c r="B79" s="42">
        <v>71</v>
      </c>
      <c r="C79" s="44" t="str">
        <f t="shared" si="7"/>
        <v/>
      </c>
      <c r="D79" s="44"/>
      <c r="E79" s="42"/>
      <c r="F79" s="8"/>
      <c r="G79" s="42"/>
      <c r="H79" s="45"/>
      <c r="I79" s="45"/>
      <c r="J79" s="42"/>
      <c r="K79" s="46" t="str">
        <f t="shared" si="6"/>
        <v/>
      </c>
      <c r="L79" s="47"/>
      <c r="M79" s="6" t="str">
        <f>IF(J79="","",(K79/J79)/LOOKUP(RIGHT($D$2,3),定数!$A$6:$A$13,定数!$B$6:$B$13))</f>
        <v/>
      </c>
      <c r="N79" s="42"/>
      <c r="O79" s="8"/>
      <c r="P79" s="45"/>
      <c r="Q79" s="45"/>
      <c r="R79" s="48" t="str">
        <f>IF(P79="","",T79*M79*LOOKUP(RIGHT($D$2,3),定数!$A$6:$A$13,定数!$B$6:$B$13))</f>
        <v/>
      </c>
      <c r="S79" s="48"/>
      <c r="T79" s="49" t="str">
        <f t="shared" si="9"/>
        <v/>
      </c>
      <c r="U79" s="49"/>
      <c r="V79" t="str">
        <f t="shared" si="8"/>
        <v/>
      </c>
      <c r="W79" t="str">
        <f t="shared" si="8"/>
        <v/>
      </c>
    </row>
    <row r="80" spans="2:23" x14ac:dyDescent="0.2">
      <c r="B80" s="42">
        <v>72</v>
      </c>
      <c r="C80" s="44" t="str">
        <f t="shared" si="7"/>
        <v/>
      </c>
      <c r="D80" s="44"/>
      <c r="E80" s="42"/>
      <c r="F80" s="8"/>
      <c r="G80" s="42"/>
      <c r="H80" s="45"/>
      <c r="I80" s="45"/>
      <c r="J80" s="42"/>
      <c r="K80" s="46" t="str">
        <f t="shared" si="6"/>
        <v/>
      </c>
      <c r="L80" s="47"/>
      <c r="M80" s="6" t="str">
        <f>IF(J80="","",(K80/J80)/LOOKUP(RIGHT($D$2,3),定数!$A$6:$A$13,定数!$B$6:$B$13))</f>
        <v/>
      </c>
      <c r="N80" s="42"/>
      <c r="O80" s="8"/>
      <c r="P80" s="45"/>
      <c r="Q80" s="45"/>
      <c r="R80" s="48" t="str">
        <f>IF(P80="","",T80*M80*LOOKUP(RIGHT($D$2,3),定数!$A$6:$A$13,定数!$B$6:$B$13))</f>
        <v/>
      </c>
      <c r="S80" s="48"/>
      <c r="T80" s="49" t="str">
        <f t="shared" si="9"/>
        <v/>
      </c>
      <c r="U80" s="49"/>
      <c r="V80" t="str">
        <f t="shared" si="8"/>
        <v/>
      </c>
      <c r="W80" t="str">
        <f t="shared" si="8"/>
        <v/>
      </c>
    </row>
    <row r="81" spans="2:23" x14ac:dyDescent="0.2">
      <c r="B81" s="42">
        <v>73</v>
      </c>
      <c r="C81" s="44" t="str">
        <f t="shared" si="7"/>
        <v/>
      </c>
      <c r="D81" s="44"/>
      <c r="E81" s="42"/>
      <c r="F81" s="8"/>
      <c r="G81" s="42"/>
      <c r="H81" s="45"/>
      <c r="I81" s="45"/>
      <c r="J81" s="42"/>
      <c r="K81" s="46" t="str">
        <f t="shared" si="6"/>
        <v/>
      </c>
      <c r="L81" s="47"/>
      <c r="M81" s="6" t="str">
        <f>IF(J81="","",(K81/J81)/LOOKUP(RIGHT($D$2,3),定数!$A$6:$A$13,定数!$B$6:$B$13))</f>
        <v/>
      </c>
      <c r="N81" s="42"/>
      <c r="O81" s="8"/>
      <c r="P81" s="45"/>
      <c r="Q81" s="45"/>
      <c r="R81" s="48" t="str">
        <f>IF(P81="","",T81*M81*LOOKUP(RIGHT($D$2,3),定数!$A$6:$A$13,定数!$B$6:$B$13))</f>
        <v/>
      </c>
      <c r="S81" s="48"/>
      <c r="T81" s="49" t="str">
        <f t="shared" si="9"/>
        <v/>
      </c>
      <c r="U81" s="49"/>
      <c r="V81" t="str">
        <f t="shared" si="8"/>
        <v/>
      </c>
      <c r="W81" t="str">
        <f t="shared" si="8"/>
        <v/>
      </c>
    </row>
    <row r="82" spans="2:23" x14ac:dyDescent="0.2">
      <c r="B82" s="42">
        <v>74</v>
      </c>
      <c r="C82" s="44" t="str">
        <f t="shared" si="7"/>
        <v/>
      </c>
      <c r="D82" s="44"/>
      <c r="E82" s="42"/>
      <c r="F82" s="8"/>
      <c r="G82" s="42"/>
      <c r="H82" s="45"/>
      <c r="I82" s="45"/>
      <c r="J82" s="42"/>
      <c r="K82" s="46" t="str">
        <f t="shared" si="6"/>
        <v/>
      </c>
      <c r="L82" s="47"/>
      <c r="M82" s="6" t="str">
        <f>IF(J82="","",(K82/J82)/LOOKUP(RIGHT($D$2,3),定数!$A$6:$A$13,定数!$B$6:$B$13))</f>
        <v/>
      </c>
      <c r="N82" s="42"/>
      <c r="O82" s="8"/>
      <c r="P82" s="45"/>
      <c r="Q82" s="45"/>
      <c r="R82" s="48" t="str">
        <f>IF(P82="","",T82*M82*LOOKUP(RIGHT($D$2,3),定数!$A$6:$A$13,定数!$B$6:$B$13))</f>
        <v/>
      </c>
      <c r="S82" s="48"/>
      <c r="T82" s="49" t="str">
        <f t="shared" si="9"/>
        <v/>
      </c>
      <c r="U82" s="49"/>
      <c r="V82" t="str">
        <f t="shared" si="8"/>
        <v/>
      </c>
      <c r="W82" t="str">
        <f t="shared" si="8"/>
        <v/>
      </c>
    </row>
    <row r="83" spans="2:23" x14ac:dyDescent="0.2">
      <c r="B83" s="42">
        <v>75</v>
      </c>
      <c r="C83" s="44" t="str">
        <f t="shared" si="7"/>
        <v/>
      </c>
      <c r="D83" s="44"/>
      <c r="E83" s="42"/>
      <c r="F83" s="8"/>
      <c r="G83" s="42"/>
      <c r="H83" s="45"/>
      <c r="I83" s="45"/>
      <c r="J83" s="42"/>
      <c r="K83" s="46" t="str">
        <f t="shared" si="6"/>
        <v/>
      </c>
      <c r="L83" s="47"/>
      <c r="M83" s="6" t="str">
        <f>IF(J83="","",(K83/J83)/LOOKUP(RIGHT($D$2,3),定数!$A$6:$A$13,定数!$B$6:$B$13))</f>
        <v/>
      </c>
      <c r="N83" s="42"/>
      <c r="O83" s="8"/>
      <c r="P83" s="45"/>
      <c r="Q83" s="45"/>
      <c r="R83" s="48" t="str">
        <f>IF(P83="","",T83*M83*LOOKUP(RIGHT($D$2,3),定数!$A$6:$A$13,定数!$B$6:$B$13))</f>
        <v/>
      </c>
      <c r="S83" s="48"/>
      <c r="T83" s="49" t="str">
        <f t="shared" si="9"/>
        <v/>
      </c>
      <c r="U83" s="49"/>
      <c r="V83" t="str">
        <f t="shared" si="8"/>
        <v/>
      </c>
      <c r="W83" t="str">
        <f t="shared" si="8"/>
        <v/>
      </c>
    </row>
    <row r="84" spans="2:23" x14ac:dyDescent="0.2">
      <c r="B84" s="42">
        <v>76</v>
      </c>
      <c r="C84" s="44" t="str">
        <f t="shared" si="7"/>
        <v/>
      </c>
      <c r="D84" s="44"/>
      <c r="E84" s="42"/>
      <c r="F84" s="8"/>
      <c r="G84" s="42"/>
      <c r="H84" s="45"/>
      <c r="I84" s="45"/>
      <c r="J84" s="42"/>
      <c r="K84" s="46" t="str">
        <f t="shared" si="6"/>
        <v/>
      </c>
      <c r="L84" s="47"/>
      <c r="M84" s="6" t="str">
        <f>IF(J84="","",(K84/J84)/LOOKUP(RIGHT($D$2,3),定数!$A$6:$A$13,定数!$B$6:$B$13))</f>
        <v/>
      </c>
      <c r="N84" s="42"/>
      <c r="O84" s="8"/>
      <c r="P84" s="45"/>
      <c r="Q84" s="45"/>
      <c r="R84" s="48" t="str">
        <f>IF(P84="","",T84*M84*LOOKUP(RIGHT($D$2,3),定数!$A$6:$A$13,定数!$B$6:$B$13))</f>
        <v/>
      </c>
      <c r="S84" s="48"/>
      <c r="T84" s="49" t="str">
        <f t="shared" si="9"/>
        <v/>
      </c>
      <c r="U84" s="49"/>
      <c r="V84" t="str">
        <f t="shared" si="8"/>
        <v/>
      </c>
      <c r="W84" t="str">
        <f t="shared" si="8"/>
        <v/>
      </c>
    </row>
    <row r="85" spans="2:23" x14ac:dyDescent="0.2">
      <c r="B85" s="42">
        <v>77</v>
      </c>
      <c r="C85" s="44" t="str">
        <f t="shared" si="7"/>
        <v/>
      </c>
      <c r="D85" s="44"/>
      <c r="E85" s="42"/>
      <c r="F85" s="8"/>
      <c r="G85" s="42"/>
      <c r="H85" s="45"/>
      <c r="I85" s="45"/>
      <c r="J85" s="42"/>
      <c r="K85" s="46" t="str">
        <f t="shared" si="6"/>
        <v/>
      </c>
      <c r="L85" s="47"/>
      <c r="M85" s="6" t="str">
        <f>IF(J85="","",(K85/J85)/LOOKUP(RIGHT($D$2,3),定数!$A$6:$A$13,定数!$B$6:$B$13))</f>
        <v/>
      </c>
      <c r="N85" s="42"/>
      <c r="O85" s="8"/>
      <c r="P85" s="45"/>
      <c r="Q85" s="45"/>
      <c r="R85" s="48" t="str">
        <f>IF(P85="","",T85*M85*LOOKUP(RIGHT($D$2,3),定数!$A$6:$A$13,定数!$B$6:$B$13))</f>
        <v/>
      </c>
      <c r="S85" s="48"/>
      <c r="T85" s="49" t="str">
        <f t="shared" si="9"/>
        <v/>
      </c>
      <c r="U85" s="49"/>
      <c r="V85" t="str">
        <f t="shared" si="8"/>
        <v/>
      </c>
      <c r="W85" t="str">
        <f t="shared" si="8"/>
        <v/>
      </c>
    </row>
    <row r="86" spans="2:23" x14ac:dyDescent="0.2">
      <c r="B86" s="42">
        <v>78</v>
      </c>
      <c r="C86" s="44" t="str">
        <f t="shared" si="7"/>
        <v/>
      </c>
      <c r="D86" s="44"/>
      <c r="E86" s="42"/>
      <c r="F86" s="8"/>
      <c r="G86" s="42"/>
      <c r="H86" s="45"/>
      <c r="I86" s="45"/>
      <c r="J86" s="42"/>
      <c r="K86" s="46" t="str">
        <f t="shared" si="6"/>
        <v/>
      </c>
      <c r="L86" s="47"/>
      <c r="M86" s="6" t="str">
        <f>IF(J86="","",(K86/J86)/LOOKUP(RIGHT($D$2,3),定数!$A$6:$A$13,定数!$B$6:$B$13))</f>
        <v/>
      </c>
      <c r="N86" s="42"/>
      <c r="O86" s="8"/>
      <c r="P86" s="45"/>
      <c r="Q86" s="45"/>
      <c r="R86" s="48" t="str">
        <f>IF(P86="","",T86*M86*LOOKUP(RIGHT($D$2,3),定数!$A$6:$A$13,定数!$B$6:$B$13))</f>
        <v/>
      </c>
      <c r="S86" s="48"/>
      <c r="T86" s="49" t="str">
        <f t="shared" si="9"/>
        <v/>
      </c>
      <c r="U86" s="49"/>
      <c r="V86" t="str">
        <f t="shared" si="8"/>
        <v/>
      </c>
      <c r="W86" t="str">
        <f t="shared" si="8"/>
        <v/>
      </c>
    </row>
    <row r="87" spans="2:23" x14ac:dyDescent="0.2">
      <c r="B87" s="42">
        <v>79</v>
      </c>
      <c r="C87" s="44" t="str">
        <f t="shared" si="7"/>
        <v/>
      </c>
      <c r="D87" s="44"/>
      <c r="E87" s="42"/>
      <c r="F87" s="8"/>
      <c r="G87" s="42"/>
      <c r="H87" s="45"/>
      <c r="I87" s="45"/>
      <c r="J87" s="42"/>
      <c r="K87" s="46" t="str">
        <f t="shared" si="6"/>
        <v/>
      </c>
      <c r="L87" s="47"/>
      <c r="M87" s="6" t="str">
        <f>IF(J87="","",(K87/J87)/LOOKUP(RIGHT($D$2,3),定数!$A$6:$A$13,定数!$B$6:$B$13))</f>
        <v/>
      </c>
      <c r="N87" s="42"/>
      <c r="O87" s="8"/>
      <c r="P87" s="45"/>
      <c r="Q87" s="45"/>
      <c r="R87" s="48" t="str">
        <f>IF(P87="","",T87*M87*LOOKUP(RIGHT($D$2,3),定数!$A$6:$A$13,定数!$B$6:$B$13))</f>
        <v/>
      </c>
      <c r="S87" s="48"/>
      <c r="T87" s="49" t="str">
        <f t="shared" si="9"/>
        <v/>
      </c>
      <c r="U87" s="49"/>
      <c r="V87" t="str">
        <f t="shared" si="8"/>
        <v/>
      </c>
      <c r="W87" t="str">
        <f t="shared" si="8"/>
        <v/>
      </c>
    </row>
    <row r="88" spans="2:23" x14ac:dyDescent="0.2">
      <c r="B88" s="42">
        <v>80</v>
      </c>
      <c r="C88" s="44" t="str">
        <f t="shared" si="7"/>
        <v/>
      </c>
      <c r="D88" s="44"/>
      <c r="E88" s="42"/>
      <c r="F88" s="8"/>
      <c r="G88" s="42"/>
      <c r="H88" s="45"/>
      <c r="I88" s="45"/>
      <c r="J88" s="42"/>
      <c r="K88" s="46" t="str">
        <f t="shared" si="6"/>
        <v/>
      </c>
      <c r="L88" s="47"/>
      <c r="M88" s="6" t="str">
        <f>IF(J88="","",(K88/J88)/LOOKUP(RIGHT($D$2,3),定数!$A$6:$A$13,定数!$B$6:$B$13))</f>
        <v/>
      </c>
      <c r="N88" s="42"/>
      <c r="O88" s="8"/>
      <c r="P88" s="45"/>
      <c r="Q88" s="45"/>
      <c r="R88" s="48" t="str">
        <f>IF(P88="","",T88*M88*LOOKUP(RIGHT($D$2,3),定数!$A$6:$A$13,定数!$B$6:$B$13))</f>
        <v/>
      </c>
      <c r="S88" s="48"/>
      <c r="T88" s="49" t="str">
        <f t="shared" si="9"/>
        <v/>
      </c>
      <c r="U88" s="49"/>
      <c r="V88" t="str">
        <f t="shared" si="8"/>
        <v/>
      </c>
      <c r="W88" t="str">
        <f t="shared" si="8"/>
        <v/>
      </c>
    </row>
    <row r="89" spans="2:23" x14ac:dyDescent="0.2">
      <c r="B89" s="42">
        <v>81</v>
      </c>
      <c r="C89" s="44" t="str">
        <f t="shared" si="7"/>
        <v/>
      </c>
      <c r="D89" s="44"/>
      <c r="E89" s="42"/>
      <c r="F89" s="8"/>
      <c r="G89" s="42"/>
      <c r="H89" s="45"/>
      <c r="I89" s="45"/>
      <c r="J89" s="42"/>
      <c r="K89" s="46" t="str">
        <f t="shared" si="6"/>
        <v/>
      </c>
      <c r="L89" s="47"/>
      <c r="M89" s="6" t="str">
        <f>IF(J89="","",(K89/J89)/LOOKUP(RIGHT($D$2,3),定数!$A$6:$A$13,定数!$B$6:$B$13))</f>
        <v/>
      </c>
      <c r="N89" s="42"/>
      <c r="O89" s="8"/>
      <c r="P89" s="45"/>
      <c r="Q89" s="45"/>
      <c r="R89" s="48" t="str">
        <f>IF(P89="","",T89*M89*LOOKUP(RIGHT($D$2,3),定数!$A$6:$A$13,定数!$B$6:$B$13))</f>
        <v/>
      </c>
      <c r="S89" s="48"/>
      <c r="T89" s="49" t="str">
        <f t="shared" si="9"/>
        <v/>
      </c>
      <c r="U89" s="49"/>
      <c r="V89" t="str">
        <f t="shared" si="8"/>
        <v/>
      </c>
      <c r="W89" t="str">
        <f t="shared" si="8"/>
        <v/>
      </c>
    </row>
    <row r="90" spans="2:23" x14ac:dyDescent="0.2">
      <c r="B90" s="42">
        <v>82</v>
      </c>
      <c r="C90" s="44" t="str">
        <f t="shared" si="7"/>
        <v/>
      </c>
      <c r="D90" s="44"/>
      <c r="E90" s="42"/>
      <c r="F90" s="8"/>
      <c r="G90" s="42"/>
      <c r="H90" s="45"/>
      <c r="I90" s="45"/>
      <c r="J90" s="42"/>
      <c r="K90" s="46" t="str">
        <f t="shared" si="6"/>
        <v/>
      </c>
      <c r="L90" s="47"/>
      <c r="M90" s="6" t="str">
        <f>IF(J90="","",(K90/J90)/LOOKUP(RIGHT($D$2,3),定数!$A$6:$A$13,定数!$B$6:$B$13))</f>
        <v/>
      </c>
      <c r="N90" s="42"/>
      <c r="O90" s="8"/>
      <c r="P90" s="45"/>
      <c r="Q90" s="45"/>
      <c r="R90" s="48" t="str">
        <f>IF(P90="","",T90*M90*LOOKUP(RIGHT($D$2,3),定数!$A$6:$A$13,定数!$B$6:$B$13))</f>
        <v/>
      </c>
      <c r="S90" s="48"/>
      <c r="T90" s="49" t="str">
        <f t="shared" si="9"/>
        <v/>
      </c>
      <c r="U90" s="49"/>
      <c r="V90" t="str">
        <f t="shared" si="8"/>
        <v/>
      </c>
      <c r="W90" t="str">
        <f t="shared" si="8"/>
        <v/>
      </c>
    </row>
    <row r="91" spans="2:23" x14ac:dyDescent="0.2">
      <c r="B91" s="42">
        <v>83</v>
      </c>
      <c r="C91" s="44" t="str">
        <f t="shared" si="7"/>
        <v/>
      </c>
      <c r="D91" s="44"/>
      <c r="E91" s="42"/>
      <c r="F91" s="8"/>
      <c r="G91" s="42"/>
      <c r="H91" s="45"/>
      <c r="I91" s="45"/>
      <c r="J91" s="42"/>
      <c r="K91" s="46" t="str">
        <f t="shared" si="6"/>
        <v/>
      </c>
      <c r="L91" s="47"/>
      <c r="M91" s="6" t="str">
        <f>IF(J91="","",(K91/J91)/LOOKUP(RIGHT($D$2,3),定数!$A$6:$A$13,定数!$B$6:$B$13))</f>
        <v/>
      </c>
      <c r="N91" s="42"/>
      <c r="O91" s="8"/>
      <c r="P91" s="45"/>
      <c r="Q91" s="45"/>
      <c r="R91" s="48" t="str">
        <f>IF(P91="","",T91*M91*LOOKUP(RIGHT($D$2,3),定数!$A$6:$A$13,定数!$B$6:$B$13))</f>
        <v/>
      </c>
      <c r="S91" s="48"/>
      <c r="T91" s="49" t="str">
        <f t="shared" si="9"/>
        <v/>
      </c>
      <c r="U91" s="49"/>
      <c r="V91" t="str">
        <f t="shared" ref="V91:W106" si="10">IF(S91&lt;&gt;"",IF(S91&lt;0,1+V90,0),"")</f>
        <v/>
      </c>
      <c r="W91" t="str">
        <f t="shared" si="10"/>
        <v/>
      </c>
    </row>
    <row r="92" spans="2:23" x14ac:dyDescent="0.2">
      <c r="B92" s="42">
        <v>84</v>
      </c>
      <c r="C92" s="44" t="str">
        <f t="shared" si="7"/>
        <v/>
      </c>
      <c r="D92" s="44"/>
      <c r="E92" s="42"/>
      <c r="F92" s="8"/>
      <c r="G92" s="42"/>
      <c r="H92" s="45"/>
      <c r="I92" s="45"/>
      <c r="J92" s="42"/>
      <c r="K92" s="46" t="str">
        <f t="shared" si="6"/>
        <v/>
      </c>
      <c r="L92" s="47"/>
      <c r="M92" s="6" t="str">
        <f>IF(J92="","",(K92/J92)/LOOKUP(RIGHT($D$2,3),定数!$A$6:$A$13,定数!$B$6:$B$13))</f>
        <v/>
      </c>
      <c r="N92" s="42"/>
      <c r="O92" s="8"/>
      <c r="P92" s="45"/>
      <c r="Q92" s="45"/>
      <c r="R92" s="48" t="str">
        <f>IF(P92="","",T92*M92*LOOKUP(RIGHT($D$2,3),定数!$A$6:$A$13,定数!$B$6:$B$13))</f>
        <v/>
      </c>
      <c r="S92" s="48"/>
      <c r="T92" s="49" t="str">
        <f t="shared" si="9"/>
        <v/>
      </c>
      <c r="U92" s="49"/>
      <c r="V92" t="str">
        <f t="shared" si="10"/>
        <v/>
      </c>
      <c r="W92" t="str">
        <f t="shared" si="10"/>
        <v/>
      </c>
    </row>
    <row r="93" spans="2:23" x14ac:dyDescent="0.2">
      <c r="B93" s="42">
        <v>85</v>
      </c>
      <c r="C93" s="44" t="str">
        <f t="shared" si="7"/>
        <v/>
      </c>
      <c r="D93" s="44"/>
      <c r="E93" s="42"/>
      <c r="F93" s="8"/>
      <c r="G93" s="42"/>
      <c r="H93" s="45"/>
      <c r="I93" s="45"/>
      <c r="J93" s="42"/>
      <c r="K93" s="46" t="str">
        <f t="shared" si="6"/>
        <v/>
      </c>
      <c r="L93" s="47"/>
      <c r="M93" s="6" t="str">
        <f>IF(J93="","",(K93/J93)/LOOKUP(RIGHT($D$2,3),定数!$A$6:$A$13,定数!$B$6:$B$13))</f>
        <v/>
      </c>
      <c r="N93" s="42"/>
      <c r="O93" s="8"/>
      <c r="P93" s="45"/>
      <c r="Q93" s="45"/>
      <c r="R93" s="48" t="str">
        <f>IF(P93="","",T93*M93*LOOKUP(RIGHT($D$2,3),定数!$A$6:$A$13,定数!$B$6:$B$13))</f>
        <v/>
      </c>
      <c r="S93" s="48"/>
      <c r="T93" s="49" t="str">
        <f t="shared" si="9"/>
        <v/>
      </c>
      <c r="U93" s="49"/>
      <c r="V93" t="str">
        <f t="shared" si="10"/>
        <v/>
      </c>
      <c r="W93" t="str">
        <f t="shared" si="10"/>
        <v/>
      </c>
    </row>
    <row r="94" spans="2:23" x14ac:dyDescent="0.2">
      <c r="B94" s="42">
        <v>86</v>
      </c>
      <c r="C94" s="44" t="str">
        <f t="shared" si="7"/>
        <v/>
      </c>
      <c r="D94" s="44"/>
      <c r="E94" s="42"/>
      <c r="F94" s="8"/>
      <c r="G94" s="42"/>
      <c r="H94" s="45"/>
      <c r="I94" s="45"/>
      <c r="J94" s="42"/>
      <c r="K94" s="46" t="str">
        <f t="shared" si="6"/>
        <v/>
      </c>
      <c r="L94" s="47"/>
      <c r="M94" s="6" t="str">
        <f>IF(J94="","",(K94/J94)/LOOKUP(RIGHT($D$2,3),定数!$A$6:$A$13,定数!$B$6:$B$13))</f>
        <v/>
      </c>
      <c r="N94" s="42"/>
      <c r="O94" s="8"/>
      <c r="P94" s="45"/>
      <c r="Q94" s="45"/>
      <c r="R94" s="48" t="str">
        <f>IF(P94="","",T94*M94*LOOKUP(RIGHT($D$2,3),定数!$A$6:$A$13,定数!$B$6:$B$13))</f>
        <v/>
      </c>
      <c r="S94" s="48"/>
      <c r="T94" s="49" t="str">
        <f t="shared" si="9"/>
        <v/>
      </c>
      <c r="U94" s="49"/>
      <c r="V94" t="str">
        <f t="shared" si="10"/>
        <v/>
      </c>
      <c r="W94" t="str">
        <f t="shared" si="10"/>
        <v/>
      </c>
    </row>
    <row r="95" spans="2:23" x14ac:dyDescent="0.2">
      <c r="B95" s="42">
        <v>87</v>
      </c>
      <c r="C95" s="44" t="str">
        <f t="shared" si="7"/>
        <v/>
      </c>
      <c r="D95" s="44"/>
      <c r="E95" s="42"/>
      <c r="F95" s="8"/>
      <c r="G95" s="42"/>
      <c r="H95" s="45"/>
      <c r="I95" s="45"/>
      <c r="J95" s="42"/>
      <c r="K95" s="46" t="str">
        <f t="shared" si="6"/>
        <v/>
      </c>
      <c r="L95" s="47"/>
      <c r="M95" s="6" t="str">
        <f>IF(J95="","",(K95/J95)/LOOKUP(RIGHT($D$2,3),定数!$A$6:$A$13,定数!$B$6:$B$13))</f>
        <v/>
      </c>
      <c r="N95" s="42"/>
      <c r="O95" s="8"/>
      <c r="P95" s="45"/>
      <c r="Q95" s="45"/>
      <c r="R95" s="48" t="str">
        <f>IF(P95="","",T95*M95*LOOKUP(RIGHT($D$2,3),定数!$A$6:$A$13,定数!$B$6:$B$13))</f>
        <v/>
      </c>
      <c r="S95" s="48"/>
      <c r="T95" s="49" t="str">
        <f t="shared" si="9"/>
        <v/>
      </c>
      <c r="U95" s="49"/>
      <c r="V95" t="str">
        <f t="shared" si="10"/>
        <v/>
      </c>
      <c r="W95" t="str">
        <f t="shared" si="10"/>
        <v/>
      </c>
    </row>
    <row r="96" spans="2:23" x14ac:dyDescent="0.2">
      <c r="B96" s="42">
        <v>88</v>
      </c>
      <c r="C96" s="44" t="str">
        <f t="shared" si="7"/>
        <v/>
      </c>
      <c r="D96" s="44"/>
      <c r="E96" s="42"/>
      <c r="F96" s="8"/>
      <c r="G96" s="42"/>
      <c r="H96" s="45"/>
      <c r="I96" s="45"/>
      <c r="J96" s="42"/>
      <c r="K96" s="46" t="str">
        <f t="shared" si="6"/>
        <v/>
      </c>
      <c r="L96" s="47"/>
      <c r="M96" s="6" t="str">
        <f>IF(J96="","",(K96/J96)/LOOKUP(RIGHT($D$2,3),定数!$A$6:$A$13,定数!$B$6:$B$13))</f>
        <v/>
      </c>
      <c r="N96" s="42"/>
      <c r="O96" s="8"/>
      <c r="P96" s="45"/>
      <c r="Q96" s="45"/>
      <c r="R96" s="48" t="str">
        <f>IF(P96="","",T96*M96*LOOKUP(RIGHT($D$2,3),定数!$A$6:$A$13,定数!$B$6:$B$13))</f>
        <v/>
      </c>
      <c r="S96" s="48"/>
      <c r="T96" s="49" t="str">
        <f t="shared" si="9"/>
        <v/>
      </c>
      <c r="U96" s="49"/>
      <c r="V96" t="str">
        <f t="shared" si="10"/>
        <v/>
      </c>
      <c r="W96" t="str">
        <f t="shared" si="10"/>
        <v/>
      </c>
    </row>
    <row r="97" spans="2:23" x14ac:dyDescent="0.2">
      <c r="B97" s="42">
        <v>89</v>
      </c>
      <c r="C97" s="44" t="str">
        <f t="shared" si="7"/>
        <v/>
      </c>
      <c r="D97" s="44"/>
      <c r="E97" s="42"/>
      <c r="F97" s="8"/>
      <c r="G97" s="42"/>
      <c r="H97" s="45"/>
      <c r="I97" s="45"/>
      <c r="J97" s="42"/>
      <c r="K97" s="46" t="str">
        <f t="shared" si="6"/>
        <v/>
      </c>
      <c r="L97" s="47"/>
      <c r="M97" s="6" t="str">
        <f>IF(J97="","",(K97/J97)/LOOKUP(RIGHT($D$2,3),定数!$A$6:$A$13,定数!$B$6:$B$13))</f>
        <v/>
      </c>
      <c r="N97" s="42"/>
      <c r="O97" s="8"/>
      <c r="P97" s="45"/>
      <c r="Q97" s="45"/>
      <c r="R97" s="48" t="str">
        <f>IF(P97="","",T97*M97*LOOKUP(RIGHT($D$2,3),定数!$A$6:$A$13,定数!$B$6:$B$13))</f>
        <v/>
      </c>
      <c r="S97" s="48"/>
      <c r="T97" s="49" t="str">
        <f t="shared" si="9"/>
        <v/>
      </c>
      <c r="U97" s="49"/>
      <c r="V97" t="str">
        <f t="shared" si="10"/>
        <v/>
      </c>
      <c r="W97" t="str">
        <f t="shared" si="10"/>
        <v/>
      </c>
    </row>
    <row r="98" spans="2:23" x14ac:dyDescent="0.2">
      <c r="B98" s="42">
        <v>90</v>
      </c>
      <c r="C98" s="44" t="str">
        <f t="shared" si="7"/>
        <v/>
      </c>
      <c r="D98" s="44"/>
      <c r="E98" s="42"/>
      <c r="F98" s="8"/>
      <c r="G98" s="42"/>
      <c r="H98" s="45"/>
      <c r="I98" s="45"/>
      <c r="J98" s="42"/>
      <c r="K98" s="46" t="str">
        <f t="shared" si="6"/>
        <v/>
      </c>
      <c r="L98" s="47"/>
      <c r="M98" s="6" t="str">
        <f>IF(J98="","",(K98/J98)/LOOKUP(RIGHT($D$2,3),定数!$A$6:$A$13,定数!$B$6:$B$13))</f>
        <v/>
      </c>
      <c r="N98" s="42"/>
      <c r="O98" s="8"/>
      <c r="P98" s="45"/>
      <c r="Q98" s="45"/>
      <c r="R98" s="48" t="str">
        <f>IF(P98="","",T98*M98*LOOKUP(RIGHT($D$2,3),定数!$A$6:$A$13,定数!$B$6:$B$13))</f>
        <v/>
      </c>
      <c r="S98" s="48"/>
      <c r="T98" s="49" t="str">
        <f t="shared" si="9"/>
        <v/>
      </c>
      <c r="U98" s="49"/>
      <c r="V98" t="str">
        <f t="shared" si="10"/>
        <v/>
      </c>
      <c r="W98" t="str">
        <f t="shared" si="10"/>
        <v/>
      </c>
    </row>
    <row r="99" spans="2:23" x14ac:dyDescent="0.2">
      <c r="B99" s="42">
        <v>91</v>
      </c>
      <c r="C99" s="44" t="str">
        <f t="shared" si="7"/>
        <v/>
      </c>
      <c r="D99" s="44"/>
      <c r="E99" s="42"/>
      <c r="F99" s="8"/>
      <c r="G99" s="42"/>
      <c r="H99" s="45"/>
      <c r="I99" s="45"/>
      <c r="J99" s="42"/>
      <c r="K99" s="46" t="str">
        <f t="shared" si="6"/>
        <v/>
      </c>
      <c r="L99" s="47"/>
      <c r="M99" s="6" t="str">
        <f>IF(J99="","",(K99/J99)/LOOKUP(RIGHT($D$2,3),定数!$A$6:$A$13,定数!$B$6:$B$13))</f>
        <v/>
      </c>
      <c r="N99" s="42"/>
      <c r="O99" s="8"/>
      <c r="P99" s="45"/>
      <c r="Q99" s="45"/>
      <c r="R99" s="48" t="str">
        <f>IF(P99="","",T99*M99*LOOKUP(RIGHT($D$2,3),定数!$A$6:$A$13,定数!$B$6:$B$13))</f>
        <v/>
      </c>
      <c r="S99" s="48"/>
      <c r="T99" s="49" t="str">
        <f t="shared" si="9"/>
        <v/>
      </c>
      <c r="U99" s="49"/>
      <c r="V99" t="str">
        <f t="shared" si="10"/>
        <v/>
      </c>
      <c r="W99" t="str">
        <f t="shared" si="10"/>
        <v/>
      </c>
    </row>
    <row r="100" spans="2:23" x14ac:dyDescent="0.2">
      <c r="B100" s="42">
        <v>92</v>
      </c>
      <c r="C100" s="44" t="str">
        <f t="shared" si="7"/>
        <v/>
      </c>
      <c r="D100" s="44"/>
      <c r="E100" s="42"/>
      <c r="F100" s="8"/>
      <c r="G100" s="42"/>
      <c r="H100" s="45"/>
      <c r="I100" s="45"/>
      <c r="J100" s="42"/>
      <c r="K100" s="46" t="str">
        <f t="shared" si="6"/>
        <v/>
      </c>
      <c r="L100" s="47"/>
      <c r="M100" s="6" t="str">
        <f>IF(J100="","",(K100/J100)/LOOKUP(RIGHT($D$2,3),定数!$A$6:$A$13,定数!$B$6:$B$13))</f>
        <v/>
      </c>
      <c r="N100" s="42"/>
      <c r="O100" s="8"/>
      <c r="P100" s="45"/>
      <c r="Q100" s="45"/>
      <c r="R100" s="48" t="str">
        <f>IF(P100="","",T100*M100*LOOKUP(RIGHT($D$2,3),定数!$A$6:$A$13,定数!$B$6:$B$13))</f>
        <v/>
      </c>
      <c r="S100" s="48"/>
      <c r="T100" s="49" t="str">
        <f t="shared" si="9"/>
        <v/>
      </c>
      <c r="U100" s="49"/>
      <c r="V100" t="str">
        <f t="shared" si="10"/>
        <v/>
      </c>
      <c r="W100" t="str">
        <f t="shared" si="10"/>
        <v/>
      </c>
    </row>
    <row r="101" spans="2:23" x14ac:dyDescent="0.2">
      <c r="B101" s="42">
        <v>93</v>
      </c>
      <c r="C101" s="44" t="str">
        <f t="shared" si="7"/>
        <v/>
      </c>
      <c r="D101" s="44"/>
      <c r="E101" s="42"/>
      <c r="F101" s="8"/>
      <c r="G101" s="42"/>
      <c r="H101" s="45"/>
      <c r="I101" s="45"/>
      <c r="J101" s="42"/>
      <c r="K101" s="46" t="str">
        <f t="shared" si="6"/>
        <v/>
      </c>
      <c r="L101" s="47"/>
      <c r="M101" s="6" t="str">
        <f>IF(J101="","",(K101/J101)/LOOKUP(RIGHT($D$2,3),定数!$A$6:$A$13,定数!$B$6:$B$13))</f>
        <v/>
      </c>
      <c r="N101" s="42"/>
      <c r="O101" s="8"/>
      <c r="P101" s="45"/>
      <c r="Q101" s="45"/>
      <c r="R101" s="48" t="str">
        <f>IF(P101="","",T101*M101*LOOKUP(RIGHT($D$2,3),定数!$A$6:$A$13,定数!$B$6:$B$13))</f>
        <v/>
      </c>
      <c r="S101" s="48"/>
      <c r="T101" s="49" t="str">
        <f t="shared" si="9"/>
        <v/>
      </c>
      <c r="U101" s="49"/>
      <c r="V101" t="str">
        <f t="shared" si="10"/>
        <v/>
      </c>
      <c r="W101" t="str">
        <f t="shared" si="10"/>
        <v/>
      </c>
    </row>
    <row r="102" spans="2:23" x14ac:dyDescent="0.2">
      <c r="B102" s="42">
        <v>94</v>
      </c>
      <c r="C102" s="44" t="str">
        <f t="shared" si="7"/>
        <v/>
      </c>
      <c r="D102" s="44"/>
      <c r="E102" s="42"/>
      <c r="F102" s="8"/>
      <c r="G102" s="42"/>
      <c r="H102" s="45"/>
      <c r="I102" s="45"/>
      <c r="J102" s="42"/>
      <c r="K102" s="46" t="str">
        <f t="shared" si="6"/>
        <v/>
      </c>
      <c r="L102" s="47"/>
      <c r="M102" s="6" t="str">
        <f>IF(J102="","",(K102/J102)/LOOKUP(RIGHT($D$2,3),定数!$A$6:$A$13,定数!$B$6:$B$13))</f>
        <v/>
      </c>
      <c r="N102" s="42"/>
      <c r="O102" s="8"/>
      <c r="P102" s="45"/>
      <c r="Q102" s="45"/>
      <c r="R102" s="48" t="str">
        <f>IF(P102="","",T102*M102*LOOKUP(RIGHT($D$2,3),定数!$A$6:$A$13,定数!$B$6:$B$13))</f>
        <v/>
      </c>
      <c r="S102" s="48"/>
      <c r="T102" s="49" t="str">
        <f t="shared" si="9"/>
        <v/>
      </c>
      <c r="U102" s="49"/>
      <c r="V102" t="str">
        <f t="shared" si="10"/>
        <v/>
      </c>
      <c r="W102" t="str">
        <f t="shared" si="10"/>
        <v/>
      </c>
    </row>
    <row r="103" spans="2:23" x14ac:dyDescent="0.2">
      <c r="B103" s="42">
        <v>95</v>
      </c>
      <c r="C103" s="44" t="str">
        <f t="shared" si="7"/>
        <v/>
      </c>
      <c r="D103" s="44"/>
      <c r="E103" s="42"/>
      <c r="F103" s="8"/>
      <c r="G103" s="42"/>
      <c r="H103" s="45"/>
      <c r="I103" s="45"/>
      <c r="J103" s="42"/>
      <c r="K103" s="46" t="str">
        <f t="shared" si="6"/>
        <v/>
      </c>
      <c r="L103" s="47"/>
      <c r="M103" s="6" t="str">
        <f>IF(J103="","",(K103/J103)/LOOKUP(RIGHT($D$2,3),定数!$A$6:$A$13,定数!$B$6:$B$13))</f>
        <v/>
      </c>
      <c r="N103" s="42"/>
      <c r="O103" s="8"/>
      <c r="P103" s="45"/>
      <c r="Q103" s="45"/>
      <c r="R103" s="48" t="str">
        <f>IF(P103="","",T103*M103*LOOKUP(RIGHT($D$2,3),定数!$A$6:$A$13,定数!$B$6:$B$13))</f>
        <v/>
      </c>
      <c r="S103" s="48"/>
      <c r="T103" s="49" t="str">
        <f t="shared" si="9"/>
        <v/>
      </c>
      <c r="U103" s="49"/>
      <c r="V103" t="str">
        <f t="shared" si="10"/>
        <v/>
      </c>
      <c r="W103" t="str">
        <f t="shared" si="10"/>
        <v/>
      </c>
    </row>
    <row r="104" spans="2:23" x14ac:dyDescent="0.2">
      <c r="B104" s="42">
        <v>96</v>
      </c>
      <c r="C104" s="44" t="str">
        <f t="shared" si="7"/>
        <v/>
      </c>
      <c r="D104" s="44"/>
      <c r="E104" s="42"/>
      <c r="F104" s="8"/>
      <c r="G104" s="42"/>
      <c r="H104" s="45"/>
      <c r="I104" s="45"/>
      <c r="J104" s="42"/>
      <c r="K104" s="46" t="str">
        <f t="shared" si="6"/>
        <v/>
      </c>
      <c r="L104" s="47"/>
      <c r="M104" s="6" t="str">
        <f>IF(J104="","",(K104/J104)/LOOKUP(RIGHT($D$2,3),定数!$A$6:$A$13,定数!$B$6:$B$13))</f>
        <v/>
      </c>
      <c r="N104" s="42"/>
      <c r="O104" s="8"/>
      <c r="P104" s="45"/>
      <c r="Q104" s="45"/>
      <c r="R104" s="48" t="str">
        <f>IF(P104="","",T104*M104*LOOKUP(RIGHT($D$2,3),定数!$A$6:$A$13,定数!$B$6:$B$13))</f>
        <v/>
      </c>
      <c r="S104" s="48"/>
      <c r="T104" s="49" t="str">
        <f t="shared" si="9"/>
        <v/>
      </c>
      <c r="U104" s="49"/>
      <c r="V104" t="str">
        <f t="shared" si="10"/>
        <v/>
      </c>
      <c r="W104" t="str">
        <f t="shared" si="10"/>
        <v/>
      </c>
    </row>
    <row r="105" spans="2:23" x14ac:dyDescent="0.2">
      <c r="B105" s="42">
        <v>97</v>
      </c>
      <c r="C105" s="44" t="str">
        <f t="shared" si="7"/>
        <v/>
      </c>
      <c r="D105" s="44"/>
      <c r="E105" s="42"/>
      <c r="F105" s="8"/>
      <c r="G105" s="42"/>
      <c r="H105" s="45"/>
      <c r="I105" s="45"/>
      <c r="J105" s="42"/>
      <c r="K105" s="46" t="str">
        <f t="shared" si="6"/>
        <v/>
      </c>
      <c r="L105" s="47"/>
      <c r="M105" s="6" t="str">
        <f>IF(J105="","",(K105/J105)/LOOKUP(RIGHT($D$2,3),定数!$A$6:$A$13,定数!$B$6:$B$13))</f>
        <v/>
      </c>
      <c r="N105" s="42"/>
      <c r="O105" s="8"/>
      <c r="P105" s="45"/>
      <c r="Q105" s="45"/>
      <c r="R105" s="48" t="str">
        <f>IF(P105="","",T105*M105*LOOKUP(RIGHT($D$2,3),定数!$A$6:$A$13,定数!$B$6:$B$13))</f>
        <v/>
      </c>
      <c r="S105" s="48"/>
      <c r="T105" s="49" t="str">
        <f t="shared" si="9"/>
        <v/>
      </c>
      <c r="U105" s="49"/>
      <c r="V105" t="str">
        <f t="shared" si="10"/>
        <v/>
      </c>
      <c r="W105" t="str">
        <f t="shared" si="10"/>
        <v/>
      </c>
    </row>
    <row r="106" spans="2:23" x14ac:dyDescent="0.2">
      <c r="B106" s="42">
        <v>98</v>
      </c>
      <c r="C106" s="44" t="str">
        <f t="shared" si="7"/>
        <v/>
      </c>
      <c r="D106" s="44"/>
      <c r="E106" s="42"/>
      <c r="F106" s="8"/>
      <c r="G106" s="42"/>
      <c r="H106" s="45"/>
      <c r="I106" s="45"/>
      <c r="J106" s="42"/>
      <c r="K106" s="46" t="str">
        <f t="shared" si="6"/>
        <v/>
      </c>
      <c r="L106" s="47"/>
      <c r="M106" s="6" t="str">
        <f>IF(J106="","",(K106/J106)/LOOKUP(RIGHT($D$2,3),定数!$A$6:$A$13,定数!$B$6:$B$13))</f>
        <v/>
      </c>
      <c r="N106" s="42"/>
      <c r="O106" s="8"/>
      <c r="P106" s="45"/>
      <c r="Q106" s="45"/>
      <c r="R106" s="48" t="str">
        <f>IF(P106="","",T106*M106*LOOKUP(RIGHT($D$2,3),定数!$A$6:$A$13,定数!$B$6:$B$13))</f>
        <v/>
      </c>
      <c r="S106" s="48"/>
      <c r="T106" s="49" t="str">
        <f t="shared" si="9"/>
        <v/>
      </c>
      <c r="U106" s="49"/>
      <c r="V106" t="str">
        <f t="shared" si="10"/>
        <v/>
      </c>
      <c r="W106" t="str">
        <f t="shared" si="10"/>
        <v/>
      </c>
    </row>
    <row r="107" spans="2:23" x14ac:dyDescent="0.2">
      <c r="B107" s="42">
        <v>99</v>
      </c>
      <c r="C107" s="44" t="str">
        <f t="shared" si="7"/>
        <v/>
      </c>
      <c r="D107" s="44"/>
      <c r="E107" s="42"/>
      <c r="F107" s="8"/>
      <c r="G107" s="42"/>
      <c r="H107" s="45"/>
      <c r="I107" s="45"/>
      <c r="J107" s="42"/>
      <c r="K107" s="46" t="str">
        <f t="shared" si="6"/>
        <v/>
      </c>
      <c r="L107" s="47"/>
      <c r="M107" s="6" t="str">
        <f>IF(J107="","",(K107/J107)/LOOKUP(RIGHT($D$2,3),定数!$A$6:$A$13,定数!$B$6:$B$13))</f>
        <v/>
      </c>
      <c r="N107" s="42"/>
      <c r="O107" s="8"/>
      <c r="P107" s="45"/>
      <c r="Q107" s="45"/>
      <c r="R107" s="48" t="str">
        <f>IF(P107="","",T107*M107*LOOKUP(RIGHT($D$2,3),定数!$A$6:$A$13,定数!$B$6:$B$13))</f>
        <v/>
      </c>
      <c r="S107" s="48"/>
      <c r="T107" s="49" t="str">
        <f t="shared" si="9"/>
        <v/>
      </c>
      <c r="U107" s="49"/>
      <c r="V107" t="str">
        <f t="shared" ref="V107:W108" si="11">IF(S107&lt;&gt;"",IF(S107&lt;0,1+V106,0),"")</f>
        <v/>
      </c>
      <c r="W107" t="str">
        <f t="shared" si="11"/>
        <v/>
      </c>
    </row>
    <row r="108" spans="2:23" x14ac:dyDescent="0.2">
      <c r="B108" s="42">
        <v>100</v>
      </c>
      <c r="C108" s="44" t="str">
        <f t="shared" si="7"/>
        <v/>
      </c>
      <c r="D108" s="44"/>
      <c r="E108" s="42"/>
      <c r="F108" s="8"/>
      <c r="G108" s="42"/>
      <c r="H108" s="45"/>
      <c r="I108" s="45"/>
      <c r="J108" s="42"/>
      <c r="K108" s="46" t="str">
        <f t="shared" si="6"/>
        <v/>
      </c>
      <c r="L108" s="47"/>
      <c r="M108" s="6" t="str">
        <f>IF(J108="","",(K108/J108)/LOOKUP(RIGHT($D$2,3),定数!$A$6:$A$13,定数!$B$6:$B$13))</f>
        <v/>
      </c>
      <c r="N108" s="42"/>
      <c r="O108" s="8"/>
      <c r="P108" s="45"/>
      <c r="Q108" s="45"/>
      <c r="R108" s="48" t="str">
        <f>IF(P108="","",T108*M108*LOOKUP(RIGHT($D$2,3),定数!$A$6:$A$13,定数!$B$6:$B$13))</f>
        <v/>
      </c>
      <c r="S108" s="48"/>
      <c r="T108" s="49" t="str">
        <f t="shared" si="9"/>
        <v/>
      </c>
      <c r="U108" s="49"/>
      <c r="V108" t="str">
        <f t="shared" si="11"/>
        <v/>
      </c>
      <c r="W108" t="str">
        <f t="shared" si="11"/>
        <v/>
      </c>
    </row>
    <row r="109" spans="2:23" x14ac:dyDescent="0.2">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1" priority="5" stopIfTrue="1" operator="equal">
      <formula>"買"</formula>
    </cfRule>
    <cfRule type="cellIs" dxfId="70" priority="6" stopIfTrue="1" operator="equal">
      <formula>"売"</formula>
    </cfRule>
  </conditionalFormatting>
  <conditionalFormatting sqref="G9:G11 G14:G45 G47:G108">
    <cfRule type="cellIs" dxfId="69" priority="7" stopIfTrue="1" operator="equal">
      <formula>"買"</formula>
    </cfRule>
    <cfRule type="cellIs" dxfId="68" priority="8" stopIfTrue="1" operator="equal">
      <formula>"売"</formula>
    </cfRule>
  </conditionalFormatting>
  <conditionalFormatting sqref="G12">
    <cfRule type="cellIs" dxfId="67" priority="3" stopIfTrue="1" operator="equal">
      <formula>"買"</formula>
    </cfRule>
    <cfRule type="cellIs" dxfId="66" priority="4" stopIfTrue="1" operator="equal">
      <formula>"売"</formula>
    </cfRule>
  </conditionalFormatting>
  <conditionalFormatting sqref="G13">
    <cfRule type="cellIs" dxfId="65" priority="1" stopIfTrue="1" operator="equal">
      <formula>"買"</formula>
    </cfRule>
    <cfRule type="cellIs" dxfId="64" priority="2" stopIfTrue="1" operator="equal">
      <formula>"売"</formula>
    </cfRule>
  </conditionalFormatting>
  <dataValidations count="1">
    <dataValidation type="list" allowBlank="1" showInputMessage="1" showErrorMessage="1" sqref="G9:G108" xr:uid="{3B4E2EBB-E055-4DFD-A446-6C752D04BC43}">
      <formula1>"買,売"</formula1>
    </dataValidation>
  </dataValidation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8C1C7-5EB1-4355-8900-24763E70AE30}">
  <dimension ref="B2:W109"/>
  <sheetViews>
    <sheetView zoomScale="115" zoomScaleNormal="115" workbookViewId="0">
      <pane ySplit="8" topLeftCell="A36" activePane="bottomLeft" state="frozen"/>
      <selection pane="bottomLeft" activeCell="S3" sqref="S3"/>
    </sheetView>
  </sheetViews>
  <sheetFormatPr defaultRowHeight="13.2" x14ac:dyDescent="0.2"/>
  <cols>
    <col min="1" max="1" width="2.88671875" customWidth="1"/>
    <col min="2" max="18" width="6.6640625" customWidth="1"/>
    <col min="22" max="22" width="10.88671875" style="23" hidden="1" customWidth="1"/>
    <col min="23" max="23" width="0" hidden="1" customWidth="1"/>
  </cols>
  <sheetData>
    <row r="2" spans="2:23" x14ac:dyDescent="0.2">
      <c r="B2" s="62" t="s">
        <v>5</v>
      </c>
      <c r="C2" s="62"/>
      <c r="D2" s="81" t="s">
        <v>57</v>
      </c>
      <c r="E2" s="81"/>
      <c r="F2" s="62" t="s">
        <v>6</v>
      </c>
      <c r="G2" s="62"/>
      <c r="H2" s="77" t="s">
        <v>36</v>
      </c>
      <c r="I2" s="77"/>
      <c r="J2" s="62" t="s">
        <v>7</v>
      </c>
      <c r="K2" s="62"/>
      <c r="L2" s="82">
        <v>300000</v>
      </c>
      <c r="M2" s="81"/>
      <c r="N2" s="62" t="s">
        <v>8</v>
      </c>
      <c r="O2" s="62"/>
      <c r="P2" s="78">
        <f>SUM(L2,D4)</f>
        <v>590641.25983434939</v>
      </c>
      <c r="Q2" s="77"/>
      <c r="R2" s="1"/>
      <c r="S2" s="1"/>
      <c r="T2" s="1"/>
    </row>
    <row r="3" spans="2:23" ht="57" customHeight="1" x14ac:dyDescent="0.2">
      <c r="B3" s="62" t="s">
        <v>9</v>
      </c>
      <c r="C3" s="62"/>
      <c r="D3" s="79" t="s">
        <v>38</v>
      </c>
      <c r="E3" s="79"/>
      <c r="F3" s="79"/>
      <c r="G3" s="79"/>
      <c r="H3" s="79"/>
      <c r="I3" s="79"/>
      <c r="J3" s="62" t="s">
        <v>10</v>
      </c>
      <c r="K3" s="62"/>
      <c r="L3" s="79" t="s">
        <v>62</v>
      </c>
      <c r="M3" s="80"/>
      <c r="N3" s="80"/>
      <c r="O3" s="80"/>
      <c r="P3" s="80"/>
      <c r="Q3" s="80"/>
      <c r="R3" s="1"/>
      <c r="S3" s="1"/>
    </row>
    <row r="4" spans="2:23" x14ac:dyDescent="0.2">
      <c r="B4" s="62" t="s">
        <v>11</v>
      </c>
      <c r="C4" s="62"/>
      <c r="D4" s="60">
        <f>SUM($R$9:$S$993)</f>
        <v>290641.25983434933</v>
      </c>
      <c r="E4" s="60"/>
      <c r="F4" s="62" t="s">
        <v>12</v>
      </c>
      <c r="G4" s="62"/>
      <c r="H4" s="76">
        <f>SUM($T$9:$U$108)</f>
        <v>2999.4</v>
      </c>
      <c r="I4" s="77"/>
      <c r="J4" s="59" t="s">
        <v>13</v>
      </c>
      <c r="K4" s="59"/>
      <c r="L4" s="78">
        <f>MAX($C$9:$D$990)-C9</f>
        <v>290641.2598343495</v>
      </c>
      <c r="M4" s="78"/>
      <c r="N4" s="59" t="s">
        <v>14</v>
      </c>
      <c r="O4" s="59"/>
      <c r="P4" s="60">
        <f>SUMIF(R9:S990,"&lt;0",R9:S990)</f>
        <v>-213168.81941535271</v>
      </c>
      <c r="Q4" s="60"/>
      <c r="R4" s="1"/>
      <c r="S4" s="1"/>
      <c r="T4" s="1"/>
    </row>
    <row r="5" spans="2:23" x14ac:dyDescent="0.2">
      <c r="B5" s="40" t="s">
        <v>15</v>
      </c>
      <c r="C5" s="39">
        <f>COUNTIF($R$9:$R$990,"&gt;0")</f>
        <v>22</v>
      </c>
      <c r="D5" s="38" t="s">
        <v>16</v>
      </c>
      <c r="E5" s="16">
        <f>COUNTIF($R$9:$R$990,"&lt;0")</f>
        <v>19</v>
      </c>
      <c r="F5" s="38" t="s">
        <v>17</v>
      </c>
      <c r="G5" s="39">
        <f>COUNTIF($R$9:$R$990,"=0")</f>
        <v>0</v>
      </c>
      <c r="H5" s="38" t="s">
        <v>18</v>
      </c>
      <c r="I5" s="3">
        <f>C5/SUM(C5,E5,G5)</f>
        <v>0.53658536585365857</v>
      </c>
      <c r="J5" s="61" t="s">
        <v>19</v>
      </c>
      <c r="K5" s="62"/>
      <c r="L5" s="63">
        <f>MAX(V9:V993)</f>
        <v>4</v>
      </c>
      <c r="M5" s="64"/>
      <c r="N5" s="18" t="s">
        <v>20</v>
      </c>
      <c r="O5" s="9"/>
      <c r="P5" s="63">
        <f>MAX(W9:W993)</f>
        <v>5</v>
      </c>
      <c r="Q5" s="64"/>
      <c r="R5" s="1"/>
      <c r="S5" s="36"/>
      <c r="T5" s="1"/>
    </row>
    <row r="6" spans="2:23" x14ac:dyDescent="0.2">
      <c r="B6" s="11"/>
      <c r="C6" s="14"/>
      <c r="D6" s="15"/>
      <c r="E6" s="12"/>
      <c r="F6" s="11"/>
      <c r="G6" s="12"/>
      <c r="H6" s="11"/>
      <c r="I6" s="17"/>
      <c r="J6" s="11"/>
      <c r="K6" s="11"/>
      <c r="L6" s="12"/>
      <c r="M6" s="12"/>
      <c r="N6" s="13"/>
      <c r="O6" s="13"/>
      <c r="P6" s="10"/>
      <c r="Q6" s="41"/>
      <c r="R6" s="1"/>
      <c r="S6" s="1"/>
      <c r="U6" s="37"/>
    </row>
    <row r="7" spans="2:23" x14ac:dyDescent="0.2">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3" x14ac:dyDescent="0.2">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3" x14ac:dyDescent="0.2">
      <c r="B9" s="42">
        <v>1</v>
      </c>
      <c r="C9" s="44">
        <f>L2</f>
        <v>300000</v>
      </c>
      <c r="D9" s="44"/>
      <c r="E9" s="42">
        <v>2008</v>
      </c>
      <c r="F9" s="8">
        <v>43515</v>
      </c>
      <c r="G9" s="42" t="s">
        <v>4</v>
      </c>
      <c r="H9" s="45">
        <v>108.28</v>
      </c>
      <c r="I9" s="45"/>
      <c r="J9" s="42">
        <v>107</v>
      </c>
      <c r="K9" s="46">
        <f t="shared" ref="K9:K72" si="0">IF(J9="","",C9*0.03)</f>
        <v>9000</v>
      </c>
      <c r="L9" s="47"/>
      <c r="M9" s="6">
        <f>IF(J9="","",(K9/J9)/LOOKUP(RIGHT($D$2,3),定数!$A$6:$A$13,定数!$B$6:$B$13))</f>
        <v>0.84112149532710279</v>
      </c>
      <c r="N9" s="42">
        <v>2008</v>
      </c>
      <c r="O9" s="8">
        <v>43517</v>
      </c>
      <c r="P9" s="45">
        <v>107.21</v>
      </c>
      <c r="Q9" s="45"/>
      <c r="R9" s="48">
        <f>IF(P9="","",T9*M9*LOOKUP(RIGHT($D$2,3),定数!$A$6:$A$13,定数!$B$6:$B$13))</f>
        <v>-9000.0000000000618</v>
      </c>
      <c r="S9" s="48"/>
      <c r="T9" s="49">
        <f>IF(P9="","",IF(G9="買",(P9-H9),(H9-P9))*IF(RIGHT($D$2,3)="JPY",100,10000))</f>
        <v>-107.00000000000074</v>
      </c>
      <c r="U9" s="49"/>
      <c r="V9" s="35">
        <f>IF(T9&lt;&gt;"",IF(T9&gt;0,1+V8,0),"")</f>
        <v>0</v>
      </c>
      <c r="W9">
        <f>IF(T9&lt;&gt;"",IF(T9&lt;0,1+W8,0),"")</f>
        <v>1</v>
      </c>
    </row>
    <row r="10" spans="2:23" x14ac:dyDescent="0.2">
      <c r="B10" s="42">
        <v>2</v>
      </c>
      <c r="C10" s="44">
        <f t="shared" ref="C10:C73" si="1">IF(R9="","",C9+R9)</f>
        <v>290999.99999999994</v>
      </c>
      <c r="D10" s="44"/>
      <c r="E10" s="42">
        <v>2008</v>
      </c>
      <c r="F10" s="8">
        <v>43565</v>
      </c>
      <c r="G10" s="42" t="s">
        <v>4</v>
      </c>
      <c r="H10" s="45">
        <v>102.15</v>
      </c>
      <c r="I10" s="45"/>
      <c r="J10" s="42">
        <v>216</v>
      </c>
      <c r="K10" s="46">
        <f t="shared" si="0"/>
        <v>8729.9999999999982</v>
      </c>
      <c r="L10" s="47"/>
      <c r="M10" s="6">
        <f>IF(J10="","",(K10/J10)/LOOKUP(RIGHT($D$2,3),定数!$A$6:$A$13,定数!$B$6:$B$13))</f>
        <v>0.40416666666666656</v>
      </c>
      <c r="N10" s="42">
        <v>2008</v>
      </c>
      <c r="O10" s="8">
        <v>43621</v>
      </c>
      <c r="P10" s="45">
        <v>106.44</v>
      </c>
      <c r="Q10" s="45"/>
      <c r="R10" s="48">
        <f>IF(P10="","",T10*M10*LOOKUP(RIGHT($D$2,3),定数!$A$6:$A$13,定数!$B$6:$B$13))</f>
        <v>17338.749999999964</v>
      </c>
      <c r="S10" s="48"/>
      <c r="T10" s="49">
        <f>IF(P10="","",IF(G10="買",(P10-H10),(H10-P10))*IF(RIGHT($D$2,3)="JPY",100,10000))</f>
        <v>428.9999999999992</v>
      </c>
      <c r="U10" s="49"/>
      <c r="V10" s="23">
        <f>IF(T10&lt;&gt;"",IF(T10&gt;0,1+V9,0),"")</f>
        <v>1</v>
      </c>
      <c r="W10">
        <f t="shared" ref="W10:W73" si="2">IF(T10&lt;&gt;"",IF(T10&lt;0,1+W9,0),"")</f>
        <v>0</v>
      </c>
    </row>
    <row r="11" spans="2:23" x14ac:dyDescent="0.2">
      <c r="B11" s="42">
        <v>3</v>
      </c>
      <c r="C11" s="44">
        <f t="shared" si="1"/>
        <v>308338.74999999988</v>
      </c>
      <c r="D11" s="44"/>
      <c r="E11" s="42">
        <v>2008</v>
      </c>
      <c r="F11" s="8">
        <v>43584</v>
      </c>
      <c r="G11" s="42" t="s">
        <v>4</v>
      </c>
      <c r="H11" s="45">
        <v>104.37</v>
      </c>
      <c r="I11" s="45"/>
      <c r="J11" s="42">
        <v>118</v>
      </c>
      <c r="K11" s="46">
        <f t="shared" si="0"/>
        <v>9250.1624999999967</v>
      </c>
      <c r="L11" s="47"/>
      <c r="M11" s="6">
        <f>IF(J11="","",(K11/J11)/LOOKUP(RIGHT($D$2,3),定数!$A$6:$A$13,定数!$B$6:$B$13))</f>
        <v>0.7839120762711862</v>
      </c>
      <c r="N11" s="42">
        <v>2008</v>
      </c>
      <c r="O11" s="8">
        <v>43594</v>
      </c>
      <c r="P11" s="45">
        <v>103.19</v>
      </c>
      <c r="Q11" s="45"/>
      <c r="R11" s="48">
        <f>IF(P11="","",T11*M11*LOOKUP(RIGHT($D$2,3),定数!$A$6:$A$13,定数!$B$6:$B$13))</f>
        <v>-9250.1625000000495</v>
      </c>
      <c r="S11" s="48"/>
      <c r="T11" s="49">
        <f>IF(P11="","",IF(G11="買",(P11-H11),(H11-P11))*IF(RIGHT($D$2,3)="JPY",100,10000))</f>
        <v>-118.00000000000068</v>
      </c>
      <c r="U11" s="49"/>
      <c r="V11" s="23">
        <f>IF(T11&lt;&gt;"",IF(T11&gt;0,1+V10,0),"")</f>
        <v>0</v>
      </c>
      <c r="W11">
        <f t="shared" si="2"/>
        <v>1</v>
      </c>
    </row>
    <row r="12" spans="2:23" x14ac:dyDescent="0.2">
      <c r="B12" s="42">
        <v>4</v>
      </c>
      <c r="C12" s="44">
        <f t="shared" si="1"/>
        <v>299088.58749999985</v>
      </c>
      <c r="D12" s="44"/>
      <c r="E12" s="42">
        <v>2008</v>
      </c>
      <c r="F12" s="8">
        <v>43591</v>
      </c>
      <c r="G12" s="42" t="s">
        <v>4</v>
      </c>
      <c r="H12" s="45">
        <v>105.11</v>
      </c>
      <c r="I12" s="45"/>
      <c r="J12" s="42">
        <v>111</v>
      </c>
      <c r="K12" s="46">
        <f t="shared" si="0"/>
        <v>8972.6576249999944</v>
      </c>
      <c r="L12" s="47"/>
      <c r="M12" s="6">
        <f>IF(J12="","",(K12/J12)/LOOKUP(RIGHT($D$2,3),定数!$A$6:$A$13,定数!$B$6:$B$13))</f>
        <v>0.80834753378378321</v>
      </c>
      <c r="N12" s="42">
        <v>2008</v>
      </c>
      <c r="O12" s="8">
        <v>43593</v>
      </c>
      <c r="P12" s="45">
        <v>104</v>
      </c>
      <c r="Q12" s="45"/>
      <c r="R12" s="48">
        <f>IF(P12="","",T12*M12*LOOKUP(RIGHT($D$2,3),定数!$A$6:$A$13,定数!$B$6:$B$13))</f>
        <v>-8972.6576249999889</v>
      </c>
      <c r="S12" s="48"/>
      <c r="T12" s="49">
        <f t="shared" ref="T12:T75" si="3">IF(P12="","",IF(G12="買",(P12-H12),(H12-P12))*IF(RIGHT($D$2,3)="JPY",100,10000))</f>
        <v>-110.99999999999994</v>
      </c>
      <c r="U12" s="49"/>
      <c r="V12" s="23">
        <f>IF(T12&lt;&gt;"",IF(T12&gt;0,1+V11,0),"")</f>
        <v>0</v>
      </c>
      <c r="W12">
        <f t="shared" si="2"/>
        <v>2</v>
      </c>
    </row>
    <row r="13" spans="2:23" x14ac:dyDescent="0.2">
      <c r="B13" s="42">
        <v>5</v>
      </c>
      <c r="C13" s="44">
        <f t="shared" si="1"/>
        <v>290115.92987499986</v>
      </c>
      <c r="D13" s="44"/>
      <c r="E13" s="42">
        <v>2008</v>
      </c>
      <c r="F13" s="8">
        <v>43682</v>
      </c>
      <c r="G13" s="42" t="s">
        <v>4</v>
      </c>
      <c r="H13" s="45">
        <v>108.4</v>
      </c>
      <c r="I13" s="45"/>
      <c r="J13" s="42">
        <v>74</v>
      </c>
      <c r="K13" s="46">
        <f t="shared" si="0"/>
        <v>8703.477896249995</v>
      </c>
      <c r="L13" s="47"/>
      <c r="M13" s="6">
        <f>IF(J13="","",(K13/J13)/LOOKUP(RIGHT($D$2,3),定数!$A$6:$A$13,定数!$B$6:$B$13))</f>
        <v>1.1761456616554047</v>
      </c>
      <c r="N13" s="42">
        <v>2008</v>
      </c>
      <c r="O13" s="8">
        <v>43683</v>
      </c>
      <c r="P13" s="45">
        <v>109.64</v>
      </c>
      <c r="Q13" s="45"/>
      <c r="R13" s="48">
        <f>IF(P13="","",T13*M13*LOOKUP(RIGHT($D$2,3),定数!$A$6:$A$13,定数!$B$6:$B$13))</f>
        <v>14584.206204526959</v>
      </c>
      <c r="S13" s="48"/>
      <c r="T13" s="49">
        <f t="shared" si="3"/>
        <v>123.99999999999949</v>
      </c>
      <c r="U13" s="49"/>
      <c r="V13" s="23">
        <f t="shared" ref="V13:V22" si="4">IF(T13&lt;&gt;"",IF(T13&gt;0,1+V12,0),"")</f>
        <v>1</v>
      </c>
      <c r="W13">
        <f t="shared" si="2"/>
        <v>0</v>
      </c>
    </row>
    <row r="14" spans="2:23" x14ac:dyDescent="0.2">
      <c r="B14" s="42">
        <v>6</v>
      </c>
      <c r="C14" s="44">
        <f t="shared" si="1"/>
        <v>304700.1360795268</v>
      </c>
      <c r="D14" s="44"/>
      <c r="E14" s="42">
        <v>2008</v>
      </c>
      <c r="F14" s="8">
        <v>43711</v>
      </c>
      <c r="G14" s="42" t="s">
        <v>37</v>
      </c>
      <c r="H14" s="45">
        <v>108.07</v>
      </c>
      <c r="I14" s="45"/>
      <c r="J14" s="42">
        <v>101</v>
      </c>
      <c r="K14" s="46">
        <f t="shared" si="0"/>
        <v>9141.0040823858035</v>
      </c>
      <c r="L14" s="47"/>
      <c r="M14" s="6">
        <f>IF(J14="","",(K14/J14)/LOOKUP(RIGHT($D$2,3),定数!$A$6:$A$13,定数!$B$6:$B$13))</f>
        <v>0.90504990914710925</v>
      </c>
      <c r="N14" s="42">
        <v>2008</v>
      </c>
      <c r="O14" s="8">
        <v>43712</v>
      </c>
      <c r="P14" s="45">
        <v>106.08</v>
      </c>
      <c r="Q14" s="45"/>
      <c r="R14" s="48">
        <f>IF(P14="","",T14*M14*LOOKUP(RIGHT($D$2,3),定数!$A$6:$A$13,定数!$B$6:$B$13))</f>
        <v>18010.493192027428</v>
      </c>
      <c r="S14" s="48"/>
      <c r="T14" s="49">
        <f t="shared" si="3"/>
        <v>198.99999999999949</v>
      </c>
      <c r="U14" s="49"/>
      <c r="V14" s="23">
        <f t="shared" si="4"/>
        <v>2</v>
      </c>
      <c r="W14">
        <f t="shared" si="2"/>
        <v>0</v>
      </c>
    </row>
    <row r="15" spans="2:23" x14ac:dyDescent="0.2">
      <c r="B15" s="42">
        <v>7</v>
      </c>
      <c r="C15" s="44">
        <f t="shared" si="1"/>
        <v>322710.62927155424</v>
      </c>
      <c r="D15" s="44"/>
      <c r="E15" s="42">
        <v>2008</v>
      </c>
      <c r="F15" s="8">
        <v>43786</v>
      </c>
      <c r="G15" s="42" t="s">
        <v>3</v>
      </c>
      <c r="H15" s="45">
        <v>95.989000000000004</v>
      </c>
      <c r="I15" s="45"/>
      <c r="J15" s="42">
        <v>154.6</v>
      </c>
      <c r="K15" s="46">
        <f t="shared" si="0"/>
        <v>9681.318878146627</v>
      </c>
      <c r="L15" s="47"/>
      <c r="M15" s="6">
        <f>IF(J15="","",(K15/J15)/LOOKUP(RIGHT($D$2,3),定数!$A$6:$A$13,定数!$B$6:$B$13))</f>
        <v>0.62621726249331355</v>
      </c>
      <c r="N15" s="42">
        <v>2008</v>
      </c>
      <c r="O15" s="8">
        <v>43800</v>
      </c>
      <c r="P15" s="45">
        <v>92.927000000000007</v>
      </c>
      <c r="Q15" s="45"/>
      <c r="R15" s="48">
        <f>IF(P15="","",T15*M15*LOOKUP(RIGHT($D$2,3),定数!$A$6:$A$13,定数!$B$6:$B$13))</f>
        <v>19174.772577545245</v>
      </c>
      <c r="S15" s="48"/>
      <c r="T15" s="49">
        <f t="shared" si="3"/>
        <v>306.19999999999976</v>
      </c>
      <c r="U15" s="49"/>
      <c r="V15" s="23">
        <f t="shared" si="4"/>
        <v>3</v>
      </c>
      <c r="W15">
        <f t="shared" si="2"/>
        <v>0</v>
      </c>
    </row>
    <row r="16" spans="2:23" x14ac:dyDescent="0.2">
      <c r="B16" s="42">
        <v>8</v>
      </c>
      <c r="C16" s="44">
        <f t="shared" si="1"/>
        <v>341885.40184909949</v>
      </c>
      <c r="D16" s="44"/>
      <c r="E16" s="42">
        <v>2008</v>
      </c>
      <c r="F16" s="8">
        <v>43807</v>
      </c>
      <c r="G16" s="42" t="s">
        <v>3</v>
      </c>
      <c r="H16" s="45">
        <v>92.549000000000007</v>
      </c>
      <c r="I16" s="45"/>
      <c r="J16" s="42">
        <v>134</v>
      </c>
      <c r="K16" s="46">
        <f t="shared" si="0"/>
        <v>10256.562055472985</v>
      </c>
      <c r="L16" s="47"/>
      <c r="M16" s="6">
        <f>IF(J16="","",(K16/J16)/LOOKUP(RIGHT($D$2,3),定数!$A$6:$A$13,定数!$B$6:$B$13))</f>
        <v>0.76541507876664072</v>
      </c>
      <c r="N16" s="42">
        <v>2008</v>
      </c>
      <c r="O16" s="8">
        <v>43811</v>
      </c>
      <c r="P16" s="45">
        <v>89.881</v>
      </c>
      <c r="Q16" s="45"/>
      <c r="R16" s="48">
        <f>IF(P16="","",T16*M16*LOOKUP(RIGHT($D$2,3),定数!$A$6:$A$13,定数!$B$6:$B$13))</f>
        <v>20421.274301494024</v>
      </c>
      <c r="S16" s="48"/>
      <c r="T16" s="49">
        <f t="shared" si="3"/>
        <v>266.80000000000064</v>
      </c>
      <c r="U16" s="49"/>
      <c r="V16" s="23">
        <f t="shared" si="4"/>
        <v>4</v>
      </c>
      <c r="W16">
        <f t="shared" si="2"/>
        <v>0</v>
      </c>
    </row>
    <row r="17" spans="2:23" x14ac:dyDescent="0.2">
      <c r="B17" s="42">
        <v>9</v>
      </c>
      <c r="C17" s="44">
        <f t="shared" si="1"/>
        <v>362306.6761505935</v>
      </c>
      <c r="D17" s="44"/>
      <c r="E17" s="42">
        <v>2009</v>
      </c>
      <c r="F17" s="8">
        <v>43530</v>
      </c>
      <c r="G17" s="42" t="s">
        <v>4</v>
      </c>
      <c r="H17" s="45">
        <v>98.507000000000005</v>
      </c>
      <c r="I17" s="45"/>
      <c r="J17" s="42">
        <v>193.8</v>
      </c>
      <c r="K17" s="46">
        <f t="shared" si="0"/>
        <v>10869.200284517805</v>
      </c>
      <c r="L17" s="47"/>
      <c r="M17" s="6">
        <f>IF(J17="","",(K17/J17)/LOOKUP(RIGHT($D$2,3),定数!$A$6:$A$13,定数!$B$6:$B$13))</f>
        <v>0.56084624791113535</v>
      </c>
      <c r="N17" s="42">
        <v>2009</v>
      </c>
      <c r="O17" s="8">
        <v>43536</v>
      </c>
      <c r="P17" s="45">
        <v>96.569000000000003</v>
      </c>
      <c r="Q17" s="45"/>
      <c r="R17" s="48">
        <f>IF(P17="","",T17*M17*LOOKUP(RIGHT($D$2,3),定数!$A$6:$A$13,定数!$B$6:$B$13))</f>
        <v>-10869.200284517816</v>
      </c>
      <c r="S17" s="48"/>
      <c r="T17" s="49">
        <f t="shared" si="3"/>
        <v>-193.80000000000024</v>
      </c>
      <c r="U17" s="49"/>
      <c r="V17" s="23">
        <f t="shared" si="4"/>
        <v>0</v>
      </c>
      <c r="W17">
        <f t="shared" si="2"/>
        <v>1</v>
      </c>
    </row>
    <row r="18" spans="2:23" x14ac:dyDescent="0.2">
      <c r="B18" s="42">
        <v>10</v>
      </c>
      <c r="C18" s="44">
        <f t="shared" si="1"/>
        <v>351437.47586607566</v>
      </c>
      <c r="D18" s="44"/>
      <c r="E18" s="42">
        <v>2009</v>
      </c>
      <c r="F18" s="8">
        <v>43641</v>
      </c>
      <c r="G18" s="42" t="s">
        <v>3</v>
      </c>
      <c r="H18" s="45">
        <v>95.635000000000005</v>
      </c>
      <c r="I18" s="45"/>
      <c r="J18" s="42">
        <v>92.8</v>
      </c>
      <c r="K18" s="46">
        <f t="shared" si="0"/>
        <v>10543.124275982269</v>
      </c>
      <c r="L18" s="47"/>
      <c r="M18" s="6">
        <f>IF(J18="","",(K18/J18)/LOOKUP(RIGHT($D$2,3),定数!$A$6:$A$13,定数!$B$6:$B$13))</f>
        <v>1.1361125297394685</v>
      </c>
      <c r="N18" s="42">
        <v>2009</v>
      </c>
      <c r="O18" s="8">
        <v>43647</v>
      </c>
      <c r="P18" s="45">
        <v>96.563000000000002</v>
      </c>
      <c r="Q18" s="45"/>
      <c r="R18" s="48">
        <f>IF(P18="","",T18*M18*LOOKUP(RIGHT($D$2,3),定数!$A$6:$A$13,定数!$B$6:$B$13))</f>
        <v>-10543.124275982236</v>
      </c>
      <c r="S18" s="48"/>
      <c r="T18" s="49">
        <f t="shared" si="3"/>
        <v>-92.799999999999727</v>
      </c>
      <c r="U18" s="49"/>
      <c r="V18" s="23">
        <f t="shared" si="4"/>
        <v>0</v>
      </c>
      <c r="W18">
        <f t="shared" si="2"/>
        <v>2</v>
      </c>
    </row>
    <row r="19" spans="2:23" x14ac:dyDescent="0.2">
      <c r="B19" s="42">
        <v>11</v>
      </c>
      <c r="C19" s="44">
        <f t="shared" si="1"/>
        <v>340894.3515900934</v>
      </c>
      <c r="D19" s="44"/>
      <c r="E19" s="42">
        <v>2009</v>
      </c>
      <c r="F19" s="8">
        <v>43681</v>
      </c>
      <c r="G19" s="42" t="s">
        <v>4</v>
      </c>
      <c r="H19" s="45">
        <v>95.463999999999999</v>
      </c>
      <c r="I19" s="45"/>
      <c r="J19" s="42">
        <v>111.2</v>
      </c>
      <c r="K19" s="46">
        <f t="shared" si="0"/>
        <v>10226.830547702803</v>
      </c>
      <c r="L19" s="47"/>
      <c r="M19" s="6">
        <f>IF(J19="","",(K19/J19)/LOOKUP(RIGHT($D$2,3),定数!$A$6:$A$13,定数!$B$6:$B$13))</f>
        <v>0.91967900608838149</v>
      </c>
      <c r="N19" s="42">
        <v>2009</v>
      </c>
      <c r="O19" s="8">
        <v>43684</v>
      </c>
      <c r="P19" s="45">
        <v>97.658000000000001</v>
      </c>
      <c r="Q19" s="45"/>
      <c r="R19" s="48">
        <f>IF(P19="","",T19*M19*LOOKUP(RIGHT($D$2,3),定数!$A$6:$A$13,定数!$B$6:$B$13))</f>
        <v>20177.757393579115</v>
      </c>
      <c r="S19" s="48"/>
      <c r="T19" s="49">
        <f t="shared" si="3"/>
        <v>219.40000000000026</v>
      </c>
      <c r="U19" s="49"/>
      <c r="V19" s="23">
        <f t="shared" si="4"/>
        <v>1</v>
      </c>
      <c r="W19">
        <f t="shared" si="2"/>
        <v>0</v>
      </c>
    </row>
    <row r="20" spans="2:23" x14ac:dyDescent="0.2">
      <c r="B20" s="42">
        <v>12</v>
      </c>
      <c r="C20" s="44">
        <f t="shared" si="1"/>
        <v>361072.10898367252</v>
      </c>
      <c r="D20" s="44"/>
      <c r="E20" s="42">
        <v>2009</v>
      </c>
      <c r="F20" s="8">
        <v>43703</v>
      </c>
      <c r="G20" s="42" t="s">
        <v>3</v>
      </c>
      <c r="H20" s="45">
        <v>93.878</v>
      </c>
      <c r="I20" s="45"/>
      <c r="J20" s="42">
        <v>68</v>
      </c>
      <c r="K20" s="46">
        <f t="shared" si="0"/>
        <v>10832.163269510174</v>
      </c>
      <c r="L20" s="47"/>
      <c r="M20" s="6">
        <f>IF(J20="","",(K20/J20)/LOOKUP(RIGHT($D$2,3),定数!$A$6:$A$13,定数!$B$6:$B$13))</f>
        <v>1.5929651866926726</v>
      </c>
      <c r="N20" s="42">
        <v>2009</v>
      </c>
      <c r="O20" s="8">
        <v>43708</v>
      </c>
      <c r="P20" s="45">
        <v>92.548000000000002</v>
      </c>
      <c r="Q20" s="45"/>
      <c r="R20" s="48">
        <f>IF(P20="","",T20*M20*LOOKUP(RIGHT($D$2,3),定数!$A$6:$A$13,定数!$B$6:$B$13))</f>
        <v>21186.436983012518</v>
      </c>
      <c r="S20" s="48"/>
      <c r="T20" s="49">
        <f t="shared" si="3"/>
        <v>132.99999999999983</v>
      </c>
      <c r="U20" s="49"/>
      <c r="V20" s="23">
        <f t="shared" si="4"/>
        <v>2</v>
      </c>
      <c r="W20">
        <f t="shared" si="2"/>
        <v>0</v>
      </c>
    </row>
    <row r="21" spans="2:23" x14ac:dyDescent="0.2">
      <c r="B21" s="42">
        <v>13</v>
      </c>
      <c r="C21" s="44">
        <f t="shared" si="1"/>
        <v>382258.54596668505</v>
      </c>
      <c r="D21" s="44"/>
      <c r="E21" s="42">
        <v>2009</v>
      </c>
      <c r="F21" s="8">
        <v>43758</v>
      </c>
      <c r="G21" s="42" t="s">
        <v>4</v>
      </c>
      <c r="H21" s="45">
        <v>91.067999999999998</v>
      </c>
      <c r="I21" s="45"/>
      <c r="J21" s="42">
        <v>99</v>
      </c>
      <c r="K21" s="46">
        <f t="shared" si="0"/>
        <v>11467.756379000552</v>
      </c>
      <c r="L21" s="47"/>
      <c r="M21" s="6">
        <f>IF(J21="","",(K21/J21)/LOOKUP(RIGHT($D$2,3),定数!$A$6:$A$13,定数!$B$6:$B$13))</f>
        <v>1.158359230202076</v>
      </c>
      <c r="N21" s="42">
        <v>2009</v>
      </c>
      <c r="O21" s="8">
        <v>43768</v>
      </c>
      <c r="P21" s="45">
        <v>90.078000000000003</v>
      </c>
      <c r="Q21" s="45"/>
      <c r="R21" s="48">
        <f>IF(P21="","",T21*M21*LOOKUP(RIGHT($D$2,3),定数!$A$6:$A$13,定数!$B$6:$B$13))</f>
        <v>-11467.756379000493</v>
      </c>
      <c r="S21" s="48"/>
      <c r="T21" s="49">
        <f t="shared" si="3"/>
        <v>-98.999999999999488</v>
      </c>
      <c r="U21" s="49"/>
      <c r="V21" s="23">
        <f t="shared" si="4"/>
        <v>0</v>
      </c>
      <c r="W21">
        <f t="shared" si="2"/>
        <v>1</v>
      </c>
    </row>
    <row r="22" spans="2:23" x14ac:dyDescent="0.2">
      <c r="B22" s="42">
        <v>14</v>
      </c>
      <c r="C22" s="44">
        <f t="shared" si="1"/>
        <v>370790.78958768456</v>
      </c>
      <c r="D22" s="44"/>
      <c r="E22" s="42">
        <v>2010</v>
      </c>
      <c r="F22" s="8">
        <v>43493</v>
      </c>
      <c r="G22" s="42" t="s">
        <v>3</v>
      </c>
      <c r="H22" s="45">
        <v>89.61</v>
      </c>
      <c r="I22" s="45"/>
      <c r="J22" s="42">
        <v>93.1</v>
      </c>
      <c r="K22" s="46">
        <f t="shared" si="0"/>
        <v>11123.723687630536</v>
      </c>
      <c r="L22" s="47"/>
      <c r="M22" s="6">
        <f>IF(J22="","",(K22/J22)/LOOKUP(RIGHT($D$2,3),定数!$A$6:$A$13,定数!$B$6:$B$13))</f>
        <v>1.1948145743964056</v>
      </c>
      <c r="N22" s="42">
        <v>2010</v>
      </c>
      <c r="O22" s="88">
        <v>43497</v>
      </c>
      <c r="P22" s="45">
        <v>90.540999999999997</v>
      </c>
      <c r="Q22" s="45"/>
      <c r="R22" s="48">
        <f>IF(P22="","",T22*M22*LOOKUP(RIGHT($D$2,3),定数!$A$6:$A$13,定数!$B$6:$B$13))</f>
        <v>-11123.723687630505</v>
      </c>
      <c r="S22" s="48"/>
      <c r="T22" s="49">
        <f t="shared" si="3"/>
        <v>-93.099999999999739</v>
      </c>
      <c r="U22" s="49"/>
      <c r="V22" s="23">
        <f t="shared" si="4"/>
        <v>0</v>
      </c>
      <c r="W22">
        <f t="shared" si="2"/>
        <v>2</v>
      </c>
    </row>
    <row r="23" spans="2:23" x14ac:dyDescent="0.2">
      <c r="B23" s="42">
        <v>15</v>
      </c>
      <c r="C23" s="44">
        <f t="shared" si="1"/>
        <v>359667.06590005406</v>
      </c>
      <c r="D23" s="44"/>
      <c r="E23" s="42">
        <v>2010</v>
      </c>
      <c r="F23" s="8">
        <v>43542</v>
      </c>
      <c r="G23" s="42" t="s">
        <v>4</v>
      </c>
      <c r="H23" s="45">
        <v>90.802000000000007</v>
      </c>
      <c r="I23" s="45"/>
      <c r="J23" s="42">
        <v>105.1</v>
      </c>
      <c r="K23" s="46">
        <f t="shared" si="0"/>
        <v>10790.011977001621</v>
      </c>
      <c r="L23" s="47"/>
      <c r="M23" s="6">
        <f>IF(J23="","",(K23/J23)/LOOKUP(RIGHT($D$2,3),定数!$A$6:$A$13,定数!$B$6:$B$13))</f>
        <v>1.0266424335872142</v>
      </c>
      <c r="N23" s="42">
        <v>2010</v>
      </c>
      <c r="O23" s="8">
        <v>43549</v>
      </c>
      <c r="P23" s="45">
        <v>92.873999999999995</v>
      </c>
      <c r="Q23" s="45"/>
      <c r="R23" s="48">
        <f>IF(P23="","",T23*M23*LOOKUP(RIGHT($D$2,3),定数!$A$6:$A$13,定数!$B$6:$B$13))</f>
        <v>21272.031223926959</v>
      </c>
      <c r="S23" s="48"/>
      <c r="T23" s="49">
        <f t="shared" si="3"/>
        <v>207.19999999999885</v>
      </c>
      <c r="U23" s="49"/>
      <c r="V23" t="str">
        <f t="shared" ref="V23:W74" si="5">IF(S23&lt;&gt;"",IF(S23&lt;0,1+V22,0),"")</f>
        <v/>
      </c>
      <c r="W23">
        <f t="shared" si="2"/>
        <v>0</v>
      </c>
    </row>
    <row r="24" spans="2:23" x14ac:dyDescent="0.2">
      <c r="B24" s="42">
        <v>16</v>
      </c>
      <c r="C24" s="44">
        <f t="shared" si="1"/>
        <v>380939.09712398105</v>
      </c>
      <c r="D24" s="44"/>
      <c r="E24" s="42">
        <v>2010</v>
      </c>
      <c r="F24" s="8">
        <v>43711</v>
      </c>
      <c r="G24" s="42" t="s">
        <v>3</v>
      </c>
      <c r="H24" s="45">
        <v>84.15</v>
      </c>
      <c r="I24" s="45"/>
      <c r="J24" s="42">
        <v>107.1</v>
      </c>
      <c r="K24" s="46">
        <f t="shared" si="0"/>
        <v>11428.172913719431</v>
      </c>
      <c r="L24" s="47"/>
      <c r="M24" s="6">
        <f>IF(J24="","",(K24/J24)/LOOKUP(RIGHT($D$2,3),定数!$A$6:$A$13,定数!$B$6:$B$13))</f>
        <v>1.0670562944649329</v>
      </c>
      <c r="N24" s="42">
        <v>2010</v>
      </c>
      <c r="O24" s="8">
        <v>43723</v>
      </c>
      <c r="P24" s="45">
        <v>85.221000000000004</v>
      </c>
      <c r="Q24" s="45"/>
      <c r="R24" s="48">
        <f>IF(P24="","",T24*M24*LOOKUP(RIGHT($D$2,3),定数!$A$6:$A$13,定数!$B$6:$B$13))</f>
        <v>-11428.172913719409</v>
      </c>
      <c r="S24" s="48"/>
      <c r="T24" s="49">
        <f t="shared" si="3"/>
        <v>-107.0999999999998</v>
      </c>
      <c r="U24" s="49"/>
      <c r="V24" t="str">
        <f t="shared" si="5"/>
        <v/>
      </c>
      <c r="W24">
        <f t="shared" si="2"/>
        <v>1</v>
      </c>
    </row>
    <row r="25" spans="2:23" x14ac:dyDescent="0.2">
      <c r="B25" s="42">
        <v>17</v>
      </c>
      <c r="C25" s="44">
        <f t="shared" si="1"/>
        <v>369510.92421026161</v>
      </c>
      <c r="D25" s="44"/>
      <c r="E25" s="42">
        <v>2010</v>
      </c>
      <c r="F25" s="8">
        <v>43759</v>
      </c>
      <c r="G25" s="42" t="s">
        <v>3</v>
      </c>
      <c r="H25" s="45">
        <v>80.899000000000001</v>
      </c>
      <c r="I25" s="45"/>
      <c r="J25" s="42">
        <v>91.8</v>
      </c>
      <c r="K25" s="46">
        <f t="shared" si="0"/>
        <v>11085.327726307847</v>
      </c>
      <c r="L25" s="47"/>
      <c r="M25" s="6">
        <f>IF(J25="","",(K25/J25)/LOOKUP(RIGHT($D$2,3),定数!$A$6:$A$13,定数!$B$6:$B$13))</f>
        <v>1.2075520399028157</v>
      </c>
      <c r="N25" s="42">
        <v>2010</v>
      </c>
      <c r="O25" s="88">
        <v>43763</v>
      </c>
      <c r="P25" s="45">
        <v>81.816999999999993</v>
      </c>
      <c r="Q25" s="45"/>
      <c r="R25" s="48">
        <f>IF(P25="","",T25*M25*LOOKUP(RIGHT($D$2,3),定数!$A$6:$A$13,定数!$B$6:$B$13))</f>
        <v>-11085.327726307753</v>
      </c>
      <c r="S25" s="48"/>
      <c r="T25" s="49">
        <f t="shared" si="3"/>
        <v>-91.799999999999216</v>
      </c>
      <c r="U25" s="49"/>
      <c r="V25" t="str">
        <f t="shared" si="5"/>
        <v/>
      </c>
      <c r="W25">
        <f t="shared" si="2"/>
        <v>2</v>
      </c>
    </row>
    <row r="26" spans="2:23" x14ac:dyDescent="0.2">
      <c r="B26" s="42">
        <v>18</v>
      </c>
      <c r="C26" s="44">
        <f>IF(R25="","",C25+R25)</f>
        <v>358425.59648395388</v>
      </c>
      <c r="D26" s="44"/>
      <c r="E26" s="42">
        <v>2011</v>
      </c>
      <c r="F26" s="8">
        <v>43587</v>
      </c>
      <c r="G26" s="42" t="s">
        <v>3</v>
      </c>
      <c r="H26" s="45">
        <v>80.981999999999999</v>
      </c>
      <c r="I26" s="45"/>
      <c r="J26" s="42">
        <v>70</v>
      </c>
      <c r="K26" s="46">
        <f t="shared" si="0"/>
        <v>10752.767894518616</v>
      </c>
      <c r="L26" s="47"/>
      <c r="M26" s="6">
        <f>IF(J26="","",(K26/J26)/LOOKUP(RIGHT($D$2,3),定数!$A$6:$A$13,定数!$B$6:$B$13))</f>
        <v>1.536109699216945</v>
      </c>
      <c r="N26" s="42">
        <v>2011</v>
      </c>
      <c r="O26" s="8">
        <v>43590</v>
      </c>
      <c r="P26" s="45">
        <v>79.611999999999995</v>
      </c>
      <c r="Q26" s="45"/>
      <c r="R26" s="48">
        <f>IF(P26="","",T26*M26*LOOKUP(RIGHT($D$2,3),定数!$A$6:$A$13,定数!$B$6:$B$13))</f>
        <v>21044.702879272216</v>
      </c>
      <c r="S26" s="48"/>
      <c r="T26" s="49">
        <f t="shared" si="3"/>
        <v>137.00000000000045</v>
      </c>
      <c r="U26" s="49"/>
      <c r="V26" t="str">
        <f t="shared" si="5"/>
        <v/>
      </c>
      <c r="W26">
        <f t="shared" si="2"/>
        <v>0</v>
      </c>
    </row>
    <row r="27" spans="2:23" x14ac:dyDescent="0.2">
      <c r="B27" s="42">
        <v>19</v>
      </c>
      <c r="C27" s="44">
        <f t="shared" si="1"/>
        <v>379470.29936322611</v>
      </c>
      <c r="D27" s="44"/>
      <c r="E27" s="42">
        <v>2011</v>
      </c>
      <c r="F27" s="8">
        <v>43646</v>
      </c>
      <c r="G27" s="42" t="s">
        <v>4</v>
      </c>
      <c r="H27" s="45">
        <v>80.856999999999999</v>
      </c>
      <c r="I27" s="45"/>
      <c r="J27" s="42">
        <v>60.1</v>
      </c>
      <c r="K27" s="46">
        <f t="shared" si="0"/>
        <v>11384.108980896783</v>
      </c>
      <c r="L27" s="47"/>
      <c r="M27" s="6">
        <f>IF(J27="","",(K27/J27)/LOOKUP(RIGHT($D$2,3),定数!$A$6:$A$13,定数!$B$6:$B$13))</f>
        <v>1.8941945059728422</v>
      </c>
      <c r="N27" s="42">
        <v>2011</v>
      </c>
      <c r="O27" s="8">
        <v>43657</v>
      </c>
      <c r="P27" s="45">
        <v>80.256</v>
      </c>
      <c r="Q27" s="45"/>
      <c r="R27" s="48">
        <f>IF(P27="","",T27*M27*LOOKUP(RIGHT($D$2,3),定数!$A$6:$A$13,定数!$B$6:$B$13))</f>
        <v>-11384.108980896764</v>
      </c>
      <c r="S27" s="48"/>
      <c r="T27" s="49">
        <f t="shared" si="3"/>
        <v>-60.099999999999909</v>
      </c>
      <c r="U27" s="49"/>
      <c r="V27" t="str">
        <f t="shared" si="5"/>
        <v/>
      </c>
      <c r="W27">
        <f t="shared" si="2"/>
        <v>1</v>
      </c>
    </row>
    <row r="28" spans="2:23" x14ac:dyDescent="0.2">
      <c r="B28" s="42">
        <v>20</v>
      </c>
      <c r="C28" s="44">
        <f t="shared" si="1"/>
        <v>368086.19038232934</v>
      </c>
      <c r="D28" s="44"/>
      <c r="E28" s="42">
        <v>2011</v>
      </c>
      <c r="F28" s="8">
        <v>43650</v>
      </c>
      <c r="G28" s="42" t="s">
        <v>4</v>
      </c>
      <c r="H28" s="45">
        <v>80.872</v>
      </c>
      <c r="I28" s="45"/>
      <c r="J28" s="42">
        <v>34.5</v>
      </c>
      <c r="K28" s="46">
        <f t="shared" si="0"/>
        <v>11042.585711469879</v>
      </c>
      <c r="L28" s="47"/>
      <c r="M28" s="6">
        <f>IF(J28="","",(K28/J28)/LOOKUP(RIGHT($D$2,3),定数!$A$6:$A$13,定数!$B$6:$B$13))</f>
        <v>3.200749481585472</v>
      </c>
      <c r="N28" s="42">
        <v>2011</v>
      </c>
      <c r="O28" s="8">
        <v>43654</v>
      </c>
      <c r="P28" s="45">
        <v>80.527000000000001</v>
      </c>
      <c r="Q28" s="45"/>
      <c r="R28" s="48">
        <f>IF(P28="","",T28*M28*LOOKUP(RIGHT($D$2,3),定数!$A$6:$A$13,定数!$B$6:$B$13))</f>
        <v>-11042.585711469841</v>
      </c>
      <c r="S28" s="48"/>
      <c r="T28" s="49">
        <f t="shared" si="3"/>
        <v>-34.499999999999886</v>
      </c>
      <c r="U28" s="49"/>
      <c r="V28" t="str">
        <f t="shared" si="5"/>
        <v/>
      </c>
      <c r="W28">
        <f t="shared" si="2"/>
        <v>2</v>
      </c>
    </row>
    <row r="29" spans="2:23" x14ac:dyDescent="0.2">
      <c r="B29" s="42">
        <v>21</v>
      </c>
      <c r="C29" s="44">
        <f t="shared" si="1"/>
        <v>357043.60467085952</v>
      </c>
      <c r="D29" s="44"/>
      <c r="E29" s="42">
        <v>2011</v>
      </c>
      <c r="F29" s="8">
        <v>43812</v>
      </c>
      <c r="G29" s="42" t="s">
        <v>4</v>
      </c>
      <c r="H29" s="45">
        <v>78.022000000000006</v>
      </c>
      <c r="I29" s="45"/>
      <c r="J29" s="42">
        <v>38.9</v>
      </c>
      <c r="K29" s="46">
        <f t="shared" si="0"/>
        <v>10711.308140125786</v>
      </c>
      <c r="L29" s="47"/>
      <c r="M29" s="6">
        <f>IF(J29="","",(K29/J29)/LOOKUP(RIGHT($D$2,3),定数!$A$6:$A$13,定数!$B$6:$B$13))</f>
        <v>2.75354965041794</v>
      </c>
      <c r="N29" s="42">
        <v>2011</v>
      </c>
      <c r="O29" s="88">
        <v>43815</v>
      </c>
      <c r="P29" s="45">
        <v>77.632999999999996</v>
      </c>
      <c r="Q29" s="45"/>
      <c r="R29" s="48">
        <f>IF(P29="","",T29*M29*LOOKUP(RIGHT($D$2,3),定数!$A$6:$A$13,定数!$B$6:$B$13))</f>
        <v>-10711.308140126061</v>
      </c>
      <c r="S29" s="48"/>
      <c r="T29" s="49">
        <f t="shared" si="3"/>
        <v>-38.900000000001</v>
      </c>
      <c r="U29" s="49"/>
      <c r="V29" t="str">
        <f t="shared" si="5"/>
        <v/>
      </c>
      <c r="W29">
        <f t="shared" si="2"/>
        <v>3</v>
      </c>
    </row>
    <row r="30" spans="2:23" x14ac:dyDescent="0.2">
      <c r="B30" s="42">
        <v>22</v>
      </c>
      <c r="C30" s="44">
        <f t="shared" si="1"/>
        <v>346332.29653073347</v>
      </c>
      <c r="D30" s="44"/>
      <c r="E30" s="42">
        <v>2012</v>
      </c>
      <c r="F30" s="8">
        <v>43630</v>
      </c>
      <c r="G30" s="42" t="s">
        <v>4</v>
      </c>
      <c r="H30" s="45">
        <v>79.477999999999994</v>
      </c>
      <c r="I30" s="45"/>
      <c r="J30" s="42">
        <v>32.799999999999997</v>
      </c>
      <c r="K30" s="46">
        <f t="shared" si="0"/>
        <v>10389.968895922004</v>
      </c>
      <c r="L30" s="47"/>
      <c r="M30" s="6">
        <f>IF(J30="","",(K30/J30)/LOOKUP(RIGHT($D$2,3),定数!$A$6:$A$13,定数!$B$6:$B$13))</f>
        <v>3.1676734438786598</v>
      </c>
      <c r="N30" s="42">
        <v>2012</v>
      </c>
      <c r="O30" s="8">
        <v>43631</v>
      </c>
      <c r="P30" s="45">
        <v>79.150000000000006</v>
      </c>
      <c r="Q30" s="45"/>
      <c r="R30" s="48">
        <f>IF(P30="","",T30*M30*LOOKUP(RIGHT($D$2,3),定数!$A$6:$A$13,定数!$B$6:$B$13))</f>
        <v>-10389.968895921647</v>
      </c>
      <c r="S30" s="48"/>
      <c r="T30" s="49">
        <f t="shared" si="3"/>
        <v>-32.799999999998875</v>
      </c>
      <c r="U30" s="49"/>
      <c r="V30" t="str">
        <f t="shared" si="5"/>
        <v/>
      </c>
      <c r="W30">
        <f t="shared" si="2"/>
        <v>4</v>
      </c>
    </row>
    <row r="31" spans="2:23" x14ac:dyDescent="0.2">
      <c r="B31" s="42">
        <v>23</v>
      </c>
      <c r="C31" s="44">
        <f t="shared" si="1"/>
        <v>335942.32763481181</v>
      </c>
      <c r="D31" s="44"/>
      <c r="E31" s="42">
        <v>2012</v>
      </c>
      <c r="F31" s="8">
        <v>43650</v>
      </c>
      <c r="G31" s="42" t="s">
        <v>4</v>
      </c>
      <c r="H31" s="45">
        <v>79.966999999999999</v>
      </c>
      <c r="I31" s="45"/>
      <c r="J31" s="42">
        <v>38.4</v>
      </c>
      <c r="K31" s="46">
        <f t="shared" si="0"/>
        <v>10078.269829044353</v>
      </c>
      <c r="L31" s="47"/>
      <c r="M31" s="6">
        <f>IF(J31="","",(K31/J31)/LOOKUP(RIGHT($D$2,3),定数!$A$6:$A$13,定数!$B$6:$B$13))</f>
        <v>2.6245494346469673</v>
      </c>
      <c r="N31" s="42">
        <v>2012</v>
      </c>
      <c r="O31" s="8">
        <v>43654</v>
      </c>
      <c r="P31" s="45">
        <v>79.582999999999998</v>
      </c>
      <c r="Q31" s="45"/>
      <c r="R31" s="48">
        <f>IF(P31="","",T31*M31*LOOKUP(RIGHT($D$2,3),定数!$A$6:$A$13,定数!$B$6:$B$13))</f>
        <v>-10078.269829044364</v>
      </c>
      <c r="S31" s="48"/>
      <c r="T31" s="49">
        <f t="shared" si="3"/>
        <v>-38.400000000000034</v>
      </c>
      <c r="U31" s="49"/>
      <c r="V31" t="str">
        <f t="shared" si="5"/>
        <v/>
      </c>
      <c r="W31">
        <f t="shared" si="2"/>
        <v>5</v>
      </c>
    </row>
    <row r="32" spans="2:23" x14ac:dyDescent="0.2">
      <c r="B32" s="42">
        <v>24</v>
      </c>
      <c r="C32" s="44">
        <f>IF(R31="","",C31+R31)</f>
        <v>325864.05780576746</v>
      </c>
      <c r="D32" s="44"/>
      <c r="E32" s="42">
        <v>2012</v>
      </c>
      <c r="F32" s="8">
        <v>43797</v>
      </c>
      <c r="G32" s="42" t="s">
        <v>4</v>
      </c>
      <c r="H32" s="45">
        <v>82.213999999999999</v>
      </c>
      <c r="I32" s="45"/>
      <c r="J32" s="42">
        <v>53.4</v>
      </c>
      <c r="K32" s="46">
        <f t="shared" si="0"/>
        <v>9775.9217341730237</v>
      </c>
      <c r="L32" s="47"/>
      <c r="M32" s="6">
        <f>IF(J32="","",(K32/J32)/LOOKUP(RIGHT($D$2,3),定数!$A$6:$A$13,定数!$B$6:$B$13))</f>
        <v>1.8306969539649858</v>
      </c>
      <c r="N32" s="42">
        <v>2012</v>
      </c>
      <c r="O32" s="8">
        <v>43811</v>
      </c>
      <c r="P32" s="45">
        <v>83.251999999999995</v>
      </c>
      <c r="Q32" s="45"/>
      <c r="R32" s="48">
        <f>IF(P32="","",T32*M32*LOOKUP(RIGHT($D$2,3),定数!$A$6:$A$13,定数!$B$6:$B$13))</f>
        <v>19002.634382156491</v>
      </c>
      <c r="S32" s="48"/>
      <c r="T32" s="49">
        <f t="shared" si="3"/>
        <v>103.79999999999967</v>
      </c>
      <c r="U32" s="49"/>
      <c r="V32" t="str">
        <f t="shared" si="5"/>
        <v/>
      </c>
      <c r="W32">
        <f t="shared" si="2"/>
        <v>0</v>
      </c>
    </row>
    <row r="33" spans="2:23" x14ac:dyDescent="0.2">
      <c r="B33" s="42">
        <v>25</v>
      </c>
      <c r="C33" s="44">
        <f t="shared" si="1"/>
        <v>344866.69218792394</v>
      </c>
      <c r="D33" s="44"/>
      <c r="E33" s="42">
        <v>2013</v>
      </c>
      <c r="F33" s="8">
        <v>43481</v>
      </c>
      <c r="G33" s="42" t="s">
        <v>4</v>
      </c>
      <c r="H33" s="45">
        <v>88.778999999999996</v>
      </c>
      <c r="I33" s="45"/>
      <c r="J33" s="42">
        <v>98.4</v>
      </c>
      <c r="K33" s="46">
        <f t="shared" si="0"/>
        <v>10346.000765637718</v>
      </c>
      <c r="L33" s="47"/>
      <c r="M33" s="6">
        <f>IF(J33="","",(K33/J33)/LOOKUP(RIGHT($D$2,3),定数!$A$6:$A$13,定数!$B$6:$B$13))</f>
        <v>1.0514228420363534</v>
      </c>
      <c r="N33" s="42">
        <v>2013</v>
      </c>
      <c r="O33" s="8">
        <v>43490</v>
      </c>
      <c r="P33" s="45">
        <v>90.736999999999995</v>
      </c>
      <c r="Q33" s="45"/>
      <c r="R33" s="48">
        <f>IF(P33="","",T33*M33*LOOKUP(RIGHT($D$2,3),定数!$A$6:$A$13,定数!$B$6:$B$13))</f>
        <v>20586.859247071781</v>
      </c>
      <c r="S33" s="48"/>
      <c r="T33" s="49">
        <f t="shared" si="3"/>
        <v>195.79999999999984</v>
      </c>
      <c r="U33" s="49"/>
      <c r="V33" t="str">
        <f t="shared" si="5"/>
        <v/>
      </c>
      <c r="W33">
        <f t="shared" si="2"/>
        <v>0</v>
      </c>
    </row>
    <row r="34" spans="2:23" x14ac:dyDescent="0.2">
      <c r="B34" s="42">
        <v>26</v>
      </c>
      <c r="C34" s="44">
        <f t="shared" si="1"/>
        <v>365453.55143499572</v>
      </c>
      <c r="D34" s="44"/>
      <c r="E34" s="42">
        <v>2013</v>
      </c>
      <c r="F34" s="8">
        <v>43732</v>
      </c>
      <c r="G34" s="42" t="s">
        <v>3</v>
      </c>
      <c r="H34" s="45">
        <v>98.457999999999998</v>
      </c>
      <c r="I34" s="45"/>
      <c r="J34" s="42">
        <v>70.7</v>
      </c>
      <c r="K34" s="46">
        <f t="shared" si="0"/>
        <v>10963.606543049871</v>
      </c>
      <c r="L34" s="47"/>
      <c r="M34" s="6">
        <f>IF(J34="","",(K34/J34)/LOOKUP(RIGHT($D$2,3),定数!$A$6:$A$13,定数!$B$6:$B$13))</f>
        <v>1.5507222833168135</v>
      </c>
      <c r="N34" s="42">
        <v>2013</v>
      </c>
      <c r="O34" s="8">
        <v>43741</v>
      </c>
      <c r="P34" s="45">
        <v>97.073999999999998</v>
      </c>
      <c r="Q34" s="45"/>
      <c r="R34" s="48">
        <f>IF(P34="","",T34*M34*LOOKUP(RIGHT($D$2,3),定数!$A$6:$A$13,定数!$B$6:$B$13))</f>
        <v>21461.996401104705</v>
      </c>
      <c r="S34" s="48"/>
      <c r="T34" s="49">
        <f t="shared" si="3"/>
        <v>138.40000000000003</v>
      </c>
      <c r="U34" s="49"/>
      <c r="V34" t="str">
        <f t="shared" si="5"/>
        <v/>
      </c>
      <c r="W34">
        <f t="shared" si="2"/>
        <v>0</v>
      </c>
    </row>
    <row r="35" spans="2:23" x14ac:dyDescent="0.2">
      <c r="B35" s="42">
        <v>27</v>
      </c>
      <c r="C35" s="44">
        <f t="shared" si="1"/>
        <v>386915.54783610045</v>
      </c>
      <c r="D35" s="44"/>
      <c r="E35" s="42">
        <v>2013</v>
      </c>
      <c r="F35" s="8">
        <v>43789</v>
      </c>
      <c r="G35" s="42" t="s">
        <v>4</v>
      </c>
      <c r="H35" s="45">
        <v>100.255</v>
      </c>
      <c r="I35" s="45"/>
      <c r="J35" s="42">
        <v>47.4</v>
      </c>
      <c r="K35" s="46">
        <f t="shared" si="0"/>
        <v>11607.466435083013</v>
      </c>
      <c r="L35" s="47"/>
      <c r="M35" s="6">
        <f>IF(J35="","",(K35/J35)/LOOKUP(RIGHT($D$2,3),定数!$A$6:$A$13,定数!$B$6:$B$13))</f>
        <v>2.4488325812411422</v>
      </c>
      <c r="N35" s="42">
        <v>2013</v>
      </c>
      <c r="O35" s="8">
        <v>43790</v>
      </c>
      <c r="P35" s="45">
        <v>101.152</v>
      </c>
      <c r="Q35" s="45"/>
      <c r="R35" s="48">
        <f>IF(P35="","",T35*M35*LOOKUP(RIGHT($D$2,3),定数!$A$6:$A$13,定数!$B$6:$B$13))</f>
        <v>21966.028253733184</v>
      </c>
      <c r="S35" s="48"/>
      <c r="T35" s="49">
        <f t="shared" si="3"/>
        <v>89.700000000000557</v>
      </c>
      <c r="U35" s="49"/>
      <c r="V35" t="str">
        <f t="shared" si="5"/>
        <v/>
      </c>
      <c r="W35">
        <f t="shared" si="2"/>
        <v>0</v>
      </c>
    </row>
    <row r="36" spans="2:23" x14ac:dyDescent="0.2">
      <c r="B36" s="42">
        <v>28</v>
      </c>
      <c r="C36" s="44">
        <f t="shared" si="1"/>
        <v>408881.57608983363</v>
      </c>
      <c r="D36" s="44"/>
      <c r="E36" s="42">
        <v>2014</v>
      </c>
      <c r="F36" s="8">
        <v>43640</v>
      </c>
      <c r="G36" s="42" t="s">
        <v>3</v>
      </c>
      <c r="H36" s="45">
        <v>101.8</v>
      </c>
      <c r="I36" s="45"/>
      <c r="J36" s="42">
        <v>35.9</v>
      </c>
      <c r="K36" s="46">
        <f t="shared" si="0"/>
        <v>12266.447282695008</v>
      </c>
      <c r="L36" s="47"/>
      <c r="M36" s="6">
        <f>IF(J36="","",(K36/J36)/LOOKUP(RIGHT($D$2,3),定数!$A$6:$A$13,定数!$B$6:$B$13))</f>
        <v>3.416837683201952</v>
      </c>
      <c r="N36" s="42">
        <v>2014</v>
      </c>
      <c r="O36" s="8">
        <v>43649</v>
      </c>
      <c r="P36" s="45">
        <v>102.15900000000001</v>
      </c>
      <c r="Q36" s="45"/>
      <c r="R36" s="48">
        <f>IF(P36="","",T36*M36*LOOKUP(RIGHT($D$2,3),定数!$A$6:$A$13,定数!$B$6:$B$13))</f>
        <v>-12266.44728269531</v>
      </c>
      <c r="S36" s="48"/>
      <c r="T36" s="49">
        <f t="shared" si="3"/>
        <v>-35.900000000000887</v>
      </c>
      <c r="U36" s="49"/>
      <c r="V36" t="str">
        <f t="shared" si="5"/>
        <v/>
      </c>
      <c r="W36">
        <f t="shared" si="2"/>
        <v>1</v>
      </c>
    </row>
    <row r="37" spans="2:23" x14ac:dyDescent="0.2">
      <c r="B37" s="42">
        <v>29</v>
      </c>
      <c r="C37" s="44">
        <f t="shared" si="1"/>
        <v>396615.1288071383</v>
      </c>
      <c r="D37" s="44"/>
      <c r="E37" s="42">
        <v>2014</v>
      </c>
      <c r="F37" s="8">
        <v>43655</v>
      </c>
      <c r="G37" s="42" t="s">
        <v>3</v>
      </c>
      <c r="H37" s="45">
        <v>101.42700000000001</v>
      </c>
      <c r="I37" s="45"/>
      <c r="J37" s="42">
        <v>42.3</v>
      </c>
      <c r="K37" s="46">
        <f t="shared" si="0"/>
        <v>11898.453864214149</v>
      </c>
      <c r="L37" s="47"/>
      <c r="M37" s="6">
        <f>IF(J37="","",(K37/J37)/LOOKUP(RIGHT($D$2,3),定数!$A$6:$A$13,定数!$B$6:$B$13))</f>
        <v>2.8128732539513357</v>
      </c>
      <c r="N37" s="42">
        <v>2014</v>
      </c>
      <c r="O37" s="8">
        <v>43670</v>
      </c>
      <c r="P37" s="45">
        <v>101.85</v>
      </c>
      <c r="Q37" s="45"/>
      <c r="R37" s="48">
        <f>IF(P37="","",T37*M37*LOOKUP(RIGHT($D$2,3),定数!$A$6:$A$13,定数!$B$6:$B$13))</f>
        <v>-11898.453864213801</v>
      </c>
      <c r="S37" s="48"/>
      <c r="T37" s="49">
        <f t="shared" si="3"/>
        <v>-42.299999999998761</v>
      </c>
      <c r="U37" s="49"/>
      <c r="V37" t="str">
        <f t="shared" si="5"/>
        <v/>
      </c>
      <c r="W37">
        <f t="shared" si="2"/>
        <v>2</v>
      </c>
    </row>
    <row r="38" spans="2:23" x14ac:dyDescent="0.2">
      <c r="B38" s="42">
        <v>30</v>
      </c>
      <c r="C38" s="44">
        <f t="shared" si="1"/>
        <v>384716.67494292452</v>
      </c>
      <c r="D38" s="44"/>
      <c r="E38" s="42">
        <v>2014</v>
      </c>
      <c r="F38" s="8">
        <v>43786</v>
      </c>
      <c r="G38" s="42" t="s">
        <v>4</v>
      </c>
      <c r="H38" s="45">
        <v>116.88</v>
      </c>
      <c r="I38" s="45"/>
      <c r="J38" s="42">
        <v>143.4</v>
      </c>
      <c r="K38" s="46">
        <f t="shared" si="0"/>
        <v>11541.500248287735</v>
      </c>
      <c r="L38" s="47"/>
      <c r="M38" s="6">
        <f>IF(J38="","",(K38/J38)/LOOKUP(RIGHT($D$2,3),定数!$A$6:$A$13,定数!$B$6:$B$13))</f>
        <v>0.80484660029900523</v>
      </c>
      <c r="N38" s="42">
        <v>2014</v>
      </c>
      <c r="O38" s="8">
        <v>43802</v>
      </c>
      <c r="P38" s="45">
        <v>119.715</v>
      </c>
      <c r="Q38" s="45"/>
      <c r="R38" s="48">
        <f>IF(P38="","",T38*M38*LOOKUP(RIGHT($D$2,3),定数!$A$6:$A$13,定数!$B$6:$B$13))</f>
        <v>22817.401118476864</v>
      </c>
      <c r="S38" s="48"/>
      <c r="T38" s="49">
        <f t="shared" si="3"/>
        <v>283.5000000000008</v>
      </c>
      <c r="U38" s="49"/>
      <c r="V38" t="str">
        <f t="shared" si="5"/>
        <v/>
      </c>
      <c r="W38">
        <f t="shared" si="2"/>
        <v>0</v>
      </c>
    </row>
    <row r="39" spans="2:23" x14ac:dyDescent="0.2">
      <c r="B39" s="42">
        <v>31</v>
      </c>
      <c r="C39" s="44">
        <f t="shared" si="1"/>
        <v>407534.0760614014</v>
      </c>
      <c r="D39" s="44"/>
      <c r="E39" s="42">
        <v>2015</v>
      </c>
      <c r="F39" s="8">
        <v>43477</v>
      </c>
      <c r="G39" s="42" t="s">
        <v>3</v>
      </c>
      <c r="H39" s="45">
        <v>118.081</v>
      </c>
      <c r="I39" s="45"/>
      <c r="J39" s="42">
        <v>122.7</v>
      </c>
      <c r="K39" s="46">
        <f t="shared" si="0"/>
        <v>12226.022281842041</v>
      </c>
      <c r="L39" s="47"/>
      <c r="M39" s="6">
        <f>IF(J39="","",(K39/J39)/LOOKUP(RIGHT($D$2,3),定数!$A$6:$A$13,定数!$B$6:$B$13))</f>
        <v>0.99641583389095689</v>
      </c>
      <c r="N39" s="42">
        <v>2015</v>
      </c>
      <c r="O39" s="8">
        <v>43506</v>
      </c>
      <c r="P39" s="45">
        <v>119.30800000000001</v>
      </c>
      <c r="Q39" s="45"/>
      <c r="R39" s="48">
        <f>IF(P39="","",T39*M39*LOOKUP(RIGHT($D$2,3),定数!$A$6:$A$13,定数!$B$6:$B$13))</f>
        <v>-12226.022281842081</v>
      </c>
      <c r="S39" s="48"/>
      <c r="T39" s="49">
        <f t="shared" si="3"/>
        <v>-122.70000000000039</v>
      </c>
      <c r="U39" s="49"/>
      <c r="V39" t="str">
        <f t="shared" si="5"/>
        <v/>
      </c>
      <c r="W39">
        <f t="shared" si="2"/>
        <v>1</v>
      </c>
    </row>
    <row r="40" spans="2:23" x14ac:dyDescent="0.2">
      <c r="B40" s="42">
        <v>32</v>
      </c>
      <c r="C40" s="44">
        <f t="shared" si="1"/>
        <v>395308.05377955933</v>
      </c>
      <c r="D40" s="44"/>
      <c r="E40" s="42">
        <v>2015</v>
      </c>
      <c r="F40" s="8">
        <v>43633</v>
      </c>
      <c r="G40" s="42" t="s">
        <v>3</v>
      </c>
      <c r="H40" s="45">
        <v>123.191</v>
      </c>
      <c r="I40" s="45"/>
      <c r="J40" s="42">
        <v>124.3</v>
      </c>
      <c r="K40" s="46">
        <f t="shared" si="0"/>
        <v>11859.241613386779</v>
      </c>
      <c r="L40" s="47"/>
      <c r="M40" s="6">
        <f>IF(J40="","",(K40/J40)/LOOKUP(RIGHT($D$2,3),定数!$A$6:$A$13,定数!$B$6:$B$13))</f>
        <v>0.95408218933119704</v>
      </c>
      <c r="N40" s="42">
        <v>2015</v>
      </c>
      <c r="O40" s="8">
        <v>43654</v>
      </c>
      <c r="P40" s="45">
        <v>120.735</v>
      </c>
      <c r="Q40" s="45"/>
      <c r="R40" s="48">
        <f>IF(P40="","",T40*M40*LOOKUP(RIGHT($D$2,3),定数!$A$6:$A$13,定数!$B$6:$B$13))</f>
        <v>23432.25856997423</v>
      </c>
      <c r="S40" s="48"/>
      <c r="T40" s="49">
        <f t="shared" si="3"/>
        <v>245.60000000000031</v>
      </c>
      <c r="U40" s="49"/>
      <c r="V40" t="str">
        <f t="shared" si="5"/>
        <v/>
      </c>
      <c r="W40">
        <f t="shared" si="2"/>
        <v>0</v>
      </c>
    </row>
    <row r="41" spans="2:23" x14ac:dyDescent="0.2">
      <c r="B41" s="42">
        <v>33</v>
      </c>
      <c r="C41" s="44">
        <f t="shared" si="1"/>
        <v>418740.31234953355</v>
      </c>
      <c r="D41" s="44"/>
      <c r="E41" s="42">
        <v>2016</v>
      </c>
      <c r="F41" s="8">
        <v>43797</v>
      </c>
      <c r="G41" s="42" t="s">
        <v>4</v>
      </c>
      <c r="H41" s="45">
        <v>112.976</v>
      </c>
      <c r="I41" s="45"/>
      <c r="J41" s="42">
        <v>162.30000000000001</v>
      </c>
      <c r="K41" s="46">
        <f t="shared" si="0"/>
        <v>12562.209370486005</v>
      </c>
      <c r="L41" s="47"/>
      <c r="M41" s="6">
        <f>IF(J41="","",(K41/J41)/LOOKUP(RIGHT($D$2,3),定数!$A$6:$A$13,定数!$B$6:$B$13))</f>
        <v>0.77401166792889742</v>
      </c>
      <c r="N41" s="42">
        <v>2016</v>
      </c>
      <c r="O41" s="8">
        <v>43814</v>
      </c>
      <c r="P41" s="89">
        <v>116.202</v>
      </c>
      <c r="Q41" s="89"/>
      <c r="R41" s="48">
        <f>IF(P41="","",T41*M41*LOOKUP(RIGHT($D$2,3),定数!$A$6:$A$13,定数!$B$6:$B$13))</f>
        <v>24969.616407386224</v>
      </c>
      <c r="S41" s="48"/>
      <c r="T41" s="49">
        <f t="shared" si="3"/>
        <v>322.59999999999991</v>
      </c>
      <c r="U41" s="49"/>
      <c r="V41" t="str">
        <f t="shared" si="5"/>
        <v/>
      </c>
      <c r="W41">
        <f t="shared" si="2"/>
        <v>0</v>
      </c>
    </row>
    <row r="42" spans="2:23" x14ac:dyDescent="0.2">
      <c r="B42" s="42">
        <v>34</v>
      </c>
      <c r="C42" s="44">
        <f t="shared" si="1"/>
        <v>443709.92875691975</v>
      </c>
      <c r="D42" s="44"/>
      <c r="E42" s="42">
        <v>2016</v>
      </c>
      <c r="F42" s="8">
        <v>43798</v>
      </c>
      <c r="G42" s="42" t="s">
        <v>4</v>
      </c>
      <c r="H42" s="45">
        <v>113.342</v>
      </c>
      <c r="I42" s="45"/>
      <c r="J42" s="42">
        <v>172.6</v>
      </c>
      <c r="K42" s="46">
        <f t="shared" si="0"/>
        <v>13311.297862707592</v>
      </c>
      <c r="L42" s="47"/>
      <c r="M42" s="6">
        <f>IF(J42="","",(K42/J42)/LOOKUP(RIGHT($D$2,3),定数!$A$6:$A$13,定数!$B$6:$B$13))</f>
        <v>0.77122235589267629</v>
      </c>
      <c r="N42" s="42">
        <v>2016</v>
      </c>
      <c r="O42" s="8">
        <v>43814</v>
      </c>
      <c r="P42" s="89">
        <v>116.767</v>
      </c>
      <c r="Q42" s="89"/>
      <c r="R42" s="48">
        <f>IF(P42="","",T42*M42*LOOKUP(RIGHT($D$2,3),定数!$A$6:$A$13,定数!$B$6:$B$13))</f>
        <v>26414.365689324142</v>
      </c>
      <c r="S42" s="48"/>
      <c r="T42" s="49">
        <f t="shared" si="3"/>
        <v>342.49999999999972</v>
      </c>
      <c r="U42" s="49"/>
      <c r="V42" t="str">
        <f t="shared" si="5"/>
        <v/>
      </c>
      <c r="W42">
        <f t="shared" si="2"/>
        <v>0</v>
      </c>
    </row>
    <row r="43" spans="2:23" x14ac:dyDescent="0.2">
      <c r="B43" s="42">
        <v>35</v>
      </c>
      <c r="C43" s="44">
        <f t="shared" si="1"/>
        <v>470124.2944462439</v>
      </c>
      <c r="D43" s="44"/>
      <c r="E43" s="42">
        <v>2016</v>
      </c>
      <c r="F43" s="8">
        <v>43807</v>
      </c>
      <c r="G43" s="42" t="s">
        <v>4</v>
      </c>
      <c r="H43" s="45">
        <v>114.381</v>
      </c>
      <c r="I43" s="45"/>
      <c r="J43" s="42">
        <v>125.8</v>
      </c>
      <c r="K43" s="46">
        <f t="shared" si="0"/>
        <v>14103.728833387317</v>
      </c>
      <c r="L43" s="47"/>
      <c r="M43" s="6">
        <f>IF(J43="","",(K43/J43)/LOOKUP(RIGHT($D$2,3),定数!$A$6:$A$13,定数!$B$6:$B$13))</f>
        <v>1.1211231187112336</v>
      </c>
      <c r="N43" s="42">
        <v>2016</v>
      </c>
      <c r="O43" s="8">
        <v>43814</v>
      </c>
      <c r="P43" s="45">
        <v>116.867</v>
      </c>
      <c r="Q43" s="45"/>
      <c r="R43" s="48">
        <f>IF(P43="","",T43*M43*LOOKUP(RIGHT($D$2,3),定数!$A$6:$A$13,定数!$B$6:$B$13))</f>
        <v>27871.120731161311</v>
      </c>
      <c r="S43" s="48"/>
      <c r="T43" s="49">
        <f t="shared" si="3"/>
        <v>248.60000000000042</v>
      </c>
      <c r="U43" s="49"/>
      <c r="V43" t="str">
        <f t="shared" si="5"/>
        <v/>
      </c>
      <c r="W43">
        <f t="shared" si="2"/>
        <v>0</v>
      </c>
    </row>
    <row r="44" spans="2:23" x14ac:dyDescent="0.2">
      <c r="B44" s="42">
        <v>36</v>
      </c>
      <c r="C44" s="44">
        <f t="shared" si="1"/>
        <v>497995.41517740523</v>
      </c>
      <c r="D44" s="44"/>
      <c r="E44" s="42">
        <v>2017</v>
      </c>
      <c r="F44" s="8">
        <v>43702</v>
      </c>
      <c r="G44" s="42" t="s">
        <v>3</v>
      </c>
      <c r="H44" s="45">
        <v>109.164</v>
      </c>
      <c r="I44" s="45"/>
      <c r="J44" s="42">
        <v>67.2</v>
      </c>
      <c r="K44" s="46">
        <f t="shared" si="0"/>
        <v>14939.862455322156</v>
      </c>
      <c r="L44" s="47"/>
      <c r="M44" s="6">
        <f>IF(J44="","",(K44/J44)/LOOKUP(RIGHT($D$2,3),定数!$A$6:$A$13,定数!$B$6:$B$13))</f>
        <v>2.2231938177562731</v>
      </c>
      <c r="N44" s="42">
        <v>2017</v>
      </c>
      <c r="O44" s="8">
        <v>43707</v>
      </c>
      <c r="P44" s="45">
        <v>109.836</v>
      </c>
      <c r="Q44" s="45"/>
      <c r="R44" s="48">
        <f>IF(P44="","",T44*M44*LOOKUP(RIGHT($D$2,3),定数!$A$6:$A$13,定数!$B$6:$B$13))</f>
        <v>-14939.862455322089</v>
      </c>
      <c r="S44" s="48"/>
      <c r="T44" s="49">
        <f t="shared" si="3"/>
        <v>-67.199999999999704</v>
      </c>
      <c r="U44" s="49"/>
      <c r="V44" t="str">
        <f t="shared" si="5"/>
        <v/>
      </c>
      <c r="W44">
        <f t="shared" si="2"/>
        <v>1</v>
      </c>
    </row>
    <row r="45" spans="2:23" x14ac:dyDescent="0.2">
      <c r="B45" s="42">
        <v>37</v>
      </c>
      <c r="C45" s="44">
        <f t="shared" si="1"/>
        <v>483055.55272208311</v>
      </c>
      <c r="D45" s="44"/>
      <c r="E45" s="42">
        <v>2017</v>
      </c>
      <c r="F45" s="8">
        <v>43742</v>
      </c>
      <c r="G45" s="42" t="s">
        <v>4</v>
      </c>
      <c r="H45" s="45">
        <v>112.95399999999999</v>
      </c>
      <c r="I45" s="45"/>
      <c r="J45" s="42">
        <v>63.7</v>
      </c>
      <c r="K45" s="46">
        <f t="shared" si="0"/>
        <v>14491.666581662494</v>
      </c>
      <c r="L45" s="47"/>
      <c r="M45" s="6">
        <f>IF(J45="","",(K45/J45)/LOOKUP(RIGHT($D$2,3),定数!$A$6:$A$13,定数!$B$6:$B$13))</f>
        <v>2.2749869044996065</v>
      </c>
      <c r="N45" s="42">
        <v>2017</v>
      </c>
      <c r="O45" s="88">
        <v>43748</v>
      </c>
      <c r="P45" s="45">
        <v>112.31699999999999</v>
      </c>
      <c r="Q45" s="45"/>
      <c r="R45" s="48">
        <f>IF(P45="","",T45*M45*LOOKUP(RIGHT($D$2,3),定数!$A$6:$A$13,定数!$B$6:$B$13))</f>
        <v>-14491.666581662503</v>
      </c>
      <c r="S45" s="48"/>
      <c r="T45" s="49">
        <f t="shared" si="3"/>
        <v>-63.700000000000045</v>
      </c>
      <c r="U45" s="49"/>
      <c r="V45" t="str">
        <f t="shared" si="5"/>
        <v/>
      </c>
      <c r="W45">
        <f t="shared" si="2"/>
        <v>2</v>
      </c>
    </row>
    <row r="46" spans="2:23" x14ac:dyDescent="0.2">
      <c r="B46" s="42">
        <v>38</v>
      </c>
      <c r="C46" s="44">
        <f>IF(R45="","",C45+R45)</f>
        <v>468563.88614042063</v>
      </c>
      <c r="D46" s="44"/>
      <c r="E46" s="42">
        <v>2018</v>
      </c>
      <c r="F46" s="8">
        <v>43565</v>
      </c>
      <c r="G46" s="42" t="s">
        <v>4</v>
      </c>
      <c r="H46" s="45">
        <v>107.248</v>
      </c>
      <c r="I46" s="45"/>
      <c r="J46" s="42">
        <v>63.8</v>
      </c>
      <c r="K46" s="46">
        <f t="shared" si="0"/>
        <v>14056.916584212619</v>
      </c>
      <c r="L46" s="47"/>
      <c r="M46" s="6">
        <f>IF(J46="","",(K46/J46)/LOOKUP(RIGHT($D$2,3),定数!$A$6:$A$13,定数!$B$6:$B$13))</f>
        <v>2.2032784614753322</v>
      </c>
      <c r="N46" s="42">
        <v>2018</v>
      </c>
      <c r="O46" s="8">
        <v>43579</v>
      </c>
      <c r="P46" s="45">
        <v>108.494</v>
      </c>
      <c r="Q46" s="45"/>
      <c r="R46" s="48">
        <f>IF(P46="","",T46*M46*LOOKUP(RIGHT($D$2,3),定数!$A$6:$A$13,定数!$B$6:$B$13))</f>
        <v>27452.849629982527</v>
      </c>
      <c r="S46" s="48"/>
      <c r="T46" s="49">
        <f t="shared" si="3"/>
        <v>124.59999999999951</v>
      </c>
      <c r="U46" s="49"/>
      <c r="V46" t="str">
        <f t="shared" si="5"/>
        <v/>
      </c>
      <c r="W46">
        <f t="shared" si="2"/>
        <v>0</v>
      </c>
    </row>
    <row r="47" spans="2:23" x14ac:dyDescent="0.2">
      <c r="B47" s="42">
        <v>39</v>
      </c>
      <c r="C47" s="44">
        <f t="shared" si="1"/>
        <v>496016.73577040317</v>
      </c>
      <c r="D47" s="44"/>
      <c r="E47" s="42">
        <v>2018</v>
      </c>
      <c r="F47" s="8">
        <v>43651</v>
      </c>
      <c r="G47" s="42" t="s">
        <v>4</v>
      </c>
      <c r="H47" s="45">
        <v>110.71299999999999</v>
      </c>
      <c r="I47" s="45"/>
      <c r="J47" s="42">
        <v>42.6</v>
      </c>
      <c r="K47" s="46">
        <f t="shared" si="0"/>
        <v>14880.502073112095</v>
      </c>
      <c r="L47" s="47"/>
      <c r="M47" s="6">
        <f>IF(J47="","",(K47/J47)/LOOKUP(RIGHT($D$2,3),定数!$A$6:$A$13,定数!$B$6:$B$13))</f>
        <v>3.4930756040169233</v>
      </c>
      <c r="N47" s="42">
        <v>2018</v>
      </c>
      <c r="O47" s="8">
        <v>43658</v>
      </c>
      <c r="P47" s="45">
        <v>111.535</v>
      </c>
      <c r="Q47" s="45"/>
      <c r="R47" s="48">
        <f>IF(P47="","",T47*M47*LOOKUP(RIGHT($D$2,3),定数!$A$6:$A$13,定数!$B$6:$B$13))</f>
        <v>28713.081465019208</v>
      </c>
      <c r="S47" s="48"/>
      <c r="T47" s="49">
        <f t="shared" si="3"/>
        <v>82.200000000000273</v>
      </c>
      <c r="U47" s="49"/>
      <c r="V47" t="str">
        <f t="shared" si="5"/>
        <v/>
      </c>
      <c r="W47">
        <f t="shared" si="2"/>
        <v>0</v>
      </c>
    </row>
    <row r="48" spans="2:23" x14ac:dyDescent="0.2">
      <c r="B48" s="42">
        <v>40</v>
      </c>
      <c r="C48" s="44">
        <f t="shared" si="1"/>
        <v>524729.81723542244</v>
      </c>
      <c r="D48" s="44"/>
      <c r="E48" s="42">
        <v>2018</v>
      </c>
      <c r="F48" s="8">
        <v>43657</v>
      </c>
      <c r="G48" s="42" t="s">
        <v>4</v>
      </c>
      <c r="H48" s="45">
        <v>111.33</v>
      </c>
      <c r="I48" s="45"/>
      <c r="J48" s="42">
        <v>56.7</v>
      </c>
      <c r="K48" s="46">
        <f t="shared" si="0"/>
        <v>15741.894517062672</v>
      </c>
      <c r="L48" s="47"/>
      <c r="M48" s="6">
        <f>IF(J48="","",(K48/J48)/LOOKUP(RIGHT($D$2,3),定数!$A$6:$A$13,定数!$B$6:$B$13))</f>
        <v>2.7763482393408587</v>
      </c>
      <c r="N48" s="42">
        <v>2018</v>
      </c>
      <c r="O48" s="8">
        <v>43658</v>
      </c>
      <c r="P48" s="45">
        <v>112.434</v>
      </c>
      <c r="Q48" s="45"/>
      <c r="R48" s="48">
        <f>IF(P48="","",T48*M48*LOOKUP(RIGHT($D$2,3),定数!$A$6:$A$13,定数!$B$6:$B$13))</f>
        <v>30650.884562323055</v>
      </c>
      <c r="S48" s="48"/>
      <c r="T48" s="49">
        <f t="shared" si="3"/>
        <v>110.39999999999992</v>
      </c>
      <c r="U48" s="49"/>
      <c r="V48" t="str">
        <f t="shared" si="5"/>
        <v/>
      </c>
      <c r="W48">
        <f t="shared" si="2"/>
        <v>0</v>
      </c>
    </row>
    <row r="49" spans="2:23" x14ac:dyDescent="0.2">
      <c r="B49" s="42">
        <v>41</v>
      </c>
      <c r="C49" s="44">
        <f>IF(R48="","",C48+R48)</f>
        <v>555380.70179774554</v>
      </c>
      <c r="D49" s="44"/>
      <c r="E49" s="42">
        <v>2018</v>
      </c>
      <c r="F49" s="8">
        <v>43826</v>
      </c>
      <c r="G49" s="42" t="s">
        <v>3</v>
      </c>
      <c r="H49" s="45">
        <v>110.267</v>
      </c>
      <c r="I49" s="45"/>
      <c r="J49" s="42">
        <v>113.5</v>
      </c>
      <c r="K49" s="46">
        <f t="shared" si="0"/>
        <v>16661.421053932365</v>
      </c>
      <c r="L49" s="47"/>
      <c r="M49" s="6">
        <f>IF(J49="","",(K49/J49)/LOOKUP(RIGHT($D$2,3),定数!$A$6:$A$13,定数!$B$6:$B$13))</f>
        <v>1.4679666126812656</v>
      </c>
      <c r="N49" s="42">
        <v>2019</v>
      </c>
      <c r="O49" s="8">
        <v>43468</v>
      </c>
      <c r="P49" s="45">
        <v>107.86499999999999</v>
      </c>
      <c r="Q49" s="45"/>
      <c r="R49" s="48">
        <f>IF(P49="","",T49*M49*LOOKUP(RIGHT($D$2,3),定数!$A$6:$A$13,定数!$B$6:$B$13))</f>
        <v>35260.558036604016</v>
      </c>
      <c r="S49" s="48"/>
      <c r="T49" s="49">
        <f t="shared" si="3"/>
        <v>240.2000000000001</v>
      </c>
      <c r="U49" s="49"/>
      <c r="V49" t="str">
        <f t="shared" si="5"/>
        <v/>
      </c>
      <c r="W49">
        <f t="shared" si="2"/>
        <v>0</v>
      </c>
    </row>
    <row r="50" spans="2:23" x14ac:dyDescent="0.2">
      <c r="B50" s="42">
        <v>42</v>
      </c>
      <c r="C50" s="44">
        <f t="shared" si="1"/>
        <v>590641.2598343495</v>
      </c>
      <c r="D50" s="44"/>
      <c r="E50" s="42"/>
      <c r="F50" s="8"/>
      <c r="G50" s="42" t="s">
        <v>4</v>
      </c>
      <c r="H50" s="45"/>
      <c r="I50" s="45"/>
      <c r="J50" s="42"/>
      <c r="K50" s="46" t="str">
        <f t="shared" si="0"/>
        <v/>
      </c>
      <c r="L50" s="47"/>
      <c r="M50" s="6" t="str">
        <f>IF(J50="","",(K50/J50)/LOOKUP(RIGHT($D$2,3),定数!$A$6:$A$13,定数!$B$6:$B$13))</f>
        <v/>
      </c>
      <c r="N50" s="42"/>
      <c r="O50" s="8"/>
      <c r="P50" s="45"/>
      <c r="Q50" s="45"/>
      <c r="R50" s="48" t="str">
        <f>IF(P50="","",T50*M50*LOOKUP(RIGHT($D$2,3),定数!$A$6:$A$13,定数!$B$6:$B$13))</f>
        <v/>
      </c>
      <c r="S50" s="48"/>
      <c r="T50" s="49" t="str">
        <f t="shared" si="3"/>
        <v/>
      </c>
      <c r="U50" s="49"/>
      <c r="V50" t="str">
        <f t="shared" si="5"/>
        <v/>
      </c>
      <c r="W50" t="str">
        <f t="shared" si="2"/>
        <v/>
      </c>
    </row>
    <row r="51" spans="2:23" x14ac:dyDescent="0.2">
      <c r="B51" s="42">
        <v>43</v>
      </c>
      <c r="C51" s="44" t="str">
        <f t="shared" si="1"/>
        <v/>
      </c>
      <c r="D51" s="44"/>
      <c r="E51" s="42"/>
      <c r="F51" s="8"/>
      <c r="G51" s="42" t="s">
        <v>4</v>
      </c>
      <c r="H51" s="45"/>
      <c r="I51" s="45"/>
      <c r="J51" s="42"/>
      <c r="K51" s="46" t="str">
        <f t="shared" si="0"/>
        <v/>
      </c>
      <c r="L51" s="47"/>
      <c r="M51" s="6" t="str">
        <f>IF(J51="","",(K51/J51)/LOOKUP(RIGHT($D$2,3),定数!$A$6:$A$13,定数!$B$6:$B$13))</f>
        <v/>
      </c>
      <c r="N51" s="42"/>
      <c r="O51" s="8"/>
      <c r="P51" s="45"/>
      <c r="Q51" s="45"/>
      <c r="R51" s="48" t="str">
        <f>IF(P51="","",T51*M51*LOOKUP(RIGHT($D$2,3),定数!$A$6:$A$13,定数!$B$6:$B$13))</f>
        <v/>
      </c>
      <c r="S51" s="48"/>
      <c r="T51" s="49" t="str">
        <f t="shared" si="3"/>
        <v/>
      </c>
      <c r="U51" s="49"/>
      <c r="V51" t="str">
        <f t="shared" si="5"/>
        <v/>
      </c>
      <c r="W51" t="str">
        <f t="shared" si="2"/>
        <v/>
      </c>
    </row>
    <row r="52" spans="2:23" x14ac:dyDescent="0.2">
      <c r="B52" s="42">
        <v>44</v>
      </c>
      <c r="C52" s="44" t="str">
        <f t="shared" si="1"/>
        <v/>
      </c>
      <c r="D52" s="44"/>
      <c r="E52" s="42"/>
      <c r="F52" s="8"/>
      <c r="G52" s="42" t="s">
        <v>59</v>
      </c>
      <c r="H52" s="45"/>
      <c r="I52" s="45"/>
      <c r="J52" s="42"/>
      <c r="K52" s="46" t="str">
        <f t="shared" si="0"/>
        <v/>
      </c>
      <c r="L52" s="47"/>
      <c r="M52" s="6" t="str">
        <f>IF(J52="","",(K52/J52)/LOOKUP(RIGHT($D$2,3),定数!$A$6:$A$13,定数!$B$6:$B$13))</f>
        <v/>
      </c>
      <c r="N52" s="42"/>
      <c r="O52" s="8"/>
      <c r="P52" s="45"/>
      <c r="Q52" s="45"/>
      <c r="R52" s="48" t="str">
        <f>IF(P52="","",T52*M52*LOOKUP(RIGHT($D$2,3),定数!$A$6:$A$13,定数!$B$6:$B$13))</f>
        <v/>
      </c>
      <c r="S52" s="48"/>
      <c r="T52" s="49" t="str">
        <f t="shared" si="3"/>
        <v/>
      </c>
      <c r="U52" s="49"/>
      <c r="V52" t="str">
        <f t="shared" si="5"/>
        <v/>
      </c>
      <c r="W52" t="str">
        <f t="shared" si="2"/>
        <v/>
      </c>
    </row>
    <row r="53" spans="2:23" x14ac:dyDescent="0.2">
      <c r="B53" s="42">
        <v>45</v>
      </c>
      <c r="C53" s="44" t="str">
        <f t="shared" si="1"/>
        <v/>
      </c>
      <c r="D53" s="44"/>
      <c r="E53" s="42"/>
      <c r="F53" s="8"/>
      <c r="G53" s="42"/>
      <c r="H53" s="45"/>
      <c r="I53" s="45"/>
      <c r="J53" s="42"/>
      <c r="K53" s="46" t="str">
        <f t="shared" si="0"/>
        <v/>
      </c>
      <c r="L53" s="47"/>
      <c r="M53" s="6" t="str">
        <f>IF(J53="","",(K53/J53)/LOOKUP(RIGHT($D$2,3),定数!$A$6:$A$13,定数!$B$6:$B$13))</f>
        <v/>
      </c>
      <c r="N53" s="42"/>
      <c r="O53" s="8"/>
      <c r="P53" s="45"/>
      <c r="Q53" s="45"/>
      <c r="R53" s="48" t="str">
        <f>IF(P53="","",T53*M53*LOOKUP(RIGHT($D$2,3),定数!$A$6:$A$13,定数!$B$6:$B$13))</f>
        <v/>
      </c>
      <c r="S53" s="48"/>
      <c r="T53" s="49" t="str">
        <f t="shared" si="3"/>
        <v/>
      </c>
      <c r="U53" s="49"/>
      <c r="V53" t="str">
        <f t="shared" si="5"/>
        <v/>
      </c>
      <c r="W53" t="str">
        <f t="shared" si="2"/>
        <v/>
      </c>
    </row>
    <row r="54" spans="2:23" x14ac:dyDescent="0.2">
      <c r="B54" s="42">
        <v>46</v>
      </c>
      <c r="C54" s="44" t="str">
        <f t="shared" si="1"/>
        <v/>
      </c>
      <c r="D54" s="44"/>
      <c r="E54" s="42"/>
      <c r="F54" s="8"/>
      <c r="G54" s="42"/>
      <c r="H54" s="45"/>
      <c r="I54" s="45"/>
      <c r="J54" s="42"/>
      <c r="K54" s="46" t="str">
        <f t="shared" si="0"/>
        <v/>
      </c>
      <c r="L54" s="47"/>
      <c r="M54" s="6" t="str">
        <f>IF(J54="","",(K54/J54)/LOOKUP(RIGHT($D$2,3),定数!$A$6:$A$13,定数!$B$6:$B$13))</f>
        <v/>
      </c>
      <c r="N54" s="42"/>
      <c r="O54" s="8"/>
      <c r="P54" s="45"/>
      <c r="Q54" s="45"/>
      <c r="R54" s="48" t="str">
        <f>IF(P54="","",T54*M54*LOOKUP(RIGHT($D$2,3),定数!$A$6:$A$13,定数!$B$6:$B$13))</f>
        <v/>
      </c>
      <c r="S54" s="48"/>
      <c r="T54" s="49" t="str">
        <f t="shared" si="3"/>
        <v/>
      </c>
      <c r="U54" s="49"/>
      <c r="V54" t="str">
        <f t="shared" si="5"/>
        <v/>
      </c>
      <c r="W54" t="str">
        <f t="shared" si="2"/>
        <v/>
      </c>
    </row>
    <row r="55" spans="2:23" x14ac:dyDescent="0.2">
      <c r="B55" s="42">
        <v>47</v>
      </c>
      <c r="C55" s="44" t="str">
        <f t="shared" si="1"/>
        <v/>
      </c>
      <c r="D55" s="44"/>
      <c r="E55" s="42"/>
      <c r="F55" s="8"/>
      <c r="G55" s="42"/>
      <c r="H55" s="45"/>
      <c r="I55" s="45"/>
      <c r="J55" s="42"/>
      <c r="K55" s="46" t="str">
        <f t="shared" si="0"/>
        <v/>
      </c>
      <c r="L55" s="47"/>
      <c r="M55" s="6" t="str">
        <f>IF(J55="","",(K55/J55)/LOOKUP(RIGHT($D$2,3),定数!$A$6:$A$13,定数!$B$6:$B$13))</f>
        <v/>
      </c>
      <c r="N55" s="42"/>
      <c r="O55" s="8"/>
      <c r="P55" s="45"/>
      <c r="Q55" s="45"/>
      <c r="R55" s="48" t="str">
        <f>IF(P55="","",T55*M55*LOOKUP(RIGHT($D$2,3),定数!$A$6:$A$13,定数!$B$6:$B$13))</f>
        <v/>
      </c>
      <c r="S55" s="48"/>
      <c r="T55" s="49" t="str">
        <f t="shared" si="3"/>
        <v/>
      </c>
      <c r="U55" s="49"/>
      <c r="V55" t="str">
        <f t="shared" si="5"/>
        <v/>
      </c>
      <c r="W55" t="str">
        <f t="shared" si="2"/>
        <v/>
      </c>
    </row>
    <row r="56" spans="2:23" x14ac:dyDescent="0.2">
      <c r="B56" s="42">
        <v>48</v>
      </c>
      <c r="C56" s="44" t="str">
        <f t="shared" si="1"/>
        <v/>
      </c>
      <c r="D56" s="44"/>
      <c r="E56" s="42"/>
      <c r="F56" s="8"/>
      <c r="G56" s="42"/>
      <c r="H56" s="45"/>
      <c r="I56" s="45"/>
      <c r="J56" s="42"/>
      <c r="K56" s="46" t="str">
        <f t="shared" si="0"/>
        <v/>
      </c>
      <c r="L56" s="47"/>
      <c r="M56" s="6" t="str">
        <f>IF(J56="","",(K56/J56)/LOOKUP(RIGHT($D$2,3),定数!$A$6:$A$13,定数!$B$6:$B$13))</f>
        <v/>
      </c>
      <c r="N56" s="42"/>
      <c r="O56" s="8"/>
      <c r="P56" s="45"/>
      <c r="Q56" s="45"/>
      <c r="R56" s="48" t="str">
        <f>IF(P56="","",T56*M56*LOOKUP(RIGHT($D$2,3),定数!$A$6:$A$13,定数!$B$6:$B$13))</f>
        <v/>
      </c>
      <c r="S56" s="48"/>
      <c r="T56" s="49" t="str">
        <f t="shared" si="3"/>
        <v/>
      </c>
      <c r="U56" s="49"/>
      <c r="V56" t="str">
        <f t="shared" si="5"/>
        <v/>
      </c>
      <c r="W56" t="str">
        <f t="shared" si="2"/>
        <v/>
      </c>
    </row>
    <row r="57" spans="2:23" x14ac:dyDescent="0.2">
      <c r="B57" s="42">
        <v>49</v>
      </c>
      <c r="C57" s="44" t="str">
        <f t="shared" si="1"/>
        <v/>
      </c>
      <c r="D57" s="44"/>
      <c r="E57" s="42"/>
      <c r="F57" s="8"/>
      <c r="G57" s="42"/>
      <c r="H57" s="45"/>
      <c r="I57" s="45"/>
      <c r="J57" s="42"/>
      <c r="K57" s="46" t="str">
        <f t="shared" si="0"/>
        <v/>
      </c>
      <c r="L57" s="47"/>
      <c r="M57" s="6" t="str">
        <f>IF(J57="","",(K57/J57)/LOOKUP(RIGHT($D$2,3),定数!$A$6:$A$13,定数!$B$6:$B$13))</f>
        <v/>
      </c>
      <c r="N57" s="42"/>
      <c r="O57" s="8"/>
      <c r="P57" s="45"/>
      <c r="Q57" s="45"/>
      <c r="R57" s="48" t="str">
        <f>IF(P57="","",T57*M57*LOOKUP(RIGHT($D$2,3),定数!$A$6:$A$13,定数!$B$6:$B$13))</f>
        <v/>
      </c>
      <c r="S57" s="48"/>
      <c r="T57" s="49" t="str">
        <f t="shared" si="3"/>
        <v/>
      </c>
      <c r="U57" s="49"/>
      <c r="V57" t="str">
        <f t="shared" si="5"/>
        <v/>
      </c>
      <c r="W57" t="str">
        <f t="shared" si="2"/>
        <v/>
      </c>
    </row>
    <row r="58" spans="2:23" x14ac:dyDescent="0.2">
      <c r="B58" s="42">
        <v>50</v>
      </c>
      <c r="C58" s="44" t="str">
        <f t="shared" si="1"/>
        <v/>
      </c>
      <c r="D58" s="44"/>
      <c r="E58" s="42"/>
      <c r="F58" s="8"/>
      <c r="G58" s="42"/>
      <c r="H58" s="45"/>
      <c r="I58" s="45"/>
      <c r="J58" s="42"/>
      <c r="K58" s="46" t="str">
        <f t="shared" si="0"/>
        <v/>
      </c>
      <c r="L58" s="47"/>
      <c r="M58" s="6" t="str">
        <f>IF(J58="","",(K58/J58)/LOOKUP(RIGHT($D$2,3),定数!$A$6:$A$13,定数!$B$6:$B$13))</f>
        <v/>
      </c>
      <c r="N58" s="42"/>
      <c r="O58" s="8"/>
      <c r="P58" s="45"/>
      <c r="Q58" s="45"/>
      <c r="R58" s="48" t="str">
        <f>IF(P58="","",T58*M58*LOOKUP(RIGHT($D$2,3),定数!$A$6:$A$13,定数!$B$6:$B$13))</f>
        <v/>
      </c>
      <c r="S58" s="48"/>
      <c r="T58" s="49" t="str">
        <f t="shared" si="3"/>
        <v/>
      </c>
      <c r="U58" s="49"/>
      <c r="V58" t="str">
        <f t="shared" si="5"/>
        <v/>
      </c>
      <c r="W58" t="str">
        <f t="shared" si="2"/>
        <v/>
      </c>
    </row>
    <row r="59" spans="2:23" x14ac:dyDescent="0.2">
      <c r="B59" s="42">
        <v>51</v>
      </c>
      <c r="C59" s="44" t="str">
        <f t="shared" si="1"/>
        <v/>
      </c>
      <c r="D59" s="44"/>
      <c r="E59" s="42"/>
      <c r="F59" s="8"/>
      <c r="G59" s="42"/>
      <c r="H59" s="45"/>
      <c r="I59" s="45"/>
      <c r="J59" s="42"/>
      <c r="K59" s="46" t="str">
        <f t="shared" si="0"/>
        <v/>
      </c>
      <c r="L59" s="47"/>
      <c r="M59" s="6" t="str">
        <f>IF(J59="","",(K59/J59)/LOOKUP(RIGHT($D$2,3),定数!$A$6:$A$13,定数!$B$6:$B$13))</f>
        <v/>
      </c>
      <c r="N59" s="42"/>
      <c r="O59" s="8"/>
      <c r="P59" s="45"/>
      <c r="Q59" s="45"/>
      <c r="R59" s="48" t="str">
        <f>IF(P59="","",T59*M59*LOOKUP(RIGHT($D$2,3),定数!$A$6:$A$13,定数!$B$6:$B$13))</f>
        <v/>
      </c>
      <c r="S59" s="48"/>
      <c r="T59" s="49" t="str">
        <f t="shared" si="3"/>
        <v/>
      </c>
      <c r="U59" s="49"/>
      <c r="V59" t="str">
        <f t="shared" si="5"/>
        <v/>
      </c>
      <c r="W59" t="str">
        <f t="shared" si="2"/>
        <v/>
      </c>
    </row>
    <row r="60" spans="2:23" x14ac:dyDescent="0.2">
      <c r="B60" s="42">
        <v>52</v>
      </c>
      <c r="C60" s="44" t="str">
        <f t="shared" si="1"/>
        <v/>
      </c>
      <c r="D60" s="44"/>
      <c r="E60" s="42"/>
      <c r="F60" s="8"/>
      <c r="G60" s="42"/>
      <c r="H60" s="45"/>
      <c r="I60" s="45"/>
      <c r="J60" s="42"/>
      <c r="K60" s="46" t="str">
        <f t="shared" si="0"/>
        <v/>
      </c>
      <c r="L60" s="47"/>
      <c r="M60" s="6" t="str">
        <f>IF(J60="","",(K60/J60)/LOOKUP(RIGHT($D$2,3),定数!$A$6:$A$13,定数!$B$6:$B$13))</f>
        <v/>
      </c>
      <c r="N60" s="42"/>
      <c r="O60" s="8"/>
      <c r="P60" s="45"/>
      <c r="Q60" s="45"/>
      <c r="R60" s="48" t="str">
        <f>IF(P60="","",T60*M60*LOOKUP(RIGHT($D$2,3),定数!$A$6:$A$13,定数!$B$6:$B$13))</f>
        <v/>
      </c>
      <c r="S60" s="48"/>
      <c r="T60" s="49" t="str">
        <f t="shared" si="3"/>
        <v/>
      </c>
      <c r="U60" s="49"/>
      <c r="V60" t="str">
        <f t="shared" si="5"/>
        <v/>
      </c>
      <c r="W60" t="str">
        <f t="shared" si="2"/>
        <v/>
      </c>
    </row>
    <row r="61" spans="2:23" x14ac:dyDescent="0.2">
      <c r="B61" s="42">
        <v>53</v>
      </c>
      <c r="C61" s="44" t="str">
        <f t="shared" si="1"/>
        <v/>
      </c>
      <c r="D61" s="44"/>
      <c r="E61" s="42"/>
      <c r="F61" s="8"/>
      <c r="G61" s="42"/>
      <c r="H61" s="45"/>
      <c r="I61" s="45"/>
      <c r="J61" s="42"/>
      <c r="K61" s="46" t="str">
        <f t="shared" si="0"/>
        <v/>
      </c>
      <c r="L61" s="47"/>
      <c r="M61" s="6" t="str">
        <f>IF(J61="","",(K61/J61)/LOOKUP(RIGHT($D$2,3),定数!$A$6:$A$13,定数!$B$6:$B$13))</f>
        <v/>
      </c>
      <c r="N61" s="42"/>
      <c r="O61" s="8"/>
      <c r="P61" s="45"/>
      <c r="Q61" s="45"/>
      <c r="R61" s="48" t="str">
        <f>IF(P61="","",T61*M61*LOOKUP(RIGHT($D$2,3),定数!$A$6:$A$13,定数!$B$6:$B$13))</f>
        <v/>
      </c>
      <c r="S61" s="48"/>
      <c r="T61" s="49" t="str">
        <f t="shared" si="3"/>
        <v/>
      </c>
      <c r="U61" s="49"/>
      <c r="V61" t="str">
        <f t="shared" si="5"/>
        <v/>
      </c>
      <c r="W61" t="str">
        <f t="shared" si="2"/>
        <v/>
      </c>
    </row>
    <row r="62" spans="2:23" x14ac:dyDescent="0.2">
      <c r="B62" s="42">
        <v>54</v>
      </c>
      <c r="C62" s="44" t="str">
        <f t="shared" si="1"/>
        <v/>
      </c>
      <c r="D62" s="44"/>
      <c r="E62" s="42"/>
      <c r="F62" s="8"/>
      <c r="G62" s="42"/>
      <c r="H62" s="45"/>
      <c r="I62" s="45"/>
      <c r="J62" s="42"/>
      <c r="K62" s="46" t="str">
        <f t="shared" si="0"/>
        <v/>
      </c>
      <c r="L62" s="47"/>
      <c r="M62" s="6" t="str">
        <f>IF(J62="","",(K62/J62)/LOOKUP(RIGHT($D$2,3),定数!$A$6:$A$13,定数!$B$6:$B$13))</f>
        <v/>
      </c>
      <c r="N62" s="42"/>
      <c r="O62" s="8"/>
      <c r="P62" s="45"/>
      <c r="Q62" s="45"/>
      <c r="R62" s="48" t="str">
        <f>IF(P62="","",T62*M62*LOOKUP(RIGHT($D$2,3),定数!$A$6:$A$13,定数!$B$6:$B$13))</f>
        <v/>
      </c>
      <c r="S62" s="48"/>
      <c r="T62" s="49" t="str">
        <f t="shared" si="3"/>
        <v/>
      </c>
      <c r="U62" s="49"/>
      <c r="V62" t="str">
        <f t="shared" si="5"/>
        <v/>
      </c>
      <c r="W62" t="str">
        <f t="shared" si="2"/>
        <v/>
      </c>
    </row>
    <row r="63" spans="2:23" x14ac:dyDescent="0.2">
      <c r="B63" s="42">
        <v>55</v>
      </c>
      <c r="C63" s="44" t="str">
        <f t="shared" si="1"/>
        <v/>
      </c>
      <c r="D63" s="44"/>
      <c r="E63" s="42"/>
      <c r="F63" s="8"/>
      <c r="G63" s="42"/>
      <c r="H63" s="45"/>
      <c r="I63" s="45"/>
      <c r="J63" s="42"/>
      <c r="K63" s="46" t="str">
        <f t="shared" si="0"/>
        <v/>
      </c>
      <c r="L63" s="47"/>
      <c r="M63" s="6" t="str">
        <f>IF(J63="","",(K63/J63)/LOOKUP(RIGHT($D$2,3),定数!$A$6:$A$13,定数!$B$6:$B$13))</f>
        <v/>
      </c>
      <c r="N63" s="42"/>
      <c r="O63" s="8"/>
      <c r="P63" s="45"/>
      <c r="Q63" s="45"/>
      <c r="R63" s="48" t="str">
        <f>IF(P63="","",T63*M63*LOOKUP(RIGHT($D$2,3),定数!$A$6:$A$13,定数!$B$6:$B$13))</f>
        <v/>
      </c>
      <c r="S63" s="48"/>
      <c r="T63" s="49" t="str">
        <f t="shared" si="3"/>
        <v/>
      </c>
      <c r="U63" s="49"/>
      <c r="V63" t="str">
        <f t="shared" si="5"/>
        <v/>
      </c>
      <c r="W63" t="str">
        <f t="shared" si="2"/>
        <v/>
      </c>
    </row>
    <row r="64" spans="2:23" x14ac:dyDescent="0.2">
      <c r="B64" s="42">
        <v>56</v>
      </c>
      <c r="C64" s="44" t="str">
        <f t="shared" si="1"/>
        <v/>
      </c>
      <c r="D64" s="44"/>
      <c r="E64" s="42"/>
      <c r="F64" s="8"/>
      <c r="G64" s="42"/>
      <c r="H64" s="45"/>
      <c r="I64" s="45"/>
      <c r="J64" s="42"/>
      <c r="K64" s="46" t="str">
        <f t="shared" si="0"/>
        <v/>
      </c>
      <c r="L64" s="47"/>
      <c r="M64" s="6" t="str">
        <f>IF(J64="","",(K64/J64)/LOOKUP(RIGHT($D$2,3),定数!$A$6:$A$13,定数!$B$6:$B$13))</f>
        <v/>
      </c>
      <c r="N64" s="42"/>
      <c r="O64" s="8"/>
      <c r="P64" s="45"/>
      <c r="Q64" s="45"/>
      <c r="R64" s="48" t="str">
        <f>IF(P64="","",T64*M64*LOOKUP(RIGHT($D$2,3),定数!$A$6:$A$13,定数!$B$6:$B$13))</f>
        <v/>
      </c>
      <c r="S64" s="48"/>
      <c r="T64" s="49" t="str">
        <f t="shared" si="3"/>
        <v/>
      </c>
      <c r="U64" s="49"/>
      <c r="V64" t="str">
        <f t="shared" si="5"/>
        <v/>
      </c>
      <c r="W64" t="str">
        <f t="shared" si="2"/>
        <v/>
      </c>
    </row>
    <row r="65" spans="2:23" x14ac:dyDescent="0.2">
      <c r="B65" s="42">
        <v>57</v>
      </c>
      <c r="C65" s="44" t="str">
        <f t="shared" si="1"/>
        <v/>
      </c>
      <c r="D65" s="44"/>
      <c r="E65" s="42"/>
      <c r="F65" s="8"/>
      <c r="G65" s="42"/>
      <c r="H65" s="45"/>
      <c r="I65" s="45"/>
      <c r="J65" s="42"/>
      <c r="K65" s="46" t="str">
        <f t="shared" si="0"/>
        <v/>
      </c>
      <c r="L65" s="47"/>
      <c r="M65" s="6" t="str">
        <f>IF(J65="","",(K65/J65)/LOOKUP(RIGHT($D$2,3),定数!$A$6:$A$13,定数!$B$6:$B$13))</f>
        <v/>
      </c>
      <c r="N65" s="42"/>
      <c r="O65" s="8"/>
      <c r="P65" s="45"/>
      <c r="Q65" s="45"/>
      <c r="R65" s="48" t="str">
        <f>IF(P65="","",T65*M65*LOOKUP(RIGHT($D$2,3),定数!$A$6:$A$13,定数!$B$6:$B$13))</f>
        <v/>
      </c>
      <c r="S65" s="48"/>
      <c r="T65" s="49" t="str">
        <f t="shared" si="3"/>
        <v/>
      </c>
      <c r="U65" s="49"/>
      <c r="V65" t="str">
        <f t="shared" si="5"/>
        <v/>
      </c>
      <c r="W65" t="str">
        <f t="shared" si="2"/>
        <v/>
      </c>
    </row>
    <row r="66" spans="2:23" x14ac:dyDescent="0.2">
      <c r="B66" s="42">
        <v>58</v>
      </c>
      <c r="C66" s="44" t="str">
        <f t="shared" si="1"/>
        <v/>
      </c>
      <c r="D66" s="44"/>
      <c r="E66" s="42"/>
      <c r="F66" s="8"/>
      <c r="G66" s="42"/>
      <c r="H66" s="45"/>
      <c r="I66" s="45"/>
      <c r="J66" s="42"/>
      <c r="K66" s="46" t="str">
        <f t="shared" si="0"/>
        <v/>
      </c>
      <c r="L66" s="47"/>
      <c r="M66" s="6" t="str">
        <f>IF(J66="","",(K66/J66)/LOOKUP(RIGHT($D$2,3),定数!$A$6:$A$13,定数!$B$6:$B$13))</f>
        <v/>
      </c>
      <c r="N66" s="42"/>
      <c r="O66" s="8"/>
      <c r="P66" s="45"/>
      <c r="Q66" s="45"/>
      <c r="R66" s="48" t="str">
        <f>IF(P66="","",T66*M66*LOOKUP(RIGHT($D$2,3),定数!$A$6:$A$13,定数!$B$6:$B$13))</f>
        <v/>
      </c>
      <c r="S66" s="48"/>
      <c r="T66" s="49" t="str">
        <f t="shared" si="3"/>
        <v/>
      </c>
      <c r="U66" s="49"/>
      <c r="V66" t="str">
        <f t="shared" si="5"/>
        <v/>
      </c>
      <c r="W66" t="str">
        <f t="shared" si="2"/>
        <v/>
      </c>
    </row>
    <row r="67" spans="2:23" x14ac:dyDescent="0.2">
      <c r="B67" s="42">
        <v>59</v>
      </c>
      <c r="C67" s="44" t="str">
        <f t="shared" si="1"/>
        <v/>
      </c>
      <c r="D67" s="44"/>
      <c r="E67" s="42"/>
      <c r="F67" s="8"/>
      <c r="G67" s="42"/>
      <c r="H67" s="45"/>
      <c r="I67" s="45"/>
      <c r="J67" s="42"/>
      <c r="K67" s="46" t="str">
        <f t="shared" si="0"/>
        <v/>
      </c>
      <c r="L67" s="47"/>
      <c r="M67" s="6" t="str">
        <f>IF(J67="","",(K67/J67)/LOOKUP(RIGHT($D$2,3),定数!$A$6:$A$13,定数!$B$6:$B$13))</f>
        <v/>
      </c>
      <c r="N67" s="42"/>
      <c r="O67" s="8"/>
      <c r="P67" s="45"/>
      <c r="Q67" s="45"/>
      <c r="R67" s="48" t="str">
        <f>IF(P67="","",T67*M67*LOOKUP(RIGHT($D$2,3),定数!$A$6:$A$13,定数!$B$6:$B$13))</f>
        <v/>
      </c>
      <c r="S67" s="48"/>
      <c r="T67" s="49" t="str">
        <f t="shared" si="3"/>
        <v/>
      </c>
      <c r="U67" s="49"/>
      <c r="V67" t="str">
        <f t="shared" si="5"/>
        <v/>
      </c>
      <c r="W67" t="str">
        <f t="shared" si="2"/>
        <v/>
      </c>
    </row>
    <row r="68" spans="2:23" x14ac:dyDescent="0.2">
      <c r="B68" s="42">
        <v>60</v>
      </c>
      <c r="C68" s="44" t="str">
        <f t="shared" si="1"/>
        <v/>
      </c>
      <c r="D68" s="44"/>
      <c r="E68" s="42"/>
      <c r="F68" s="8"/>
      <c r="G68" s="42"/>
      <c r="H68" s="45"/>
      <c r="I68" s="45"/>
      <c r="J68" s="42"/>
      <c r="K68" s="46" t="str">
        <f t="shared" si="0"/>
        <v/>
      </c>
      <c r="L68" s="47"/>
      <c r="M68" s="6" t="str">
        <f>IF(J68="","",(K68/J68)/LOOKUP(RIGHT($D$2,3),定数!$A$6:$A$13,定数!$B$6:$B$13))</f>
        <v/>
      </c>
      <c r="N68" s="42"/>
      <c r="O68" s="8"/>
      <c r="P68" s="45"/>
      <c r="Q68" s="45"/>
      <c r="R68" s="48" t="str">
        <f>IF(P68="","",T68*M68*LOOKUP(RIGHT($D$2,3),定数!$A$6:$A$13,定数!$B$6:$B$13))</f>
        <v/>
      </c>
      <c r="S68" s="48"/>
      <c r="T68" s="49" t="str">
        <f t="shared" si="3"/>
        <v/>
      </c>
      <c r="U68" s="49"/>
      <c r="V68" t="str">
        <f t="shared" si="5"/>
        <v/>
      </c>
      <c r="W68" t="str">
        <f t="shared" si="2"/>
        <v/>
      </c>
    </row>
    <row r="69" spans="2:23" x14ac:dyDescent="0.2">
      <c r="B69" s="42">
        <v>61</v>
      </c>
      <c r="C69" s="44" t="str">
        <f t="shared" si="1"/>
        <v/>
      </c>
      <c r="D69" s="44"/>
      <c r="E69" s="42"/>
      <c r="F69" s="8"/>
      <c r="G69" s="42"/>
      <c r="H69" s="45"/>
      <c r="I69" s="45"/>
      <c r="J69" s="42"/>
      <c r="K69" s="46" t="str">
        <f t="shared" si="0"/>
        <v/>
      </c>
      <c r="L69" s="47"/>
      <c r="M69" s="6" t="str">
        <f>IF(J69="","",(K69/J69)/LOOKUP(RIGHT($D$2,3),定数!$A$6:$A$13,定数!$B$6:$B$13))</f>
        <v/>
      </c>
      <c r="N69" s="42"/>
      <c r="O69" s="8"/>
      <c r="P69" s="45"/>
      <c r="Q69" s="45"/>
      <c r="R69" s="48" t="str">
        <f>IF(P69="","",T69*M69*LOOKUP(RIGHT($D$2,3),定数!$A$6:$A$13,定数!$B$6:$B$13))</f>
        <v/>
      </c>
      <c r="S69" s="48"/>
      <c r="T69" s="49" t="str">
        <f t="shared" si="3"/>
        <v/>
      </c>
      <c r="U69" s="49"/>
      <c r="V69" t="str">
        <f t="shared" si="5"/>
        <v/>
      </c>
      <c r="W69" t="str">
        <f t="shared" si="2"/>
        <v/>
      </c>
    </row>
    <row r="70" spans="2:23" x14ac:dyDescent="0.2">
      <c r="B70" s="42">
        <v>62</v>
      </c>
      <c r="C70" s="44" t="str">
        <f t="shared" si="1"/>
        <v/>
      </c>
      <c r="D70" s="44"/>
      <c r="E70" s="42"/>
      <c r="F70" s="8"/>
      <c r="G70" s="42"/>
      <c r="H70" s="45"/>
      <c r="I70" s="45"/>
      <c r="J70" s="42"/>
      <c r="K70" s="46" t="str">
        <f t="shared" si="0"/>
        <v/>
      </c>
      <c r="L70" s="47"/>
      <c r="M70" s="6" t="str">
        <f>IF(J70="","",(K70/J70)/LOOKUP(RIGHT($D$2,3),定数!$A$6:$A$13,定数!$B$6:$B$13))</f>
        <v/>
      </c>
      <c r="N70" s="42"/>
      <c r="O70" s="8"/>
      <c r="P70" s="45"/>
      <c r="Q70" s="45"/>
      <c r="R70" s="48" t="str">
        <f>IF(P70="","",T70*M70*LOOKUP(RIGHT($D$2,3),定数!$A$6:$A$13,定数!$B$6:$B$13))</f>
        <v/>
      </c>
      <c r="S70" s="48"/>
      <c r="T70" s="49" t="str">
        <f t="shared" si="3"/>
        <v/>
      </c>
      <c r="U70" s="49"/>
      <c r="V70" t="str">
        <f t="shared" si="5"/>
        <v/>
      </c>
      <c r="W70" t="str">
        <f t="shared" si="2"/>
        <v/>
      </c>
    </row>
    <row r="71" spans="2:23" x14ac:dyDescent="0.2">
      <c r="B71" s="42">
        <v>63</v>
      </c>
      <c r="C71" s="44" t="str">
        <f t="shared" si="1"/>
        <v/>
      </c>
      <c r="D71" s="44"/>
      <c r="E71" s="42"/>
      <c r="F71" s="8"/>
      <c r="G71" s="42"/>
      <c r="H71" s="45"/>
      <c r="I71" s="45"/>
      <c r="J71" s="42"/>
      <c r="K71" s="46" t="str">
        <f t="shared" si="0"/>
        <v/>
      </c>
      <c r="L71" s="47"/>
      <c r="M71" s="6" t="str">
        <f>IF(J71="","",(K71/J71)/LOOKUP(RIGHT($D$2,3),定数!$A$6:$A$13,定数!$B$6:$B$13))</f>
        <v/>
      </c>
      <c r="N71" s="42"/>
      <c r="O71" s="8"/>
      <c r="P71" s="45"/>
      <c r="Q71" s="45"/>
      <c r="R71" s="48" t="str">
        <f>IF(P71="","",T71*M71*LOOKUP(RIGHT($D$2,3),定数!$A$6:$A$13,定数!$B$6:$B$13))</f>
        <v/>
      </c>
      <c r="S71" s="48"/>
      <c r="T71" s="49" t="str">
        <f t="shared" si="3"/>
        <v/>
      </c>
      <c r="U71" s="49"/>
      <c r="V71" t="str">
        <f t="shared" si="5"/>
        <v/>
      </c>
      <c r="W71" t="str">
        <f t="shared" si="2"/>
        <v/>
      </c>
    </row>
    <row r="72" spans="2:23" x14ac:dyDescent="0.2">
      <c r="B72" s="42">
        <v>64</v>
      </c>
      <c r="C72" s="44" t="str">
        <f t="shared" si="1"/>
        <v/>
      </c>
      <c r="D72" s="44"/>
      <c r="E72" s="42"/>
      <c r="F72" s="8"/>
      <c r="G72" s="42"/>
      <c r="H72" s="45"/>
      <c r="I72" s="45"/>
      <c r="J72" s="42"/>
      <c r="K72" s="46" t="str">
        <f t="shared" si="0"/>
        <v/>
      </c>
      <c r="L72" s="47"/>
      <c r="M72" s="6" t="str">
        <f>IF(J72="","",(K72/J72)/LOOKUP(RIGHT($D$2,3),定数!$A$6:$A$13,定数!$B$6:$B$13))</f>
        <v/>
      </c>
      <c r="N72" s="42"/>
      <c r="O72" s="8"/>
      <c r="P72" s="45"/>
      <c r="Q72" s="45"/>
      <c r="R72" s="48" t="str">
        <f>IF(P72="","",T72*M72*LOOKUP(RIGHT($D$2,3),定数!$A$6:$A$13,定数!$B$6:$B$13))</f>
        <v/>
      </c>
      <c r="S72" s="48"/>
      <c r="T72" s="49" t="str">
        <f t="shared" si="3"/>
        <v/>
      </c>
      <c r="U72" s="49"/>
      <c r="V72" t="str">
        <f t="shared" si="5"/>
        <v/>
      </c>
      <c r="W72" t="str">
        <f t="shared" si="2"/>
        <v/>
      </c>
    </row>
    <row r="73" spans="2:23" x14ac:dyDescent="0.2">
      <c r="B73" s="42">
        <v>65</v>
      </c>
      <c r="C73" s="44" t="str">
        <f t="shared" si="1"/>
        <v/>
      </c>
      <c r="D73" s="44"/>
      <c r="E73" s="42"/>
      <c r="F73" s="8"/>
      <c r="G73" s="42"/>
      <c r="H73" s="45"/>
      <c r="I73" s="45"/>
      <c r="J73" s="42"/>
      <c r="K73" s="46" t="str">
        <f t="shared" ref="K73:K108" si="6">IF(J73="","",C73*0.03)</f>
        <v/>
      </c>
      <c r="L73" s="47"/>
      <c r="M73" s="6" t="str">
        <f>IF(J73="","",(K73/J73)/LOOKUP(RIGHT($D$2,3),定数!$A$6:$A$13,定数!$B$6:$B$13))</f>
        <v/>
      </c>
      <c r="N73" s="42"/>
      <c r="O73" s="8"/>
      <c r="P73" s="45"/>
      <c r="Q73" s="45"/>
      <c r="R73" s="48" t="str">
        <f>IF(P73="","",T73*M73*LOOKUP(RIGHT($D$2,3),定数!$A$6:$A$13,定数!$B$6:$B$13))</f>
        <v/>
      </c>
      <c r="S73" s="48"/>
      <c r="T73" s="49" t="str">
        <f t="shared" si="3"/>
        <v/>
      </c>
      <c r="U73" s="49"/>
      <c r="V73" t="str">
        <f t="shared" si="5"/>
        <v/>
      </c>
      <c r="W73" t="str">
        <f t="shared" si="2"/>
        <v/>
      </c>
    </row>
    <row r="74" spans="2:23" x14ac:dyDescent="0.2">
      <c r="B74" s="42">
        <v>66</v>
      </c>
      <c r="C74" s="44" t="str">
        <f t="shared" ref="C74:C108" si="7">IF(R73="","",C73+R73)</f>
        <v/>
      </c>
      <c r="D74" s="44"/>
      <c r="E74" s="42"/>
      <c r="F74" s="8"/>
      <c r="G74" s="42"/>
      <c r="H74" s="45"/>
      <c r="I74" s="45"/>
      <c r="J74" s="42"/>
      <c r="K74" s="46" t="str">
        <f t="shared" si="6"/>
        <v/>
      </c>
      <c r="L74" s="47"/>
      <c r="M74" s="6" t="str">
        <f>IF(J74="","",(K74/J74)/LOOKUP(RIGHT($D$2,3),定数!$A$6:$A$13,定数!$B$6:$B$13))</f>
        <v/>
      </c>
      <c r="N74" s="42"/>
      <c r="O74" s="8"/>
      <c r="P74" s="45"/>
      <c r="Q74" s="45"/>
      <c r="R74" s="48" t="str">
        <f>IF(P74="","",T74*M74*LOOKUP(RIGHT($D$2,3),定数!$A$6:$A$13,定数!$B$6:$B$13))</f>
        <v/>
      </c>
      <c r="S74" s="48"/>
      <c r="T74" s="49" t="str">
        <f t="shared" si="3"/>
        <v/>
      </c>
      <c r="U74" s="49"/>
      <c r="V74" t="str">
        <f t="shared" si="5"/>
        <v/>
      </c>
      <c r="W74" t="str">
        <f t="shared" si="5"/>
        <v/>
      </c>
    </row>
    <row r="75" spans="2:23" x14ac:dyDescent="0.2">
      <c r="B75" s="42">
        <v>67</v>
      </c>
      <c r="C75" s="44" t="str">
        <f t="shared" si="7"/>
        <v/>
      </c>
      <c r="D75" s="44"/>
      <c r="E75" s="42"/>
      <c r="F75" s="8"/>
      <c r="G75" s="42"/>
      <c r="H75" s="45"/>
      <c r="I75" s="45"/>
      <c r="J75" s="42"/>
      <c r="K75" s="46" t="str">
        <f t="shared" si="6"/>
        <v/>
      </c>
      <c r="L75" s="47"/>
      <c r="M75" s="6" t="str">
        <f>IF(J75="","",(K75/J75)/LOOKUP(RIGHT($D$2,3),定数!$A$6:$A$13,定数!$B$6:$B$13))</f>
        <v/>
      </c>
      <c r="N75" s="42"/>
      <c r="O75" s="8"/>
      <c r="P75" s="45"/>
      <c r="Q75" s="45"/>
      <c r="R75" s="48" t="str">
        <f>IF(P75="","",T75*M75*LOOKUP(RIGHT($D$2,3),定数!$A$6:$A$13,定数!$B$6:$B$13))</f>
        <v/>
      </c>
      <c r="S75" s="48"/>
      <c r="T75" s="49" t="str">
        <f t="shared" si="3"/>
        <v/>
      </c>
      <c r="U75" s="49"/>
      <c r="V75" t="str">
        <f t="shared" ref="V75:W90" si="8">IF(S75&lt;&gt;"",IF(S75&lt;0,1+V74,0),"")</f>
        <v/>
      </c>
      <c r="W75" t="str">
        <f t="shared" si="8"/>
        <v/>
      </c>
    </row>
    <row r="76" spans="2:23" x14ac:dyDescent="0.2">
      <c r="B76" s="42">
        <v>68</v>
      </c>
      <c r="C76" s="44" t="str">
        <f t="shared" si="7"/>
        <v/>
      </c>
      <c r="D76" s="44"/>
      <c r="E76" s="42"/>
      <c r="F76" s="8"/>
      <c r="G76" s="42"/>
      <c r="H76" s="45"/>
      <c r="I76" s="45"/>
      <c r="J76" s="42"/>
      <c r="K76" s="46" t="str">
        <f t="shared" si="6"/>
        <v/>
      </c>
      <c r="L76" s="47"/>
      <c r="M76" s="6" t="str">
        <f>IF(J76="","",(K76/J76)/LOOKUP(RIGHT($D$2,3),定数!$A$6:$A$13,定数!$B$6:$B$13))</f>
        <v/>
      </c>
      <c r="N76" s="42"/>
      <c r="O76" s="8"/>
      <c r="P76" s="45"/>
      <c r="Q76" s="45"/>
      <c r="R76" s="48" t="str">
        <f>IF(P76="","",T76*M76*LOOKUP(RIGHT($D$2,3),定数!$A$6:$A$13,定数!$B$6:$B$13))</f>
        <v/>
      </c>
      <c r="S76" s="48"/>
      <c r="T76" s="49" t="str">
        <f t="shared" ref="T76:T108" si="9">IF(P76="","",IF(G76="買",(P76-H76),(H76-P76))*IF(RIGHT($D$2,3)="JPY",100,10000))</f>
        <v/>
      </c>
      <c r="U76" s="49"/>
      <c r="V76" t="str">
        <f t="shared" si="8"/>
        <v/>
      </c>
      <c r="W76" t="str">
        <f t="shared" si="8"/>
        <v/>
      </c>
    </row>
    <row r="77" spans="2:23" x14ac:dyDescent="0.2">
      <c r="B77" s="42">
        <v>69</v>
      </c>
      <c r="C77" s="44" t="str">
        <f t="shared" si="7"/>
        <v/>
      </c>
      <c r="D77" s="44"/>
      <c r="E77" s="42"/>
      <c r="F77" s="8"/>
      <c r="G77" s="42"/>
      <c r="H77" s="45"/>
      <c r="I77" s="45"/>
      <c r="J77" s="42"/>
      <c r="K77" s="46" t="str">
        <f t="shared" si="6"/>
        <v/>
      </c>
      <c r="L77" s="47"/>
      <c r="M77" s="6" t="str">
        <f>IF(J77="","",(K77/J77)/LOOKUP(RIGHT($D$2,3),定数!$A$6:$A$13,定数!$B$6:$B$13))</f>
        <v/>
      </c>
      <c r="N77" s="42"/>
      <c r="O77" s="8"/>
      <c r="P77" s="45"/>
      <c r="Q77" s="45"/>
      <c r="R77" s="48" t="str">
        <f>IF(P77="","",T77*M77*LOOKUP(RIGHT($D$2,3),定数!$A$6:$A$13,定数!$B$6:$B$13))</f>
        <v/>
      </c>
      <c r="S77" s="48"/>
      <c r="T77" s="49" t="str">
        <f t="shared" si="9"/>
        <v/>
      </c>
      <c r="U77" s="49"/>
      <c r="V77" t="str">
        <f t="shared" si="8"/>
        <v/>
      </c>
      <c r="W77" t="str">
        <f t="shared" si="8"/>
        <v/>
      </c>
    </row>
    <row r="78" spans="2:23" x14ac:dyDescent="0.2">
      <c r="B78" s="42">
        <v>70</v>
      </c>
      <c r="C78" s="44" t="str">
        <f t="shared" si="7"/>
        <v/>
      </c>
      <c r="D78" s="44"/>
      <c r="E78" s="42"/>
      <c r="F78" s="8"/>
      <c r="G78" s="42"/>
      <c r="H78" s="45"/>
      <c r="I78" s="45"/>
      <c r="J78" s="42"/>
      <c r="K78" s="46" t="str">
        <f t="shared" si="6"/>
        <v/>
      </c>
      <c r="L78" s="47"/>
      <c r="M78" s="6" t="str">
        <f>IF(J78="","",(K78/J78)/LOOKUP(RIGHT($D$2,3),定数!$A$6:$A$13,定数!$B$6:$B$13))</f>
        <v/>
      </c>
      <c r="N78" s="42"/>
      <c r="O78" s="8"/>
      <c r="P78" s="45"/>
      <c r="Q78" s="45"/>
      <c r="R78" s="48" t="str">
        <f>IF(P78="","",T78*M78*LOOKUP(RIGHT($D$2,3),定数!$A$6:$A$13,定数!$B$6:$B$13))</f>
        <v/>
      </c>
      <c r="S78" s="48"/>
      <c r="T78" s="49" t="str">
        <f t="shared" si="9"/>
        <v/>
      </c>
      <c r="U78" s="49"/>
      <c r="V78" t="str">
        <f t="shared" si="8"/>
        <v/>
      </c>
      <c r="W78" t="str">
        <f t="shared" si="8"/>
        <v/>
      </c>
    </row>
    <row r="79" spans="2:23" x14ac:dyDescent="0.2">
      <c r="B79" s="42">
        <v>71</v>
      </c>
      <c r="C79" s="44" t="str">
        <f t="shared" si="7"/>
        <v/>
      </c>
      <c r="D79" s="44"/>
      <c r="E79" s="42"/>
      <c r="F79" s="8"/>
      <c r="G79" s="42"/>
      <c r="H79" s="45"/>
      <c r="I79" s="45"/>
      <c r="J79" s="42"/>
      <c r="K79" s="46" t="str">
        <f t="shared" si="6"/>
        <v/>
      </c>
      <c r="L79" s="47"/>
      <c r="M79" s="6" t="str">
        <f>IF(J79="","",(K79/J79)/LOOKUP(RIGHT($D$2,3),定数!$A$6:$A$13,定数!$B$6:$B$13))</f>
        <v/>
      </c>
      <c r="N79" s="42"/>
      <c r="O79" s="8"/>
      <c r="P79" s="45"/>
      <c r="Q79" s="45"/>
      <c r="R79" s="48" t="str">
        <f>IF(P79="","",T79*M79*LOOKUP(RIGHT($D$2,3),定数!$A$6:$A$13,定数!$B$6:$B$13))</f>
        <v/>
      </c>
      <c r="S79" s="48"/>
      <c r="T79" s="49" t="str">
        <f t="shared" si="9"/>
        <v/>
      </c>
      <c r="U79" s="49"/>
      <c r="V79" t="str">
        <f t="shared" si="8"/>
        <v/>
      </c>
      <c r="W79" t="str">
        <f t="shared" si="8"/>
        <v/>
      </c>
    </row>
    <row r="80" spans="2:23" x14ac:dyDescent="0.2">
      <c r="B80" s="42">
        <v>72</v>
      </c>
      <c r="C80" s="44" t="str">
        <f t="shared" si="7"/>
        <v/>
      </c>
      <c r="D80" s="44"/>
      <c r="E80" s="42"/>
      <c r="F80" s="8"/>
      <c r="G80" s="42"/>
      <c r="H80" s="45"/>
      <c r="I80" s="45"/>
      <c r="J80" s="42"/>
      <c r="K80" s="46" t="str">
        <f t="shared" si="6"/>
        <v/>
      </c>
      <c r="L80" s="47"/>
      <c r="M80" s="6" t="str">
        <f>IF(J80="","",(K80/J80)/LOOKUP(RIGHT($D$2,3),定数!$A$6:$A$13,定数!$B$6:$B$13))</f>
        <v/>
      </c>
      <c r="N80" s="42"/>
      <c r="O80" s="8"/>
      <c r="P80" s="45"/>
      <c r="Q80" s="45"/>
      <c r="R80" s="48" t="str">
        <f>IF(P80="","",T80*M80*LOOKUP(RIGHT($D$2,3),定数!$A$6:$A$13,定数!$B$6:$B$13))</f>
        <v/>
      </c>
      <c r="S80" s="48"/>
      <c r="T80" s="49" t="str">
        <f t="shared" si="9"/>
        <v/>
      </c>
      <c r="U80" s="49"/>
      <c r="V80" t="str">
        <f t="shared" si="8"/>
        <v/>
      </c>
      <c r="W80" t="str">
        <f t="shared" si="8"/>
        <v/>
      </c>
    </row>
    <row r="81" spans="2:23" x14ac:dyDescent="0.2">
      <c r="B81" s="42">
        <v>73</v>
      </c>
      <c r="C81" s="44" t="str">
        <f t="shared" si="7"/>
        <v/>
      </c>
      <c r="D81" s="44"/>
      <c r="E81" s="42"/>
      <c r="F81" s="8"/>
      <c r="G81" s="42"/>
      <c r="H81" s="45"/>
      <c r="I81" s="45"/>
      <c r="J81" s="42"/>
      <c r="K81" s="46" t="str">
        <f t="shared" si="6"/>
        <v/>
      </c>
      <c r="L81" s="47"/>
      <c r="M81" s="6" t="str">
        <f>IF(J81="","",(K81/J81)/LOOKUP(RIGHT($D$2,3),定数!$A$6:$A$13,定数!$B$6:$B$13))</f>
        <v/>
      </c>
      <c r="N81" s="42"/>
      <c r="O81" s="8"/>
      <c r="P81" s="45"/>
      <c r="Q81" s="45"/>
      <c r="R81" s="48" t="str">
        <f>IF(P81="","",T81*M81*LOOKUP(RIGHT($D$2,3),定数!$A$6:$A$13,定数!$B$6:$B$13))</f>
        <v/>
      </c>
      <c r="S81" s="48"/>
      <c r="T81" s="49" t="str">
        <f t="shared" si="9"/>
        <v/>
      </c>
      <c r="U81" s="49"/>
      <c r="V81" t="str">
        <f t="shared" si="8"/>
        <v/>
      </c>
      <c r="W81" t="str">
        <f t="shared" si="8"/>
        <v/>
      </c>
    </row>
    <row r="82" spans="2:23" x14ac:dyDescent="0.2">
      <c r="B82" s="42">
        <v>74</v>
      </c>
      <c r="C82" s="44" t="str">
        <f t="shared" si="7"/>
        <v/>
      </c>
      <c r="D82" s="44"/>
      <c r="E82" s="42"/>
      <c r="F82" s="8"/>
      <c r="G82" s="42"/>
      <c r="H82" s="45"/>
      <c r="I82" s="45"/>
      <c r="J82" s="42"/>
      <c r="K82" s="46" t="str">
        <f t="shared" si="6"/>
        <v/>
      </c>
      <c r="L82" s="47"/>
      <c r="M82" s="6" t="str">
        <f>IF(J82="","",(K82/J82)/LOOKUP(RIGHT($D$2,3),定数!$A$6:$A$13,定数!$B$6:$B$13))</f>
        <v/>
      </c>
      <c r="N82" s="42"/>
      <c r="O82" s="8"/>
      <c r="P82" s="45"/>
      <c r="Q82" s="45"/>
      <c r="R82" s="48" t="str">
        <f>IF(P82="","",T82*M82*LOOKUP(RIGHT($D$2,3),定数!$A$6:$A$13,定数!$B$6:$B$13))</f>
        <v/>
      </c>
      <c r="S82" s="48"/>
      <c r="T82" s="49" t="str">
        <f t="shared" si="9"/>
        <v/>
      </c>
      <c r="U82" s="49"/>
      <c r="V82" t="str">
        <f t="shared" si="8"/>
        <v/>
      </c>
      <c r="W82" t="str">
        <f t="shared" si="8"/>
        <v/>
      </c>
    </row>
    <row r="83" spans="2:23" x14ac:dyDescent="0.2">
      <c r="B83" s="42">
        <v>75</v>
      </c>
      <c r="C83" s="44" t="str">
        <f t="shared" si="7"/>
        <v/>
      </c>
      <c r="D83" s="44"/>
      <c r="E83" s="42"/>
      <c r="F83" s="8"/>
      <c r="G83" s="42"/>
      <c r="H83" s="45"/>
      <c r="I83" s="45"/>
      <c r="J83" s="42"/>
      <c r="K83" s="46" t="str">
        <f t="shared" si="6"/>
        <v/>
      </c>
      <c r="L83" s="47"/>
      <c r="M83" s="6" t="str">
        <f>IF(J83="","",(K83/J83)/LOOKUP(RIGHT($D$2,3),定数!$A$6:$A$13,定数!$B$6:$B$13))</f>
        <v/>
      </c>
      <c r="N83" s="42"/>
      <c r="O83" s="8"/>
      <c r="P83" s="45"/>
      <c r="Q83" s="45"/>
      <c r="R83" s="48" t="str">
        <f>IF(P83="","",T83*M83*LOOKUP(RIGHT($D$2,3),定数!$A$6:$A$13,定数!$B$6:$B$13))</f>
        <v/>
      </c>
      <c r="S83" s="48"/>
      <c r="T83" s="49" t="str">
        <f t="shared" si="9"/>
        <v/>
      </c>
      <c r="U83" s="49"/>
      <c r="V83" t="str">
        <f t="shared" si="8"/>
        <v/>
      </c>
      <c r="W83" t="str">
        <f t="shared" si="8"/>
        <v/>
      </c>
    </row>
    <row r="84" spans="2:23" x14ac:dyDescent="0.2">
      <c r="B84" s="42">
        <v>76</v>
      </c>
      <c r="C84" s="44" t="str">
        <f t="shared" si="7"/>
        <v/>
      </c>
      <c r="D84" s="44"/>
      <c r="E84" s="42"/>
      <c r="F84" s="8"/>
      <c r="G84" s="42"/>
      <c r="H84" s="45"/>
      <c r="I84" s="45"/>
      <c r="J84" s="42"/>
      <c r="K84" s="46" t="str">
        <f t="shared" si="6"/>
        <v/>
      </c>
      <c r="L84" s="47"/>
      <c r="M84" s="6" t="str">
        <f>IF(J84="","",(K84/J84)/LOOKUP(RIGHT($D$2,3),定数!$A$6:$A$13,定数!$B$6:$B$13))</f>
        <v/>
      </c>
      <c r="N84" s="42"/>
      <c r="O84" s="8"/>
      <c r="P84" s="45"/>
      <c r="Q84" s="45"/>
      <c r="R84" s="48" t="str">
        <f>IF(P84="","",T84*M84*LOOKUP(RIGHT($D$2,3),定数!$A$6:$A$13,定数!$B$6:$B$13))</f>
        <v/>
      </c>
      <c r="S84" s="48"/>
      <c r="T84" s="49" t="str">
        <f t="shared" si="9"/>
        <v/>
      </c>
      <c r="U84" s="49"/>
      <c r="V84" t="str">
        <f t="shared" si="8"/>
        <v/>
      </c>
      <c r="W84" t="str">
        <f t="shared" si="8"/>
        <v/>
      </c>
    </row>
    <row r="85" spans="2:23" x14ac:dyDescent="0.2">
      <c r="B85" s="42">
        <v>77</v>
      </c>
      <c r="C85" s="44" t="str">
        <f t="shared" si="7"/>
        <v/>
      </c>
      <c r="D85" s="44"/>
      <c r="E85" s="42"/>
      <c r="F85" s="8"/>
      <c r="G85" s="42"/>
      <c r="H85" s="45"/>
      <c r="I85" s="45"/>
      <c r="J85" s="42"/>
      <c r="K85" s="46" t="str">
        <f t="shared" si="6"/>
        <v/>
      </c>
      <c r="L85" s="47"/>
      <c r="M85" s="6" t="str">
        <f>IF(J85="","",(K85/J85)/LOOKUP(RIGHT($D$2,3),定数!$A$6:$A$13,定数!$B$6:$B$13))</f>
        <v/>
      </c>
      <c r="N85" s="42"/>
      <c r="O85" s="8"/>
      <c r="P85" s="45"/>
      <c r="Q85" s="45"/>
      <c r="R85" s="48" t="str">
        <f>IF(P85="","",T85*M85*LOOKUP(RIGHT($D$2,3),定数!$A$6:$A$13,定数!$B$6:$B$13))</f>
        <v/>
      </c>
      <c r="S85" s="48"/>
      <c r="T85" s="49" t="str">
        <f t="shared" si="9"/>
        <v/>
      </c>
      <c r="U85" s="49"/>
      <c r="V85" t="str">
        <f t="shared" si="8"/>
        <v/>
      </c>
      <c r="W85" t="str">
        <f t="shared" si="8"/>
        <v/>
      </c>
    </row>
    <row r="86" spans="2:23" x14ac:dyDescent="0.2">
      <c r="B86" s="42">
        <v>78</v>
      </c>
      <c r="C86" s="44" t="str">
        <f t="shared" si="7"/>
        <v/>
      </c>
      <c r="D86" s="44"/>
      <c r="E86" s="42"/>
      <c r="F86" s="8"/>
      <c r="G86" s="42"/>
      <c r="H86" s="45"/>
      <c r="I86" s="45"/>
      <c r="J86" s="42"/>
      <c r="K86" s="46" t="str">
        <f t="shared" si="6"/>
        <v/>
      </c>
      <c r="L86" s="47"/>
      <c r="M86" s="6" t="str">
        <f>IF(J86="","",(K86/J86)/LOOKUP(RIGHT($D$2,3),定数!$A$6:$A$13,定数!$B$6:$B$13))</f>
        <v/>
      </c>
      <c r="N86" s="42"/>
      <c r="O86" s="8"/>
      <c r="P86" s="45"/>
      <c r="Q86" s="45"/>
      <c r="R86" s="48" t="str">
        <f>IF(P86="","",T86*M86*LOOKUP(RIGHT($D$2,3),定数!$A$6:$A$13,定数!$B$6:$B$13))</f>
        <v/>
      </c>
      <c r="S86" s="48"/>
      <c r="T86" s="49" t="str">
        <f t="shared" si="9"/>
        <v/>
      </c>
      <c r="U86" s="49"/>
      <c r="V86" t="str">
        <f t="shared" si="8"/>
        <v/>
      </c>
      <c r="W86" t="str">
        <f t="shared" si="8"/>
        <v/>
      </c>
    </row>
    <row r="87" spans="2:23" x14ac:dyDescent="0.2">
      <c r="B87" s="42">
        <v>79</v>
      </c>
      <c r="C87" s="44" t="str">
        <f t="shared" si="7"/>
        <v/>
      </c>
      <c r="D87" s="44"/>
      <c r="E87" s="42"/>
      <c r="F87" s="8"/>
      <c r="G87" s="42"/>
      <c r="H87" s="45"/>
      <c r="I87" s="45"/>
      <c r="J87" s="42"/>
      <c r="K87" s="46" t="str">
        <f t="shared" si="6"/>
        <v/>
      </c>
      <c r="L87" s="47"/>
      <c r="M87" s="6" t="str">
        <f>IF(J87="","",(K87/J87)/LOOKUP(RIGHT($D$2,3),定数!$A$6:$A$13,定数!$B$6:$B$13))</f>
        <v/>
      </c>
      <c r="N87" s="42"/>
      <c r="O87" s="8"/>
      <c r="P87" s="45"/>
      <c r="Q87" s="45"/>
      <c r="R87" s="48" t="str">
        <f>IF(P87="","",T87*M87*LOOKUP(RIGHT($D$2,3),定数!$A$6:$A$13,定数!$B$6:$B$13))</f>
        <v/>
      </c>
      <c r="S87" s="48"/>
      <c r="T87" s="49" t="str">
        <f t="shared" si="9"/>
        <v/>
      </c>
      <c r="U87" s="49"/>
      <c r="V87" t="str">
        <f t="shared" si="8"/>
        <v/>
      </c>
      <c r="W87" t="str">
        <f t="shared" si="8"/>
        <v/>
      </c>
    </row>
    <row r="88" spans="2:23" x14ac:dyDescent="0.2">
      <c r="B88" s="42">
        <v>80</v>
      </c>
      <c r="C88" s="44" t="str">
        <f t="shared" si="7"/>
        <v/>
      </c>
      <c r="D88" s="44"/>
      <c r="E88" s="42"/>
      <c r="F88" s="8"/>
      <c r="G88" s="42"/>
      <c r="H88" s="45"/>
      <c r="I88" s="45"/>
      <c r="J88" s="42"/>
      <c r="K88" s="46" t="str">
        <f t="shared" si="6"/>
        <v/>
      </c>
      <c r="L88" s="47"/>
      <c r="M88" s="6" t="str">
        <f>IF(J88="","",(K88/J88)/LOOKUP(RIGHT($D$2,3),定数!$A$6:$A$13,定数!$B$6:$B$13))</f>
        <v/>
      </c>
      <c r="N88" s="42"/>
      <c r="O88" s="8"/>
      <c r="P88" s="45"/>
      <c r="Q88" s="45"/>
      <c r="R88" s="48" t="str">
        <f>IF(P88="","",T88*M88*LOOKUP(RIGHT($D$2,3),定数!$A$6:$A$13,定数!$B$6:$B$13))</f>
        <v/>
      </c>
      <c r="S88" s="48"/>
      <c r="T88" s="49" t="str">
        <f t="shared" si="9"/>
        <v/>
      </c>
      <c r="U88" s="49"/>
      <c r="V88" t="str">
        <f t="shared" si="8"/>
        <v/>
      </c>
      <c r="W88" t="str">
        <f t="shared" si="8"/>
        <v/>
      </c>
    </row>
    <row r="89" spans="2:23" x14ac:dyDescent="0.2">
      <c r="B89" s="42">
        <v>81</v>
      </c>
      <c r="C89" s="44" t="str">
        <f t="shared" si="7"/>
        <v/>
      </c>
      <c r="D89" s="44"/>
      <c r="E89" s="42"/>
      <c r="F89" s="8"/>
      <c r="G89" s="42"/>
      <c r="H89" s="45"/>
      <c r="I89" s="45"/>
      <c r="J89" s="42"/>
      <c r="K89" s="46" t="str">
        <f t="shared" si="6"/>
        <v/>
      </c>
      <c r="L89" s="47"/>
      <c r="M89" s="6" t="str">
        <f>IF(J89="","",(K89/J89)/LOOKUP(RIGHT($D$2,3),定数!$A$6:$A$13,定数!$B$6:$B$13))</f>
        <v/>
      </c>
      <c r="N89" s="42"/>
      <c r="O89" s="8"/>
      <c r="P89" s="45"/>
      <c r="Q89" s="45"/>
      <c r="R89" s="48" t="str">
        <f>IF(P89="","",T89*M89*LOOKUP(RIGHT($D$2,3),定数!$A$6:$A$13,定数!$B$6:$B$13))</f>
        <v/>
      </c>
      <c r="S89" s="48"/>
      <c r="T89" s="49" t="str">
        <f t="shared" si="9"/>
        <v/>
      </c>
      <c r="U89" s="49"/>
      <c r="V89" t="str">
        <f t="shared" si="8"/>
        <v/>
      </c>
      <c r="W89" t="str">
        <f t="shared" si="8"/>
        <v/>
      </c>
    </row>
    <row r="90" spans="2:23" x14ac:dyDescent="0.2">
      <c r="B90" s="42">
        <v>82</v>
      </c>
      <c r="C90" s="44" t="str">
        <f t="shared" si="7"/>
        <v/>
      </c>
      <c r="D90" s="44"/>
      <c r="E90" s="42"/>
      <c r="F90" s="8"/>
      <c r="G90" s="42"/>
      <c r="H90" s="45"/>
      <c r="I90" s="45"/>
      <c r="J90" s="42"/>
      <c r="K90" s="46" t="str">
        <f t="shared" si="6"/>
        <v/>
      </c>
      <c r="L90" s="47"/>
      <c r="M90" s="6" t="str">
        <f>IF(J90="","",(K90/J90)/LOOKUP(RIGHT($D$2,3),定数!$A$6:$A$13,定数!$B$6:$B$13))</f>
        <v/>
      </c>
      <c r="N90" s="42"/>
      <c r="O90" s="8"/>
      <c r="P90" s="45"/>
      <c r="Q90" s="45"/>
      <c r="R90" s="48" t="str">
        <f>IF(P90="","",T90*M90*LOOKUP(RIGHT($D$2,3),定数!$A$6:$A$13,定数!$B$6:$B$13))</f>
        <v/>
      </c>
      <c r="S90" s="48"/>
      <c r="T90" s="49" t="str">
        <f t="shared" si="9"/>
        <v/>
      </c>
      <c r="U90" s="49"/>
      <c r="V90" t="str">
        <f t="shared" si="8"/>
        <v/>
      </c>
      <c r="W90" t="str">
        <f t="shared" si="8"/>
        <v/>
      </c>
    </row>
    <row r="91" spans="2:23" x14ac:dyDescent="0.2">
      <c r="B91" s="42">
        <v>83</v>
      </c>
      <c r="C91" s="44" t="str">
        <f t="shared" si="7"/>
        <v/>
      </c>
      <c r="D91" s="44"/>
      <c r="E91" s="42"/>
      <c r="F91" s="8"/>
      <c r="G91" s="42"/>
      <c r="H91" s="45"/>
      <c r="I91" s="45"/>
      <c r="J91" s="42"/>
      <c r="K91" s="46" t="str">
        <f t="shared" si="6"/>
        <v/>
      </c>
      <c r="L91" s="47"/>
      <c r="M91" s="6" t="str">
        <f>IF(J91="","",(K91/J91)/LOOKUP(RIGHT($D$2,3),定数!$A$6:$A$13,定数!$B$6:$B$13))</f>
        <v/>
      </c>
      <c r="N91" s="42"/>
      <c r="O91" s="8"/>
      <c r="P91" s="45"/>
      <c r="Q91" s="45"/>
      <c r="R91" s="48" t="str">
        <f>IF(P91="","",T91*M91*LOOKUP(RIGHT($D$2,3),定数!$A$6:$A$13,定数!$B$6:$B$13))</f>
        <v/>
      </c>
      <c r="S91" s="48"/>
      <c r="T91" s="49" t="str">
        <f t="shared" si="9"/>
        <v/>
      </c>
      <c r="U91" s="49"/>
      <c r="V91" t="str">
        <f t="shared" ref="V91:W106" si="10">IF(S91&lt;&gt;"",IF(S91&lt;0,1+V90,0),"")</f>
        <v/>
      </c>
      <c r="W91" t="str">
        <f t="shared" si="10"/>
        <v/>
      </c>
    </row>
    <row r="92" spans="2:23" x14ac:dyDescent="0.2">
      <c r="B92" s="42">
        <v>84</v>
      </c>
      <c r="C92" s="44" t="str">
        <f t="shared" si="7"/>
        <v/>
      </c>
      <c r="D92" s="44"/>
      <c r="E92" s="42"/>
      <c r="F92" s="8"/>
      <c r="G92" s="42"/>
      <c r="H92" s="45"/>
      <c r="I92" s="45"/>
      <c r="J92" s="42"/>
      <c r="K92" s="46" t="str">
        <f t="shared" si="6"/>
        <v/>
      </c>
      <c r="L92" s="47"/>
      <c r="M92" s="6" t="str">
        <f>IF(J92="","",(K92/J92)/LOOKUP(RIGHT($D$2,3),定数!$A$6:$A$13,定数!$B$6:$B$13))</f>
        <v/>
      </c>
      <c r="N92" s="42"/>
      <c r="O92" s="8"/>
      <c r="P92" s="45"/>
      <c r="Q92" s="45"/>
      <c r="R92" s="48" t="str">
        <f>IF(P92="","",T92*M92*LOOKUP(RIGHT($D$2,3),定数!$A$6:$A$13,定数!$B$6:$B$13))</f>
        <v/>
      </c>
      <c r="S92" s="48"/>
      <c r="T92" s="49" t="str">
        <f t="shared" si="9"/>
        <v/>
      </c>
      <c r="U92" s="49"/>
      <c r="V92" t="str">
        <f t="shared" si="10"/>
        <v/>
      </c>
      <c r="W92" t="str">
        <f t="shared" si="10"/>
        <v/>
      </c>
    </row>
    <row r="93" spans="2:23" x14ac:dyDescent="0.2">
      <c r="B93" s="42">
        <v>85</v>
      </c>
      <c r="C93" s="44" t="str">
        <f t="shared" si="7"/>
        <v/>
      </c>
      <c r="D93" s="44"/>
      <c r="E93" s="42"/>
      <c r="F93" s="8"/>
      <c r="G93" s="42"/>
      <c r="H93" s="45"/>
      <c r="I93" s="45"/>
      <c r="J93" s="42"/>
      <c r="K93" s="46" t="str">
        <f t="shared" si="6"/>
        <v/>
      </c>
      <c r="L93" s="47"/>
      <c r="M93" s="6" t="str">
        <f>IF(J93="","",(K93/J93)/LOOKUP(RIGHT($D$2,3),定数!$A$6:$A$13,定数!$B$6:$B$13))</f>
        <v/>
      </c>
      <c r="N93" s="42"/>
      <c r="O93" s="8"/>
      <c r="P93" s="45"/>
      <c r="Q93" s="45"/>
      <c r="R93" s="48" t="str">
        <f>IF(P93="","",T93*M93*LOOKUP(RIGHT($D$2,3),定数!$A$6:$A$13,定数!$B$6:$B$13))</f>
        <v/>
      </c>
      <c r="S93" s="48"/>
      <c r="T93" s="49" t="str">
        <f t="shared" si="9"/>
        <v/>
      </c>
      <c r="U93" s="49"/>
      <c r="V93" t="str">
        <f t="shared" si="10"/>
        <v/>
      </c>
      <c r="W93" t="str">
        <f t="shared" si="10"/>
        <v/>
      </c>
    </row>
    <row r="94" spans="2:23" x14ac:dyDescent="0.2">
      <c r="B94" s="42">
        <v>86</v>
      </c>
      <c r="C94" s="44" t="str">
        <f t="shared" si="7"/>
        <v/>
      </c>
      <c r="D94" s="44"/>
      <c r="E94" s="42"/>
      <c r="F94" s="8"/>
      <c r="G94" s="42"/>
      <c r="H94" s="45"/>
      <c r="I94" s="45"/>
      <c r="J94" s="42"/>
      <c r="K94" s="46" t="str">
        <f t="shared" si="6"/>
        <v/>
      </c>
      <c r="L94" s="47"/>
      <c r="M94" s="6" t="str">
        <f>IF(J94="","",(K94/J94)/LOOKUP(RIGHT($D$2,3),定数!$A$6:$A$13,定数!$B$6:$B$13))</f>
        <v/>
      </c>
      <c r="N94" s="42"/>
      <c r="O94" s="8"/>
      <c r="P94" s="45"/>
      <c r="Q94" s="45"/>
      <c r="R94" s="48" t="str">
        <f>IF(P94="","",T94*M94*LOOKUP(RIGHT($D$2,3),定数!$A$6:$A$13,定数!$B$6:$B$13))</f>
        <v/>
      </c>
      <c r="S94" s="48"/>
      <c r="T94" s="49" t="str">
        <f t="shared" si="9"/>
        <v/>
      </c>
      <c r="U94" s="49"/>
      <c r="V94" t="str">
        <f t="shared" si="10"/>
        <v/>
      </c>
      <c r="W94" t="str">
        <f t="shared" si="10"/>
        <v/>
      </c>
    </row>
    <row r="95" spans="2:23" x14ac:dyDescent="0.2">
      <c r="B95" s="42">
        <v>87</v>
      </c>
      <c r="C95" s="44" t="str">
        <f t="shared" si="7"/>
        <v/>
      </c>
      <c r="D95" s="44"/>
      <c r="E95" s="42"/>
      <c r="F95" s="8"/>
      <c r="G95" s="42"/>
      <c r="H95" s="45"/>
      <c r="I95" s="45"/>
      <c r="J95" s="42"/>
      <c r="K95" s="46" t="str">
        <f t="shared" si="6"/>
        <v/>
      </c>
      <c r="L95" s="47"/>
      <c r="M95" s="6" t="str">
        <f>IF(J95="","",(K95/J95)/LOOKUP(RIGHT($D$2,3),定数!$A$6:$A$13,定数!$B$6:$B$13))</f>
        <v/>
      </c>
      <c r="N95" s="42"/>
      <c r="O95" s="8"/>
      <c r="P95" s="45"/>
      <c r="Q95" s="45"/>
      <c r="R95" s="48" t="str">
        <f>IF(P95="","",T95*M95*LOOKUP(RIGHT($D$2,3),定数!$A$6:$A$13,定数!$B$6:$B$13))</f>
        <v/>
      </c>
      <c r="S95" s="48"/>
      <c r="T95" s="49" t="str">
        <f t="shared" si="9"/>
        <v/>
      </c>
      <c r="U95" s="49"/>
      <c r="V95" t="str">
        <f t="shared" si="10"/>
        <v/>
      </c>
      <c r="W95" t="str">
        <f t="shared" si="10"/>
        <v/>
      </c>
    </row>
    <row r="96" spans="2:23" x14ac:dyDescent="0.2">
      <c r="B96" s="42">
        <v>88</v>
      </c>
      <c r="C96" s="44" t="str">
        <f t="shared" si="7"/>
        <v/>
      </c>
      <c r="D96" s="44"/>
      <c r="E96" s="42"/>
      <c r="F96" s="8"/>
      <c r="G96" s="42"/>
      <c r="H96" s="45"/>
      <c r="I96" s="45"/>
      <c r="J96" s="42"/>
      <c r="K96" s="46" t="str">
        <f t="shared" si="6"/>
        <v/>
      </c>
      <c r="L96" s="47"/>
      <c r="M96" s="6" t="str">
        <f>IF(J96="","",(K96/J96)/LOOKUP(RIGHT($D$2,3),定数!$A$6:$A$13,定数!$B$6:$B$13))</f>
        <v/>
      </c>
      <c r="N96" s="42"/>
      <c r="O96" s="8"/>
      <c r="P96" s="45"/>
      <c r="Q96" s="45"/>
      <c r="R96" s="48" t="str">
        <f>IF(P96="","",T96*M96*LOOKUP(RIGHT($D$2,3),定数!$A$6:$A$13,定数!$B$6:$B$13))</f>
        <v/>
      </c>
      <c r="S96" s="48"/>
      <c r="T96" s="49" t="str">
        <f t="shared" si="9"/>
        <v/>
      </c>
      <c r="U96" s="49"/>
      <c r="V96" t="str">
        <f t="shared" si="10"/>
        <v/>
      </c>
      <c r="W96" t="str">
        <f t="shared" si="10"/>
        <v/>
      </c>
    </row>
    <row r="97" spans="2:23" x14ac:dyDescent="0.2">
      <c r="B97" s="42">
        <v>89</v>
      </c>
      <c r="C97" s="44" t="str">
        <f t="shared" si="7"/>
        <v/>
      </c>
      <c r="D97" s="44"/>
      <c r="E97" s="42"/>
      <c r="F97" s="8"/>
      <c r="G97" s="42"/>
      <c r="H97" s="45"/>
      <c r="I97" s="45"/>
      <c r="J97" s="42"/>
      <c r="K97" s="46" t="str">
        <f t="shared" si="6"/>
        <v/>
      </c>
      <c r="L97" s="47"/>
      <c r="M97" s="6" t="str">
        <f>IF(J97="","",(K97/J97)/LOOKUP(RIGHT($D$2,3),定数!$A$6:$A$13,定数!$B$6:$B$13))</f>
        <v/>
      </c>
      <c r="N97" s="42"/>
      <c r="O97" s="8"/>
      <c r="P97" s="45"/>
      <c r="Q97" s="45"/>
      <c r="R97" s="48" t="str">
        <f>IF(P97="","",T97*M97*LOOKUP(RIGHT($D$2,3),定数!$A$6:$A$13,定数!$B$6:$B$13))</f>
        <v/>
      </c>
      <c r="S97" s="48"/>
      <c r="T97" s="49" t="str">
        <f t="shared" si="9"/>
        <v/>
      </c>
      <c r="U97" s="49"/>
      <c r="V97" t="str">
        <f t="shared" si="10"/>
        <v/>
      </c>
      <c r="W97" t="str">
        <f t="shared" si="10"/>
        <v/>
      </c>
    </row>
    <row r="98" spans="2:23" x14ac:dyDescent="0.2">
      <c r="B98" s="42">
        <v>90</v>
      </c>
      <c r="C98" s="44" t="str">
        <f t="shared" si="7"/>
        <v/>
      </c>
      <c r="D98" s="44"/>
      <c r="E98" s="42"/>
      <c r="F98" s="8"/>
      <c r="G98" s="42"/>
      <c r="H98" s="45"/>
      <c r="I98" s="45"/>
      <c r="J98" s="42"/>
      <c r="K98" s="46" t="str">
        <f t="shared" si="6"/>
        <v/>
      </c>
      <c r="L98" s="47"/>
      <c r="M98" s="6" t="str">
        <f>IF(J98="","",(K98/J98)/LOOKUP(RIGHT($D$2,3),定数!$A$6:$A$13,定数!$B$6:$B$13))</f>
        <v/>
      </c>
      <c r="N98" s="42"/>
      <c r="O98" s="8"/>
      <c r="P98" s="45"/>
      <c r="Q98" s="45"/>
      <c r="R98" s="48" t="str">
        <f>IF(P98="","",T98*M98*LOOKUP(RIGHT($D$2,3),定数!$A$6:$A$13,定数!$B$6:$B$13))</f>
        <v/>
      </c>
      <c r="S98" s="48"/>
      <c r="T98" s="49" t="str">
        <f t="shared" si="9"/>
        <v/>
      </c>
      <c r="U98" s="49"/>
      <c r="V98" t="str">
        <f t="shared" si="10"/>
        <v/>
      </c>
      <c r="W98" t="str">
        <f t="shared" si="10"/>
        <v/>
      </c>
    </row>
    <row r="99" spans="2:23" x14ac:dyDescent="0.2">
      <c r="B99" s="42">
        <v>91</v>
      </c>
      <c r="C99" s="44" t="str">
        <f t="shared" si="7"/>
        <v/>
      </c>
      <c r="D99" s="44"/>
      <c r="E99" s="42"/>
      <c r="F99" s="8"/>
      <c r="G99" s="42"/>
      <c r="H99" s="45"/>
      <c r="I99" s="45"/>
      <c r="J99" s="42"/>
      <c r="K99" s="46" t="str">
        <f t="shared" si="6"/>
        <v/>
      </c>
      <c r="L99" s="47"/>
      <c r="M99" s="6" t="str">
        <f>IF(J99="","",(K99/J99)/LOOKUP(RIGHT($D$2,3),定数!$A$6:$A$13,定数!$B$6:$B$13))</f>
        <v/>
      </c>
      <c r="N99" s="42"/>
      <c r="O99" s="8"/>
      <c r="P99" s="45"/>
      <c r="Q99" s="45"/>
      <c r="R99" s="48" t="str">
        <f>IF(P99="","",T99*M99*LOOKUP(RIGHT($D$2,3),定数!$A$6:$A$13,定数!$B$6:$B$13))</f>
        <v/>
      </c>
      <c r="S99" s="48"/>
      <c r="T99" s="49" t="str">
        <f t="shared" si="9"/>
        <v/>
      </c>
      <c r="U99" s="49"/>
      <c r="V99" t="str">
        <f t="shared" si="10"/>
        <v/>
      </c>
      <c r="W99" t="str">
        <f t="shared" si="10"/>
        <v/>
      </c>
    </row>
    <row r="100" spans="2:23" x14ac:dyDescent="0.2">
      <c r="B100" s="42">
        <v>92</v>
      </c>
      <c r="C100" s="44" t="str">
        <f t="shared" si="7"/>
        <v/>
      </c>
      <c r="D100" s="44"/>
      <c r="E100" s="42"/>
      <c r="F100" s="8"/>
      <c r="G100" s="42"/>
      <c r="H100" s="45"/>
      <c r="I100" s="45"/>
      <c r="J100" s="42"/>
      <c r="K100" s="46" t="str">
        <f t="shared" si="6"/>
        <v/>
      </c>
      <c r="L100" s="47"/>
      <c r="M100" s="6" t="str">
        <f>IF(J100="","",(K100/J100)/LOOKUP(RIGHT($D$2,3),定数!$A$6:$A$13,定数!$B$6:$B$13))</f>
        <v/>
      </c>
      <c r="N100" s="42"/>
      <c r="O100" s="8"/>
      <c r="P100" s="45"/>
      <c r="Q100" s="45"/>
      <c r="R100" s="48" t="str">
        <f>IF(P100="","",T100*M100*LOOKUP(RIGHT($D$2,3),定数!$A$6:$A$13,定数!$B$6:$B$13))</f>
        <v/>
      </c>
      <c r="S100" s="48"/>
      <c r="T100" s="49" t="str">
        <f t="shared" si="9"/>
        <v/>
      </c>
      <c r="U100" s="49"/>
      <c r="V100" t="str">
        <f t="shared" si="10"/>
        <v/>
      </c>
      <c r="W100" t="str">
        <f t="shared" si="10"/>
        <v/>
      </c>
    </row>
    <row r="101" spans="2:23" x14ac:dyDescent="0.2">
      <c r="B101" s="42">
        <v>93</v>
      </c>
      <c r="C101" s="44" t="str">
        <f t="shared" si="7"/>
        <v/>
      </c>
      <c r="D101" s="44"/>
      <c r="E101" s="42"/>
      <c r="F101" s="8"/>
      <c r="G101" s="42"/>
      <c r="H101" s="45"/>
      <c r="I101" s="45"/>
      <c r="J101" s="42"/>
      <c r="K101" s="46" t="str">
        <f t="shared" si="6"/>
        <v/>
      </c>
      <c r="L101" s="47"/>
      <c r="M101" s="6" t="str">
        <f>IF(J101="","",(K101/J101)/LOOKUP(RIGHT($D$2,3),定数!$A$6:$A$13,定数!$B$6:$B$13))</f>
        <v/>
      </c>
      <c r="N101" s="42"/>
      <c r="O101" s="8"/>
      <c r="P101" s="45"/>
      <c r="Q101" s="45"/>
      <c r="R101" s="48" t="str">
        <f>IF(P101="","",T101*M101*LOOKUP(RIGHT($D$2,3),定数!$A$6:$A$13,定数!$B$6:$B$13))</f>
        <v/>
      </c>
      <c r="S101" s="48"/>
      <c r="T101" s="49" t="str">
        <f t="shared" si="9"/>
        <v/>
      </c>
      <c r="U101" s="49"/>
      <c r="V101" t="str">
        <f t="shared" si="10"/>
        <v/>
      </c>
      <c r="W101" t="str">
        <f t="shared" si="10"/>
        <v/>
      </c>
    </row>
    <row r="102" spans="2:23" x14ac:dyDescent="0.2">
      <c r="B102" s="42">
        <v>94</v>
      </c>
      <c r="C102" s="44" t="str">
        <f t="shared" si="7"/>
        <v/>
      </c>
      <c r="D102" s="44"/>
      <c r="E102" s="42"/>
      <c r="F102" s="8"/>
      <c r="G102" s="42"/>
      <c r="H102" s="45"/>
      <c r="I102" s="45"/>
      <c r="J102" s="42"/>
      <c r="K102" s="46" t="str">
        <f t="shared" si="6"/>
        <v/>
      </c>
      <c r="L102" s="47"/>
      <c r="M102" s="6" t="str">
        <f>IF(J102="","",(K102/J102)/LOOKUP(RIGHT($D$2,3),定数!$A$6:$A$13,定数!$B$6:$B$13))</f>
        <v/>
      </c>
      <c r="N102" s="42"/>
      <c r="O102" s="8"/>
      <c r="P102" s="45"/>
      <c r="Q102" s="45"/>
      <c r="R102" s="48" t="str">
        <f>IF(P102="","",T102*M102*LOOKUP(RIGHT($D$2,3),定数!$A$6:$A$13,定数!$B$6:$B$13))</f>
        <v/>
      </c>
      <c r="S102" s="48"/>
      <c r="T102" s="49" t="str">
        <f t="shared" si="9"/>
        <v/>
      </c>
      <c r="U102" s="49"/>
      <c r="V102" t="str">
        <f t="shared" si="10"/>
        <v/>
      </c>
      <c r="W102" t="str">
        <f t="shared" si="10"/>
        <v/>
      </c>
    </row>
    <row r="103" spans="2:23" x14ac:dyDescent="0.2">
      <c r="B103" s="42">
        <v>95</v>
      </c>
      <c r="C103" s="44" t="str">
        <f t="shared" si="7"/>
        <v/>
      </c>
      <c r="D103" s="44"/>
      <c r="E103" s="42"/>
      <c r="F103" s="8"/>
      <c r="G103" s="42"/>
      <c r="H103" s="45"/>
      <c r="I103" s="45"/>
      <c r="J103" s="42"/>
      <c r="K103" s="46" t="str">
        <f t="shared" si="6"/>
        <v/>
      </c>
      <c r="L103" s="47"/>
      <c r="M103" s="6" t="str">
        <f>IF(J103="","",(K103/J103)/LOOKUP(RIGHT($D$2,3),定数!$A$6:$A$13,定数!$B$6:$B$13))</f>
        <v/>
      </c>
      <c r="N103" s="42"/>
      <c r="O103" s="8"/>
      <c r="P103" s="45"/>
      <c r="Q103" s="45"/>
      <c r="R103" s="48" t="str">
        <f>IF(P103="","",T103*M103*LOOKUP(RIGHT($D$2,3),定数!$A$6:$A$13,定数!$B$6:$B$13))</f>
        <v/>
      </c>
      <c r="S103" s="48"/>
      <c r="T103" s="49" t="str">
        <f t="shared" si="9"/>
        <v/>
      </c>
      <c r="U103" s="49"/>
      <c r="V103" t="str">
        <f t="shared" si="10"/>
        <v/>
      </c>
      <c r="W103" t="str">
        <f t="shared" si="10"/>
        <v/>
      </c>
    </row>
    <row r="104" spans="2:23" x14ac:dyDescent="0.2">
      <c r="B104" s="42">
        <v>96</v>
      </c>
      <c r="C104" s="44" t="str">
        <f t="shared" si="7"/>
        <v/>
      </c>
      <c r="D104" s="44"/>
      <c r="E104" s="42"/>
      <c r="F104" s="8"/>
      <c r="G104" s="42"/>
      <c r="H104" s="45"/>
      <c r="I104" s="45"/>
      <c r="J104" s="42"/>
      <c r="K104" s="46" t="str">
        <f t="shared" si="6"/>
        <v/>
      </c>
      <c r="L104" s="47"/>
      <c r="M104" s="6" t="str">
        <f>IF(J104="","",(K104/J104)/LOOKUP(RIGHT($D$2,3),定数!$A$6:$A$13,定数!$B$6:$B$13))</f>
        <v/>
      </c>
      <c r="N104" s="42"/>
      <c r="O104" s="8"/>
      <c r="P104" s="45"/>
      <c r="Q104" s="45"/>
      <c r="R104" s="48" t="str">
        <f>IF(P104="","",T104*M104*LOOKUP(RIGHT($D$2,3),定数!$A$6:$A$13,定数!$B$6:$B$13))</f>
        <v/>
      </c>
      <c r="S104" s="48"/>
      <c r="T104" s="49" t="str">
        <f t="shared" si="9"/>
        <v/>
      </c>
      <c r="U104" s="49"/>
      <c r="V104" t="str">
        <f t="shared" si="10"/>
        <v/>
      </c>
      <c r="W104" t="str">
        <f t="shared" si="10"/>
        <v/>
      </c>
    </row>
    <row r="105" spans="2:23" x14ac:dyDescent="0.2">
      <c r="B105" s="42">
        <v>97</v>
      </c>
      <c r="C105" s="44" t="str">
        <f t="shared" si="7"/>
        <v/>
      </c>
      <c r="D105" s="44"/>
      <c r="E105" s="42"/>
      <c r="F105" s="8"/>
      <c r="G105" s="42"/>
      <c r="H105" s="45"/>
      <c r="I105" s="45"/>
      <c r="J105" s="42"/>
      <c r="K105" s="46" t="str">
        <f t="shared" si="6"/>
        <v/>
      </c>
      <c r="L105" s="47"/>
      <c r="M105" s="6" t="str">
        <f>IF(J105="","",(K105/J105)/LOOKUP(RIGHT($D$2,3),定数!$A$6:$A$13,定数!$B$6:$B$13))</f>
        <v/>
      </c>
      <c r="N105" s="42"/>
      <c r="O105" s="8"/>
      <c r="P105" s="45"/>
      <c r="Q105" s="45"/>
      <c r="R105" s="48" t="str">
        <f>IF(P105="","",T105*M105*LOOKUP(RIGHT($D$2,3),定数!$A$6:$A$13,定数!$B$6:$B$13))</f>
        <v/>
      </c>
      <c r="S105" s="48"/>
      <c r="T105" s="49" t="str">
        <f t="shared" si="9"/>
        <v/>
      </c>
      <c r="U105" s="49"/>
      <c r="V105" t="str">
        <f t="shared" si="10"/>
        <v/>
      </c>
      <c r="W105" t="str">
        <f t="shared" si="10"/>
        <v/>
      </c>
    </row>
    <row r="106" spans="2:23" x14ac:dyDescent="0.2">
      <c r="B106" s="42">
        <v>98</v>
      </c>
      <c r="C106" s="44" t="str">
        <f t="shared" si="7"/>
        <v/>
      </c>
      <c r="D106" s="44"/>
      <c r="E106" s="42"/>
      <c r="F106" s="8"/>
      <c r="G106" s="42"/>
      <c r="H106" s="45"/>
      <c r="I106" s="45"/>
      <c r="J106" s="42"/>
      <c r="K106" s="46" t="str">
        <f t="shared" si="6"/>
        <v/>
      </c>
      <c r="L106" s="47"/>
      <c r="M106" s="6" t="str">
        <f>IF(J106="","",(K106/J106)/LOOKUP(RIGHT($D$2,3),定数!$A$6:$A$13,定数!$B$6:$B$13))</f>
        <v/>
      </c>
      <c r="N106" s="42"/>
      <c r="O106" s="8"/>
      <c r="P106" s="45"/>
      <c r="Q106" s="45"/>
      <c r="R106" s="48" t="str">
        <f>IF(P106="","",T106*M106*LOOKUP(RIGHT($D$2,3),定数!$A$6:$A$13,定数!$B$6:$B$13))</f>
        <v/>
      </c>
      <c r="S106" s="48"/>
      <c r="T106" s="49" t="str">
        <f t="shared" si="9"/>
        <v/>
      </c>
      <c r="U106" s="49"/>
      <c r="V106" t="str">
        <f t="shared" si="10"/>
        <v/>
      </c>
      <c r="W106" t="str">
        <f t="shared" si="10"/>
        <v/>
      </c>
    </row>
    <row r="107" spans="2:23" x14ac:dyDescent="0.2">
      <c r="B107" s="42">
        <v>99</v>
      </c>
      <c r="C107" s="44" t="str">
        <f t="shared" si="7"/>
        <v/>
      </c>
      <c r="D107" s="44"/>
      <c r="E107" s="42"/>
      <c r="F107" s="8"/>
      <c r="G107" s="42"/>
      <c r="H107" s="45"/>
      <c r="I107" s="45"/>
      <c r="J107" s="42"/>
      <c r="K107" s="46" t="str">
        <f t="shared" si="6"/>
        <v/>
      </c>
      <c r="L107" s="47"/>
      <c r="M107" s="6" t="str">
        <f>IF(J107="","",(K107/J107)/LOOKUP(RIGHT($D$2,3),定数!$A$6:$A$13,定数!$B$6:$B$13))</f>
        <v/>
      </c>
      <c r="N107" s="42"/>
      <c r="O107" s="8"/>
      <c r="P107" s="45"/>
      <c r="Q107" s="45"/>
      <c r="R107" s="48" t="str">
        <f>IF(P107="","",T107*M107*LOOKUP(RIGHT($D$2,3),定数!$A$6:$A$13,定数!$B$6:$B$13))</f>
        <v/>
      </c>
      <c r="S107" s="48"/>
      <c r="T107" s="49" t="str">
        <f t="shared" si="9"/>
        <v/>
      </c>
      <c r="U107" s="49"/>
      <c r="V107" t="str">
        <f t="shared" ref="V107:W108" si="11">IF(S107&lt;&gt;"",IF(S107&lt;0,1+V106,0),"")</f>
        <v/>
      </c>
      <c r="W107" t="str">
        <f t="shared" si="11"/>
        <v/>
      </c>
    </row>
    <row r="108" spans="2:23" x14ac:dyDescent="0.2">
      <c r="B108" s="42">
        <v>100</v>
      </c>
      <c r="C108" s="44" t="str">
        <f t="shared" si="7"/>
        <v/>
      </c>
      <c r="D108" s="44"/>
      <c r="E108" s="42"/>
      <c r="F108" s="8"/>
      <c r="G108" s="42"/>
      <c r="H108" s="45"/>
      <c r="I108" s="45"/>
      <c r="J108" s="42"/>
      <c r="K108" s="46" t="str">
        <f t="shared" si="6"/>
        <v/>
      </c>
      <c r="L108" s="47"/>
      <c r="M108" s="6" t="str">
        <f>IF(J108="","",(K108/J108)/LOOKUP(RIGHT($D$2,3),定数!$A$6:$A$13,定数!$B$6:$B$13))</f>
        <v/>
      </c>
      <c r="N108" s="42"/>
      <c r="O108" s="8"/>
      <c r="P108" s="45"/>
      <c r="Q108" s="45"/>
      <c r="R108" s="48" t="str">
        <f>IF(P108="","",T108*M108*LOOKUP(RIGHT($D$2,3),定数!$A$6:$A$13,定数!$B$6:$B$13))</f>
        <v/>
      </c>
      <c r="S108" s="48"/>
      <c r="T108" s="49" t="str">
        <f t="shared" si="9"/>
        <v/>
      </c>
      <c r="U108" s="49"/>
      <c r="V108" t="str">
        <f t="shared" si="11"/>
        <v/>
      </c>
      <c r="W108" t="str">
        <f t="shared" si="11"/>
        <v/>
      </c>
    </row>
    <row r="109" spans="2:23" x14ac:dyDescent="0.2">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63" priority="5" stopIfTrue="1" operator="equal">
      <formula>"買"</formula>
    </cfRule>
    <cfRule type="cellIs" dxfId="62" priority="6" stopIfTrue="1" operator="equal">
      <formula>"売"</formula>
    </cfRule>
  </conditionalFormatting>
  <conditionalFormatting sqref="G9:G11 G14:G45 G47:G108">
    <cfRule type="cellIs" dxfId="61" priority="7" stopIfTrue="1" operator="equal">
      <formula>"買"</formula>
    </cfRule>
    <cfRule type="cellIs" dxfId="60" priority="8" stopIfTrue="1" operator="equal">
      <formula>"売"</formula>
    </cfRule>
  </conditionalFormatting>
  <conditionalFormatting sqref="G12">
    <cfRule type="cellIs" dxfId="59" priority="3" stopIfTrue="1" operator="equal">
      <formula>"買"</formula>
    </cfRule>
    <cfRule type="cellIs" dxfId="58" priority="4" stopIfTrue="1" operator="equal">
      <formula>"売"</formula>
    </cfRule>
  </conditionalFormatting>
  <conditionalFormatting sqref="G13">
    <cfRule type="cellIs" dxfId="57" priority="1" stopIfTrue="1" operator="equal">
      <formula>"買"</formula>
    </cfRule>
    <cfRule type="cellIs" dxfId="56" priority="2" stopIfTrue="1" operator="equal">
      <formula>"売"</formula>
    </cfRule>
  </conditionalFormatting>
  <dataValidations count="1">
    <dataValidation type="list" allowBlank="1" showInputMessage="1" showErrorMessage="1" sqref="G9:G108" xr:uid="{8C6B43C1-BA66-4E3B-88BB-A03ED19BC829}">
      <formula1>"買,売"</formula1>
    </dataValidation>
  </dataValidation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F195B-ABAB-456B-A5DE-5A6E8BD4340A}">
  <dimension ref="B2:W109"/>
  <sheetViews>
    <sheetView zoomScale="115" zoomScaleNormal="115" workbookViewId="0">
      <pane ySplit="8" topLeftCell="A56" activePane="bottomLeft" state="frozen"/>
      <selection pane="bottomLeft" activeCell="O61" sqref="O61"/>
    </sheetView>
  </sheetViews>
  <sheetFormatPr defaultRowHeight="13.2" x14ac:dyDescent="0.2"/>
  <cols>
    <col min="1" max="1" width="2.88671875" customWidth="1"/>
    <col min="2" max="18" width="6.6640625" customWidth="1"/>
    <col min="22" max="22" width="10.88671875" style="23" hidden="1" customWidth="1"/>
    <col min="23" max="23" width="0" hidden="1" customWidth="1"/>
  </cols>
  <sheetData>
    <row r="2" spans="2:23" x14ac:dyDescent="0.2">
      <c r="B2" s="62" t="s">
        <v>5</v>
      </c>
      <c r="C2" s="62"/>
      <c r="D2" s="81" t="s">
        <v>57</v>
      </c>
      <c r="E2" s="81"/>
      <c r="F2" s="62" t="s">
        <v>6</v>
      </c>
      <c r="G2" s="62"/>
      <c r="H2" s="77" t="s">
        <v>61</v>
      </c>
      <c r="I2" s="77"/>
      <c r="J2" s="62" t="s">
        <v>7</v>
      </c>
      <c r="K2" s="62"/>
      <c r="L2" s="82">
        <v>300000</v>
      </c>
      <c r="M2" s="81"/>
      <c r="N2" s="62" t="s">
        <v>8</v>
      </c>
      <c r="O2" s="62"/>
      <c r="P2" s="78">
        <f>SUM(L2,D4)</f>
        <v>218965.06711369863</v>
      </c>
      <c r="Q2" s="77"/>
      <c r="R2" s="1"/>
      <c r="S2" s="1"/>
      <c r="T2" s="1"/>
    </row>
    <row r="3" spans="2:23" ht="57" customHeight="1" x14ac:dyDescent="0.2">
      <c r="B3" s="62" t="s">
        <v>9</v>
      </c>
      <c r="C3" s="62"/>
      <c r="D3" s="79" t="s">
        <v>38</v>
      </c>
      <c r="E3" s="79"/>
      <c r="F3" s="79"/>
      <c r="G3" s="79"/>
      <c r="H3" s="79"/>
      <c r="I3" s="79"/>
      <c r="J3" s="62" t="s">
        <v>10</v>
      </c>
      <c r="K3" s="62"/>
      <c r="L3" s="79" t="s">
        <v>58</v>
      </c>
      <c r="M3" s="80"/>
      <c r="N3" s="80"/>
      <c r="O3" s="80"/>
      <c r="P3" s="80"/>
      <c r="Q3" s="80"/>
      <c r="R3" s="1"/>
      <c r="S3" s="1"/>
    </row>
    <row r="4" spans="2:23" x14ac:dyDescent="0.2">
      <c r="B4" s="62" t="s">
        <v>11</v>
      </c>
      <c r="C4" s="62"/>
      <c r="D4" s="60">
        <f>SUM($R$9:$S$993)</f>
        <v>-81034.932886301351</v>
      </c>
      <c r="E4" s="60"/>
      <c r="F4" s="62" t="s">
        <v>12</v>
      </c>
      <c r="G4" s="62"/>
      <c r="H4" s="76">
        <f>SUM($T$9:$U$108)</f>
        <v>-312.5</v>
      </c>
      <c r="I4" s="77"/>
      <c r="J4" s="59" t="s">
        <v>13</v>
      </c>
      <c r="K4" s="59"/>
      <c r="L4" s="78">
        <f>MAX($C$9:$D$990)-C9</f>
        <v>84098.915725821629</v>
      </c>
      <c r="M4" s="78"/>
      <c r="N4" s="59" t="s">
        <v>14</v>
      </c>
      <c r="O4" s="59"/>
      <c r="P4" s="60">
        <f>SUMIF(R9:S990,"&lt;0",R9:S990)</f>
        <v>-313151.58889456565</v>
      </c>
      <c r="Q4" s="60"/>
      <c r="R4" s="1"/>
      <c r="S4" s="1"/>
      <c r="T4" s="1"/>
    </row>
    <row r="5" spans="2:23" x14ac:dyDescent="0.2">
      <c r="B5" s="40" t="s">
        <v>15</v>
      </c>
      <c r="C5" s="39">
        <f>COUNTIF($R$9:$R$990,"&gt;0")</f>
        <v>20</v>
      </c>
      <c r="D5" s="38" t="s">
        <v>16</v>
      </c>
      <c r="E5" s="16">
        <f>COUNTIF($R$9:$R$990,"&lt;0")</f>
        <v>34</v>
      </c>
      <c r="F5" s="38" t="s">
        <v>17</v>
      </c>
      <c r="G5" s="39">
        <f>COUNTIF($R$9:$R$990,"=0")</f>
        <v>0</v>
      </c>
      <c r="H5" s="38" t="s">
        <v>18</v>
      </c>
      <c r="I5" s="3">
        <f>C5/SUM(C5,E5,G5)</f>
        <v>0.37037037037037035</v>
      </c>
      <c r="J5" s="61" t="s">
        <v>19</v>
      </c>
      <c r="K5" s="62"/>
      <c r="L5" s="63">
        <f>MAX(V9:V993)</f>
        <v>5</v>
      </c>
      <c r="M5" s="64"/>
      <c r="N5" s="18" t="s">
        <v>20</v>
      </c>
      <c r="O5" s="9"/>
      <c r="P5" s="63">
        <f>MAX(W9:W993)</f>
        <v>7</v>
      </c>
      <c r="Q5" s="64"/>
      <c r="R5" s="1"/>
      <c r="S5" s="36"/>
      <c r="T5" s="1"/>
    </row>
    <row r="6" spans="2:23" x14ac:dyDescent="0.2">
      <c r="B6" s="11"/>
      <c r="C6" s="14"/>
      <c r="D6" s="15"/>
      <c r="E6" s="12"/>
      <c r="F6" s="11"/>
      <c r="G6" s="12"/>
      <c r="H6" s="11"/>
      <c r="I6" s="17"/>
      <c r="J6" s="11"/>
      <c r="K6" s="11"/>
      <c r="L6" s="12"/>
      <c r="M6" s="12"/>
      <c r="N6" s="13"/>
      <c r="O6" s="13"/>
      <c r="P6" s="10"/>
      <c r="Q6" s="41"/>
      <c r="R6" s="1"/>
      <c r="S6" s="1"/>
      <c r="U6" s="37"/>
    </row>
    <row r="7" spans="2:23" x14ac:dyDescent="0.2">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3" x14ac:dyDescent="0.2">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3" x14ac:dyDescent="0.2">
      <c r="B9" s="42">
        <v>1</v>
      </c>
      <c r="C9" s="44">
        <f>L2</f>
        <v>300000</v>
      </c>
      <c r="D9" s="44"/>
      <c r="E9" s="42">
        <v>2016</v>
      </c>
      <c r="F9" s="8">
        <v>43486</v>
      </c>
      <c r="G9" s="42" t="s">
        <v>3</v>
      </c>
      <c r="H9" s="45">
        <v>116.71</v>
      </c>
      <c r="I9" s="45"/>
      <c r="J9" s="42">
        <v>45</v>
      </c>
      <c r="K9" s="46">
        <f t="shared" ref="K9:K72" si="0">IF(J9="","",C9*0.03)</f>
        <v>9000</v>
      </c>
      <c r="L9" s="47"/>
      <c r="M9" s="6">
        <f>IF(J9="","",(K9/J9)/LOOKUP(RIGHT($D$2,3),定数!$A$6:$A$13,定数!$B$6:$B$13))</f>
        <v>2</v>
      </c>
      <c r="N9" s="42">
        <v>2016</v>
      </c>
      <c r="O9" s="8">
        <v>43486</v>
      </c>
      <c r="P9" s="45">
        <v>117.16</v>
      </c>
      <c r="Q9" s="45"/>
      <c r="R9" s="48">
        <f>IF(P9="","",T9*M9*LOOKUP(RIGHT($D$2,3),定数!$A$6:$A$13,定数!$B$6:$B$13))</f>
        <v>-9000.0000000000564</v>
      </c>
      <c r="S9" s="48"/>
      <c r="T9" s="49">
        <f>IF(P9="","",IF(G9="買",(P9-H9),(H9-P9))*IF(RIGHT($D$2,3)="JPY",100,10000))</f>
        <v>-45.000000000000284</v>
      </c>
      <c r="U9" s="49"/>
      <c r="V9" s="35">
        <f>IF(T9&lt;&gt;"",IF(T9&gt;0,1+V8,0),"")</f>
        <v>0</v>
      </c>
      <c r="W9">
        <f>IF(T9&lt;&gt;"",IF(T9&lt;0,1+W8,0),"")</f>
        <v>1</v>
      </c>
    </row>
    <row r="10" spans="2:23" x14ac:dyDescent="0.2">
      <c r="B10" s="42">
        <v>2</v>
      </c>
      <c r="C10" s="44">
        <f t="shared" ref="C10:C73" si="1">IF(R9="","",C9+R9)</f>
        <v>290999.99999999994</v>
      </c>
      <c r="D10" s="44"/>
      <c r="E10" s="42">
        <v>2016</v>
      </c>
      <c r="F10" s="8">
        <v>43538</v>
      </c>
      <c r="G10" s="42" t="s">
        <v>4</v>
      </c>
      <c r="H10" s="45">
        <v>113.768</v>
      </c>
      <c r="I10" s="45"/>
      <c r="J10" s="42">
        <v>27</v>
      </c>
      <c r="K10" s="46">
        <f t="shared" si="0"/>
        <v>8729.9999999999982</v>
      </c>
      <c r="L10" s="47"/>
      <c r="M10" s="6">
        <f>IF(J10="","",(K10/J10)/LOOKUP(RIGHT($D$2,3),定数!$A$6:$A$13,定数!$B$6:$B$13))</f>
        <v>3.2333333333333325</v>
      </c>
      <c r="N10" s="42">
        <v>2016</v>
      </c>
      <c r="O10" s="8">
        <v>43539</v>
      </c>
      <c r="P10" s="45">
        <v>114.08799999999999</v>
      </c>
      <c r="Q10" s="45"/>
      <c r="R10" s="48">
        <f>IF(P10="","",T10*M10*LOOKUP(RIGHT($D$2,3),定数!$A$6:$A$13,定数!$B$6:$B$13))</f>
        <v>10346.666666666444</v>
      </c>
      <c r="S10" s="48"/>
      <c r="T10" s="49">
        <f>IF(P10="","",IF(G10="買",(P10-H10),(H10-P10))*IF(RIGHT($D$2,3)="JPY",100,10000))</f>
        <v>31.999999999999318</v>
      </c>
      <c r="U10" s="49"/>
      <c r="V10" s="23">
        <f>IF(T10&lt;&gt;"",IF(T10&gt;0,1+V9,0),"")</f>
        <v>1</v>
      </c>
      <c r="W10">
        <f t="shared" ref="W10:W73" si="2">IF(T10&lt;&gt;"",IF(T10&lt;0,1+W9,0),"")</f>
        <v>0</v>
      </c>
    </row>
    <row r="11" spans="2:23" x14ac:dyDescent="0.2">
      <c r="B11" s="42">
        <v>3</v>
      </c>
      <c r="C11" s="46">
        <f t="shared" ref="C11:C24" si="3">IF(R10="","",C10+R10)</f>
        <v>301346.6666666664</v>
      </c>
      <c r="D11" s="47"/>
      <c r="E11" s="43">
        <v>2016</v>
      </c>
      <c r="F11" s="8">
        <v>43546</v>
      </c>
      <c r="G11" s="43" t="s">
        <v>4</v>
      </c>
      <c r="H11" s="95">
        <v>111.843</v>
      </c>
      <c r="I11" s="96"/>
      <c r="J11" s="43">
        <v>47.5</v>
      </c>
      <c r="K11" s="46">
        <f t="shared" ref="K11:K64" si="4">IF(J11="","",C11*0.03)</f>
        <v>9040.3999999999924</v>
      </c>
      <c r="L11" s="47"/>
      <c r="M11" s="6">
        <f>IF(J11="","",(K11/J11)/LOOKUP(RIGHT($D$2,3),定数!$A$6:$A$13,定数!$B$6:$B$13))</f>
        <v>1.9032421052631563</v>
      </c>
      <c r="N11" s="43">
        <v>2016</v>
      </c>
      <c r="O11" s="8">
        <v>43547</v>
      </c>
      <c r="P11" s="95">
        <v>112.42400000000001</v>
      </c>
      <c r="Q11" s="96"/>
      <c r="R11" s="93">
        <f>IF(P11="","",T11*M11*LOOKUP(RIGHT($D$2,3),定数!$A$6:$A$13,定数!$B$6:$B$13))</f>
        <v>11057.836631578997</v>
      </c>
      <c r="S11" s="94"/>
      <c r="T11" s="91">
        <f t="shared" ref="T11:T64" si="5">IF(P11="","",IF(G11="買",(P11-H11),(H11-P11))*IF(RIGHT($D$2,3)="JPY",100,10000))</f>
        <v>58.100000000000307</v>
      </c>
      <c r="U11" s="92"/>
      <c r="V11" s="23">
        <f>IF(T11&lt;&gt;"",IF(T11&gt;0,1+V10,0),"")</f>
        <v>2</v>
      </c>
      <c r="W11">
        <f t="shared" si="2"/>
        <v>0</v>
      </c>
    </row>
    <row r="12" spans="2:23" x14ac:dyDescent="0.2">
      <c r="B12" s="42">
        <v>4</v>
      </c>
      <c r="C12" s="46">
        <f t="shared" si="3"/>
        <v>312404.50329824537</v>
      </c>
      <c r="D12" s="47"/>
      <c r="E12" s="43">
        <v>2016</v>
      </c>
      <c r="F12" s="8">
        <v>43619</v>
      </c>
      <c r="G12" s="43" t="s">
        <v>3</v>
      </c>
      <c r="H12" s="95">
        <v>108.78400000000001</v>
      </c>
      <c r="I12" s="96"/>
      <c r="J12" s="43">
        <v>34.299999999999997</v>
      </c>
      <c r="K12" s="46">
        <f t="shared" si="4"/>
        <v>9372.1350989473613</v>
      </c>
      <c r="L12" s="47"/>
      <c r="M12" s="6">
        <f>IF(J12="","",(K12/J12)/LOOKUP(RIGHT($D$2,3),定数!$A$6:$A$13,定数!$B$6:$B$13))</f>
        <v>2.732400903483196</v>
      </c>
      <c r="N12" s="43">
        <v>2016</v>
      </c>
      <c r="O12" s="8">
        <v>43619</v>
      </c>
      <c r="P12" s="95">
        <v>108.371</v>
      </c>
      <c r="Q12" s="96"/>
      <c r="R12" s="93">
        <f>IF(P12="","",T12*M12*LOOKUP(RIGHT($D$2,3),定数!$A$6:$A$13,定数!$B$6:$B$13))</f>
        <v>11284.815731385897</v>
      </c>
      <c r="S12" s="94"/>
      <c r="T12" s="91">
        <f t="shared" si="5"/>
        <v>41.300000000001091</v>
      </c>
      <c r="U12" s="92"/>
      <c r="V12" s="23">
        <f>IF(T12&lt;&gt;"",IF(T12&gt;0,1+V11,0),"")</f>
        <v>3</v>
      </c>
      <c r="W12">
        <f t="shared" si="2"/>
        <v>0</v>
      </c>
    </row>
    <row r="13" spans="2:23" x14ac:dyDescent="0.2">
      <c r="B13" s="42">
        <v>5</v>
      </c>
      <c r="C13" s="46">
        <f t="shared" si="3"/>
        <v>323689.31902963127</v>
      </c>
      <c r="D13" s="47"/>
      <c r="E13" s="43">
        <v>2016</v>
      </c>
      <c r="F13" s="8">
        <v>43629</v>
      </c>
      <c r="G13" s="43" t="s">
        <v>3</v>
      </c>
      <c r="H13" s="95">
        <v>105.93899999999999</v>
      </c>
      <c r="I13" s="96"/>
      <c r="J13" s="43">
        <v>63.2</v>
      </c>
      <c r="K13" s="46">
        <f t="shared" si="4"/>
        <v>9710.6795708889385</v>
      </c>
      <c r="L13" s="47"/>
      <c r="M13" s="6">
        <f>IF(J13="","",(K13/J13)/LOOKUP(RIGHT($D$2,3),定数!$A$6:$A$13,定数!$B$6:$B$13))</f>
        <v>1.53649993210268</v>
      </c>
      <c r="N13" s="43">
        <v>2016</v>
      </c>
      <c r="O13" s="8">
        <v>43632</v>
      </c>
      <c r="P13" s="95">
        <v>105.15900000000001</v>
      </c>
      <c r="Q13" s="96"/>
      <c r="R13" s="93">
        <f>IF(P13="","",T13*M13*LOOKUP(RIGHT($D$2,3),定数!$A$6:$A$13,定数!$B$6:$B$13))</f>
        <v>11984.699470400703</v>
      </c>
      <c r="S13" s="94"/>
      <c r="T13" s="91">
        <f t="shared" si="5"/>
        <v>77.999999999998693</v>
      </c>
      <c r="U13" s="92"/>
      <c r="V13" s="23">
        <f t="shared" ref="V13:V22" si="6">IF(T13&lt;&gt;"",IF(T13&gt;0,1+V12,0),"")</f>
        <v>4</v>
      </c>
      <c r="W13">
        <f t="shared" si="2"/>
        <v>0</v>
      </c>
    </row>
    <row r="14" spans="2:23" x14ac:dyDescent="0.2">
      <c r="B14" s="42">
        <v>6</v>
      </c>
      <c r="C14" s="46">
        <f t="shared" si="3"/>
        <v>335674.01850003196</v>
      </c>
      <c r="D14" s="47"/>
      <c r="E14" s="43">
        <v>2016</v>
      </c>
      <c r="F14" s="8">
        <v>43653</v>
      </c>
      <c r="G14" s="43" t="s">
        <v>3</v>
      </c>
      <c r="H14" s="95">
        <v>100.881</v>
      </c>
      <c r="I14" s="96"/>
      <c r="J14" s="43">
        <v>30.7</v>
      </c>
      <c r="K14" s="46">
        <f t="shared" si="4"/>
        <v>10070.220555000958</v>
      </c>
      <c r="L14" s="47"/>
      <c r="M14" s="6">
        <f>IF(J14="","",(K14/J14)/LOOKUP(RIGHT($D$2,3),定数!$A$6:$A$13,定数!$B$6:$B$13))</f>
        <v>3.2802021351794655</v>
      </c>
      <c r="N14" s="43">
        <v>2016</v>
      </c>
      <c r="O14" s="8">
        <v>43654</v>
      </c>
      <c r="P14" s="95">
        <v>100.514</v>
      </c>
      <c r="Q14" s="96"/>
      <c r="R14" s="93">
        <f>IF(P14="","",T14*M14*LOOKUP(RIGHT($D$2,3),定数!$A$6:$A$13,定数!$B$6:$B$13))</f>
        <v>12038.341836108784</v>
      </c>
      <c r="S14" s="94"/>
      <c r="T14" s="91">
        <f t="shared" si="5"/>
        <v>36.700000000000443</v>
      </c>
      <c r="U14" s="92"/>
      <c r="V14" s="23">
        <f t="shared" si="6"/>
        <v>5</v>
      </c>
      <c r="W14">
        <f t="shared" si="2"/>
        <v>0</v>
      </c>
    </row>
    <row r="15" spans="2:23" x14ac:dyDescent="0.2">
      <c r="B15" s="42">
        <v>7</v>
      </c>
      <c r="C15" s="46">
        <f t="shared" si="3"/>
        <v>347712.36033614073</v>
      </c>
      <c r="D15" s="47"/>
      <c r="E15" s="43">
        <v>2016</v>
      </c>
      <c r="F15" s="8">
        <v>43666</v>
      </c>
      <c r="G15" s="43" t="s">
        <v>4</v>
      </c>
      <c r="H15" s="95">
        <v>106.143</v>
      </c>
      <c r="I15" s="96"/>
      <c r="J15" s="43">
        <v>27</v>
      </c>
      <c r="K15" s="46">
        <f t="shared" si="4"/>
        <v>10431.370810084221</v>
      </c>
      <c r="L15" s="47"/>
      <c r="M15" s="6">
        <f>IF(J15="","",(K15/J15)/LOOKUP(RIGHT($D$2,3),定数!$A$6:$A$13,定数!$B$6:$B$13))</f>
        <v>3.8634706704015631</v>
      </c>
      <c r="N15" s="43">
        <v>2016</v>
      </c>
      <c r="O15" s="8">
        <v>43666</v>
      </c>
      <c r="P15" s="95">
        <v>105.873</v>
      </c>
      <c r="Q15" s="96"/>
      <c r="R15" s="93">
        <f>IF(P15="","",T15*M15*LOOKUP(RIGHT($D$2,3),定数!$A$6:$A$13,定数!$B$6:$B$13))</f>
        <v>-10431.370810084067</v>
      </c>
      <c r="S15" s="94"/>
      <c r="T15" s="91">
        <f t="shared" si="5"/>
        <v>-26.999999999999602</v>
      </c>
      <c r="U15" s="92"/>
      <c r="V15" s="23">
        <f t="shared" si="6"/>
        <v>0</v>
      </c>
      <c r="W15">
        <f t="shared" si="2"/>
        <v>1</v>
      </c>
    </row>
    <row r="16" spans="2:23" x14ac:dyDescent="0.2">
      <c r="B16" s="42">
        <v>8</v>
      </c>
      <c r="C16" s="46">
        <f t="shared" si="3"/>
        <v>337280.98952605668</v>
      </c>
      <c r="D16" s="47"/>
      <c r="E16" s="43">
        <v>2016</v>
      </c>
      <c r="F16" s="8">
        <v>43674</v>
      </c>
      <c r="G16" s="43" t="s">
        <v>3</v>
      </c>
      <c r="H16" s="95">
        <v>104.626</v>
      </c>
      <c r="I16" s="96"/>
      <c r="J16" s="43">
        <v>66.599999999999994</v>
      </c>
      <c r="K16" s="46">
        <f t="shared" si="4"/>
        <v>10118.429685781701</v>
      </c>
      <c r="L16" s="47"/>
      <c r="M16" s="6">
        <f>IF(J16="","",(K16/J16)/LOOKUP(RIGHT($D$2,3),定数!$A$6:$A$13,定数!$B$6:$B$13))</f>
        <v>1.5192837366038592</v>
      </c>
      <c r="N16" s="43">
        <v>2016</v>
      </c>
      <c r="O16" s="8">
        <v>43675</v>
      </c>
      <c r="P16" s="95">
        <v>103.803</v>
      </c>
      <c r="Q16" s="96"/>
      <c r="R16" s="93">
        <f>IF(P16="","",T16*M16*LOOKUP(RIGHT($D$2,3),定数!$A$6:$A$13,定数!$B$6:$B$13))</f>
        <v>12503.705152249875</v>
      </c>
      <c r="S16" s="94"/>
      <c r="T16" s="91">
        <f t="shared" si="5"/>
        <v>82.30000000000075</v>
      </c>
      <c r="U16" s="92"/>
      <c r="V16" s="23">
        <f t="shared" si="6"/>
        <v>1</v>
      </c>
      <c r="W16">
        <f t="shared" si="2"/>
        <v>0</v>
      </c>
    </row>
    <row r="17" spans="2:23" x14ac:dyDescent="0.2">
      <c r="B17" s="42">
        <v>9</v>
      </c>
      <c r="C17" s="46">
        <f t="shared" si="3"/>
        <v>349784.69467830658</v>
      </c>
      <c r="D17" s="47"/>
      <c r="E17" s="43">
        <v>2016</v>
      </c>
      <c r="F17" s="8">
        <v>43678</v>
      </c>
      <c r="G17" s="43" t="s">
        <v>3</v>
      </c>
      <c r="H17" s="95">
        <v>102.191</v>
      </c>
      <c r="I17" s="96"/>
      <c r="J17" s="43">
        <v>29.9</v>
      </c>
      <c r="K17" s="46">
        <f t="shared" si="4"/>
        <v>10493.540840349197</v>
      </c>
      <c r="L17" s="47"/>
      <c r="M17" s="6">
        <f>IF(J17="","",(K17/J17)/LOOKUP(RIGHT($D$2,3),定数!$A$6:$A$13,定数!$B$6:$B$13))</f>
        <v>3.5095454315549155</v>
      </c>
      <c r="N17" s="43">
        <v>2016</v>
      </c>
      <c r="O17" s="8">
        <v>43679</v>
      </c>
      <c r="P17" s="95">
        <v>102.49</v>
      </c>
      <c r="Q17" s="96"/>
      <c r="R17" s="93">
        <f>IF(P17="","",T17*M17*LOOKUP(RIGHT($D$2,3),定数!$A$6:$A$13,定数!$B$6:$B$13))</f>
        <v>-10493.540840348931</v>
      </c>
      <c r="S17" s="94"/>
      <c r="T17" s="91">
        <f t="shared" si="5"/>
        <v>-29.899999999999238</v>
      </c>
      <c r="U17" s="92"/>
      <c r="V17" s="23">
        <f t="shared" si="6"/>
        <v>0</v>
      </c>
      <c r="W17">
        <f t="shared" si="2"/>
        <v>1</v>
      </c>
    </row>
    <row r="18" spans="2:23" x14ac:dyDescent="0.2">
      <c r="B18" s="42">
        <v>10</v>
      </c>
      <c r="C18" s="46">
        <f t="shared" si="3"/>
        <v>339291.15383795765</v>
      </c>
      <c r="D18" s="47"/>
      <c r="E18" s="43">
        <v>2016</v>
      </c>
      <c r="F18" s="8">
        <v>43695</v>
      </c>
      <c r="G18" s="43" t="s">
        <v>3</v>
      </c>
      <c r="H18" s="95">
        <v>100.023</v>
      </c>
      <c r="I18" s="96"/>
      <c r="J18" s="43">
        <v>61.4</v>
      </c>
      <c r="K18" s="46">
        <f t="shared" si="4"/>
        <v>10178.73461513873</v>
      </c>
      <c r="L18" s="47"/>
      <c r="M18" s="6">
        <f>IF(J18="","",(K18/J18)/LOOKUP(RIGHT($D$2,3),定数!$A$6:$A$13,定数!$B$6:$B$13))</f>
        <v>1.657774367286438</v>
      </c>
      <c r="N18" s="43">
        <v>2016</v>
      </c>
      <c r="O18" s="8">
        <v>43699</v>
      </c>
      <c r="P18" s="95">
        <v>100.637</v>
      </c>
      <c r="Q18" s="96"/>
      <c r="R18" s="93">
        <f>IF(P18="","",T18*M18*LOOKUP(RIGHT($D$2,3),定数!$A$6:$A$13,定数!$B$6:$B$13))</f>
        <v>-10178.734615138801</v>
      </c>
      <c r="S18" s="94"/>
      <c r="T18" s="91">
        <f t="shared" si="5"/>
        <v>-61.400000000000432</v>
      </c>
      <c r="U18" s="92"/>
      <c r="V18" s="23">
        <f t="shared" si="6"/>
        <v>0</v>
      </c>
      <c r="W18">
        <f t="shared" si="2"/>
        <v>2</v>
      </c>
    </row>
    <row r="19" spans="2:23" x14ac:dyDescent="0.2">
      <c r="B19" s="42">
        <v>11</v>
      </c>
      <c r="C19" s="46">
        <f t="shared" si="3"/>
        <v>329112.41922281886</v>
      </c>
      <c r="D19" s="47"/>
      <c r="E19" s="43">
        <v>2016</v>
      </c>
      <c r="F19" s="8">
        <v>43709</v>
      </c>
      <c r="G19" s="43" t="s">
        <v>4</v>
      </c>
      <c r="H19" s="95">
        <v>103.327</v>
      </c>
      <c r="I19" s="96"/>
      <c r="J19" s="43">
        <v>27.3</v>
      </c>
      <c r="K19" s="46">
        <f t="shared" si="4"/>
        <v>9873.3725766845655</v>
      </c>
      <c r="L19" s="47"/>
      <c r="M19" s="6">
        <f>IF(J19="","",(K19/J19)/LOOKUP(RIGHT($D$2,3),定数!$A$6:$A$13,定数!$B$6:$B$13))</f>
        <v>3.6166199914595478</v>
      </c>
      <c r="N19" s="43">
        <v>2016</v>
      </c>
      <c r="O19" s="8">
        <v>43709</v>
      </c>
      <c r="P19" s="95">
        <v>103.633</v>
      </c>
      <c r="Q19" s="96"/>
      <c r="R19" s="93">
        <f>IF(P19="","",T19*M19*LOOKUP(RIGHT($D$2,3),定数!$A$6:$A$13,定数!$B$6:$B$13))</f>
        <v>11066.857173866121</v>
      </c>
      <c r="S19" s="94"/>
      <c r="T19" s="91">
        <f t="shared" si="5"/>
        <v>30.599999999999739</v>
      </c>
      <c r="U19" s="92"/>
      <c r="V19" s="23">
        <f t="shared" si="6"/>
        <v>1</v>
      </c>
      <c r="W19">
        <f t="shared" si="2"/>
        <v>0</v>
      </c>
    </row>
    <row r="20" spans="2:23" x14ac:dyDescent="0.2">
      <c r="B20" s="42">
        <v>12</v>
      </c>
      <c r="C20" s="46">
        <f t="shared" si="3"/>
        <v>340179.27639668499</v>
      </c>
      <c r="D20" s="47"/>
      <c r="E20" s="43">
        <v>2016</v>
      </c>
      <c r="F20" s="8">
        <v>43727</v>
      </c>
      <c r="G20" s="43" t="s">
        <v>3</v>
      </c>
      <c r="H20" s="95">
        <v>101.979</v>
      </c>
      <c r="I20" s="96"/>
      <c r="J20" s="43">
        <v>17</v>
      </c>
      <c r="K20" s="46">
        <f t="shared" si="4"/>
        <v>10205.37829190055</v>
      </c>
      <c r="L20" s="47"/>
      <c r="M20" s="6">
        <f>IF(J20="","",(K20/J20)/LOOKUP(RIGHT($D$2,3),定数!$A$6:$A$13,定数!$B$6:$B$13))</f>
        <v>6.0031637011179706</v>
      </c>
      <c r="N20" s="43">
        <v>2016</v>
      </c>
      <c r="O20" s="8">
        <v>43727</v>
      </c>
      <c r="P20" s="95">
        <v>101.786</v>
      </c>
      <c r="Q20" s="96"/>
      <c r="R20" s="93">
        <f>IF(P20="","",T20*M20*LOOKUP(RIGHT($D$2,3),定数!$A$6:$A$13,定数!$B$6:$B$13))</f>
        <v>11586.105943157554</v>
      </c>
      <c r="S20" s="94"/>
      <c r="T20" s="91">
        <f t="shared" si="5"/>
        <v>19.299999999999784</v>
      </c>
      <c r="U20" s="92"/>
      <c r="V20" s="23">
        <f t="shared" si="6"/>
        <v>2</v>
      </c>
      <c r="W20">
        <f t="shared" si="2"/>
        <v>0</v>
      </c>
    </row>
    <row r="21" spans="2:23" x14ac:dyDescent="0.2">
      <c r="B21" s="42">
        <v>13</v>
      </c>
      <c r="C21" s="46">
        <f t="shared" si="3"/>
        <v>351765.38233984256</v>
      </c>
      <c r="D21" s="47"/>
      <c r="E21" s="43">
        <v>2016</v>
      </c>
      <c r="F21" s="8">
        <v>43744</v>
      </c>
      <c r="G21" s="43" t="s">
        <v>4</v>
      </c>
      <c r="H21" s="95">
        <v>103.768</v>
      </c>
      <c r="I21" s="96"/>
      <c r="J21" s="43">
        <v>31.5</v>
      </c>
      <c r="K21" s="46">
        <f t="shared" si="4"/>
        <v>10552.961470195276</v>
      </c>
      <c r="L21" s="47"/>
      <c r="M21" s="6">
        <f>IF(J21="","",(K21/J21)/LOOKUP(RIGHT($D$2,3),定数!$A$6:$A$13,定数!$B$6:$B$13))</f>
        <v>3.3501464984746905</v>
      </c>
      <c r="N21" s="43">
        <v>2016</v>
      </c>
      <c r="O21" s="8">
        <v>43745</v>
      </c>
      <c r="P21" s="95">
        <v>104.149</v>
      </c>
      <c r="Q21" s="96"/>
      <c r="R21" s="93">
        <f>IF(P21="","",T21*M21*LOOKUP(RIGHT($D$2,3),定数!$A$6:$A$13,定数!$B$6:$B$13))</f>
        <v>12764.058159188578</v>
      </c>
      <c r="S21" s="94"/>
      <c r="T21" s="91">
        <f t="shared" si="5"/>
        <v>38.100000000000023</v>
      </c>
      <c r="U21" s="92"/>
      <c r="V21" s="23">
        <f t="shared" si="6"/>
        <v>3</v>
      </c>
      <c r="W21">
        <f t="shared" si="2"/>
        <v>0</v>
      </c>
    </row>
    <row r="22" spans="2:23" x14ac:dyDescent="0.2">
      <c r="B22" s="42">
        <v>14</v>
      </c>
      <c r="C22" s="46">
        <f t="shared" si="3"/>
        <v>364529.44049903116</v>
      </c>
      <c r="D22" s="47"/>
      <c r="E22" s="43">
        <v>2016</v>
      </c>
      <c r="F22" s="8">
        <v>43772</v>
      </c>
      <c r="G22" s="43" t="s">
        <v>3</v>
      </c>
      <c r="H22" s="95">
        <v>103.248</v>
      </c>
      <c r="I22" s="96"/>
      <c r="J22" s="43">
        <v>15.2</v>
      </c>
      <c r="K22" s="46">
        <f t="shared" si="4"/>
        <v>10935.883214970934</v>
      </c>
      <c r="L22" s="47"/>
      <c r="M22" s="6">
        <f>IF(J22="","",(K22/J22)/LOOKUP(RIGHT($D$2,3),定数!$A$6:$A$13,定数!$B$6:$B$13))</f>
        <v>7.194660009849299</v>
      </c>
      <c r="N22" s="43">
        <v>2016</v>
      </c>
      <c r="O22" s="8">
        <v>43772</v>
      </c>
      <c r="P22" s="95">
        <v>102.976</v>
      </c>
      <c r="Q22" s="96"/>
      <c r="R22" s="93">
        <f>IF(P22="","",T22*M22*LOOKUP(RIGHT($D$2,3),定数!$A$6:$A$13,定数!$B$6:$B$13))</f>
        <v>19569.475226790491</v>
      </c>
      <c r="S22" s="94"/>
      <c r="T22" s="91">
        <f t="shared" si="5"/>
        <v>27.200000000000557</v>
      </c>
      <c r="U22" s="92"/>
      <c r="V22" s="23">
        <f t="shared" si="6"/>
        <v>4</v>
      </c>
      <c r="W22">
        <f t="shared" si="2"/>
        <v>0</v>
      </c>
    </row>
    <row r="23" spans="2:23" x14ac:dyDescent="0.2">
      <c r="B23" s="42">
        <v>15</v>
      </c>
      <c r="C23" s="46">
        <f t="shared" si="3"/>
        <v>384098.91572582163</v>
      </c>
      <c r="D23" s="47"/>
      <c r="E23" s="43">
        <v>2016</v>
      </c>
      <c r="F23" s="8">
        <v>43785</v>
      </c>
      <c r="G23" s="43" t="s">
        <v>4</v>
      </c>
      <c r="H23" s="95">
        <v>109.158</v>
      </c>
      <c r="I23" s="96"/>
      <c r="J23" s="43">
        <v>37.1</v>
      </c>
      <c r="K23" s="46">
        <f t="shared" si="4"/>
        <v>11522.967471774649</v>
      </c>
      <c r="L23" s="47"/>
      <c r="M23" s="6">
        <f>IF(J23="","",(K23/J23)/LOOKUP(RIGHT($D$2,3),定数!$A$6:$A$13,定数!$B$6:$B$13))</f>
        <v>3.1059211514217382</v>
      </c>
      <c r="N23" s="43">
        <v>2016</v>
      </c>
      <c r="O23" s="88">
        <v>43785</v>
      </c>
      <c r="P23" s="95">
        <v>108.78700000000001</v>
      </c>
      <c r="Q23" s="96"/>
      <c r="R23" s="93">
        <f>IF(P23="","",T23*M23*LOOKUP(RIGHT($D$2,3),定数!$A$6:$A$13,定数!$B$6:$B$13))</f>
        <v>-11522.967471774497</v>
      </c>
      <c r="S23" s="94"/>
      <c r="T23" s="91">
        <f t="shared" si="5"/>
        <v>-37.099999999999511</v>
      </c>
      <c r="U23" s="92"/>
      <c r="V23" t="str">
        <f t="shared" ref="V23:W74" si="7">IF(S23&lt;&gt;"",IF(S23&lt;0,1+V22,0),"")</f>
        <v/>
      </c>
      <c r="W23">
        <f t="shared" si="2"/>
        <v>1</v>
      </c>
    </row>
    <row r="24" spans="2:23" x14ac:dyDescent="0.2">
      <c r="B24" s="42">
        <v>16</v>
      </c>
      <c r="C24" s="46">
        <f t="shared" si="3"/>
        <v>372575.94825404714</v>
      </c>
      <c r="D24" s="47"/>
      <c r="E24" s="43">
        <v>2016</v>
      </c>
      <c r="F24" s="8">
        <v>43786</v>
      </c>
      <c r="G24" s="43" t="s">
        <v>3</v>
      </c>
      <c r="H24" s="95">
        <v>108.886</v>
      </c>
      <c r="I24" s="96"/>
      <c r="J24" s="43">
        <v>56.9</v>
      </c>
      <c r="K24" s="46">
        <f t="shared" si="4"/>
        <v>11177.278447621413</v>
      </c>
      <c r="L24" s="47"/>
      <c r="M24" s="6">
        <f>IF(J24="","",(K24/J24)/LOOKUP(RIGHT($D$2,3),定数!$A$6:$A$13,定数!$B$6:$B$13))</f>
        <v>1.964372310654027</v>
      </c>
      <c r="N24" s="43">
        <v>2016</v>
      </c>
      <c r="O24" s="8">
        <v>43786</v>
      </c>
      <c r="P24" s="95">
        <v>109.455</v>
      </c>
      <c r="Q24" s="96"/>
      <c r="R24" s="93">
        <f>IF(P24="","",T24*M24*LOOKUP(RIGHT($D$2,3),定数!$A$6:$A$13,定数!$B$6:$B$13))</f>
        <v>-11177.278447621466</v>
      </c>
      <c r="S24" s="94"/>
      <c r="T24" s="91">
        <f t="shared" si="5"/>
        <v>-56.900000000000261</v>
      </c>
      <c r="U24" s="92"/>
      <c r="V24" t="str">
        <f t="shared" si="7"/>
        <v/>
      </c>
      <c r="W24">
        <f t="shared" si="2"/>
        <v>2</v>
      </c>
    </row>
    <row r="25" spans="2:23" x14ac:dyDescent="0.2">
      <c r="B25" s="42">
        <v>17</v>
      </c>
      <c r="C25" s="46">
        <f>IF(R24="","",C24+R24)</f>
        <v>361398.66980642569</v>
      </c>
      <c r="D25" s="47"/>
      <c r="E25" s="43">
        <v>2016</v>
      </c>
      <c r="F25" s="8">
        <v>43797</v>
      </c>
      <c r="G25" s="43" t="s">
        <v>3</v>
      </c>
      <c r="H25" s="95">
        <v>112.20399999999999</v>
      </c>
      <c r="I25" s="96"/>
      <c r="J25" s="43">
        <v>58.5</v>
      </c>
      <c r="K25" s="46">
        <f t="shared" si="4"/>
        <v>10841.960094192771</v>
      </c>
      <c r="L25" s="47"/>
      <c r="M25" s="6">
        <f>IF(J25="","",(K25/J25)/LOOKUP(RIGHT($D$2,3),定数!$A$6:$A$13,定数!$B$6:$B$13))</f>
        <v>1.8533265118278239</v>
      </c>
      <c r="N25" s="43">
        <v>2016</v>
      </c>
      <c r="O25" s="8">
        <v>43797</v>
      </c>
      <c r="P25" s="95">
        <v>112.789</v>
      </c>
      <c r="Q25" s="96"/>
      <c r="R25" s="93">
        <f>IF(P25="","",T25*M25*LOOKUP(RIGHT($D$2,3),定数!$A$6:$A$13,定数!$B$6:$B$13))</f>
        <v>-10841.960094192918</v>
      </c>
      <c r="S25" s="94"/>
      <c r="T25" s="91">
        <f t="shared" si="5"/>
        <v>-58.500000000000796</v>
      </c>
      <c r="U25" s="92"/>
      <c r="V25" t="str">
        <f t="shared" si="7"/>
        <v/>
      </c>
      <c r="W25">
        <f t="shared" si="2"/>
        <v>3</v>
      </c>
    </row>
    <row r="26" spans="2:23" x14ac:dyDescent="0.2">
      <c r="B26" s="42">
        <v>18</v>
      </c>
      <c r="C26" s="46">
        <f t="shared" ref="C26:C30" si="8">IF(R25="","",C25+R25)</f>
        <v>350556.70971223275</v>
      </c>
      <c r="D26" s="47"/>
      <c r="E26" s="43">
        <v>2016</v>
      </c>
      <c r="F26" s="8">
        <v>43814</v>
      </c>
      <c r="G26" s="43" t="s">
        <v>4</v>
      </c>
      <c r="H26" s="95">
        <v>118.602</v>
      </c>
      <c r="I26" s="96"/>
      <c r="J26" s="43">
        <v>94.8</v>
      </c>
      <c r="K26" s="46">
        <f t="shared" si="4"/>
        <v>10516.701291366982</v>
      </c>
      <c r="L26" s="47"/>
      <c r="M26" s="6">
        <f>IF(J26="","",(K26/J26)/LOOKUP(RIGHT($D$2,3),定数!$A$6:$A$13,定数!$B$6:$B$13))</f>
        <v>1.1093566763045342</v>
      </c>
      <c r="N26" s="43">
        <v>2016</v>
      </c>
      <c r="O26" s="8">
        <v>43816</v>
      </c>
      <c r="P26" s="95">
        <v>117.654</v>
      </c>
      <c r="Q26" s="96"/>
      <c r="R26" s="93">
        <f>IF(P26="","",T26*M26*LOOKUP(RIGHT($D$2,3),定数!$A$6:$A$13,定数!$B$6:$B$13))</f>
        <v>-10516.701291367068</v>
      </c>
      <c r="S26" s="94"/>
      <c r="T26" s="91">
        <f t="shared" si="5"/>
        <v>-94.80000000000075</v>
      </c>
      <c r="U26" s="92"/>
      <c r="V26" t="str">
        <f t="shared" si="7"/>
        <v/>
      </c>
      <c r="W26">
        <f t="shared" si="2"/>
        <v>4</v>
      </c>
    </row>
    <row r="27" spans="2:23" x14ac:dyDescent="0.2">
      <c r="B27" s="42">
        <v>19</v>
      </c>
      <c r="C27" s="46">
        <f t="shared" si="8"/>
        <v>340040.00842086569</v>
      </c>
      <c r="D27" s="47"/>
      <c r="E27" s="43">
        <v>2017</v>
      </c>
      <c r="F27" s="8">
        <v>43502</v>
      </c>
      <c r="G27" s="43" t="s">
        <v>3</v>
      </c>
      <c r="H27" s="95">
        <v>112.477</v>
      </c>
      <c r="I27" s="96"/>
      <c r="J27" s="43">
        <v>29.1</v>
      </c>
      <c r="K27" s="46">
        <f t="shared" si="4"/>
        <v>10201.200252625971</v>
      </c>
      <c r="L27" s="47"/>
      <c r="M27" s="6">
        <f>IF(J27="","",(K27/J27)/LOOKUP(RIGHT($D$2,3),定数!$A$6:$A$13,定数!$B$6:$B$13))</f>
        <v>3.5055670971223263</v>
      </c>
      <c r="N27" s="43">
        <v>2017</v>
      </c>
      <c r="O27" s="88">
        <v>43502</v>
      </c>
      <c r="P27" s="97">
        <v>112.13</v>
      </c>
      <c r="Q27" s="98"/>
      <c r="R27" s="93">
        <f>IF(P27="","",T27*M27*LOOKUP(RIGHT($D$2,3),定数!$A$6:$A$13,定数!$B$6:$B$13))</f>
        <v>12164.317827014767</v>
      </c>
      <c r="S27" s="94"/>
      <c r="T27" s="91">
        <f t="shared" si="5"/>
        <v>34.700000000000841</v>
      </c>
      <c r="U27" s="92"/>
      <c r="V27" t="str">
        <f t="shared" si="7"/>
        <v/>
      </c>
      <c r="W27">
        <f t="shared" si="2"/>
        <v>0</v>
      </c>
    </row>
    <row r="28" spans="2:23" x14ac:dyDescent="0.2">
      <c r="B28" s="42">
        <v>20</v>
      </c>
      <c r="C28" s="46">
        <f t="shared" si="8"/>
        <v>352204.32624788047</v>
      </c>
      <c r="D28" s="47"/>
      <c r="E28" s="43">
        <v>2017</v>
      </c>
      <c r="F28" s="8">
        <v>43507</v>
      </c>
      <c r="G28" s="43" t="s">
        <v>4</v>
      </c>
      <c r="H28" s="95">
        <v>113.63</v>
      </c>
      <c r="I28" s="96"/>
      <c r="J28" s="43">
        <v>77.5</v>
      </c>
      <c r="K28" s="46">
        <f t="shared" si="4"/>
        <v>10566.129787436414</v>
      </c>
      <c r="L28" s="47"/>
      <c r="M28" s="6">
        <f>IF(J28="","",(K28/J28)/LOOKUP(RIGHT($D$2,3),定数!$A$6:$A$13,定数!$B$6:$B$13))</f>
        <v>1.3633715854756661</v>
      </c>
      <c r="N28" s="43">
        <v>2017</v>
      </c>
      <c r="O28" s="8">
        <v>43511</v>
      </c>
      <c r="P28" s="95">
        <v>114.592</v>
      </c>
      <c r="Q28" s="96"/>
      <c r="R28" s="93">
        <f>IF(P28="","",T28*M28*LOOKUP(RIGHT($D$2,3),定数!$A$6:$A$13,定数!$B$6:$B$13))</f>
        <v>13115.634652275952</v>
      </c>
      <c r="S28" s="94"/>
      <c r="T28" s="91">
        <f t="shared" si="5"/>
        <v>96.20000000000033</v>
      </c>
      <c r="U28" s="92"/>
      <c r="V28" t="str">
        <f t="shared" si="7"/>
        <v/>
      </c>
      <c r="W28">
        <f t="shared" si="2"/>
        <v>0</v>
      </c>
    </row>
    <row r="29" spans="2:23" x14ac:dyDescent="0.2">
      <c r="B29" s="42">
        <v>21</v>
      </c>
      <c r="C29" s="46">
        <f t="shared" si="8"/>
        <v>365319.96090015641</v>
      </c>
      <c r="D29" s="47"/>
      <c r="E29" s="43">
        <v>2017</v>
      </c>
      <c r="F29" s="8">
        <v>43509</v>
      </c>
      <c r="G29" s="43" t="s">
        <v>4</v>
      </c>
      <c r="H29" s="95">
        <v>113.938</v>
      </c>
      <c r="I29" s="96"/>
      <c r="J29" s="43">
        <v>32.6</v>
      </c>
      <c r="K29" s="46">
        <f t="shared" si="4"/>
        <v>10959.598827004691</v>
      </c>
      <c r="L29" s="47"/>
      <c r="M29" s="6">
        <f>IF(J29="","",(K29/J29)/LOOKUP(RIGHT($D$2,3),定数!$A$6:$A$13,定数!$B$6:$B$13))</f>
        <v>3.3618401309830341</v>
      </c>
      <c r="N29" s="43">
        <v>2017</v>
      </c>
      <c r="O29" s="88">
        <v>43510</v>
      </c>
      <c r="P29" s="97">
        <v>113.61199999999999</v>
      </c>
      <c r="Q29" s="98"/>
      <c r="R29" s="93">
        <f>IF(P29="","",T29*M29*LOOKUP(RIGHT($D$2,3),定数!$A$6:$A$13,定数!$B$6:$B$13))</f>
        <v>-10959.598827004947</v>
      </c>
      <c r="S29" s="94"/>
      <c r="T29" s="91">
        <f t="shared" si="5"/>
        <v>-32.600000000000762</v>
      </c>
      <c r="U29" s="92"/>
      <c r="V29" t="str">
        <f t="shared" si="7"/>
        <v/>
      </c>
      <c r="W29">
        <f t="shared" si="2"/>
        <v>1</v>
      </c>
    </row>
    <row r="30" spans="2:23" x14ac:dyDescent="0.2">
      <c r="B30" s="42">
        <v>22</v>
      </c>
      <c r="C30" s="46">
        <f t="shared" si="8"/>
        <v>354360.36207315145</v>
      </c>
      <c r="D30" s="47"/>
      <c r="E30" s="43">
        <v>2017</v>
      </c>
      <c r="F30" s="8">
        <v>43523</v>
      </c>
      <c r="G30" s="43" t="s">
        <v>3</v>
      </c>
      <c r="H30" s="95">
        <v>112.173</v>
      </c>
      <c r="I30" s="96"/>
      <c r="J30" s="43">
        <v>31.1</v>
      </c>
      <c r="K30" s="46">
        <f t="shared" si="4"/>
        <v>10630.810862194543</v>
      </c>
      <c r="L30" s="47"/>
      <c r="M30" s="6">
        <f>IF(J30="","",(K30/J30)/LOOKUP(RIGHT($D$2,3),定数!$A$6:$A$13,定数!$B$6:$B$13))</f>
        <v>3.4182671582619109</v>
      </c>
      <c r="N30" s="43">
        <v>2017</v>
      </c>
      <c r="O30" s="8">
        <v>43524</v>
      </c>
      <c r="P30" s="95">
        <v>112.48399999999999</v>
      </c>
      <c r="Q30" s="96"/>
      <c r="R30" s="93">
        <f>IF(P30="","",T30*M30*LOOKUP(RIGHT($D$2,3),定数!$A$6:$A$13,定数!$B$6:$B$13))</f>
        <v>-10630.810862194297</v>
      </c>
      <c r="S30" s="94"/>
      <c r="T30" s="91">
        <f t="shared" si="5"/>
        <v>-31.099999999999284</v>
      </c>
      <c r="U30" s="92"/>
      <c r="V30" t="str">
        <f t="shared" si="7"/>
        <v/>
      </c>
      <c r="W30">
        <f t="shared" si="2"/>
        <v>2</v>
      </c>
    </row>
    <row r="31" spans="2:23" x14ac:dyDescent="0.2">
      <c r="B31" s="42">
        <v>23</v>
      </c>
      <c r="C31" s="46">
        <f>IF(R30="","",C30+R30)</f>
        <v>343729.55121095717</v>
      </c>
      <c r="D31" s="47"/>
      <c r="E31" s="43">
        <v>2017</v>
      </c>
      <c r="F31" s="8">
        <v>43527</v>
      </c>
      <c r="G31" s="43" t="s">
        <v>4</v>
      </c>
      <c r="H31" s="95">
        <v>114.54</v>
      </c>
      <c r="I31" s="96"/>
      <c r="J31" s="43">
        <v>29.9</v>
      </c>
      <c r="K31" s="46">
        <f t="shared" si="4"/>
        <v>10311.886536328715</v>
      </c>
      <c r="L31" s="47"/>
      <c r="M31" s="6">
        <f>IF(J31="","",(K31/J31)/LOOKUP(RIGHT($D$2,3),定数!$A$6:$A$13,定数!$B$6:$B$13))</f>
        <v>3.4487914837219784</v>
      </c>
      <c r="N31" s="43">
        <v>2017</v>
      </c>
      <c r="O31" s="8">
        <v>43528</v>
      </c>
      <c r="P31" s="95">
        <v>114.241</v>
      </c>
      <c r="Q31" s="96"/>
      <c r="R31" s="93">
        <f>IF(P31="","",T31*M31*LOOKUP(RIGHT($D$2,3),定数!$A$6:$A$13,定数!$B$6:$B$13))</f>
        <v>-10311.886536328942</v>
      </c>
      <c r="S31" s="94"/>
      <c r="T31" s="91">
        <f t="shared" si="5"/>
        <v>-29.900000000000659</v>
      </c>
      <c r="U31" s="92"/>
      <c r="V31" t="str">
        <f t="shared" si="7"/>
        <v/>
      </c>
      <c r="W31">
        <f t="shared" si="2"/>
        <v>3</v>
      </c>
    </row>
    <row r="32" spans="2:23" x14ac:dyDescent="0.2">
      <c r="B32" s="42">
        <v>24</v>
      </c>
      <c r="C32" s="46">
        <f t="shared" ref="C32:C44" si="9">IF(R31="","",C31+R31)</f>
        <v>333417.66467462823</v>
      </c>
      <c r="D32" s="47"/>
      <c r="E32" s="43">
        <v>2017</v>
      </c>
      <c r="F32" s="8">
        <v>43544</v>
      </c>
      <c r="G32" s="43" t="s">
        <v>3</v>
      </c>
      <c r="H32" s="95">
        <v>112.685</v>
      </c>
      <c r="I32" s="96"/>
      <c r="J32" s="43">
        <v>20.5</v>
      </c>
      <c r="K32" s="46">
        <f t="shared" si="4"/>
        <v>10002.529940238846</v>
      </c>
      <c r="L32" s="47"/>
      <c r="M32" s="6">
        <f>IF(J32="","",(K32/J32)/LOOKUP(RIGHT($D$2,3),定数!$A$6:$A$13,定数!$B$6:$B$13))</f>
        <v>4.879282897677486</v>
      </c>
      <c r="N32" s="43">
        <v>2017</v>
      </c>
      <c r="O32" s="8">
        <v>43545</v>
      </c>
      <c r="P32" s="95">
        <v>112.447</v>
      </c>
      <c r="Q32" s="96"/>
      <c r="R32" s="93">
        <f>IF(P32="","",T32*M32*LOOKUP(RIGHT($D$2,3),定数!$A$6:$A$13,定数!$B$6:$B$13))</f>
        <v>11612.693296472395</v>
      </c>
      <c r="S32" s="94"/>
      <c r="T32" s="91">
        <f t="shared" si="5"/>
        <v>23.799999999999955</v>
      </c>
      <c r="U32" s="92"/>
      <c r="V32" t="str">
        <f t="shared" si="7"/>
        <v/>
      </c>
      <c r="W32">
        <f t="shared" si="2"/>
        <v>0</v>
      </c>
    </row>
    <row r="33" spans="2:23" x14ac:dyDescent="0.2">
      <c r="B33" s="42">
        <v>25</v>
      </c>
      <c r="C33" s="46">
        <f t="shared" si="9"/>
        <v>345030.3579711006</v>
      </c>
      <c r="D33" s="47"/>
      <c r="E33" s="43">
        <v>2017</v>
      </c>
      <c r="F33" s="8">
        <v>43553</v>
      </c>
      <c r="G33" s="43" t="s">
        <v>4</v>
      </c>
      <c r="H33" s="95">
        <v>111.09</v>
      </c>
      <c r="I33" s="96"/>
      <c r="J33" s="43">
        <v>38.1</v>
      </c>
      <c r="K33" s="46">
        <f t="shared" si="4"/>
        <v>10350.910739133018</v>
      </c>
      <c r="L33" s="47"/>
      <c r="M33" s="6">
        <f>IF(J33="","",(K33/J33)/LOOKUP(RIGHT($D$2,3),定数!$A$6:$A$13,定数!$B$6:$B$13))</f>
        <v>2.7167744722133902</v>
      </c>
      <c r="N33" s="43">
        <v>2017</v>
      </c>
      <c r="O33" s="8">
        <v>43555</v>
      </c>
      <c r="P33" s="95">
        <v>111.55200000000001</v>
      </c>
      <c r="Q33" s="96"/>
      <c r="R33" s="93">
        <f>IF(P33="","",T33*M33*LOOKUP(RIGHT($D$2,3),定数!$A$6:$A$13,定数!$B$6:$B$13))</f>
        <v>12551.498061625953</v>
      </c>
      <c r="S33" s="94"/>
      <c r="T33" s="91">
        <f t="shared" si="5"/>
        <v>46.20000000000033</v>
      </c>
      <c r="U33" s="92"/>
      <c r="V33" t="str">
        <f t="shared" si="7"/>
        <v/>
      </c>
      <c r="W33">
        <f t="shared" si="2"/>
        <v>0</v>
      </c>
    </row>
    <row r="34" spans="2:23" x14ac:dyDescent="0.2">
      <c r="B34" s="42">
        <v>26</v>
      </c>
      <c r="C34" s="46">
        <f t="shared" si="9"/>
        <v>357581.85603272653</v>
      </c>
      <c r="D34" s="47"/>
      <c r="E34" s="43">
        <v>2017</v>
      </c>
      <c r="F34" s="8">
        <v>43582</v>
      </c>
      <c r="G34" s="43" t="s">
        <v>4</v>
      </c>
      <c r="H34" s="95">
        <v>111.35899999999999</v>
      </c>
      <c r="I34" s="96"/>
      <c r="J34" s="43">
        <v>25.4</v>
      </c>
      <c r="K34" s="46">
        <f t="shared" si="4"/>
        <v>10727.455680981795</v>
      </c>
      <c r="L34" s="47"/>
      <c r="M34" s="6">
        <f>IF(J34="","",(K34/J34)/LOOKUP(RIGHT($D$2,3),定数!$A$6:$A$13,定数!$B$6:$B$13))</f>
        <v>4.2234077484180297</v>
      </c>
      <c r="N34" s="43">
        <v>2017</v>
      </c>
      <c r="O34" s="8">
        <v>43582</v>
      </c>
      <c r="P34" s="95">
        <v>111.105</v>
      </c>
      <c r="Q34" s="96"/>
      <c r="R34" s="93">
        <f>IF(P34="","",T34*M34*LOOKUP(RIGHT($D$2,3),定数!$A$6:$A$13,定数!$B$6:$B$13))</f>
        <v>-10727.455680981402</v>
      </c>
      <c r="S34" s="94"/>
      <c r="T34" s="91">
        <f t="shared" si="5"/>
        <v>-25.399999999999068</v>
      </c>
      <c r="U34" s="92"/>
      <c r="V34" t="str">
        <f t="shared" si="7"/>
        <v/>
      </c>
      <c r="W34">
        <f t="shared" si="2"/>
        <v>1</v>
      </c>
    </row>
    <row r="35" spans="2:23" x14ac:dyDescent="0.2">
      <c r="B35" s="42">
        <v>27</v>
      </c>
      <c r="C35" s="46">
        <f t="shared" si="9"/>
        <v>346854.40035174513</v>
      </c>
      <c r="D35" s="47"/>
      <c r="E35" s="43">
        <v>2017</v>
      </c>
      <c r="F35" s="8">
        <v>43615</v>
      </c>
      <c r="G35" s="43" t="s">
        <v>3</v>
      </c>
      <c r="H35" s="95">
        <v>110.881</v>
      </c>
      <c r="I35" s="96"/>
      <c r="J35" s="43">
        <v>34.799999999999997</v>
      </c>
      <c r="K35" s="46">
        <f t="shared" si="4"/>
        <v>10405.632010552354</v>
      </c>
      <c r="L35" s="47"/>
      <c r="M35" s="6">
        <f>IF(J35="","",(K35/J35)/LOOKUP(RIGHT($D$2,3),定数!$A$6:$A$13,定数!$B$6:$B$13))</f>
        <v>2.9901241409633199</v>
      </c>
      <c r="N35" s="43">
        <v>2017</v>
      </c>
      <c r="O35" s="8">
        <v>43617</v>
      </c>
      <c r="P35" s="95">
        <v>111.229</v>
      </c>
      <c r="Q35" s="96"/>
      <c r="R35" s="93">
        <f>IF(P35="","",T35*M35*LOOKUP(RIGHT($D$2,3),定数!$A$6:$A$13,定数!$B$6:$B$13))</f>
        <v>-10405.632010552323</v>
      </c>
      <c r="S35" s="94"/>
      <c r="T35" s="91">
        <f t="shared" si="5"/>
        <v>-34.799999999999898</v>
      </c>
      <c r="U35" s="92"/>
      <c r="V35" t="str">
        <f t="shared" si="7"/>
        <v/>
      </c>
      <c r="W35">
        <f t="shared" si="2"/>
        <v>2</v>
      </c>
    </row>
    <row r="36" spans="2:23" x14ac:dyDescent="0.2">
      <c r="B36" s="42">
        <v>28</v>
      </c>
      <c r="C36" s="46">
        <f t="shared" si="9"/>
        <v>336448.7683411928</v>
      </c>
      <c r="D36" s="47"/>
      <c r="E36" s="43">
        <v>2017</v>
      </c>
      <c r="F36" s="8">
        <v>43713</v>
      </c>
      <c r="G36" s="43" t="s">
        <v>3</v>
      </c>
      <c r="H36" s="95">
        <v>109.255</v>
      </c>
      <c r="I36" s="96"/>
      <c r="J36" s="43">
        <v>29.1</v>
      </c>
      <c r="K36" s="46">
        <f t="shared" si="4"/>
        <v>10093.463050235783</v>
      </c>
      <c r="L36" s="47"/>
      <c r="M36" s="6">
        <f>IF(J36="","",(K36/J36)/LOOKUP(RIGHT($D$2,3),定数!$A$6:$A$13,定数!$B$6:$B$13))</f>
        <v>3.4685440035174508</v>
      </c>
      <c r="N36" s="43">
        <v>2017</v>
      </c>
      <c r="O36" s="8">
        <v>43716</v>
      </c>
      <c r="P36" s="95">
        <v>108.908</v>
      </c>
      <c r="Q36" s="96"/>
      <c r="R36" s="93">
        <f>IF(P36="","",T36*M36*LOOKUP(RIGHT($D$2,3),定数!$A$6:$A$13,定数!$B$6:$B$13))</f>
        <v>12035.847692205352</v>
      </c>
      <c r="S36" s="94"/>
      <c r="T36" s="91">
        <f t="shared" si="5"/>
        <v>34.69999999999942</v>
      </c>
      <c r="U36" s="92"/>
      <c r="V36" t="str">
        <f t="shared" si="7"/>
        <v/>
      </c>
      <c r="W36">
        <f t="shared" si="2"/>
        <v>0</v>
      </c>
    </row>
    <row r="37" spans="2:23" x14ac:dyDescent="0.2">
      <c r="B37" s="42">
        <v>29</v>
      </c>
      <c r="C37" s="46">
        <f t="shared" si="9"/>
        <v>348484.61603339814</v>
      </c>
      <c r="D37" s="47"/>
      <c r="E37" s="43">
        <v>2017</v>
      </c>
      <c r="F37" s="8">
        <v>43714</v>
      </c>
      <c r="G37" s="43" t="s">
        <v>3</v>
      </c>
      <c r="H37" s="95">
        <v>108.768</v>
      </c>
      <c r="I37" s="96"/>
      <c r="J37" s="43">
        <v>40</v>
      </c>
      <c r="K37" s="46">
        <f t="shared" si="4"/>
        <v>10454.538481001944</v>
      </c>
      <c r="L37" s="47"/>
      <c r="M37" s="6">
        <f>IF(J37="","",(K37/J37)/LOOKUP(RIGHT($D$2,3),定数!$A$6:$A$13,定数!$B$6:$B$13))</f>
        <v>2.6136346202504859</v>
      </c>
      <c r="N37" s="43">
        <v>2017</v>
      </c>
      <c r="O37" s="8">
        <v>43715</v>
      </c>
      <c r="P37" s="95">
        <v>109.16800000000001</v>
      </c>
      <c r="Q37" s="96"/>
      <c r="R37" s="93">
        <f>IF(P37="","",T37*M37*LOOKUP(RIGHT($D$2,3),定数!$A$6:$A$13,定数!$B$6:$B$13))</f>
        <v>-10454.538481002091</v>
      </c>
      <c r="S37" s="94"/>
      <c r="T37" s="91">
        <f t="shared" si="5"/>
        <v>-40.000000000000568</v>
      </c>
      <c r="U37" s="92"/>
      <c r="V37" t="str">
        <f t="shared" si="7"/>
        <v/>
      </c>
      <c r="W37">
        <f t="shared" si="2"/>
        <v>1</v>
      </c>
    </row>
    <row r="38" spans="2:23" x14ac:dyDescent="0.2">
      <c r="B38" s="42">
        <v>30</v>
      </c>
      <c r="C38" s="46">
        <f t="shared" si="9"/>
        <v>338030.07755239605</v>
      </c>
      <c r="D38" s="47"/>
      <c r="E38" s="43">
        <v>2017</v>
      </c>
      <c r="F38" s="8">
        <v>43765</v>
      </c>
      <c r="G38" s="43" t="s">
        <v>4</v>
      </c>
      <c r="H38" s="95">
        <v>114.041</v>
      </c>
      <c r="I38" s="96"/>
      <c r="J38" s="43">
        <v>34.5</v>
      </c>
      <c r="K38" s="46">
        <f t="shared" si="4"/>
        <v>10140.902326571881</v>
      </c>
      <c r="L38" s="47"/>
      <c r="M38" s="6">
        <f>IF(J38="","",(K38/J38)/LOOKUP(RIGHT($D$2,3),定数!$A$6:$A$13,定数!$B$6:$B$13))</f>
        <v>2.9393919787164875</v>
      </c>
      <c r="N38" s="43">
        <v>2017</v>
      </c>
      <c r="O38" s="8">
        <v>43766</v>
      </c>
      <c r="P38" s="95">
        <v>113.696</v>
      </c>
      <c r="Q38" s="96"/>
      <c r="R38" s="93">
        <f>IF(P38="","",T38*M38*LOOKUP(RIGHT($D$2,3),定数!$A$6:$A$13,定数!$B$6:$B$13))</f>
        <v>-10140.90232657185</v>
      </c>
      <c r="S38" s="94"/>
      <c r="T38" s="91">
        <f t="shared" si="5"/>
        <v>-34.499999999999886</v>
      </c>
      <c r="U38" s="92"/>
      <c r="V38" t="str">
        <f t="shared" si="7"/>
        <v/>
      </c>
      <c r="W38">
        <f t="shared" si="2"/>
        <v>2</v>
      </c>
    </row>
    <row r="39" spans="2:23" x14ac:dyDescent="0.2">
      <c r="B39" s="42">
        <v>31</v>
      </c>
      <c r="C39" s="46">
        <f t="shared" si="9"/>
        <v>327889.17522582418</v>
      </c>
      <c r="D39" s="47"/>
      <c r="E39" s="43">
        <v>2017</v>
      </c>
      <c r="F39" s="8">
        <v>43772</v>
      </c>
      <c r="G39" s="43" t="s">
        <v>4</v>
      </c>
      <c r="H39" s="95">
        <v>114.066</v>
      </c>
      <c r="I39" s="96"/>
      <c r="J39" s="43">
        <v>18.100000000000001</v>
      </c>
      <c r="K39" s="46">
        <f t="shared" si="4"/>
        <v>9836.6752567747244</v>
      </c>
      <c r="L39" s="47"/>
      <c r="M39" s="6">
        <f>IF(J39="","",(K39/J39)/LOOKUP(RIGHT($D$2,3),定数!$A$6:$A$13,定数!$B$6:$B$13))</f>
        <v>5.4346272136876932</v>
      </c>
      <c r="N39" s="43">
        <v>2017</v>
      </c>
      <c r="O39" s="8">
        <v>43772</v>
      </c>
      <c r="P39" s="95">
        <v>113.88500000000001</v>
      </c>
      <c r="Q39" s="96"/>
      <c r="R39" s="93">
        <f>IF(P39="","",T39*M39*LOOKUP(RIGHT($D$2,3),定数!$A$6:$A$13,定数!$B$6:$B$13))</f>
        <v>-9836.6752567745825</v>
      </c>
      <c r="S39" s="94"/>
      <c r="T39" s="91">
        <f t="shared" si="5"/>
        <v>-18.099999999999739</v>
      </c>
      <c r="U39" s="92"/>
      <c r="V39" t="str">
        <f t="shared" si="7"/>
        <v/>
      </c>
      <c r="W39">
        <f t="shared" si="2"/>
        <v>3</v>
      </c>
    </row>
    <row r="40" spans="2:23" x14ac:dyDescent="0.2">
      <c r="B40" s="42">
        <v>32</v>
      </c>
      <c r="C40" s="46">
        <f t="shared" si="9"/>
        <v>318052.49996904959</v>
      </c>
      <c r="D40" s="47"/>
      <c r="E40" s="43">
        <v>2017</v>
      </c>
      <c r="F40" s="8">
        <v>43779</v>
      </c>
      <c r="G40" s="43" t="s">
        <v>3</v>
      </c>
      <c r="H40" s="95">
        <v>113.309</v>
      </c>
      <c r="I40" s="96"/>
      <c r="J40" s="43">
        <v>31.9</v>
      </c>
      <c r="K40" s="46">
        <f t="shared" si="4"/>
        <v>9541.5749990714867</v>
      </c>
      <c r="L40" s="47"/>
      <c r="M40" s="6">
        <f>IF(J40="","",(K40/J40)/LOOKUP(RIGHT($D$2,3),定数!$A$6:$A$13,定数!$B$6:$B$13))</f>
        <v>2.9910893414017199</v>
      </c>
      <c r="N40" s="43">
        <v>2017</v>
      </c>
      <c r="O40" s="8">
        <v>43782</v>
      </c>
      <c r="P40" s="95">
        <v>113.628</v>
      </c>
      <c r="Q40" s="96"/>
      <c r="R40" s="93">
        <f>IF(P40="","",T40*M40*LOOKUP(RIGHT($D$2,3),定数!$A$6:$A$13,定数!$B$6:$B$13))</f>
        <v>-9541.5749990715649</v>
      </c>
      <c r="S40" s="94"/>
      <c r="T40" s="91">
        <f t="shared" si="5"/>
        <v>-31.900000000000261</v>
      </c>
      <c r="U40" s="92"/>
      <c r="V40" t="str">
        <f t="shared" si="7"/>
        <v/>
      </c>
      <c r="W40">
        <f t="shared" si="2"/>
        <v>4</v>
      </c>
    </row>
    <row r="41" spans="2:23" x14ac:dyDescent="0.2">
      <c r="B41" s="42">
        <v>33</v>
      </c>
      <c r="C41" s="46">
        <f t="shared" ref="C41:C43" si="10">IF(R40="","",C40+R40)</f>
        <v>308510.92496997805</v>
      </c>
      <c r="D41" s="47"/>
      <c r="E41" s="43">
        <v>2018</v>
      </c>
      <c r="F41" s="8">
        <v>43473</v>
      </c>
      <c r="G41" s="43" t="s">
        <v>4</v>
      </c>
      <c r="H41" s="95">
        <v>113.185</v>
      </c>
      <c r="I41" s="96"/>
      <c r="J41" s="43">
        <v>17.600000000000001</v>
      </c>
      <c r="K41" s="46">
        <f t="shared" ref="K41:K63" si="11">IF(J41="","",C41*0.03)</f>
        <v>9255.3277490993405</v>
      </c>
      <c r="L41" s="47"/>
      <c r="M41" s="6">
        <f>IF(J41="","",(K41/J41)/LOOKUP(RIGHT($D$2,3),定数!$A$6:$A$13,定数!$B$6:$B$13))</f>
        <v>5.2587089483518978</v>
      </c>
      <c r="N41" s="43">
        <v>2018</v>
      </c>
      <c r="O41" s="8">
        <v>43473</v>
      </c>
      <c r="P41" s="95">
        <v>113.009</v>
      </c>
      <c r="Q41" s="96"/>
      <c r="R41" s="93">
        <f>IF(P41="","",T41*M41*LOOKUP(RIGHT($D$2,3),定数!$A$6:$A$13,定数!$B$6:$B$13))</f>
        <v>-9255.3277490994424</v>
      </c>
      <c r="S41" s="94"/>
      <c r="T41" s="91">
        <f t="shared" ref="T41:T63" si="12">IF(P41="","",IF(G41="買",(P41-H41),(H41-P41))*IF(RIGHT($D$2,3)="JPY",100,10000))</f>
        <v>-17.600000000000193</v>
      </c>
      <c r="U41" s="92"/>
      <c r="V41" t="str">
        <f t="shared" si="7"/>
        <v/>
      </c>
      <c r="W41">
        <f t="shared" si="2"/>
        <v>5</v>
      </c>
    </row>
    <row r="42" spans="2:23" x14ac:dyDescent="0.2">
      <c r="B42" s="42">
        <v>34</v>
      </c>
      <c r="C42" s="46">
        <f t="shared" si="10"/>
        <v>299255.59722087858</v>
      </c>
      <c r="D42" s="47"/>
      <c r="E42" s="43">
        <v>2018</v>
      </c>
      <c r="F42" s="8">
        <v>43494</v>
      </c>
      <c r="G42" s="43" t="s">
        <v>3</v>
      </c>
      <c r="H42" s="95">
        <v>108.741</v>
      </c>
      <c r="I42" s="96"/>
      <c r="J42" s="43">
        <v>31.1</v>
      </c>
      <c r="K42" s="46">
        <f t="shared" si="11"/>
        <v>8977.6679166263566</v>
      </c>
      <c r="L42" s="47"/>
      <c r="M42" s="6">
        <f>IF(J42="","",(K42/J42)/LOOKUP(RIGHT($D$2,3),定数!$A$6:$A$13,定数!$B$6:$B$13))</f>
        <v>2.8867099410374135</v>
      </c>
      <c r="N42" s="43">
        <v>2018</v>
      </c>
      <c r="O42" s="8">
        <v>43495</v>
      </c>
      <c r="P42" s="95">
        <v>109.05200000000001</v>
      </c>
      <c r="Q42" s="96"/>
      <c r="R42" s="93">
        <f>IF(P42="","",T42*M42*LOOKUP(RIGHT($D$2,3),定数!$A$6:$A$13,定数!$B$6:$B$13))</f>
        <v>-8977.6679166265603</v>
      </c>
      <c r="S42" s="94"/>
      <c r="T42" s="91">
        <f t="shared" si="12"/>
        <v>-31.100000000000705</v>
      </c>
      <c r="U42" s="92"/>
      <c r="V42" t="str">
        <f t="shared" si="7"/>
        <v/>
      </c>
      <c r="W42">
        <f t="shared" si="2"/>
        <v>6</v>
      </c>
    </row>
    <row r="43" spans="2:23" x14ac:dyDescent="0.2">
      <c r="B43" s="42">
        <v>35</v>
      </c>
      <c r="C43" s="46">
        <f t="shared" si="10"/>
        <v>290277.92930425203</v>
      </c>
      <c r="D43" s="47"/>
      <c r="E43" s="43">
        <v>2018</v>
      </c>
      <c r="F43" s="8">
        <v>43498</v>
      </c>
      <c r="G43" s="43" t="s">
        <v>4</v>
      </c>
      <c r="H43" s="95">
        <v>109.524</v>
      </c>
      <c r="I43" s="96"/>
      <c r="J43" s="43">
        <v>30.3</v>
      </c>
      <c r="K43" s="46">
        <f t="shared" si="11"/>
        <v>8708.3378791275609</v>
      </c>
      <c r="L43" s="47"/>
      <c r="M43" s="6">
        <f>IF(J43="","",(K43/J43)/LOOKUP(RIGHT($D$2,3),定数!$A$6:$A$13,定数!$B$6:$B$13))</f>
        <v>2.8740389040024952</v>
      </c>
      <c r="N43" s="43">
        <v>2018</v>
      </c>
      <c r="O43" s="8">
        <v>43498</v>
      </c>
      <c r="P43" s="95">
        <v>109.89100000000001</v>
      </c>
      <c r="Q43" s="96"/>
      <c r="R43" s="93">
        <f>IF(P43="","",T43*M43*LOOKUP(RIGHT($D$2,3),定数!$A$6:$A$13,定数!$B$6:$B$13))</f>
        <v>10547.722777689285</v>
      </c>
      <c r="S43" s="94"/>
      <c r="T43" s="91">
        <f t="shared" si="12"/>
        <v>36.700000000000443</v>
      </c>
      <c r="U43" s="92"/>
      <c r="V43" t="str">
        <f t="shared" si="7"/>
        <v/>
      </c>
      <c r="W43">
        <f t="shared" si="2"/>
        <v>0</v>
      </c>
    </row>
    <row r="44" spans="2:23" x14ac:dyDescent="0.2">
      <c r="B44" s="42">
        <v>36</v>
      </c>
      <c r="C44" s="46">
        <f>IF(R43="","",C43+R43)</f>
        <v>300825.65208194131</v>
      </c>
      <c r="D44" s="47"/>
      <c r="E44" s="43">
        <v>2018</v>
      </c>
      <c r="F44" s="8">
        <v>43512</v>
      </c>
      <c r="G44" s="43" t="s">
        <v>3</v>
      </c>
      <c r="H44" s="95">
        <v>106.179</v>
      </c>
      <c r="I44" s="96"/>
      <c r="J44" s="43">
        <v>67</v>
      </c>
      <c r="K44" s="46">
        <f t="shared" si="11"/>
        <v>9024.7695624582393</v>
      </c>
      <c r="L44" s="47"/>
      <c r="M44" s="6">
        <f>IF(J44="","",(K44/J44)/LOOKUP(RIGHT($D$2,3),定数!$A$6:$A$13,定数!$B$6:$B$13))</f>
        <v>1.3469805317101851</v>
      </c>
      <c r="N44" s="43">
        <v>2018</v>
      </c>
      <c r="O44" s="8">
        <v>43516</v>
      </c>
      <c r="P44" s="95">
        <v>106.849</v>
      </c>
      <c r="Q44" s="96"/>
      <c r="R44" s="93">
        <f>IF(P44="","",T44*M44*LOOKUP(RIGHT($D$2,3),定数!$A$6:$A$13,定数!$B$6:$B$13))</f>
        <v>-9024.769562458263</v>
      </c>
      <c r="S44" s="94"/>
      <c r="T44" s="91">
        <f t="shared" si="12"/>
        <v>-67.000000000000171</v>
      </c>
      <c r="U44" s="92"/>
      <c r="V44" t="str">
        <f t="shared" si="7"/>
        <v/>
      </c>
      <c r="W44">
        <f t="shared" si="2"/>
        <v>1</v>
      </c>
    </row>
    <row r="45" spans="2:23" x14ac:dyDescent="0.2">
      <c r="B45" s="42">
        <v>37</v>
      </c>
      <c r="C45" s="46">
        <f t="shared" ref="C45:C46" si="13">IF(R44="","",C44+R44)</f>
        <v>291800.88251948304</v>
      </c>
      <c r="D45" s="47"/>
      <c r="E45" s="43">
        <v>2018</v>
      </c>
      <c r="F45" s="8">
        <v>43538</v>
      </c>
      <c r="G45" s="43" t="s">
        <v>3</v>
      </c>
      <c r="H45" s="95">
        <v>106.459</v>
      </c>
      <c r="I45" s="96"/>
      <c r="J45" s="43">
        <v>25.2</v>
      </c>
      <c r="K45" s="46">
        <f t="shared" si="11"/>
        <v>8754.026475584491</v>
      </c>
      <c r="L45" s="47"/>
      <c r="M45" s="6">
        <f>IF(J45="","",(K45/J45)/LOOKUP(RIGHT($D$2,3),定数!$A$6:$A$13,定数!$B$6:$B$13))</f>
        <v>3.4738200299938455</v>
      </c>
      <c r="N45" s="43">
        <v>2018</v>
      </c>
      <c r="O45" s="8">
        <v>43539</v>
      </c>
      <c r="P45" s="95">
        <v>106.16200000000001</v>
      </c>
      <c r="Q45" s="96"/>
      <c r="R45" s="93">
        <f>IF(P45="","",T45*M45*LOOKUP(RIGHT($D$2,3),定数!$A$6:$A$13,定数!$B$6:$B$13))</f>
        <v>10317.245489081619</v>
      </c>
      <c r="S45" s="94"/>
      <c r="T45" s="91">
        <f t="shared" si="12"/>
        <v>29.699999999999704</v>
      </c>
      <c r="U45" s="92"/>
      <c r="V45" t="str">
        <f t="shared" si="7"/>
        <v/>
      </c>
      <c r="W45">
        <f t="shared" si="2"/>
        <v>0</v>
      </c>
    </row>
    <row r="46" spans="2:23" x14ac:dyDescent="0.2">
      <c r="B46" s="42">
        <v>38</v>
      </c>
      <c r="C46" s="46">
        <f t="shared" si="13"/>
        <v>302118.12800856464</v>
      </c>
      <c r="D46" s="47"/>
      <c r="E46" s="43">
        <v>2018</v>
      </c>
      <c r="F46" s="8">
        <v>43543</v>
      </c>
      <c r="G46" s="43" t="s">
        <v>3</v>
      </c>
      <c r="H46" s="95">
        <v>105.86</v>
      </c>
      <c r="I46" s="96"/>
      <c r="J46" s="43">
        <v>28.3</v>
      </c>
      <c r="K46" s="46">
        <f t="shared" si="11"/>
        <v>9063.5438402569398</v>
      </c>
      <c r="L46" s="47"/>
      <c r="M46" s="6">
        <f>IF(J46="","",(K46/J46)/LOOKUP(RIGHT($D$2,3),定数!$A$6:$A$13,定数!$B$6:$B$13))</f>
        <v>3.2026656679353143</v>
      </c>
      <c r="N46" s="43">
        <v>2018</v>
      </c>
      <c r="O46" s="8">
        <v>43543</v>
      </c>
      <c r="P46" s="95">
        <v>106.143</v>
      </c>
      <c r="Q46" s="96"/>
      <c r="R46" s="93">
        <f>IF(P46="","",T46*M46*LOOKUP(RIGHT($D$2,3),定数!$A$6:$A$13,定数!$B$6:$B$13))</f>
        <v>-9063.5438402569798</v>
      </c>
      <c r="S46" s="94"/>
      <c r="T46" s="91">
        <f t="shared" si="12"/>
        <v>-28.300000000000125</v>
      </c>
      <c r="U46" s="92"/>
      <c r="V46" t="str">
        <f t="shared" si="7"/>
        <v/>
      </c>
      <c r="W46">
        <f t="shared" si="2"/>
        <v>1</v>
      </c>
    </row>
    <row r="47" spans="2:23" x14ac:dyDescent="0.2">
      <c r="B47" s="42">
        <v>39</v>
      </c>
      <c r="C47" s="46">
        <f>IF(R46="","",C46+R46)</f>
        <v>293054.58416830766</v>
      </c>
      <c r="D47" s="47"/>
      <c r="E47" s="43">
        <v>2018</v>
      </c>
      <c r="F47" s="8">
        <v>43561</v>
      </c>
      <c r="G47" s="43" t="s">
        <v>4</v>
      </c>
      <c r="H47" s="95">
        <v>107.267</v>
      </c>
      <c r="I47" s="96"/>
      <c r="J47" s="43">
        <v>27.9</v>
      </c>
      <c r="K47" s="46">
        <f t="shared" si="11"/>
        <v>8791.6375250492292</v>
      </c>
      <c r="L47" s="47"/>
      <c r="M47" s="6">
        <f>IF(J47="","",(K47/J47)/LOOKUP(RIGHT($D$2,3),定数!$A$6:$A$13,定数!$B$6:$B$13))</f>
        <v>3.1511245609495449</v>
      </c>
      <c r="N47" s="43">
        <v>2018</v>
      </c>
      <c r="O47" s="8">
        <v>43561</v>
      </c>
      <c r="P47" s="95">
        <v>106.988</v>
      </c>
      <c r="Q47" s="96"/>
      <c r="R47" s="93">
        <f>IF(P47="","",T47*M47*LOOKUP(RIGHT($D$2,3),定数!$A$6:$A$13,定数!$B$6:$B$13))</f>
        <v>-8791.6375250491164</v>
      </c>
      <c r="S47" s="94"/>
      <c r="T47" s="91">
        <f t="shared" si="12"/>
        <v>-27.899999999999636</v>
      </c>
      <c r="U47" s="92"/>
      <c r="V47" t="str">
        <f t="shared" si="7"/>
        <v/>
      </c>
      <c r="W47">
        <f t="shared" si="2"/>
        <v>2</v>
      </c>
    </row>
    <row r="48" spans="2:23" x14ac:dyDescent="0.2">
      <c r="B48" s="42">
        <v>40</v>
      </c>
      <c r="C48" s="46">
        <f t="shared" ref="C48:C63" si="14">IF(R47="","",C47+R47)</f>
        <v>284262.94664325856</v>
      </c>
      <c r="D48" s="47"/>
      <c r="E48" s="43">
        <v>2018</v>
      </c>
      <c r="F48" s="8">
        <v>43582</v>
      </c>
      <c r="G48" s="43" t="s">
        <v>4</v>
      </c>
      <c r="H48" s="95">
        <v>109.40900000000001</v>
      </c>
      <c r="I48" s="96"/>
      <c r="J48" s="43">
        <v>22.3</v>
      </c>
      <c r="K48" s="46">
        <f t="shared" si="11"/>
        <v>8527.8883992977571</v>
      </c>
      <c r="L48" s="47"/>
      <c r="M48" s="6">
        <f>IF(J48="","",(K48/J48)/LOOKUP(RIGHT($D$2,3),定数!$A$6:$A$13,定数!$B$6:$B$13))</f>
        <v>3.8241652014788148</v>
      </c>
      <c r="N48" s="43">
        <v>2018</v>
      </c>
      <c r="O48" s="8">
        <v>43582</v>
      </c>
      <c r="P48" s="95">
        <v>109.18600000000001</v>
      </c>
      <c r="Q48" s="96"/>
      <c r="R48" s="93">
        <f>IF(P48="","",T48*M48*LOOKUP(RIGHT($D$2,3),定数!$A$6:$A$13,定数!$B$6:$B$13))</f>
        <v>-8527.8883992977189</v>
      </c>
      <c r="S48" s="94"/>
      <c r="T48" s="91">
        <f t="shared" si="12"/>
        <v>-22.299999999999898</v>
      </c>
      <c r="U48" s="92"/>
      <c r="V48" t="str">
        <f t="shared" si="7"/>
        <v/>
      </c>
      <c r="W48">
        <f t="shared" si="2"/>
        <v>3</v>
      </c>
    </row>
    <row r="49" spans="2:23" x14ac:dyDescent="0.2">
      <c r="B49" s="42">
        <v>41</v>
      </c>
      <c r="C49" s="46">
        <f t="shared" si="14"/>
        <v>275735.05824396084</v>
      </c>
      <c r="D49" s="47"/>
      <c r="E49" s="43">
        <v>2018</v>
      </c>
      <c r="F49" s="8">
        <v>43602</v>
      </c>
      <c r="G49" s="43" t="s">
        <v>4</v>
      </c>
      <c r="H49" s="95">
        <v>110.349</v>
      </c>
      <c r="I49" s="96"/>
      <c r="J49" s="43">
        <v>27.4</v>
      </c>
      <c r="K49" s="46">
        <f t="shared" si="11"/>
        <v>8272.0517473188247</v>
      </c>
      <c r="L49" s="47"/>
      <c r="M49" s="6">
        <f>IF(J49="","",(K49/J49)/LOOKUP(RIGHT($D$2,3),定数!$A$6:$A$13,定数!$B$6:$B$13))</f>
        <v>3.0189969880725642</v>
      </c>
      <c r="N49" s="43">
        <v>2018</v>
      </c>
      <c r="O49" s="8">
        <v>43602</v>
      </c>
      <c r="P49" s="95">
        <v>110.075</v>
      </c>
      <c r="Q49" s="96"/>
      <c r="R49" s="93">
        <f>IF(P49="","",T49*M49*LOOKUP(RIGHT($D$2,3),定数!$A$6:$A$13,定数!$B$6:$B$13))</f>
        <v>-8272.0517473188538</v>
      </c>
      <c r="S49" s="94"/>
      <c r="T49" s="91">
        <f t="shared" si="12"/>
        <v>-27.400000000000091</v>
      </c>
      <c r="U49" s="92"/>
      <c r="V49" t="str">
        <f t="shared" si="7"/>
        <v/>
      </c>
      <c r="W49">
        <f t="shared" si="2"/>
        <v>4</v>
      </c>
    </row>
    <row r="50" spans="2:23" x14ac:dyDescent="0.2">
      <c r="B50" s="42">
        <v>42</v>
      </c>
      <c r="C50" s="46">
        <f t="shared" si="14"/>
        <v>267463.00649664196</v>
      </c>
      <c r="D50" s="47"/>
      <c r="E50" s="43">
        <v>2018</v>
      </c>
      <c r="F50" s="8">
        <v>43610</v>
      </c>
      <c r="G50" s="43" t="s">
        <v>3</v>
      </c>
      <c r="H50" s="95">
        <v>109.312</v>
      </c>
      <c r="I50" s="96"/>
      <c r="J50" s="43">
        <v>27.7</v>
      </c>
      <c r="K50" s="46">
        <f t="shared" si="11"/>
        <v>8023.8901948992589</v>
      </c>
      <c r="L50" s="47"/>
      <c r="M50" s="6">
        <f>IF(J50="","",(K50/J50)/LOOKUP(RIGHT($D$2,3),定数!$A$6:$A$13,定数!$B$6:$B$13))</f>
        <v>2.8967112616964834</v>
      </c>
      <c r="N50" s="43">
        <v>2018</v>
      </c>
      <c r="O50" s="8">
        <v>43613</v>
      </c>
      <c r="P50" s="95">
        <v>109.589</v>
      </c>
      <c r="Q50" s="96"/>
      <c r="R50" s="93">
        <f>IF(P50="","",T50*M50*LOOKUP(RIGHT($D$2,3),定数!$A$6:$A$13,定数!$B$6:$B$13))</f>
        <v>-8023.8901948992889</v>
      </c>
      <c r="S50" s="94"/>
      <c r="T50" s="91">
        <f t="shared" si="12"/>
        <v>-27.700000000000102</v>
      </c>
      <c r="U50" s="92"/>
      <c r="V50" t="str">
        <f t="shared" si="7"/>
        <v/>
      </c>
      <c r="W50">
        <f t="shared" si="2"/>
        <v>5</v>
      </c>
    </row>
    <row r="51" spans="2:23" x14ac:dyDescent="0.2">
      <c r="B51" s="42">
        <v>43</v>
      </c>
      <c r="C51" s="46">
        <f t="shared" si="14"/>
        <v>259439.11630174267</v>
      </c>
      <c r="D51" s="47"/>
      <c r="E51" s="43">
        <v>2018</v>
      </c>
      <c r="F51" s="8">
        <v>43616</v>
      </c>
      <c r="G51" s="43" t="s">
        <v>3</v>
      </c>
      <c r="H51" s="95">
        <v>108.61199999999999</v>
      </c>
      <c r="I51" s="96"/>
      <c r="J51" s="43">
        <v>23.6</v>
      </c>
      <c r="K51" s="46">
        <f t="shared" si="11"/>
        <v>7783.1734890522803</v>
      </c>
      <c r="L51" s="47"/>
      <c r="M51" s="6">
        <f>IF(J51="","",(K51/J51)/LOOKUP(RIGHT($D$2,3),定数!$A$6:$A$13,定数!$B$6:$B$13))</f>
        <v>3.2979548682424915</v>
      </c>
      <c r="N51" s="43">
        <v>2018</v>
      </c>
      <c r="O51" s="8">
        <v>43616</v>
      </c>
      <c r="P51" s="95">
        <v>108.848</v>
      </c>
      <c r="Q51" s="96"/>
      <c r="R51" s="93">
        <f>IF(P51="","",T51*M51*LOOKUP(RIGHT($D$2,3),定数!$A$6:$A$13,定数!$B$6:$B$13))</f>
        <v>-7783.1734890524185</v>
      </c>
      <c r="S51" s="94"/>
      <c r="T51" s="91">
        <f t="shared" si="12"/>
        <v>-23.600000000000421</v>
      </c>
      <c r="U51" s="92"/>
      <c r="V51" t="str">
        <f t="shared" si="7"/>
        <v/>
      </c>
      <c r="W51">
        <f t="shared" si="2"/>
        <v>6</v>
      </c>
    </row>
    <row r="52" spans="2:23" x14ac:dyDescent="0.2">
      <c r="B52" s="42">
        <v>44</v>
      </c>
      <c r="C52" s="46">
        <f t="shared" si="14"/>
        <v>251655.94281269025</v>
      </c>
      <c r="D52" s="47"/>
      <c r="E52" s="43">
        <v>2018</v>
      </c>
      <c r="F52" s="8">
        <v>43622</v>
      </c>
      <c r="G52" s="43" t="s">
        <v>4</v>
      </c>
      <c r="H52" s="95">
        <v>109.831</v>
      </c>
      <c r="I52" s="96"/>
      <c r="J52" s="43">
        <v>36.200000000000003</v>
      </c>
      <c r="K52" s="46">
        <f t="shared" si="11"/>
        <v>7549.6782843807068</v>
      </c>
      <c r="L52" s="47"/>
      <c r="M52" s="6">
        <f>IF(J52="","",(K52/J52)/LOOKUP(RIGHT($D$2,3),定数!$A$6:$A$13,定数!$B$6:$B$13))</f>
        <v>2.0855464873979854</v>
      </c>
      <c r="N52" s="43">
        <v>2018</v>
      </c>
      <c r="O52" s="8">
        <v>43624</v>
      </c>
      <c r="P52" s="95">
        <v>109.46899999999999</v>
      </c>
      <c r="Q52" s="96"/>
      <c r="R52" s="93">
        <f>IF(P52="","",T52*M52*LOOKUP(RIGHT($D$2,3),定数!$A$6:$A$13,定数!$B$6:$B$13))</f>
        <v>-7549.6782843808942</v>
      </c>
      <c r="S52" s="94"/>
      <c r="T52" s="91">
        <f t="shared" si="12"/>
        <v>-36.200000000000898</v>
      </c>
      <c r="U52" s="92"/>
      <c r="V52" t="str">
        <f t="shared" si="7"/>
        <v/>
      </c>
      <c r="W52">
        <f t="shared" si="2"/>
        <v>7</v>
      </c>
    </row>
    <row r="53" spans="2:23" x14ac:dyDescent="0.2">
      <c r="B53" s="42">
        <v>45</v>
      </c>
      <c r="C53" s="46">
        <f t="shared" si="14"/>
        <v>244106.26452830934</v>
      </c>
      <c r="D53" s="47"/>
      <c r="E53" s="43">
        <v>2018</v>
      </c>
      <c r="F53" s="8">
        <v>43643</v>
      </c>
      <c r="G53" s="43" t="s">
        <v>4</v>
      </c>
      <c r="H53" s="95">
        <v>109.917</v>
      </c>
      <c r="I53" s="96"/>
      <c r="J53" s="43">
        <v>23.6</v>
      </c>
      <c r="K53" s="46">
        <f t="shared" si="11"/>
        <v>7323.1879358492797</v>
      </c>
      <c r="L53" s="47"/>
      <c r="M53" s="6">
        <f>IF(J53="","",(K53/J53)/LOOKUP(RIGHT($D$2,3),定数!$A$6:$A$13,定数!$B$6:$B$13))</f>
        <v>3.1030457355293555</v>
      </c>
      <c r="N53" s="43">
        <v>2018</v>
      </c>
      <c r="O53" s="8">
        <v>43643</v>
      </c>
      <c r="P53" s="95">
        <v>110.194</v>
      </c>
      <c r="Q53" s="96"/>
      <c r="R53" s="93">
        <f>IF(P53="","",T53*M53*LOOKUP(RIGHT($D$2,3),定数!$A$6:$A$13,定数!$B$6:$B$13))</f>
        <v>8595.4366874163461</v>
      </c>
      <c r="S53" s="94"/>
      <c r="T53" s="91">
        <f t="shared" si="12"/>
        <v>27.700000000000102</v>
      </c>
      <c r="U53" s="92"/>
      <c r="V53" t="str">
        <f t="shared" si="7"/>
        <v/>
      </c>
      <c r="W53">
        <f t="shared" si="2"/>
        <v>0</v>
      </c>
    </row>
    <row r="54" spans="2:23" x14ac:dyDescent="0.2">
      <c r="B54" s="42">
        <v>46</v>
      </c>
      <c r="C54" s="46">
        <f t="shared" si="14"/>
        <v>252701.70121572568</v>
      </c>
      <c r="D54" s="47"/>
      <c r="E54" s="43">
        <v>2018</v>
      </c>
      <c r="F54" s="8">
        <v>43648</v>
      </c>
      <c r="G54" s="43" t="s">
        <v>4</v>
      </c>
      <c r="H54" s="95">
        <v>110.84699999999999</v>
      </c>
      <c r="I54" s="96"/>
      <c r="J54" s="43">
        <v>24.6</v>
      </c>
      <c r="K54" s="46">
        <f t="shared" si="11"/>
        <v>7581.0510364717702</v>
      </c>
      <c r="L54" s="47"/>
      <c r="M54" s="6">
        <f>IF(J54="","",(K54/J54)/LOOKUP(RIGHT($D$2,3),定数!$A$6:$A$13,定数!$B$6:$B$13))</f>
        <v>3.0817280636064108</v>
      </c>
      <c r="N54" s="43">
        <v>2018</v>
      </c>
      <c r="O54" s="8">
        <v>43649</v>
      </c>
      <c r="P54" s="95">
        <v>110.601</v>
      </c>
      <c r="Q54" s="96"/>
      <c r="R54" s="93">
        <f>IF(P54="","",T54*M54*LOOKUP(RIGHT($D$2,3),定数!$A$6:$A$13,定数!$B$6:$B$13))</f>
        <v>-7581.0510364716192</v>
      </c>
      <c r="S54" s="94"/>
      <c r="T54" s="91">
        <f t="shared" si="12"/>
        <v>-24.599999999999511</v>
      </c>
      <c r="U54" s="92"/>
      <c r="V54" t="str">
        <f t="shared" si="7"/>
        <v/>
      </c>
      <c r="W54">
        <f t="shared" si="2"/>
        <v>1</v>
      </c>
    </row>
    <row r="55" spans="2:23" x14ac:dyDescent="0.2">
      <c r="B55" s="42">
        <v>47</v>
      </c>
      <c r="C55" s="46">
        <f t="shared" si="14"/>
        <v>245120.65017925407</v>
      </c>
      <c r="D55" s="47"/>
      <c r="E55" s="43">
        <v>2018</v>
      </c>
      <c r="F55" s="8">
        <v>43657</v>
      </c>
      <c r="G55" s="43" t="s">
        <v>4</v>
      </c>
      <c r="H55" s="95">
        <v>111.315</v>
      </c>
      <c r="I55" s="96"/>
      <c r="J55" s="43">
        <v>34.5</v>
      </c>
      <c r="K55" s="46">
        <f t="shared" si="11"/>
        <v>7353.6195053776219</v>
      </c>
      <c r="L55" s="47"/>
      <c r="M55" s="6">
        <f>IF(J55="","",(K55/J55)/LOOKUP(RIGHT($D$2,3),定数!$A$6:$A$13,定数!$B$6:$B$13))</f>
        <v>2.1314839146022093</v>
      </c>
      <c r="N55" s="43">
        <v>2018</v>
      </c>
      <c r="O55" s="8">
        <v>43658</v>
      </c>
      <c r="P55" s="95">
        <v>111.73</v>
      </c>
      <c r="Q55" s="96"/>
      <c r="R55" s="93">
        <f>IF(P55="","",T55*M55*LOOKUP(RIGHT($D$2,3),定数!$A$6:$A$13,定数!$B$6:$B$13))</f>
        <v>8845.6582455993012</v>
      </c>
      <c r="S55" s="94"/>
      <c r="T55" s="91">
        <f t="shared" si="12"/>
        <v>41.500000000000625</v>
      </c>
      <c r="U55" s="92"/>
      <c r="V55" t="str">
        <f t="shared" si="7"/>
        <v/>
      </c>
      <c r="W55">
        <f t="shared" si="2"/>
        <v>0</v>
      </c>
    </row>
    <row r="56" spans="2:23" x14ac:dyDescent="0.2">
      <c r="B56" s="42">
        <v>48</v>
      </c>
      <c r="C56" s="46">
        <f t="shared" si="14"/>
        <v>253966.30842485337</v>
      </c>
      <c r="D56" s="47"/>
      <c r="E56" s="43">
        <v>2018</v>
      </c>
      <c r="F56" s="8">
        <v>43692</v>
      </c>
      <c r="G56" s="43" t="s">
        <v>4</v>
      </c>
      <c r="H56" s="95">
        <v>111.241</v>
      </c>
      <c r="I56" s="96"/>
      <c r="J56" s="43">
        <v>36.299999999999997</v>
      </c>
      <c r="K56" s="46">
        <f t="shared" si="11"/>
        <v>7618.9892527456004</v>
      </c>
      <c r="L56" s="47"/>
      <c r="M56" s="6">
        <f>IF(J56="","",(K56/J56)/LOOKUP(RIGHT($D$2,3),定数!$A$6:$A$13,定数!$B$6:$B$13))</f>
        <v>2.0988951109492016</v>
      </c>
      <c r="N56" s="43">
        <v>2018</v>
      </c>
      <c r="O56" s="8">
        <v>43692</v>
      </c>
      <c r="P56" s="95">
        <v>110.878</v>
      </c>
      <c r="Q56" s="96"/>
      <c r="R56" s="93">
        <f>IF(P56="","",T56*M56*LOOKUP(RIGHT($D$2,3),定数!$A$6:$A$13,定数!$B$6:$B$13))</f>
        <v>-7618.9892527455922</v>
      </c>
      <c r="S56" s="94"/>
      <c r="T56" s="91">
        <f t="shared" si="12"/>
        <v>-36.299999999999955</v>
      </c>
      <c r="U56" s="92"/>
      <c r="V56" t="str">
        <f t="shared" si="7"/>
        <v/>
      </c>
      <c r="W56">
        <f t="shared" si="2"/>
        <v>1</v>
      </c>
    </row>
    <row r="57" spans="2:23" x14ac:dyDescent="0.2">
      <c r="B57" s="42">
        <v>49</v>
      </c>
      <c r="C57" s="46">
        <f t="shared" si="14"/>
        <v>246347.31917210779</v>
      </c>
      <c r="D57" s="47"/>
      <c r="E57" s="43">
        <v>2018</v>
      </c>
      <c r="F57" s="8">
        <v>43702</v>
      </c>
      <c r="G57" s="43" t="s">
        <v>4</v>
      </c>
      <c r="H57" s="95">
        <v>111.262</v>
      </c>
      <c r="I57" s="96"/>
      <c r="J57" s="43">
        <v>16.100000000000001</v>
      </c>
      <c r="K57" s="46">
        <f t="shared" si="11"/>
        <v>7390.4195751632333</v>
      </c>
      <c r="L57" s="47"/>
      <c r="M57" s="6">
        <f>IF(J57="","",(K57/J57)/LOOKUP(RIGHT($D$2,3),定数!$A$6:$A$13,定数!$B$6:$B$13))</f>
        <v>4.5903227174926915</v>
      </c>
      <c r="N57" s="43">
        <v>2018</v>
      </c>
      <c r="O57" s="8">
        <v>43704</v>
      </c>
      <c r="P57" s="95">
        <v>111.101</v>
      </c>
      <c r="Q57" s="96"/>
      <c r="R57" s="93">
        <f>IF(P57="","",T57*M57*LOOKUP(RIGHT($D$2,3),定数!$A$6:$A$13,定数!$B$6:$B$13))</f>
        <v>-7390.4195751632951</v>
      </c>
      <c r="S57" s="94"/>
      <c r="T57" s="91">
        <f t="shared" si="12"/>
        <v>-16.100000000000136</v>
      </c>
      <c r="U57" s="92"/>
      <c r="V57" t="str">
        <f t="shared" si="7"/>
        <v/>
      </c>
      <c r="W57">
        <f t="shared" si="2"/>
        <v>2</v>
      </c>
    </row>
    <row r="58" spans="2:23" x14ac:dyDescent="0.2">
      <c r="B58" s="42">
        <v>50</v>
      </c>
      <c r="C58" s="46">
        <f t="shared" si="14"/>
        <v>238956.89959694448</v>
      </c>
      <c r="D58" s="47"/>
      <c r="E58" s="43">
        <v>2018</v>
      </c>
      <c r="F58" s="8">
        <v>43733</v>
      </c>
      <c r="G58" s="43" t="s">
        <v>4</v>
      </c>
      <c r="H58" s="95">
        <v>112.934</v>
      </c>
      <c r="I58" s="96"/>
      <c r="J58" s="43">
        <v>19.399999999999999</v>
      </c>
      <c r="K58" s="46">
        <f t="shared" si="11"/>
        <v>7168.7069879083338</v>
      </c>
      <c r="L58" s="47"/>
      <c r="M58" s="6">
        <f>IF(J58="","",(K58/J58)/LOOKUP(RIGHT($D$2,3),定数!$A$6:$A$13,定数!$B$6:$B$13))</f>
        <v>3.6952097875816157</v>
      </c>
      <c r="N58" s="43">
        <v>2018</v>
      </c>
      <c r="O58" s="88">
        <v>43734</v>
      </c>
      <c r="P58" s="95">
        <v>112.74</v>
      </c>
      <c r="Q58" s="96"/>
      <c r="R58" s="93">
        <f>IF(P58="","",T58*M58*LOOKUP(RIGHT($D$2,3),定数!$A$6:$A$13,定数!$B$6:$B$13))</f>
        <v>-7168.7069879084302</v>
      </c>
      <c r="S58" s="94"/>
      <c r="T58" s="91">
        <f t="shared" si="12"/>
        <v>-19.400000000000261</v>
      </c>
      <c r="U58" s="92"/>
      <c r="V58" t="str">
        <f t="shared" si="7"/>
        <v/>
      </c>
      <c r="W58">
        <f t="shared" si="2"/>
        <v>3</v>
      </c>
    </row>
    <row r="59" spans="2:23" x14ac:dyDescent="0.2">
      <c r="B59" s="42">
        <v>51</v>
      </c>
      <c r="C59" s="46">
        <f t="shared" si="14"/>
        <v>231788.19260903605</v>
      </c>
      <c r="D59" s="47"/>
      <c r="E59" s="43">
        <v>2018</v>
      </c>
      <c r="F59" s="8">
        <v>43747</v>
      </c>
      <c r="G59" s="43" t="s">
        <v>3</v>
      </c>
      <c r="H59" s="95">
        <v>113.10299999999999</v>
      </c>
      <c r="I59" s="96"/>
      <c r="J59" s="43">
        <v>22.5</v>
      </c>
      <c r="K59" s="46">
        <f t="shared" si="11"/>
        <v>6953.6457782710813</v>
      </c>
      <c r="L59" s="47"/>
      <c r="M59" s="6">
        <f>IF(J59="","",(K59/J59)/LOOKUP(RIGHT($D$2,3),定数!$A$6:$A$13,定数!$B$6:$B$13))</f>
        <v>3.090509234787147</v>
      </c>
      <c r="N59" s="43">
        <v>2018</v>
      </c>
      <c r="O59" s="8">
        <v>43748</v>
      </c>
      <c r="P59" s="95">
        <v>112.84</v>
      </c>
      <c r="Q59" s="96"/>
      <c r="R59" s="93">
        <f>IF(P59="","",T59*M59*LOOKUP(RIGHT($D$2,3),定数!$A$6:$A$13,定数!$B$6:$B$13))</f>
        <v>8128.0392874899189</v>
      </c>
      <c r="S59" s="94"/>
      <c r="T59" s="91">
        <f t="shared" si="12"/>
        <v>26.299999999999102</v>
      </c>
      <c r="U59" s="92"/>
      <c r="V59" t="str">
        <f t="shared" si="7"/>
        <v/>
      </c>
      <c r="W59">
        <f t="shared" si="2"/>
        <v>0</v>
      </c>
    </row>
    <row r="60" spans="2:23" x14ac:dyDescent="0.2">
      <c r="B60" s="42">
        <v>52</v>
      </c>
      <c r="C60" s="46">
        <f t="shared" si="14"/>
        <v>239916.23189652598</v>
      </c>
      <c r="D60" s="47"/>
      <c r="E60" s="43">
        <v>2018</v>
      </c>
      <c r="F60" s="8">
        <v>43753</v>
      </c>
      <c r="G60" s="43" t="s">
        <v>3</v>
      </c>
      <c r="H60" s="95">
        <v>111.923</v>
      </c>
      <c r="I60" s="96"/>
      <c r="J60" s="43">
        <v>25.8</v>
      </c>
      <c r="K60" s="46">
        <f t="shared" si="11"/>
        <v>7197.4869568957793</v>
      </c>
      <c r="L60" s="47"/>
      <c r="M60" s="6">
        <f>IF(J60="","",(K60/J60)/LOOKUP(RIGHT($D$2,3),定数!$A$6:$A$13,定数!$B$6:$B$13))</f>
        <v>2.7897236267037901</v>
      </c>
      <c r="N60" s="43">
        <v>2018</v>
      </c>
      <c r="O60" s="8">
        <v>43754</v>
      </c>
      <c r="P60" s="95">
        <v>112.181</v>
      </c>
      <c r="Q60" s="96"/>
      <c r="R60" s="93">
        <f>IF(P60="","",T60*M60*LOOKUP(RIGHT($D$2,3),定数!$A$6:$A$13,定数!$B$6:$B$13))</f>
        <v>-7197.4869568956547</v>
      </c>
      <c r="S60" s="94"/>
      <c r="T60" s="91">
        <f t="shared" si="12"/>
        <v>-25.799999999999557</v>
      </c>
      <c r="U60" s="92"/>
      <c r="V60" t="str">
        <f t="shared" si="7"/>
        <v/>
      </c>
      <c r="W60">
        <f t="shared" si="2"/>
        <v>1</v>
      </c>
    </row>
    <row r="61" spans="2:23" x14ac:dyDescent="0.2">
      <c r="B61" s="42">
        <v>53</v>
      </c>
      <c r="C61" s="46">
        <f t="shared" si="14"/>
        <v>232718.74493963033</v>
      </c>
      <c r="D61" s="47"/>
      <c r="E61" s="43">
        <v>2018</v>
      </c>
      <c r="F61" s="8">
        <v>43755</v>
      </c>
      <c r="G61" s="43" t="s">
        <v>4</v>
      </c>
      <c r="H61" s="95">
        <v>112.30500000000001</v>
      </c>
      <c r="I61" s="96"/>
      <c r="J61" s="43">
        <v>15.5</v>
      </c>
      <c r="K61" s="46">
        <f t="shared" si="11"/>
        <v>6981.5623481889097</v>
      </c>
      <c r="L61" s="47"/>
      <c r="M61" s="6">
        <f>IF(J61="","",(K61/J61)/LOOKUP(RIGHT($D$2,3),定数!$A$6:$A$13,定数!$B$6:$B$13))</f>
        <v>4.5042337730251027</v>
      </c>
      <c r="N61" s="43">
        <v>2018</v>
      </c>
      <c r="O61" s="88">
        <v>43755</v>
      </c>
      <c r="P61" s="95">
        <v>112.15</v>
      </c>
      <c r="Q61" s="96"/>
      <c r="R61" s="93">
        <f>IF(P61="","",T61*M61*LOOKUP(RIGHT($D$2,3),定数!$A$6:$A$13,定数!$B$6:$B$13))</f>
        <v>-6981.5623481889606</v>
      </c>
      <c r="S61" s="94"/>
      <c r="T61" s="91">
        <f t="shared" si="12"/>
        <v>-15.500000000000114</v>
      </c>
      <c r="U61" s="92"/>
      <c r="V61" t="str">
        <f t="shared" si="7"/>
        <v/>
      </c>
      <c r="W61">
        <f t="shared" si="2"/>
        <v>2</v>
      </c>
    </row>
    <row r="62" spans="2:23" x14ac:dyDescent="0.2">
      <c r="B62" s="42">
        <v>54</v>
      </c>
      <c r="C62" s="46">
        <f t="shared" si="14"/>
        <v>225737.18259144138</v>
      </c>
      <c r="D62" s="47"/>
      <c r="E62" s="43">
        <v>2018</v>
      </c>
      <c r="F62" s="8">
        <v>43783</v>
      </c>
      <c r="G62" s="43" t="s">
        <v>4</v>
      </c>
      <c r="H62" s="95">
        <v>113.95699999999999</v>
      </c>
      <c r="I62" s="96"/>
      <c r="J62" s="43">
        <v>17.899999999999999</v>
      </c>
      <c r="K62" s="46">
        <f t="shared" si="11"/>
        <v>6772.1154777432412</v>
      </c>
      <c r="L62" s="47"/>
      <c r="M62" s="6">
        <f>IF(J62="","",(K62/J62)/LOOKUP(RIGHT($D$2,3),定数!$A$6:$A$13,定数!$B$6:$B$13))</f>
        <v>3.7833047361694088</v>
      </c>
      <c r="N62" s="43">
        <v>2018</v>
      </c>
      <c r="O62" s="8">
        <v>43784</v>
      </c>
      <c r="P62" s="95">
        <v>113.77800000000001</v>
      </c>
      <c r="Q62" s="96"/>
      <c r="R62" s="93">
        <f>IF(P62="","",T62*M62*LOOKUP(RIGHT($D$2,3),定数!$A$6:$A$13,定数!$B$6:$B$13))</f>
        <v>-6772.115477742781</v>
      </c>
      <c r="S62" s="94"/>
      <c r="T62" s="91">
        <f t="shared" si="12"/>
        <v>-17.899999999998784</v>
      </c>
      <c r="U62" s="92"/>
      <c r="V62" t="str">
        <f t="shared" si="7"/>
        <v/>
      </c>
      <c r="W62">
        <f t="shared" si="2"/>
        <v>3</v>
      </c>
    </row>
    <row r="63" spans="2:23" x14ac:dyDescent="0.2">
      <c r="B63" s="42">
        <v>55</v>
      </c>
      <c r="C63" s="46">
        <f t="shared" si="14"/>
        <v>218965.06711369861</v>
      </c>
      <c r="D63" s="47"/>
      <c r="E63" s="43"/>
      <c r="F63" s="8"/>
      <c r="G63" s="43"/>
      <c r="H63" s="95"/>
      <c r="I63" s="96"/>
      <c r="J63" s="43"/>
      <c r="K63" s="46" t="str">
        <f t="shared" si="11"/>
        <v/>
      </c>
      <c r="L63" s="47"/>
      <c r="M63" s="6" t="str">
        <f>IF(J63="","",(K63/J63)/LOOKUP(RIGHT($D$2,3),定数!$A$6:$A$13,定数!$B$6:$B$13))</f>
        <v/>
      </c>
      <c r="N63" s="43"/>
      <c r="O63" s="8"/>
      <c r="P63" s="95"/>
      <c r="Q63" s="96"/>
      <c r="R63" s="93" t="str">
        <f>IF(P63="","",T63*M63*LOOKUP(RIGHT($D$2,3),定数!$A$6:$A$13,定数!$B$6:$B$13))</f>
        <v/>
      </c>
      <c r="S63" s="94"/>
      <c r="T63" s="91" t="str">
        <f t="shared" si="12"/>
        <v/>
      </c>
      <c r="U63" s="92"/>
      <c r="V63" t="str">
        <f t="shared" si="7"/>
        <v/>
      </c>
      <c r="W63" t="str">
        <f t="shared" si="2"/>
        <v/>
      </c>
    </row>
    <row r="64" spans="2:23" x14ac:dyDescent="0.2">
      <c r="B64" s="42">
        <v>56</v>
      </c>
      <c r="C64" s="46" t="str">
        <f t="shared" ref="C49:C64" si="15">IF(R63="","",C63+R63)</f>
        <v/>
      </c>
      <c r="D64" s="47"/>
      <c r="E64" s="43"/>
      <c r="F64" s="8"/>
      <c r="G64" s="43"/>
      <c r="H64" s="95"/>
      <c r="I64" s="96"/>
      <c r="J64" s="43"/>
      <c r="K64" s="46" t="str">
        <f t="shared" si="4"/>
        <v/>
      </c>
      <c r="L64" s="47"/>
      <c r="M64" s="6" t="str">
        <f>IF(J64="","",(K64/J64)/LOOKUP(RIGHT($D$2,3),定数!$A$6:$A$13,定数!$B$6:$B$13))</f>
        <v/>
      </c>
      <c r="N64" s="43"/>
      <c r="O64" s="8"/>
      <c r="P64" s="95"/>
      <c r="Q64" s="96"/>
      <c r="R64" s="93" t="str">
        <f>IF(P64="","",T64*M64*LOOKUP(RIGHT($D$2,3),定数!$A$6:$A$13,定数!$B$6:$B$13))</f>
        <v/>
      </c>
      <c r="S64" s="94"/>
      <c r="T64" s="91" t="str">
        <f t="shared" si="5"/>
        <v/>
      </c>
      <c r="U64" s="92"/>
      <c r="V64" t="str">
        <f t="shared" si="7"/>
        <v/>
      </c>
      <c r="W64" t="str">
        <f t="shared" si="2"/>
        <v/>
      </c>
    </row>
    <row r="65" spans="2:23" x14ac:dyDescent="0.2">
      <c r="B65" s="42">
        <v>57</v>
      </c>
      <c r="C65" s="44" t="str">
        <f t="shared" si="1"/>
        <v/>
      </c>
      <c r="D65" s="44"/>
      <c r="E65" s="42"/>
      <c r="F65" s="8"/>
      <c r="G65" s="42"/>
      <c r="H65" s="45"/>
      <c r="I65" s="45"/>
      <c r="J65" s="42"/>
      <c r="K65" s="46" t="str">
        <f t="shared" si="0"/>
        <v/>
      </c>
      <c r="L65" s="47"/>
      <c r="M65" s="6" t="str">
        <f>IF(J65="","",(K65/J65)/LOOKUP(RIGHT($D$2,3),定数!$A$6:$A$13,定数!$B$6:$B$13))</f>
        <v/>
      </c>
      <c r="N65" s="42"/>
      <c r="O65" s="8"/>
      <c r="P65" s="45"/>
      <c r="Q65" s="45"/>
      <c r="R65" s="48" t="str">
        <f>IF(P65="","",T65*M65*LOOKUP(RIGHT($D$2,3),定数!$A$6:$A$13,定数!$B$6:$B$13))</f>
        <v/>
      </c>
      <c r="S65" s="48"/>
      <c r="T65" s="49" t="str">
        <f t="shared" ref="T12:T75" si="16">IF(P65="","",IF(G65="買",(P65-H65),(H65-P65))*IF(RIGHT($D$2,3)="JPY",100,10000))</f>
        <v/>
      </c>
      <c r="U65" s="49"/>
      <c r="V65" t="str">
        <f t="shared" si="7"/>
        <v/>
      </c>
      <c r="W65" t="str">
        <f t="shared" si="2"/>
        <v/>
      </c>
    </row>
    <row r="66" spans="2:23" x14ac:dyDescent="0.2">
      <c r="B66" s="42">
        <v>58</v>
      </c>
      <c r="C66" s="44" t="str">
        <f t="shared" si="1"/>
        <v/>
      </c>
      <c r="D66" s="44"/>
      <c r="E66" s="42"/>
      <c r="F66" s="8"/>
      <c r="G66" s="42"/>
      <c r="H66" s="45"/>
      <c r="I66" s="45"/>
      <c r="J66" s="42"/>
      <c r="K66" s="46" t="str">
        <f t="shared" si="0"/>
        <v/>
      </c>
      <c r="L66" s="47"/>
      <c r="M66" s="6" t="str">
        <f>IF(J66="","",(K66/J66)/LOOKUP(RIGHT($D$2,3),定数!$A$6:$A$13,定数!$B$6:$B$13))</f>
        <v/>
      </c>
      <c r="N66" s="42"/>
      <c r="O66" s="8"/>
      <c r="P66" s="45"/>
      <c r="Q66" s="45"/>
      <c r="R66" s="48" t="str">
        <f>IF(P66="","",T66*M66*LOOKUP(RIGHT($D$2,3),定数!$A$6:$A$13,定数!$B$6:$B$13))</f>
        <v/>
      </c>
      <c r="S66" s="48"/>
      <c r="T66" s="49" t="str">
        <f t="shared" si="16"/>
        <v/>
      </c>
      <c r="U66" s="49"/>
      <c r="V66" t="str">
        <f t="shared" si="7"/>
        <v/>
      </c>
      <c r="W66" t="str">
        <f t="shared" si="2"/>
        <v/>
      </c>
    </row>
    <row r="67" spans="2:23" x14ac:dyDescent="0.2">
      <c r="B67" s="42">
        <v>59</v>
      </c>
      <c r="C67" s="44" t="str">
        <f t="shared" si="1"/>
        <v/>
      </c>
      <c r="D67" s="44"/>
      <c r="E67" s="42"/>
      <c r="F67" s="8"/>
      <c r="G67" s="42"/>
      <c r="H67" s="45"/>
      <c r="I67" s="45"/>
      <c r="J67" s="42"/>
      <c r="K67" s="46" t="str">
        <f t="shared" si="0"/>
        <v/>
      </c>
      <c r="L67" s="47"/>
      <c r="M67" s="6" t="str">
        <f>IF(J67="","",(K67/J67)/LOOKUP(RIGHT($D$2,3),定数!$A$6:$A$13,定数!$B$6:$B$13))</f>
        <v/>
      </c>
      <c r="N67" s="42"/>
      <c r="O67" s="8"/>
      <c r="P67" s="45"/>
      <c r="Q67" s="45"/>
      <c r="R67" s="48" t="str">
        <f>IF(P67="","",T67*M67*LOOKUP(RIGHT($D$2,3),定数!$A$6:$A$13,定数!$B$6:$B$13))</f>
        <v/>
      </c>
      <c r="S67" s="48"/>
      <c r="T67" s="49" t="str">
        <f t="shared" si="16"/>
        <v/>
      </c>
      <c r="U67" s="49"/>
      <c r="V67" t="str">
        <f t="shared" si="7"/>
        <v/>
      </c>
      <c r="W67" t="str">
        <f t="shared" si="2"/>
        <v/>
      </c>
    </row>
    <row r="68" spans="2:23" x14ac:dyDescent="0.2">
      <c r="B68" s="42">
        <v>60</v>
      </c>
      <c r="C68" s="44" t="str">
        <f t="shared" si="1"/>
        <v/>
      </c>
      <c r="D68" s="44"/>
      <c r="E68" s="42"/>
      <c r="F68" s="8"/>
      <c r="G68" s="42"/>
      <c r="H68" s="45"/>
      <c r="I68" s="45"/>
      <c r="J68" s="42"/>
      <c r="K68" s="46" t="str">
        <f t="shared" si="0"/>
        <v/>
      </c>
      <c r="L68" s="47"/>
      <c r="M68" s="6" t="str">
        <f>IF(J68="","",(K68/J68)/LOOKUP(RIGHT($D$2,3),定数!$A$6:$A$13,定数!$B$6:$B$13))</f>
        <v/>
      </c>
      <c r="N68" s="42"/>
      <c r="O68" s="8"/>
      <c r="P68" s="45"/>
      <c r="Q68" s="45"/>
      <c r="R68" s="48" t="str">
        <f>IF(P68="","",T68*M68*LOOKUP(RIGHT($D$2,3),定数!$A$6:$A$13,定数!$B$6:$B$13))</f>
        <v/>
      </c>
      <c r="S68" s="48"/>
      <c r="T68" s="49" t="str">
        <f t="shared" si="16"/>
        <v/>
      </c>
      <c r="U68" s="49"/>
      <c r="V68" t="str">
        <f t="shared" si="7"/>
        <v/>
      </c>
      <c r="W68" t="str">
        <f t="shared" si="2"/>
        <v/>
      </c>
    </row>
    <row r="69" spans="2:23" x14ac:dyDescent="0.2">
      <c r="B69" s="42">
        <v>61</v>
      </c>
      <c r="C69" s="44" t="str">
        <f t="shared" si="1"/>
        <v/>
      </c>
      <c r="D69" s="44"/>
      <c r="E69" s="42"/>
      <c r="F69" s="8"/>
      <c r="G69" s="42"/>
      <c r="H69" s="45"/>
      <c r="I69" s="45"/>
      <c r="J69" s="42"/>
      <c r="K69" s="46" t="str">
        <f t="shared" si="0"/>
        <v/>
      </c>
      <c r="L69" s="47"/>
      <c r="M69" s="6" t="str">
        <f>IF(J69="","",(K69/J69)/LOOKUP(RIGHT($D$2,3),定数!$A$6:$A$13,定数!$B$6:$B$13))</f>
        <v/>
      </c>
      <c r="N69" s="42"/>
      <c r="O69" s="8"/>
      <c r="P69" s="45"/>
      <c r="Q69" s="45"/>
      <c r="R69" s="48" t="str">
        <f>IF(P69="","",T69*M69*LOOKUP(RIGHT($D$2,3),定数!$A$6:$A$13,定数!$B$6:$B$13))</f>
        <v/>
      </c>
      <c r="S69" s="48"/>
      <c r="T69" s="49" t="str">
        <f t="shared" si="16"/>
        <v/>
      </c>
      <c r="U69" s="49"/>
      <c r="V69" t="str">
        <f t="shared" si="7"/>
        <v/>
      </c>
      <c r="W69" t="str">
        <f t="shared" si="2"/>
        <v/>
      </c>
    </row>
    <row r="70" spans="2:23" x14ac:dyDescent="0.2">
      <c r="B70" s="42">
        <v>62</v>
      </c>
      <c r="C70" s="44" t="str">
        <f t="shared" si="1"/>
        <v/>
      </c>
      <c r="D70" s="44"/>
      <c r="E70" s="42"/>
      <c r="F70" s="8"/>
      <c r="G70" s="42"/>
      <c r="H70" s="45"/>
      <c r="I70" s="45"/>
      <c r="J70" s="42"/>
      <c r="K70" s="46" t="str">
        <f t="shared" si="0"/>
        <v/>
      </c>
      <c r="L70" s="47"/>
      <c r="M70" s="6" t="str">
        <f>IF(J70="","",(K70/J70)/LOOKUP(RIGHT($D$2,3),定数!$A$6:$A$13,定数!$B$6:$B$13))</f>
        <v/>
      </c>
      <c r="N70" s="42"/>
      <c r="O70" s="8"/>
      <c r="P70" s="45"/>
      <c r="Q70" s="45"/>
      <c r="R70" s="48" t="str">
        <f>IF(P70="","",T70*M70*LOOKUP(RIGHT($D$2,3),定数!$A$6:$A$13,定数!$B$6:$B$13))</f>
        <v/>
      </c>
      <c r="S70" s="48"/>
      <c r="T70" s="49" t="str">
        <f t="shared" si="16"/>
        <v/>
      </c>
      <c r="U70" s="49"/>
      <c r="V70" t="str">
        <f t="shared" si="7"/>
        <v/>
      </c>
      <c r="W70" t="str">
        <f t="shared" si="2"/>
        <v/>
      </c>
    </row>
    <row r="71" spans="2:23" x14ac:dyDescent="0.2">
      <c r="B71" s="42">
        <v>63</v>
      </c>
      <c r="C71" s="44" t="str">
        <f t="shared" si="1"/>
        <v/>
      </c>
      <c r="D71" s="44"/>
      <c r="E71" s="42"/>
      <c r="F71" s="8"/>
      <c r="G71" s="42"/>
      <c r="H71" s="45"/>
      <c r="I71" s="45"/>
      <c r="J71" s="42"/>
      <c r="K71" s="46" t="str">
        <f t="shared" si="0"/>
        <v/>
      </c>
      <c r="L71" s="47"/>
      <c r="M71" s="6" t="str">
        <f>IF(J71="","",(K71/J71)/LOOKUP(RIGHT($D$2,3),定数!$A$6:$A$13,定数!$B$6:$B$13))</f>
        <v/>
      </c>
      <c r="N71" s="42"/>
      <c r="O71" s="8"/>
      <c r="P71" s="45"/>
      <c r="Q71" s="45"/>
      <c r="R71" s="48" t="str">
        <f>IF(P71="","",T71*M71*LOOKUP(RIGHT($D$2,3),定数!$A$6:$A$13,定数!$B$6:$B$13))</f>
        <v/>
      </c>
      <c r="S71" s="48"/>
      <c r="T71" s="49" t="str">
        <f t="shared" si="16"/>
        <v/>
      </c>
      <c r="U71" s="49"/>
      <c r="V71" t="str">
        <f t="shared" si="7"/>
        <v/>
      </c>
      <c r="W71" t="str">
        <f t="shared" si="2"/>
        <v/>
      </c>
    </row>
    <row r="72" spans="2:23" x14ac:dyDescent="0.2">
      <c r="B72" s="42">
        <v>64</v>
      </c>
      <c r="C72" s="44" t="str">
        <f t="shared" si="1"/>
        <v/>
      </c>
      <c r="D72" s="44"/>
      <c r="E72" s="42"/>
      <c r="F72" s="8"/>
      <c r="G72" s="42"/>
      <c r="H72" s="45"/>
      <c r="I72" s="45"/>
      <c r="J72" s="42"/>
      <c r="K72" s="46" t="str">
        <f t="shared" si="0"/>
        <v/>
      </c>
      <c r="L72" s="47"/>
      <c r="M72" s="6" t="str">
        <f>IF(J72="","",(K72/J72)/LOOKUP(RIGHT($D$2,3),定数!$A$6:$A$13,定数!$B$6:$B$13))</f>
        <v/>
      </c>
      <c r="N72" s="42"/>
      <c r="O72" s="8"/>
      <c r="P72" s="45"/>
      <c r="Q72" s="45"/>
      <c r="R72" s="48" t="str">
        <f>IF(P72="","",T72*M72*LOOKUP(RIGHT($D$2,3),定数!$A$6:$A$13,定数!$B$6:$B$13))</f>
        <v/>
      </c>
      <c r="S72" s="48"/>
      <c r="T72" s="49" t="str">
        <f t="shared" si="16"/>
        <v/>
      </c>
      <c r="U72" s="49"/>
      <c r="V72" t="str">
        <f t="shared" si="7"/>
        <v/>
      </c>
      <c r="W72" t="str">
        <f t="shared" si="2"/>
        <v/>
      </c>
    </row>
    <row r="73" spans="2:23" x14ac:dyDescent="0.2">
      <c r="B73" s="42">
        <v>65</v>
      </c>
      <c r="C73" s="44" t="str">
        <f t="shared" si="1"/>
        <v/>
      </c>
      <c r="D73" s="44"/>
      <c r="E73" s="42"/>
      <c r="F73" s="8"/>
      <c r="G73" s="42"/>
      <c r="H73" s="45"/>
      <c r="I73" s="45"/>
      <c r="J73" s="42"/>
      <c r="K73" s="46" t="str">
        <f t="shared" ref="K73:K108" si="17">IF(J73="","",C73*0.03)</f>
        <v/>
      </c>
      <c r="L73" s="47"/>
      <c r="M73" s="6" t="str">
        <f>IF(J73="","",(K73/J73)/LOOKUP(RIGHT($D$2,3),定数!$A$6:$A$13,定数!$B$6:$B$13))</f>
        <v/>
      </c>
      <c r="N73" s="42"/>
      <c r="O73" s="8"/>
      <c r="P73" s="45"/>
      <c r="Q73" s="45"/>
      <c r="R73" s="48" t="str">
        <f>IF(P73="","",T73*M73*LOOKUP(RIGHT($D$2,3),定数!$A$6:$A$13,定数!$B$6:$B$13))</f>
        <v/>
      </c>
      <c r="S73" s="48"/>
      <c r="T73" s="49" t="str">
        <f t="shared" si="16"/>
        <v/>
      </c>
      <c r="U73" s="49"/>
      <c r="V73" t="str">
        <f t="shared" si="7"/>
        <v/>
      </c>
      <c r="W73" t="str">
        <f t="shared" si="2"/>
        <v/>
      </c>
    </row>
    <row r="74" spans="2:23" x14ac:dyDescent="0.2">
      <c r="B74" s="42">
        <v>66</v>
      </c>
      <c r="C74" s="44" t="str">
        <f t="shared" ref="C74:C108" si="18">IF(R73="","",C73+R73)</f>
        <v/>
      </c>
      <c r="D74" s="44"/>
      <c r="E74" s="42"/>
      <c r="F74" s="8"/>
      <c r="G74" s="42"/>
      <c r="H74" s="45"/>
      <c r="I74" s="45"/>
      <c r="J74" s="42"/>
      <c r="K74" s="46" t="str">
        <f t="shared" si="17"/>
        <v/>
      </c>
      <c r="L74" s="47"/>
      <c r="M74" s="6" t="str">
        <f>IF(J74="","",(K74/J74)/LOOKUP(RIGHT($D$2,3),定数!$A$6:$A$13,定数!$B$6:$B$13))</f>
        <v/>
      </c>
      <c r="N74" s="42"/>
      <c r="O74" s="8"/>
      <c r="P74" s="45"/>
      <c r="Q74" s="45"/>
      <c r="R74" s="48" t="str">
        <f>IF(P74="","",T74*M74*LOOKUP(RIGHT($D$2,3),定数!$A$6:$A$13,定数!$B$6:$B$13))</f>
        <v/>
      </c>
      <c r="S74" s="48"/>
      <c r="T74" s="49" t="str">
        <f t="shared" si="16"/>
        <v/>
      </c>
      <c r="U74" s="49"/>
      <c r="V74" t="str">
        <f t="shared" si="7"/>
        <v/>
      </c>
      <c r="W74" t="str">
        <f t="shared" si="7"/>
        <v/>
      </c>
    </row>
    <row r="75" spans="2:23" x14ac:dyDescent="0.2">
      <c r="B75" s="42">
        <v>67</v>
      </c>
      <c r="C75" s="44" t="str">
        <f t="shared" si="18"/>
        <v/>
      </c>
      <c r="D75" s="44"/>
      <c r="E75" s="42"/>
      <c r="F75" s="8"/>
      <c r="G75" s="42"/>
      <c r="H75" s="45"/>
      <c r="I75" s="45"/>
      <c r="J75" s="42"/>
      <c r="K75" s="46" t="str">
        <f t="shared" si="17"/>
        <v/>
      </c>
      <c r="L75" s="47"/>
      <c r="M75" s="6" t="str">
        <f>IF(J75="","",(K75/J75)/LOOKUP(RIGHT($D$2,3),定数!$A$6:$A$13,定数!$B$6:$B$13))</f>
        <v/>
      </c>
      <c r="N75" s="42"/>
      <c r="O75" s="8"/>
      <c r="P75" s="45"/>
      <c r="Q75" s="45"/>
      <c r="R75" s="48" t="str">
        <f>IF(P75="","",T75*M75*LOOKUP(RIGHT($D$2,3),定数!$A$6:$A$13,定数!$B$6:$B$13))</f>
        <v/>
      </c>
      <c r="S75" s="48"/>
      <c r="T75" s="49" t="str">
        <f t="shared" si="16"/>
        <v/>
      </c>
      <c r="U75" s="49"/>
      <c r="V75" t="str">
        <f t="shared" ref="V75:W90" si="19">IF(S75&lt;&gt;"",IF(S75&lt;0,1+V74,0),"")</f>
        <v/>
      </c>
      <c r="W75" t="str">
        <f t="shared" si="19"/>
        <v/>
      </c>
    </row>
    <row r="76" spans="2:23" x14ac:dyDescent="0.2">
      <c r="B76" s="42">
        <v>68</v>
      </c>
      <c r="C76" s="44" t="str">
        <f t="shared" si="18"/>
        <v/>
      </c>
      <c r="D76" s="44"/>
      <c r="E76" s="42"/>
      <c r="F76" s="8"/>
      <c r="G76" s="42"/>
      <c r="H76" s="45"/>
      <c r="I76" s="45"/>
      <c r="J76" s="42"/>
      <c r="K76" s="46" t="str">
        <f t="shared" si="17"/>
        <v/>
      </c>
      <c r="L76" s="47"/>
      <c r="M76" s="6" t="str">
        <f>IF(J76="","",(K76/J76)/LOOKUP(RIGHT($D$2,3),定数!$A$6:$A$13,定数!$B$6:$B$13))</f>
        <v/>
      </c>
      <c r="N76" s="42"/>
      <c r="O76" s="8"/>
      <c r="P76" s="45"/>
      <c r="Q76" s="45"/>
      <c r="R76" s="48" t="str">
        <f>IF(P76="","",T76*M76*LOOKUP(RIGHT($D$2,3),定数!$A$6:$A$13,定数!$B$6:$B$13))</f>
        <v/>
      </c>
      <c r="S76" s="48"/>
      <c r="T76" s="49" t="str">
        <f t="shared" ref="T76:T108" si="20">IF(P76="","",IF(G76="買",(P76-H76),(H76-P76))*IF(RIGHT($D$2,3)="JPY",100,10000))</f>
        <v/>
      </c>
      <c r="U76" s="49"/>
      <c r="V76" t="str">
        <f t="shared" si="19"/>
        <v/>
      </c>
      <c r="W76" t="str">
        <f t="shared" si="19"/>
        <v/>
      </c>
    </row>
    <row r="77" spans="2:23" x14ac:dyDescent="0.2">
      <c r="B77" s="42">
        <v>69</v>
      </c>
      <c r="C77" s="44" t="str">
        <f t="shared" si="18"/>
        <v/>
      </c>
      <c r="D77" s="44"/>
      <c r="E77" s="42"/>
      <c r="F77" s="8"/>
      <c r="G77" s="42"/>
      <c r="H77" s="45"/>
      <c r="I77" s="45"/>
      <c r="J77" s="42"/>
      <c r="K77" s="46" t="str">
        <f t="shared" si="17"/>
        <v/>
      </c>
      <c r="L77" s="47"/>
      <c r="M77" s="6" t="str">
        <f>IF(J77="","",(K77/J77)/LOOKUP(RIGHT($D$2,3),定数!$A$6:$A$13,定数!$B$6:$B$13))</f>
        <v/>
      </c>
      <c r="N77" s="42"/>
      <c r="O77" s="8"/>
      <c r="P77" s="45"/>
      <c r="Q77" s="45"/>
      <c r="R77" s="48" t="str">
        <f>IF(P77="","",T77*M77*LOOKUP(RIGHT($D$2,3),定数!$A$6:$A$13,定数!$B$6:$B$13))</f>
        <v/>
      </c>
      <c r="S77" s="48"/>
      <c r="T77" s="49" t="str">
        <f t="shared" si="20"/>
        <v/>
      </c>
      <c r="U77" s="49"/>
      <c r="V77" t="str">
        <f t="shared" si="19"/>
        <v/>
      </c>
      <c r="W77" t="str">
        <f t="shared" si="19"/>
        <v/>
      </c>
    </row>
    <row r="78" spans="2:23" x14ac:dyDescent="0.2">
      <c r="B78" s="42">
        <v>70</v>
      </c>
      <c r="C78" s="44" t="str">
        <f t="shared" si="18"/>
        <v/>
      </c>
      <c r="D78" s="44"/>
      <c r="E78" s="42"/>
      <c r="F78" s="8"/>
      <c r="G78" s="42"/>
      <c r="H78" s="45"/>
      <c r="I78" s="45"/>
      <c r="J78" s="42"/>
      <c r="K78" s="46" t="str">
        <f t="shared" si="17"/>
        <v/>
      </c>
      <c r="L78" s="47"/>
      <c r="M78" s="6" t="str">
        <f>IF(J78="","",(K78/J78)/LOOKUP(RIGHT($D$2,3),定数!$A$6:$A$13,定数!$B$6:$B$13))</f>
        <v/>
      </c>
      <c r="N78" s="42"/>
      <c r="O78" s="8"/>
      <c r="P78" s="45"/>
      <c r="Q78" s="45"/>
      <c r="R78" s="48" t="str">
        <f>IF(P78="","",T78*M78*LOOKUP(RIGHT($D$2,3),定数!$A$6:$A$13,定数!$B$6:$B$13))</f>
        <v/>
      </c>
      <c r="S78" s="48"/>
      <c r="T78" s="49" t="str">
        <f t="shared" si="20"/>
        <v/>
      </c>
      <c r="U78" s="49"/>
      <c r="V78" t="str">
        <f t="shared" si="19"/>
        <v/>
      </c>
      <c r="W78" t="str">
        <f t="shared" si="19"/>
        <v/>
      </c>
    </row>
    <row r="79" spans="2:23" x14ac:dyDescent="0.2">
      <c r="B79" s="42">
        <v>71</v>
      </c>
      <c r="C79" s="44" t="str">
        <f t="shared" si="18"/>
        <v/>
      </c>
      <c r="D79" s="44"/>
      <c r="E79" s="42"/>
      <c r="F79" s="8"/>
      <c r="G79" s="42"/>
      <c r="H79" s="45"/>
      <c r="I79" s="45"/>
      <c r="J79" s="42"/>
      <c r="K79" s="46" t="str">
        <f t="shared" si="17"/>
        <v/>
      </c>
      <c r="L79" s="47"/>
      <c r="M79" s="6" t="str">
        <f>IF(J79="","",(K79/J79)/LOOKUP(RIGHT($D$2,3),定数!$A$6:$A$13,定数!$B$6:$B$13))</f>
        <v/>
      </c>
      <c r="N79" s="42"/>
      <c r="O79" s="8"/>
      <c r="P79" s="45"/>
      <c r="Q79" s="45"/>
      <c r="R79" s="48" t="str">
        <f>IF(P79="","",T79*M79*LOOKUP(RIGHT($D$2,3),定数!$A$6:$A$13,定数!$B$6:$B$13))</f>
        <v/>
      </c>
      <c r="S79" s="48"/>
      <c r="T79" s="49" t="str">
        <f t="shared" si="20"/>
        <v/>
      </c>
      <c r="U79" s="49"/>
      <c r="V79" t="str">
        <f t="shared" si="19"/>
        <v/>
      </c>
      <c r="W79" t="str">
        <f t="shared" si="19"/>
        <v/>
      </c>
    </row>
    <row r="80" spans="2:23" x14ac:dyDescent="0.2">
      <c r="B80" s="42">
        <v>72</v>
      </c>
      <c r="C80" s="44" t="str">
        <f t="shared" si="18"/>
        <v/>
      </c>
      <c r="D80" s="44"/>
      <c r="E80" s="42"/>
      <c r="F80" s="8"/>
      <c r="G80" s="42"/>
      <c r="H80" s="45"/>
      <c r="I80" s="45"/>
      <c r="J80" s="42"/>
      <c r="K80" s="46" t="str">
        <f t="shared" si="17"/>
        <v/>
      </c>
      <c r="L80" s="47"/>
      <c r="M80" s="6" t="str">
        <f>IF(J80="","",(K80/J80)/LOOKUP(RIGHT($D$2,3),定数!$A$6:$A$13,定数!$B$6:$B$13))</f>
        <v/>
      </c>
      <c r="N80" s="42"/>
      <c r="O80" s="8"/>
      <c r="P80" s="45"/>
      <c r="Q80" s="45"/>
      <c r="R80" s="48" t="str">
        <f>IF(P80="","",T80*M80*LOOKUP(RIGHT($D$2,3),定数!$A$6:$A$13,定数!$B$6:$B$13))</f>
        <v/>
      </c>
      <c r="S80" s="48"/>
      <c r="T80" s="49" t="str">
        <f t="shared" si="20"/>
        <v/>
      </c>
      <c r="U80" s="49"/>
      <c r="V80" t="str">
        <f t="shared" si="19"/>
        <v/>
      </c>
      <c r="W80" t="str">
        <f t="shared" si="19"/>
        <v/>
      </c>
    </row>
    <row r="81" spans="2:23" x14ac:dyDescent="0.2">
      <c r="B81" s="42">
        <v>73</v>
      </c>
      <c r="C81" s="44" t="str">
        <f t="shared" si="18"/>
        <v/>
      </c>
      <c r="D81" s="44"/>
      <c r="E81" s="42"/>
      <c r="F81" s="8"/>
      <c r="G81" s="42"/>
      <c r="H81" s="45"/>
      <c r="I81" s="45"/>
      <c r="J81" s="42"/>
      <c r="K81" s="46" t="str">
        <f t="shared" si="17"/>
        <v/>
      </c>
      <c r="L81" s="47"/>
      <c r="M81" s="6" t="str">
        <f>IF(J81="","",(K81/J81)/LOOKUP(RIGHT($D$2,3),定数!$A$6:$A$13,定数!$B$6:$B$13))</f>
        <v/>
      </c>
      <c r="N81" s="42"/>
      <c r="O81" s="8"/>
      <c r="P81" s="45"/>
      <c r="Q81" s="45"/>
      <c r="R81" s="48" t="str">
        <f>IF(P81="","",T81*M81*LOOKUP(RIGHT($D$2,3),定数!$A$6:$A$13,定数!$B$6:$B$13))</f>
        <v/>
      </c>
      <c r="S81" s="48"/>
      <c r="T81" s="49" t="str">
        <f t="shared" si="20"/>
        <v/>
      </c>
      <c r="U81" s="49"/>
      <c r="V81" t="str">
        <f t="shared" si="19"/>
        <v/>
      </c>
      <c r="W81" t="str">
        <f t="shared" si="19"/>
        <v/>
      </c>
    </row>
    <row r="82" spans="2:23" x14ac:dyDescent="0.2">
      <c r="B82" s="42">
        <v>74</v>
      </c>
      <c r="C82" s="44" t="str">
        <f t="shared" si="18"/>
        <v/>
      </c>
      <c r="D82" s="44"/>
      <c r="E82" s="42"/>
      <c r="F82" s="8"/>
      <c r="G82" s="42"/>
      <c r="H82" s="45"/>
      <c r="I82" s="45"/>
      <c r="J82" s="42"/>
      <c r="K82" s="46" t="str">
        <f t="shared" si="17"/>
        <v/>
      </c>
      <c r="L82" s="47"/>
      <c r="M82" s="6" t="str">
        <f>IF(J82="","",(K82/J82)/LOOKUP(RIGHT($D$2,3),定数!$A$6:$A$13,定数!$B$6:$B$13))</f>
        <v/>
      </c>
      <c r="N82" s="42"/>
      <c r="O82" s="8"/>
      <c r="P82" s="45"/>
      <c r="Q82" s="45"/>
      <c r="R82" s="48" t="str">
        <f>IF(P82="","",T82*M82*LOOKUP(RIGHT($D$2,3),定数!$A$6:$A$13,定数!$B$6:$B$13))</f>
        <v/>
      </c>
      <c r="S82" s="48"/>
      <c r="T82" s="49" t="str">
        <f t="shared" si="20"/>
        <v/>
      </c>
      <c r="U82" s="49"/>
      <c r="V82" t="str">
        <f t="shared" si="19"/>
        <v/>
      </c>
      <c r="W82" t="str">
        <f t="shared" si="19"/>
        <v/>
      </c>
    </row>
    <row r="83" spans="2:23" x14ac:dyDescent="0.2">
      <c r="B83" s="42">
        <v>75</v>
      </c>
      <c r="C83" s="44" t="str">
        <f t="shared" si="18"/>
        <v/>
      </c>
      <c r="D83" s="44"/>
      <c r="E83" s="42"/>
      <c r="F83" s="8"/>
      <c r="G83" s="42"/>
      <c r="H83" s="45"/>
      <c r="I83" s="45"/>
      <c r="J83" s="42"/>
      <c r="K83" s="46" t="str">
        <f t="shared" si="17"/>
        <v/>
      </c>
      <c r="L83" s="47"/>
      <c r="M83" s="6" t="str">
        <f>IF(J83="","",(K83/J83)/LOOKUP(RIGHT($D$2,3),定数!$A$6:$A$13,定数!$B$6:$B$13))</f>
        <v/>
      </c>
      <c r="N83" s="42"/>
      <c r="O83" s="8"/>
      <c r="P83" s="45"/>
      <c r="Q83" s="45"/>
      <c r="R83" s="48" t="str">
        <f>IF(P83="","",T83*M83*LOOKUP(RIGHT($D$2,3),定数!$A$6:$A$13,定数!$B$6:$B$13))</f>
        <v/>
      </c>
      <c r="S83" s="48"/>
      <c r="T83" s="49" t="str">
        <f t="shared" si="20"/>
        <v/>
      </c>
      <c r="U83" s="49"/>
      <c r="V83" t="str">
        <f t="shared" si="19"/>
        <v/>
      </c>
      <c r="W83" t="str">
        <f t="shared" si="19"/>
        <v/>
      </c>
    </row>
    <row r="84" spans="2:23" x14ac:dyDescent="0.2">
      <c r="B84" s="42">
        <v>76</v>
      </c>
      <c r="C84" s="44" t="str">
        <f t="shared" si="18"/>
        <v/>
      </c>
      <c r="D84" s="44"/>
      <c r="E84" s="42"/>
      <c r="F84" s="8"/>
      <c r="G84" s="42"/>
      <c r="H84" s="45"/>
      <c r="I84" s="45"/>
      <c r="J84" s="42"/>
      <c r="K84" s="46" t="str">
        <f t="shared" si="17"/>
        <v/>
      </c>
      <c r="L84" s="47"/>
      <c r="M84" s="6" t="str">
        <f>IF(J84="","",(K84/J84)/LOOKUP(RIGHT($D$2,3),定数!$A$6:$A$13,定数!$B$6:$B$13))</f>
        <v/>
      </c>
      <c r="N84" s="42"/>
      <c r="O84" s="8"/>
      <c r="P84" s="45"/>
      <c r="Q84" s="45"/>
      <c r="R84" s="48" t="str">
        <f>IF(P84="","",T84*M84*LOOKUP(RIGHT($D$2,3),定数!$A$6:$A$13,定数!$B$6:$B$13))</f>
        <v/>
      </c>
      <c r="S84" s="48"/>
      <c r="T84" s="49" t="str">
        <f t="shared" si="20"/>
        <v/>
      </c>
      <c r="U84" s="49"/>
      <c r="V84" t="str">
        <f t="shared" si="19"/>
        <v/>
      </c>
      <c r="W84" t="str">
        <f t="shared" si="19"/>
        <v/>
      </c>
    </row>
    <row r="85" spans="2:23" x14ac:dyDescent="0.2">
      <c r="B85" s="42">
        <v>77</v>
      </c>
      <c r="C85" s="44" t="str">
        <f t="shared" si="18"/>
        <v/>
      </c>
      <c r="D85" s="44"/>
      <c r="E85" s="42"/>
      <c r="F85" s="8"/>
      <c r="G85" s="42"/>
      <c r="H85" s="45"/>
      <c r="I85" s="45"/>
      <c r="J85" s="42"/>
      <c r="K85" s="46" t="str">
        <f t="shared" si="17"/>
        <v/>
      </c>
      <c r="L85" s="47"/>
      <c r="M85" s="6" t="str">
        <f>IF(J85="","",(K85/J85)/LOOKUP(RIGHT($D$2,3),定数!$A$6:$A$13,定数!$B$6:$B$13))</f>
        <v/>
      </c>
      <c r="N85" s="42"/>
      <c r="O85" s="8"/>
      <c r="P85" s="45"/>
      <c r="Q85" s="45"/>
      <c r="R85" s="48" t="str">
        <f>IF(P85="","",T85*M85*LOOKUP(RIGHT($D$2,3),定数!$A$6:$A$13,定数!$B$6:$B$13))</f>
        <v/>
      </c>
      <c r="S85" s="48"/>
      <c r="T85" s="49" t="str">
        <f t="shared" si="20"/>
        <v/>
      </c>
      <c r="U85" s="49"/>
      <c r="V85" t="str">
        <f t="shared" si="19"/>
        <v/>
      </c>
      <c r="W85" t="str">
        <f t="shared" si="19"/>
        <v/>
      </c>
    </row>
    <row r="86" spans="2:23" x14ac:dyDescent="0.2">
      <c r="B86" s="42">
        <v>78</v>
      </c>
      <c r="C86" s="44" t="str">
        <f t="shared" si="18"/>
        <v/>
      </c>
      <c r="D86" s="44"/>
      <c r="E86" s="42"/>
      <c r="F86" s="8"/>
      <c r="G86" s="42"/>
      <c r="H86" s="45"/>
      <c r="I86" s="45"/>
      <c r="J86" s="42"/>
      <c r="K86" s="46" t="str">
        <f t="shared" si="17"/>
        <v/>
      </c>
      <c r="L86" s="47"/>
      <c r="M86" s="6" t="str">
        <f>IF(J86="","",(K86/J86)/LOOKUP(RIGHT($D$2,3),定数!$A$6:$A$13,定数!$B$6:$B$13))</f>
        <v/>
      </c>
      <c r="N86" s="42"/>
      <c r="O86" s="8"/>
      <c r="P86" s="45"/>
      <c r="Q86" s="45"/>
      <c r="R86" s="48" t="str">
        <f>IF(P86="","",T86*M86*LOOKUP(RIGHT($D$2,3),定数!$A$6:$A$13,定数!$B$6:$B$13))</f>
        <v/>
      </c>
      <c r="S86" s="48"/>
      <c r="T86" s="49" t="str">
        <f t="shared" si="20"/>
        <v/>
      </c>
      <c r="U86" s="49"/>
      <c r="V86" t="str">
        <f t="shared" si="19"/>
        <v/>
      </c>
      <c r="W86" t="str">
        <f t="shared" si="19"/>
        <v/>
      </c>
    </row>
    <row r="87" spans="2:23" x14ac:dyDescent="0.2">
      <c r="B87" s="42">
        <v>79</v>
      </c>
      <c r="C87" s="44" t="str">
        <f t="shared" si="18"/>
        <v/>
      </c>
      <c r="D87" s="44"/>
      <c r="E87" s="42"/>
      <c r="F87" s="8"/>
      <c r="G87" s="42"/>
      <c r="H87" s="45"/>
      <c r="I87" s="45"/>
      <c r="J87" s="42"/>
      <c r="K87" s="46" t="str">
        <f t="shared" si="17"/>
        <v/>
      </c>
      <c r="L87" s="47"/>
      <c r="M87" s="6" t="str">
        <f>IF(J87="","",(K87/J87)/LOOKUP(RIGHT($D$2,3),定数!$A$6:$A$13,定数!$B$6:$B$13))</f>
        <v/>
      </c>
      <c r="N87" s="42"/>
      <c r="O87" s="8"/>
      <c r="P87" s="45"/>
      <c r="Q87" s="45"/>
      <c r="R87" s="48" t="str">
        <f>IF(P87="","",T87*M87*LOOKUP(RIGHT($D$2,3),定数!$A$6:$A$13,定数!$B$6:$B$13))</f>
        <v/>
      </c>
      <c r="S87" s="48"/>
      <c r="T87" s="49" t="str">
        <f t="shared" si="20"/>
        <v/>
      </c>
      <c r="U87" s="49"/>
      <c r="V87" t="str">
        <f t="shared" si="19"/>
        <v/>
      </c>
      <c r="W87" t="str">
        <f t="shared" si="19"/>
        <v/>
      </c>
    </row>
    <row r="88" spans="2:23" x14ac:dyDescent="0.2">
      <c r="B88" s="42">
        <v>80</v>
      </c>
      <c r="C88" s="44" t="str">
        <f t="shared" si="18"/>
        <v/>
      </c>
      <c r="D88" s="44"/>
      <c r="E88" s="42"/>
      <c r="F88" s="8"/>
      <c r="G88" s="42"/>
      <c r="H88" s="45"/>
      <c r="I88" s="45"/>
      <c r="J88" s="42"/>
      <c r="K88" s="46" t="str">
        <f t="shared" si="17"/>
        <v/>
      </c>
      <c r="L88" s="47"/>
      <c r="M88" s="6" t="str">
        <f>IF(J88="","",(K88/J88)/LOOKUP(RIGHT($D$2,3),定数!$A$6:$A$13,定数!$B$6:$B$13))</f>
        <v/>
      </c>
      <c r="N88" s="42"/>
      <c r="O88" s="8"/>
      <c r="P88" s="45"/>
      <c r="Q88" s="45"/>
      <c r="R88" s="48" t="str">
        <f>IF(P88="","",T88*M88*LOOKUP(RIGHT($D$2,3),定数!$A$6:$A$13,定数!$B$6:$B$13))</f>
        <v/>
      </c>
      <c r="S88" s="48"/>
      <c r="T88" s="49" t="str">
        <f t="shared" si="20"/>
        <v/>
      </c>
      <c r="U88" s="49"/>
      <c r="V88" t="str">
        <f t="shared" si="19"/>
        <v/>
      </c>
      <c r="W88" t="str">
        <f t="shared" si="19"/>
        <v/>
      </c>
    </row>
    <row r="89" spans="2:23" x14ac:dyDescent="0.2">
      <c r="B89" s="42">
        <v>81</v>
      </c>
      <c r="C89" s="44" t="str">
        <f t="shared" si="18"/>
        <v/>
      </c>
      <c r="D89" s="44"/>
      <c r="E89" s="42"/>
      <c r="F89" s="8"/>
      <c r="G89" s="42"/>
      <c r="H89" s="45"/>
      <c r="I89" s="45"/>
      <c r="J89" s="42"/>
      <c r="K89" s="46" t="str">
        <f t="shared" si="17"/>
        <v/>
      </c>
      <c r="L89" s="47"/>
      <c r="M89" s="6" t="str">
        <f>IF(J89="","",(K89/J89)/LOOKUP(RIGHT($D$2,3),定数!$A$6:$A$13,定数!$B$6:$B$13))</f>
        <v/>
      </c>
      <c r="N89" s="42"/>
      <c r="O89" s="8"/>
      <c r="P89" s="45"/>
      <c r="Q89" s="45"/>
      <c r="R89" s="48" t="str">
        <f>IF(P89="","",T89*M89*LOOKUP(RIGHT($D$2,3),定数!$A$6:$A$13,定数!$B$6:$B$13))</f>
        <v/>
      </c>
      <c r="S89" s="48"/>
      <c r="T89" s="49" t="str">
        <f t="shared" si="20"/>
        <v/>
      </c>
      <c r="U89" s="49"/>
      <c r="V89" t="str">
        <f t="shared" si="19"/>
        <v/>
      </c>
      <c r="W89" t="str">
        <f t="shared" si="19"/>
        <v/>
      </c>
    </row>
    <row r="90" spans="2:23" x14ac:dyDescent="0.2">
      <c r="B90" s="42">
        <v>82</v>
      </c>
      <c r="C90" s="44" t="str">
        <f t="shared" si="18"/>
        <v/>
      </c>
      <c r="D90" s="44"/>
      <c r="E90" s="42"/>
      <c r="F90" s="8"/>
      <c r="G90" s="42"/>
      <c r="H90" s="45"/>
      <c r="I90" s="45"/>
      <c r="J90" s="42"/>
      <c r="K90" s="46" t="str">
        <f t="shared" si="17"/>
        <v/>
      </c>
      <c r="L90" s="47"/>
      <c r="M90" s="6" t="str">
        <f>IF(J90="","",(K90/J90)/LOOKUP(RIGHT($D$2,3),定数!$A$6:$A$13,定数!$B$6:$B$13))</f>
        <v/>
      </c>
      <c r="N90" s="42"/>
      <c r="O90" s="8"/>
      <c r="P90" s="45"/>
      <c r="Q90" s="45"/>
      <c r="R90" s="48" t="str">
        <f>IF(P90="","",T90*M90*LOOKUP(RIGHT($D$2,3),定数!$A$6:$A$13,定数!$B$6:$B$13))</f>
        <v/>
      </c>
      <c r="S90" s="48"/>
      <c r="T90" s="49" t="str">
        <f t="shared" si="20"/>
        <v/>
      </c>
      <c r="U90" s="49"/>
      <c r="V90" t="str">
        <f t="shared" si="19"/>
        <v/>
      </c>
      <c r="W90" t="str">
        <f t="shared" si="19"/>
        <v/>
      </c>
    </row>
    <row r="91" spans="2:23" x14ac:dyDescent="0.2">
      <c r="B91" s="42">
        <v>83</v>
      </c>
      <c r="C91" s="44" t="str">
        <f t="shared" si="18"/>
        <v/>
      </c>
      <c r="D91" s="44"/>
      <c r="E91" s="42"/>
      <c r="F91" s="8"/>
      <c r="G91" s="42"/>
      <c r="H91" s="45"/>
      <c r="I91" s="45"/>
      <c r="J91" s="42"/>
      <c r="K91" s="46" t="str">
        <f t="shared" si="17"/>
        <v/>
      </c>
      <c r="L91" s="47"/>
      <c r="M91" s="6" t="str">
        <f>IF(J91="","",(K91/J91)/LOOKUP(RIGHT($D$2,3),定数!$A$6:$A$13,定数!$B$6:$B$13))</f>
        <v/>
      </c>
      <c r="N91" s="42"/>
      <c r="O91" s="8"/>
      <c r="P91" s="45"/>
      <c r="Q91" s="45"/>
      <c r="R91" s="48" t="str">
        <f>IF(P91="","",T91*M91*LOOKUP(RIGHT($D$2,3),定数!$A$6:$A$13,定数!$B$6:$B$13))</f>
        <v/>
      </c>
      <c r="S91" s="48"/>
      <c r="T91" s="49" t="str">
        <f t="shared" si="20"/>
        <v/>
      </c>
      <c r="U91" s="49"/>
      <c r="V91" t="str">
        <f t="shared" ref="V91:W106" si="21">IF(S91&lt;&gt;"",IF(S91&lt;0,1+V90,0),"")</f>
        <v/>
      </c>
      <c r="W91" t="str">
        <f t="shared" si="21"/>
        <v/>
      </c>
    </row>
    <row r="92" spans="2:23" x14ac:dyDescent="0.2">
      <c r="B92" s="42">
        <v>84</v>
      </c>
      <c r="C92" s="44" t="str">
        <f t="shared" si="18"/>
        <v/>
      </c>
      <c r="D92" s="44"/>
      <c r="E92" s="42"/>
      <c r="F92" s="8"/>
      <c r="G92" s="42"/>
      <c r="H92" s="45"/>
      <c r="I92" s="45"/>
      <c r="J92" s="42"/>
      <c r="K92" s="46" t="str">
        <f t="shared" si="17"/>
        <v/>
      </c>
      <c r="L92" s="47"/>
      <c r="M92" s="6" t="str">
        <f>IF(J92="","",(K92/J92)/LOOKUP(RIGHT($D$2,3),定数!$A$6:$A$13,定数!$B$6:$B$13))</f>
        <v/>
      </c>
      <c r="N92" s="42"/>
      <c r="O92" s="8"/>
      <c r="P92" s="45"/>
      <c r="Q92" s="45"/>
      <c r="R92" s="48" t="str">
        <f>IF(P92="","",T92*M92*LOOKUP(RIGHT($D$2,3),定数!$A$6:$A$13,定数!$B$6:$B$13))</f>
        <v/>
      </c>
      <c r="S92" s="48"/>
      <c r="T92" s="49" t="str">
        <f t="shared" si="20"/>
        <v/>
      </c>
      <c r="U92" s="49"/>
      <c r="V92" t="str">
        <f t="shared" si="21"/>
        <v/>
      </c>
      <c r="W92" t="str">
        <f t="shared" si="21"/>
        <v/>
      </c>
    </row>
    <row r="93" spans="2:23" x14ac:dyDescent="0.2">
      <c r="B93" s="42">
        <v>85</v>
      </c>
      <c r="C93" s="44" t="str">
        <f t="shared" si="18"/>
        <v/>
      </c>
      <c r="D93" s="44"/>
      <c r="E93" s="42"/>
      <c r="F93" s="8"/>
      <c r="G93" s="42"/>
      <c r="H93" s="45"/>
      <c r="I93" s="45"/>
      <c r="J93" s="42"/>
      <c r="K93" s="46" t="str">
        <f t="shared" si="17"/>
        <v/>
      </c>
      <c r="L93" s="47"/>
      <c r="M93" s="6" t="str">
        <f>IF(J93="","",(K93/J93)/LOOKUP(RIGHT($D$2,3),定数!$A$6:$A$13,定数!$B$6:$B$13))</f>
        <v/>
      </c>
      <c r="N93" s="42"/>
      <c r="O93" s="8"/>
      <c r="P93" s="45"/>
      <c r="Q93" s="45"/>
      <c r="R93" s="48" t="str">
        <f>IF(P93="","",T93*M93*LOOKUP(RIGHT($D$2,3),定数!$A$6:$A$13,定数!$B$6:$B$13))</f>
        <v/>
      </c>
      <c r="S93" s="48"/>
      <c r="T93" s="49" t="str">
        <f t="shared" si="20"/>
        <v/>
      </c>
      <c r="U93" s="49"/>
      <c r="V93" t="str">
        <f t="shared" si="21"/>
        <v/>
      </c>
      <c r="W93" t="str">
        <f t="shared" si="21"/>
        <v/>
      </c>
    </row>
    <row r="94" spans="2:23" x14ac:dyDescent="0.2">
      <c r="B94" s="42">
        <v>86</v>
      </c>
      <c r="C94" s="44" t="str">
        <f t="shared" si="18"/>
        <v/>
      </c>
      <c r="D94" s="44"/>
      <c r="E94" s="42"/>
      <c r="F94" s="8"/>
      <c r="G94" s="42"/>
      <c r="H94" s="45"/>
      <c r="I94" s="45"/>
      <c r="J94" s="42"/>
      <c r="K94" s="46" t="str">
        <f t="shared" si="17"/>
        <v/>
      </c>
      <c r="L94" s="47"/>
      <c r="M94" s="6" t="str">
        <f>IF(J94="","",(K94/J94)/LOOKUP(RIGHT($D$2,3),定数!$A$6:$A$13,定数!$B$6:$B$13))</f>
        <v/>
      </c>
      <c r="N94" s="42"/>
      <c r="O94" s="8"/>
      <c r="P94" s="45"/>
      <c r="Q94" s="45"/>
      <c r="R94" s="48" t="str">
        <f>IF(P94="","",T94*M94*LOOKUP(RIGHT($D$2,3),定数!$A$6:$A$13,定数!$B$6:$B$13))</f>
        <v/>
      </c>
      <c r="S94" s="48"/>
      <c r="T94" s="49" t="str">
        <f t="shared" si="20"/>
        <v/>
      </c>
      <c r="U94" s="49"/>
      <c r="V94" t="str">
        <f t="shared" si="21"/>
        <v/>
      </c>
      <c r="W94" t="str">
        <f t="shared" si="21"/>
        <v/>
      </c>
    </row>
    <row r="95" spans="2:23" x14ac:dyDescent="0.2">
      <c r="B95" s="42">
        <v>87</v>
      </c>
      <c r="C95" s="44" t="str">
        <f t="shared" si="18"/>
        <v/>
      </c>
      <c r="D95" s="44"/>
      <c r="E95" s="42"/>
      <c r="F95" s="8"/>
      <c r="G95" s="42"/>
      <c r="H95" s="45"/>
      <c r="I95" s="45"/>
      <c r="J95" s="42"/>
      <c r="K95" s="46" t="str">
        <f t="shared" si="17"/>
        <v/>
      </c>
      <c r="L95" s="47"/>
      <c r="M95" s="6" t="str">
        <f>IF(J95="","",(K95/J95)/LOOKUP(RIGHT($D$2,3),定数!$A$6:$A$13,定数!$B$6:$B$13))</f>
        <v/>
      </c>
      <c r="N95" s="42"/>
      <c r="O95" s="8"/>
      <c r="P95" s="45"/>
      <c r="Q95" s="45"/>
      <c r="R95" s="48" t="str">
        <f>IF(P95="","",T95*M95*LOOKUP(RIGHT($D$2,3),定数!$A$6:$A$13,定数!$B$6:$B$13))</f>
        <v/>
      </c>
      <c r="S95" s="48"/>
      <c r="T95" s="49" t="str">
        <f t="shared" si="20"/>
        <v/>
      </c>
      <c r="U95" s="49"/>
      <c r="V95" t="str">
        <f t="shared" si="21"/>
        <v/>
      </c>
      <c r="W95" t="str">
        <f t="shared" si="21"/>
        <v/>
      </c>
    </row>
    <row r="96" spans="2:23" x14ac:dyDescent="0.2">
      <c r="B96" s="42">
        <v>88</v>
      </c>
      <c r="C96" s="44" t="str">
        <f t="shared" si="18"/>
        <v/>
      </c>
      <c r="D96" s="44"/>
      <c r="E96" s="42"/>
      <c r="F96" s="8"/>
      <c r="G96" s="42"/>
      <c r="H96" s="45"/>
      <c r="I96" s="45"/>
      <c r="J96" s="42"/>
      <c r="K96" s="46" t="str">
        <f t="shared" si="17"/>
        <v/>
      </c>
      <c r="L96" s="47"/>
      <c r="M96" s="6" t="str">
        <f>IF(J96="","",(K96/J96)/LOOKUP(RIGHT($D$2,3),定数!$A$6:$A$13,定数!$B$6:$B$13))</f>
        <v/>
      </c>
      <c r="N96" s="42"/>
      <c r="O96" s="8"/>
      <c r="P96" s="45"/>
      <c r="Q96" s="45"/>
      <c r="R96" s="48" t="str">
        <f>IF(P96="","",T96*M96*LOOKUP(RIGHT($D$2,3),定数!$A$6:$A$13,定数!$B$6:$B$13))</f>
        <v/>
      </c>
      <c r="S96" s="48"/>
      <c r="T96" s="49" t="str">
        <f t="shared" si="20"/>
        <v/>
      </c>
      <c r="U96" s="49"/>
      <c r="V96" t="str">
        <f t="shared" si="21"/>
        <v/>
      </c>
      <c r="W96" t="str">
        <f t="shared" si="21"/>
        <v/>
      </c>
    </row>
    <row r="97" spans="2:23" x14ac:dyDescent="0.2">
      <c r="B97" s="42">
        <v>89</v>
      </c>
      <c r="C97" s="44" t="str">
        <f t="shared" si="18"/>
        <v/>
      </c>
      <c r="D97" s="44"/>
      <c r="E97" s="42"/>
      <c r="F97" s="8"/>
      <c r="G97" s="42"/>
      <c r="H97" s="45"/>
      <c r="I97" s="45"/>
      <c r="J97" s="42"/>
      <c r="K97" s="46" t="str">
        <f t="shared" si="17"/>
        <v/>
      </c>
      <c r="L97" s="47"/>
      <c r="M97" s="6" t="str">
        <f>IF(J97="","",(K97/J97)/LOOKUP(RIGHT($D$2,3),定数!$A$6:$A$13,定数!$B$6:$B$13))</f>
        <v/>
      </c>
      <c r="N97" s="42"/>
      <c r="O97" s="8"/>
      <c r="P97" s="45"/>
      <c r="Q97" s="45"/>
      <c r="R97" s="48" t="str">
        <f>IF(P97="","",T97*M97*LOOKUP(RIGHT($D$2,3),定数!$A$6:$A$13,定数!$B$6:$B$13))</f>
        <v/>
      </c>
      <c r="S97" s="48"/>
      <c r="T97" s="49" t="str">
        <f t="shared" si="20"/>
        <v/>
      </c>
      <c r="U97" s="49"/>
      <c r="V97" t="str">
        <f t="shared" si="21"/>
        <v/>
      </c>
      <c r="W97" t="str">
        <f t="shared" si="21"/>
        <v/>
      </c>
    </row>
    <row r="98" spans="2:23" x14ac:dyDescent="0.2">
      <c r="B98" s="42">
        <v>90</v>
      </c>
      <c r="C98" s="44" t="str">
        <f t="shared" si="18"/>
        <v/>
      </c>
      <c r="D98" s="44"/>
      <c r="E98" s="42"/>
      <c r="F98" s="8"/>
      <c r="G98" s="42"/>
      <c r="H98" s="45"/>
      <c r="I98" s="45"/>
      <c r="J98" s="42"/>
      <c r="K98" s="46" t="str">
        <f t="shared" si="17"/>
        <v/>
      </c>
      <c r="L98" s="47"/>
      <c r="M98" s="6" t="str">
        <f>IF(J98="","",(K98/J98)/LOOKUP(RIGHT($D$2,3),定数!$A$6:$A$13,定数!$B$6:$B$13))</f>
        <v/>
      </c>
      <c r="N98" s="42"/>
      <c r="O98" s="8"/>
      <c r="P98" s="45"/>
      <c r="Q98" s="45"/>
      <c r="R98" s="48" t="str">
        <f>IF(P98="","",T98*M98*LOOKUP(RIGHT($D$2,3),定数!$A$6:$A$13,定数!$B$6:$B$13))</f>
        <v/>
      </c>
      <c r="S98" s="48"/>
      <c r="T98" s="49" t="str">
        <f t="shared" si="20"/>
        <v/>
      </c>
      <c r="U98" s="49"/>
      <c r="V98" t="str">
        <f t="shared" si="21"/>
        <v/>
      </c>
      <c r="W98" t="str">
        <f t="shared" si="21"/>
        <v/>
      </c>
    </row>
    <row r="99" spans="2:23" x14ac:dyDescent="0.2">
      <c r="B99" s="42">
        <v>91</v>
      </c>
      <c r="C99" s="44" t="str">
        <f t="shared" si="18"/>
        <v/>
      </c>
      <c r="D99" s="44"/>
      <c r="E99" s="42"/>
      <c r="F99" s="8"/>
      <c r="G99" s="42"/>
      <c r="H99" s="45"/>
      <c r="I99" s="45"/>
      <c r="J99" s="42"/>
      <c r="K99" s="46" t="str">
        <f t="shared" si="17"/>
        <v/>
      </c>
      <c r="L99" s="47"/>
      <c r="M99" s="6" t="str">
        <f>IF(J99="","",(K99/J99)/LOOKUP(RIGHT($D$2,3),定数!$A$6:$A$13,定数!$B$6:$B$13))</f>
        <v/>
      </c>
      <c r="N99" s="42"/>
      <c r="O99" s="8"/>
      <c r="P99" s="45"/>
      <c r="Q99" s="45"/>
      <c r="R99" s="48" t="str">
        <f>IF(P99="","",T99*M99*LOOKUP(RIGHT($D$2,3),定数!$A$6:$A$13,定数!$B$6:$B$13))</f>
        <v/>
      </c>
      <c r="S99" s="48"/>
      <c r="T99" s="49" t="str">
        <f t="shared" si="20"/>
        <v/>
      </c>
      <c r="U99" s="49"/>
      <c r="V99" t="str">
        <f t="shared" si="21"/>
        <v/>
      </c>
      <c r="W99" t="str">
        <f t="shared" si="21"/>
        <v/>
      </c>
    </row>
    <row r="100" spans="2:23" x14ac:dyDescent="0.2">
      <c r="B100" s="42">
        <v>92</v>
      </c>
      <c r="C100" s="44" t="str">
        <f t="shared" si="18"/>
        <v/>
      </c>
      <c r="D100" s="44"/>
      <c r="E100" s="42"/>
      <c r="F100" s="8"/>
      <c r="G100" s="42"/>
      <c r="H100" s="45"/>
      <c r="I100" s="45"/>
      <c r="J100" s="42"/>
      <c r="K100" s="46" t="str">
        <f t="shared" si="17"/>
        <v/>
      </c>
      <c r="L100" s="47"/>
      <c r="M100" s="6" t="str">
        <f>IF(J100="","",(K100/J100)/LOOKUP(RIGHT($D$2,3),定数!$A$6:$A$13,定数!$B$6:$B$13))</f>
        <v/>
      </c>
      <c r="N100" s="42"/>
      <c r="O100" s="8"/>
      <c r="P100" s="45"/>
      <c r="Q100" s="45"/>
      <c r="R100" s="48" t="str">
        <f>IF(P100="","",T100*M100*LOOKUP(RIGHT($D$2,3),定数!$A$6:$A$13,定数!$B$6:$B$13))</f>
        <v/>
      </c>
      <c r="S100" s="48"/>
      <c r="T100" s="49" t="str">
        <f t="shared" si="20"/>
        <v/>
      </c>
      <c r="U100" s="49"/>
      <c r="V100" t="str">
        <f t="shared" si="21"/>
        <v/>
      </c>
      <c r="W100" t="str">
        <f t="shared" si="21"/>
        <v/>
      </c>
    </row>
    <row r="101" spans="2:23" x14ac:dyDescent="0.2">
      <c r="B101" s="42">
        <v>93</v>
      </c>
      <c r="C101" s="44" t="str">
        <f t="shared" si="18"/>
        <v/>
      </c>
      <c r="D101" s="44"/>
      <c r="E101" s="42"/>
      <c r="F101" s="8"/>
      <c r="G101" s="42"/>
      <c r="H101" s="45"/>
      <c r="I101" s="45"/>
      <c r="J101" s="42"/>
      <c r="K101" s="46" t="str">
        <f t="shared" si="17"/>
        <v/>
      </c>
      <c r="L101" s="47"/>
      <c r="M101" s="6" t="str">
        <f>IF(J101="","",(K101/J101)/LOOKUP(RIGHT($D$2,3),定数!$A$6:$A$13,定数!$B$6:$B$13))</f>
        <v/>
      </c>
      <c r="N101" s="42"/>
      <c r="O101" s="8"/>
      <c r="P101" s="45"/>
      <c r="Q101" s="45"/>
      <c r="R101" s="48" t="str">
        <f>IF(P101="","",T101*M101*LOOKUP(RIGHT($D$2,3),定数!$A$6:$A$13,定数!$B$6:$B$13))</f>
        <v/>
      </c>
      <c r="S101" s="48"/>
      <c r="T101" s="49" t="str">
        <f t="shared" si="20"/>
        <v/>
      </c>
      <c r="U101" s="49"/>
      <c r="V101" t="str">
        <f t="shared" si="21"/>
        <v/>
      </c>
      <c r="W101" t="str">
        <f t="shared" si="21"/>
        <v/>
      </c>
    </row>
    <row r="102" spans="2:23" x14ac:dyDescent="0.2">
      <c r="B102" s="42">
        <v>94</v>
      </c>
      <c r="C102" s="44" t="str">
        <f t="shared" si="18"/>
        <v/>
      </c>
      <c r="D102" s="44"/>
      <c r="E102" s="42"/>
      <c r="F102" s="8"/>
      <c r="G102" s="42"/>
      <c r="H102" s="45"/>
      <c r="I102" s="45"/>
      <c r="J102" s="42"/>
      <c r="K102" s="46" t="str">
        <f t="shared" si="17"/>
        <v/>
      </c>
      <c r="L102" s="47"/>
      <c r="M102" s="6" t="str">
        <f>IF(J102="","",(K102/J102)/LOOKUP(RIGHT($D$2,3),定数!$A$6:$A$13,定数!$B$6:$B$13))</f>
        <v/>
      </c>
      <c r="N102" s="42"/>
      <c r="O102" s="8"/>
      <c r="P102" s="45"/>
      <c r="Q102" s="45"/>
      <c r="R102" s="48" t="str">
        <f>IF(P102="","",T102*M102*LOOKUP(RIGHT($D$2,3),定数!$A$6:$A$13,定数!$B$6:$B$13))</f>
        <v/>
      </c>
      <c r="S102" s="48"/>
      <c r="T102" s="49" t="str">
        <f t="shared" si="20"/>
        <v/>
      </c>
      <c r="U102" s="49"/>
      <c r="V102" t="str">
        <f t="shared" si="21"/>
        <v/>
      </c>
      <c r="W102" t="str">
        <f t="shared" si="21"/>
        <v/>
      </c>
    </row>
    <row r="103" spans="2:23" x14ac:dyDescent="0.2">
      <c r="B103" s="42">
        <v>95</v>
      </c>
      <c r="C103" s="44" t="str">
        <f t="shared" si="18"/>
        <v/>
      </c>
      <c r="D103" s="44"/>
      <c r="E103" s="42"/>
      <c r="F103" s="8"/>
      <c r="G103" s="42"/>
      <c r="H103" s="45"/>
      <c r="I103" s="45"/>
      <c r="J103" s="42"/>
      <c r="K103" s="46" t="str">
        <f t="shared" si="17"/>
        <v/>
      </c>
      <c r="L103" s="47"/>
      <c r="M103" s="6" t="str">
        <f>IF(J103="","",(K103/J103)/LOOKUP(RIGHT($D$2,3),定数!$A$6:$A$13,定数!$B$6:$B$13))</f>
        <v/>
      </c>
      <c r="N103" s="42"/>
      <c r="O103" s="8"/>
      <c r="P103" s="45"/>
      <c r="Q103" s="45"/>
      <c r="R103" s="48" t="str">
        <f>IF(P103="","",T103*M103*LOOKUP(RIGHT($D$2,3),定数!$A$6:$A$13,定数!$B$6:$B$13))</f>
        <v/>
      </c>
      <c r="S103" s="48"/>
      <c r="T103" s="49" t="str">
        <f t="shared" si="20"/>
        <v/>
      </c>
      <c r="U103" s="49"/>
      <c r="V103" t="str">
        <f t="shared" si="21"/>
        <v/>
      </c>
      <c r="W103" t="str">
        <f t="shared" si="21"/>
        <v/>
      </c>
    </row>
    <row r="104" spans="2:23" x14ac:dyDescent="0.2">
      <c r="B104" s="42">
        <v>96</v>
      </c>
      <c r="C104" s="44" t="str">
        <f t="shared" si="18"/>
        <v/>
      </c>
      <c r="D104" s="44"/>
      <c r="E104" s="42"/>
      <c r="F104" s="8"/>
      <c r="G104" s="42"/>
      <c r="H104" s="45"/>
      <c r="I104" s="45"/>
      <c r="J104" s="42"/>
      <c r="K104" s="46" t="str">
        <f t="shared" si="17"/>
        <v/>
      </c>
      <c r="L104" s="47"/>
      <c r="M104" s="6" t="str">
        <f>IF(J104="","",(K104/J104)/LOOKUP(RIGHT($D$2,3),定数!$A$6:$A$13,定数!$B$6:$B$13))</f>
        <v/>
      </c>
      <c r="N104" s="42"/>
      <c r="O104" s="8"/>
      <c r="P104" s="45"/>
      <c r="Q104" s="45"/>
      <c r="R104" s="48" t="str">
        <f>IF(P104="","",T104*M104*LOOKUP(RIGHT($D$2,3),定数!$A$6:$A$13,定数!$B$6:$B$13))</f>
        <v/>
      </c>
      <c r="S104" s="48"/>
      <c r="T104" s="49" t="str">
        <f t="shared" si="20"/>
        <v/>
      </c>
      <c r="U104" s="49"/>
      <c r="V104" t="str">
        <f t="shared" si="21"/>
        <v/>
      </c>
      <c r="W104" t="str">
        <f t="shared" si="21"/>
        <v/>
      </c>
    </row>
    <row r="105" spans="2:23" x14ac:dyDescent="0.2">
      <c r="B105" s="42">
        <v>97</v>
      </c>
      <c r="C105" s="44" t="str">
        <f t="shared" si="18"/>
        <v/>
      </c>
      <c r="D105" s="44"/>
      <c r="E105" s="42"/>
      <c r="F105" s="8"/>
      <c r="G105" s="42"/>
      <c r="H105" s="45"/>
      <c r="I105" s="45"/>
      <c r="J105" s="42"/>
      <c r="K105" s="46" t="str">
        <f t="shared" si="17"/>
        <v/>
      </c>
      <c r="L105" s="47"/>
      <c r="M105" s="6" t="str">
        <f>IF(J105="","",(K105/J105)/LOOKUP(RIGHT($D$2,3),定数!$A$6:$A$13,定数!$B$6:$B$13))</f>
        <v/>
      </c>
      <c r="N105" s="42"/>
      <c r="O105" s="8"/>
      <c r="P105" s="45"/>
      <c r="Q105" s="45"/>
      <c r="R105" s="48" t="str">
        <f>IF(P105="","",T105*M105*LOOKUP(RIGHT($D$2,3),定数!$A$6:$A$13,定数!$B$6:$B$13))</f>
        <v/>
      </c>
      <c r="S105" s="48"/>
      <c r="T105" s="49" t="str">
        <f t="shared" si="20"/>
        <v/>
      </c>
      <c r="U105" s="49"/>
      <c r="V105" t="str">
        <f t="shared" si="21"/>
        <v/>
      </c>
      <c r="W105" t="str">
        <f t="shared" si="21"/>
        <v/>
      </c>
    </row>
    <row r="106" spans="2:23" x14ac:dyDescent="0.2">
      <c r="B106" s="42">
        <v>98</v>
      </c>
      <c r="C106" s="44" t="str">
        <f t="shared" si="18"/>
        <v/>
      </c>
      <c r="D106" s="44"/>
      <c r="E106" s="42"/>
      <c r="F106" s="8"/>
      <c r="G106" s="42"/>
      <c r="H106" s="45"/>
      <c r="I106" s="45"/>
      <c r="J106" s="42"/>
      <c r="K106" s="46" t="str">
        <f t="shared" si="17"/>
        <v/>
      </c>
      <c r="L106" s="47"/>
      <c r="M106" s="6" t="str">
        <f>IF(J106="","",(K106/J106)/LOOKUP(RIGHT($D$2,3),定数!$A$6:$A$13,定数!$B$6:$B$13))</f>
        <v/>
      </c>
      <c r="N106" s="42"/>
      <c r="O106" s="8"/>
      <c r="P106" s="45"/>
      <c r="Q106" s="45"/>
      <c r="R106" s="48" t="str">
        <f>IF(P106="","",T106*M106*LOOKUP(RIGHT($D$2,3),定数!$A$6:$A$13,定数!$B$6:$B$13))</f>
        <v/>
      </c>
      <c r="S106" s="48"/>
      <c r="T106" s="49" t="str">
        <f t="shared" si="20"/>
        <v/>
      </c>
      <c r="U106" s="49"/>
      <c r="V106" t="str">
        <f t="shared" si="21"/>
        <v/>
      </c>
      <c r="W106" t="str">
        <f t="shared" si="21"/>
        <v/>
      </c>
    </row>
    <row r="107" spans="2:23" x14ac:dyDescent="0.2">
      <c r="B107" s="42">
        <v>99</v>
      </c>
      <c r="C107" s="44" t="str">
        <f t="shared" si="18"/>
        <v/>
      </c>
      <c r="D107" s="44"/>
      <c r="E107" s="42"/>
      <c r="F107" s="8"/>
      <c r="G107" s="42"/>
      <c r="H107" s="45"/>
      <c r="I107" s="45"/>
      <c r="J107" s="42"/>
      <c r="K107" s="46" t="str">
        <f t="shared" si="17"/>
        <v/>
      </c>
      <c r="L107" s="47"/>
      <c r="M107" s="6" t="str">
        <f>IF(J107="","",(K107/J107)/LOOKUP(RIGHT($D$2,3),定数!$A$6:$A$13,定数!$B$6:$B$13))</f>
        <v/>
      </c>
      <c r="N107" s="42"/>
      <c r="O107" s="8"/>
      <c r="P107" s="45"/>
      <c r="Q107" s="45"/>
      <c r="R107" s="48" t="str">
        <f>IF(P107="","",T107*M107*LOOKUP(RIGHT($D$2,3),定数!$A$6:$A$13,定数!$B$6:$B$13))</f>
        <v/>
      </c>
      <c r="S107" s="48"/>
      <c r="T107" s="49" t="str">
        <f t="shared" si="20"/>
        <v/>
      </c>
      <c r="U107" s="49"/>
      <c r="V107" t="str">
        <f t="shared" ref="V107:W108" si="22">IF(S107&lt;&gt;"",IF(S107&lt;0,1+V106,0),"")</f>
        <v/>
      </c>
      <c r="W107" t="str">
        <f t="shared" si="22"/>
        <v/>
      </c>
    </row>
    <row r="108" spans="2:23" x14ac:dyDescent="0.2">
      <c r="B108" s="42">
        <v>100</v>
      </c>
      <c r="C108" s="44" t="str">
        <f t="shared" si="18"/>
        <v/>
      </c>
      <c r="D108" s="44"/>
      <c r="E108" s="42"/>
      <c r="F108" s="8"/>
      <c r="G108" s="42"/>
      <c r="H108" s="45"/>
      <c r="I108" s="45"/>
      <c r="J108" s="42"/>
      <c r="K108" s="46" t="str">
        <f t="shared" si="17"/>
        <v/>
      </c>
      <c r="L108" s="47"/>
      <c r="M108" s="6" t="str">
        <f>IF(J108="","",(K108/J108)/LOOKUP(RIGHT($D$2,3),定数!$A$6:$A$13,定数!$B$6:$B$13))</f>
        <v/>
      </c>
      <c r="N108" s="42"/>
      <c r="O108" s="8"/>
      <c r="P108" s="45"/>
      <c r="Q108" s="45"/>
      <c r="R108" s="48" t="str">
        <f>IF(P108="","",T108*M108*LOOKUP(RIGHT($D$2,3),定数!$A$6:$A$13,定数!$B$6:$B$13))</f>
        <v/>
      </c>
      <c r="S108" s="48"/>
      <c r="T108" s="49" t="str">
        <f t="shared" si="20"/>
        <v/>
      </c>
      <c r="U108" s="49"/>
      <c r="V108" t="str">
        <f t="shared" si="22"/>
        <v/>
      </c>
      <c r="W108" t="str">
        <f t="shared" si="22"/>
        <v/>
      </c>
    </row>
    <row r="109" spans="2:23" x14ac:dyDescent="0.2">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55" priority="5" stopIfTrue="1" operator="equal">
      <formula>"買"</formula>
    </cfRule>
    <cfRule type="cellIs" dxfId="54" priority="6" stopIfTrue="1" operator="equal">
      <formula>"売"</formula>
    </cfRule>
  </conditionalFormatting>
  <conditionalFormatting sqref="G9:G11 G13:G108">
    <cfRule type="cellIs" dxfId="53" priority="7" stopIfTrue="1" operator="equal">
      <formula>"買"</formula>
    </cfRule>
    <cfRule type="cellIs" dxfId="52" priority="8" stopIfTrue="1" operator="equal">
      <formula>"売"</formula>
    </cfRule>
  </conditionalFormatting>
  <conditionalFormatting sqref="G12">
    <cfRule type="cellIs" dxfId="51" priority="3" stopIfTrue="1" operator="equal">
      <formula>"買"</formula>
    </cfRule>
    <cfRule type="cellIs" dxfId="50" priority="4" stopIfTrue="1" operator="equal">
      <formula>"売"</formula>
    </cfRule>
  </conditionalFormatting>
  <conditionalFormatting sqref="G13">
    <cfRule type="cellIs" dxfId="49" priority="1" stopIfTrue="1" operator="equal">
      <formula>"買"</formula>
    </cfRule>
    <cfRule type="cellIs" dxfId="48" priority="2" stopIfTrue="1" operator="equal">
      <formula>"売"</formula>
    </cfRule>
  </conditionalFormatting>
  <dataValidations count="1">
    <dataValidation type="list" allowBlank="1" showInputMessage="1" showErrorMessage="1" sqref="G9:G108" xr:uid="{ECB7A9AD-3FC3-44A1-860B-B9AC97AB62C7}">
      <formula1>"買,売"</formula1>
    </dataValidation>
  </dataValidation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53B74-23BB-4857-82B8-925C9834CF1D}">
  <dimension ref="B2:W109"/>
  <sheetViews>
    <sheetView zoomScale="115" zoomScaleNormal="115" workbookViewId="0">
      <pane ySplit="8" topLeftCell="A55" activePane="bottomLeft" state="frozen"/>
      <selection pane="bottomLeft" activeCell="O61" sqref="O61"/>
    </sheetView>
  </sheetViews>
  <sheetFormatPr defaultRowHeight="13.2" x14ac:dyDescent="0.2"/>
  <cols>
    <col min="1" max="1" width="2.88671875" customWidth="1"/>
    <col min="2" max="18" width="6.6640625" customWidth="1"/>
    <col min="22" max="22" width="10.88671875" style="23" hidden="1" customWidth="1"/>
    <col min="23" max="23" width="0" hidden="1" customWidth="1"/>
  </cols>
  <sheetData>
    <row r="2" spans="2:23" x14ac:dyDescent="0.2">
      <c r="B2" s="62" t="s">
        <v>5</v>
      </c>
      <c r="C2" s="62"/>
      <c r="D2" s="81" t="s">
        <v>57</v>
      </c>
      <c r="E2" s="81"/>
      <c r="F2" s="62" t="s">
        <v>6</v>
      </c>
      <c r="G2" s="62"/>
      <c r="H2" s="77" t="s">
        <v>61</v>
      </c>
      <c r="I2" s="77"/>
      <c r="J2" s="62" t="s">
        <v>7</v>
      </c>
      <c r="K2" s="62"/>
      <c r="L2" s="82">
        <v>300000</v>
      </c>
      <c r="M2" s="81"/>
      <c r="N2" s="62" t="s">
        <v>8</v>
      </c>
      <c r="O2" s="62"/>
      <c r="P2" s="78">
        <f>SUM(L2,D4)</f>
        <v>216177.95210694018</v>
      </c>
      <c r="Q2" s="77"/>
      <c r="R2" s="1"/>
      <c r="S2" s="1"/>
      <c r="T2" s="1"/>
    </row>
    <row r="3" spans="2:23" ht="57" customHeight="1" x14ac:dyDescent="0.2">
      <c r="B3" s="62" t="s">
        <v>9</v>
      </c>
      <c r="C3" s="62"/>
      <c r="D3" s="79" t="s">
        <v>38</v>
      </c>
      <c r="E3" s="79"/>
      <c r="F3" s="79"/>
      <c r="G3" s="79"/>
      <c r="H3" s="79"/>
      <c r="I3" s="79"/>
      <c r="J3" s="62" t="s">
        <v>10</v>
      </c>
      <c r="K3" s="62"/>
      <c r="L3" s="79" t="s">
        <v>60</v>
      </c>
      <c r="M3" s="80"/>
      <c r="N3" s="80"/>
      <c r="O3" s="80"/>
      <c r="P3" s="80"/>
      <c r="Q3" s="80"/>
      <c r="R3" s="1"/>
      <c r="S3" s="1"/>
    </row>
    <row r="4" spans="2:23" x14ac:dyDescent="0.2">
      <c r="B4" s="62" t="s">
        <v>11</v>
      </c>
      <c r="C4" s="62"/>
      <c r="D4" s="60">
        <f>SUM($R$9:$S$993)</f>
        <v>-83822.047893059818</v>
      </c>
      <c r="E4" s="60"/>
      <c r="F4" s="62" t="s">
        <v>12</v>
      </c>
      <c r="G4" s="62"/>
      <c r="H4" s="76">
        <f>SUM($T$9:$U$108)</f>
        <v>-297.99999999999756</v>
      </c>
      <c r="I4" s="77"/>
      <c r="J4" s="59" t="s">
        <v>13</v>
      </c>
      <c r="K4" s="59"/>
      <c r="L4" s="78">
        <f>MAX($C$9:$D$990)-C9</f>
        <v>55591.482541193196</v>
      </c>
      <c r="M4" s="78"/>
      <c r="N4" s="59" t="s">
        <v>14</v>
      </c>
      <c r="O4" s="59"/>
      <c r="P4" s="60">
        <f>SUMIF(R9:S990,"&lt;0",R9:S990)</f>
        <v>-319232.59364982735</v>
      </c>
      <c r="Q4" s="60"/>
      <c r="R4" s="1"/>
      <c r="S4" s="1"/>
      <c r="T4" s="1"/>
    </row>
    <row r="5" spans="2:23" x14ac:dyDescent="0.2">
      <c r="B5" s="40" t="s">
        <v>15</v>
      </c>
      <c r="C5" s="39">
        <f>COUNTIF($R$9:$R$990,"&gt;0")</f>
        <v>18</v>
      </c>
      <c r="D5" s="38" t="s">
        <v>16</v>
      </c>
      <c r="E5" s="16">
        <f>COUNTIF($R$9:$R$990,"&lt;0")</f>
        <v>36</v>
      </c>
      <c r="F5" s="38" t="s">
        <v>17</v>
      </c>
      <c r="G5" s="39">
        <f>COUNTIF($R$9:$R$990,"=0")</f>
        <v>0</v>
      </c>
      <c r="H5" s="38" t="s">
        <v>18</v>
      </c>
      <c r="I5" s="3">
        <f>C5/SUM(C5,E5,G5)</f>
        <v>0.33333333333333331</v>
      </c>
      <c r="J5" s="61" t="s">
        <v>19</v>
      </c>
      <c r="K5" s="62"/>
      <c r="L5" s="63">
        <f>MAX(V9:V993)</f>
        <v>4</v>
      </c>
      <c r="M5" s="64"/>
      <c r="N5" s="18" t="s">
        <v>20</v>
      </c>
      <c r="O5" s="9"/>
      <c r="P5" s="63">
        <f>MAX(W9:W993)</f>
        <v>7</v>
      </c>
      <c r="Q5" s="64"/>
      <c r="R5" s="1"/>
      <c r="S5" s="36"/>
      <c r="T5" s="1"/>
    </row>
    <row r="6" spans="2:23" x14ac:dyDescent="0.2">
      <c r="B6" s="11"/>
      <c r="C6" s="14"/>
      <c r="D6" s="15"/>
      <c r="E6" s="12"/>
      <c r="F6" s="11"/>
      <c r="G6" s="12"/>
      <c r="H6" s="11"/>
      <c r="I6" s="17"/>
      <c r="J6" s="11"/>
      <c r="K6" s="11"/>
      <c r="L6" s="12"/>
      <c r="M6" s="12"/>
      <c r="N6" s="13"/>
      <c r="O6" s="13"/>
      <c r="P6" s="10"/>
      <c r="Q6" s="41"/>
      <c r="R6" s="1"/>
      <c r="S6" s="1"/>
      <c r="U6" s="37"/>
    </row>
    <row r="7" spans="2:23" x14ac:dyDescent="0.2">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3" x14ac:dyDescent="0.2">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3" x14ac:dyDescent="0.2">
      <c r="B9" s="42">
        <v>1</v>
      </c>
      <c r="C9" s="44">
        <f>L2</f>
        <v>300000</v>
      </c>
      <c r="D9" s="44"/>
      <c r="E9" s="42">
        <v>2016</v>
      </c>
      <c r="F9" s="8">
        <v>43486</v>
      </c>
      <c r="G9" s="42" t="s">
        <v>3</v>
      </c>
      <c r="H9" s="45">
        <v>116.71</v>
      </c>
      <c r="I9" s="45"/>
      <c r="J9" s="42">
        <v>45</v>
      </c>
      <c r="K9" s="46">
        <f t="shared" ref="K9:K72" si="0">IF(J9="","",C9*0.03)</f>
        <v>9000</v>
      </c>
      <c r="L9" s="47"/>
      <c r="M9" s="6">
        <f>IF(J9="","",(K9/J9)/LOOKUP(RIGHT($D$2,3),定数!$A$6:$A$13,定数!$B$6:$B$13))</f>
        <v>2</v>
      </c>
      <c r="N9" s="42">
        <v>2016</v>
      </c>
      <c r="O9" s="8">
        <v>43486</v>
      </c>
      <c r="P9" s="45">
        <v>117.16</v>
      </c>
      <c r="Q9" s="45"/>
      <c r="R9" s="48">
        <f>IF(P9="","",T9*M9*LOOKUP(RIGHT($D$2,3),定数!$A$6:$A$13,定数!$B$6:$B$13))</f>
        <v>-9000.0000000000564</v>
      </c>
      <c r="S9" s="48"/>
      <c r="T9" s="49">
        <f>IF(P9="","",IF(G9="買",(P9-H9),(H9-P9))*IF(RIGHT($D$2,3)="JPY",100,10000))</f>
        <v>-45.000000000000284</v>
      </c>
      <c r="U9" s="49"/>
      <c r="V9" s="35">
        <f>IF(T9&lt;&gt;"",IF(T9&gt;0,1+V8,0),"")</f>
        <v>0</v>
      </c>
      <c r="W9">
        <f>IF(T9&lt;&gt;"",IF(T9&lt;0,1+W8,0),"")</f>
        <v>1</v>
      </c>
    </row>
    <row r="10" spans="2:23" x14ac:dyDescent="0.2">
      <c r="B10" s="42">
        <v>2</v>
      </c>
      <c r="C10" s="44">
        <f t="shared" ref="C10:C73" si="1">IF(R9="","",C9+R9)</f>
        <v>290999.99999999994</v>
      </c>
      <c r="D10" s="44"/>
      <c r="E10" s="42">
        <v>2016</v>
      </c>
      <c r="F10" s="8">
        <v>43538</v>
      </c>
      <c r="G10" s="42" t="s">
        <v>4</v>
      </c>
      <c r="H10" s="45">
        <v>113.768</v>
      </c>
      <c r="I10" s="45"/>
      <c r="J10" s="42">
        <v>27</v>
      </c>
      <c r="K10" s="46">
        <f t="shared" si="0"/>
        <v>8729.9999999999982</v>
      </c>
      <c r="L10" s="47"/>
      <c r="M10" s="6">
        <f>IF(J10="","",(K10/J10)/LOOKUP(RIGHT($D$2,3),定数!$A$6:$A$13,定数!$B$6:$B$13))</f>
        <v>3.2333333333333325</v>
      </c>
      <c r="N10" s="42">
        <v>2016</v>
      </c>
      <c r="O10" s="8">
        <v>43539</v>
      </c>
      <c r="P10" s="45">
        <v>113.498</v>
      </c>
      <c r="Q10" s="45"/>
      <c r="R10" s="48">
        <f>IF(P10="","",T10*M10*LOOKUP(RIGHT($D$2,3),定数!$A$6:$A$13,定数!$B$6:$B$13))</f>
        <v>-8729.999999999869</v>
      </c>
      <c r="S10" s="48"/>
      <c r="T10" s="49">
        <f>IF(P10="","",IF(G10="買",(P10-H10),(H10-P10))*IF(RIGHT($D$2,3)="JPY",100,10000))</f>
        <v>-26.999999999999602</v>
      </c>
      <c r="U10" s="49"/>
      <c r="V10" s="23">
        <f>IF(T10&lt;&gt;"",IF(T10&gt;0,1+V9,0),"")</f>
        <v>0</v>
      </c>
      <c r="W10">
        <f t="shared" ref="W10:W73" si="2">IF(T10&lt;&gt;"",IF(T10&lt;0,1+W9,0),"")</f>
        <v>2</v>
      </c>
    </row>
    <row r="11" spans="2:23" x14ac:dyDescent="0.2">
      <c r="B11" s="42">
        <v>3</v>
      </c>
      <c r="C11" s="44">
        <f t="shared" ref="C11:C24" si="3">IF(R10="","",C10+R10)</f>
        <v>282270.00000000006</v>
      </c>
      <c r="D11" s="44"/>
      <c r="E11" s="42">
        <v>2016</v>
      </c>
      <c r="F11" s="8">
        <v>43546</v>
      </c>
      <c r="G11" s="42" t="s">
        <v>4</v>
      </c>
      <c r="H11" s="45">
        <v>111.843</v>
      </c>
      <c r="I11" s="45"/>
      <c r="J11" s="42">
        <v>47.5</v>
      </c>
      <c r="K11" s="46">
        <f t="shared" ref="K11:K64" si="4">IF(J11="","",C11*0.03)</f>
        <v>8468.1000000000022</v>
      </c>
      <c r="L11" s="47"/>
      <c r="M11" s="6">
        <f>IF(J11="","",(K11/J11)/LOOKUP(RIGHT($D$2,3),定数!$A$6:$A$13,定数!$B$6:$B$13))</f>
        <v>1.7827578947368425</v>
      </c>
      <c r="N11" s="42">
        <v>2016</v>
      </c>
      <c r="O11" s="8">
        <v>43547</v>
      </c>
      <c r="P11" s="45">
        <v>112.53100000000001</v>
      </c>
      <c r="Q11" s="45"/>
      <c r="R11" s="48">
        <f>IF(P11="","",T11*M11*LOOKUP(RIGHT($D$2,3),定数!$A$6:$A$13,定数!$B$6:$B$13))</f>
        <v>12265.374315789519</v>
      </c>
      <c r="S11" s="48"/>
      <c r="T11" s="49">
        <f t="shared" ref="T11:T64" si="5">IF(P11="","",IF(G11="買",(P11-H11),(H11-P11))*IF(RIGHT($D$2,3)="JPY",100,10000))</f>
        <v>68.800000000000239</v>
      </c>
      <c r="U11" s="49"/>
      <c r="V11" s="23">
        <f>IF(T11&lt;&gt;"",IF(T11&gt;0,1+V10,0),"")</f>
        <v>1</v>
      </c>
      <c r="W11">
        <f t="shared" si="2"/>
        <v>0</v>
      </c>
    </row>
    <row r="12" spans="2:23" x14ac:dyDescent="0.2">
      <c r="B12" s="42">
        <v>4</v>
      </c>
      <c r="C12" s="44">
        <f t="shared" si="3"/>
        <v>294535.37431578955</v>
      </c>
      <c r="D12" s="44"/>
      <c r="E12" s="42">
        <v>2016</v>
      </c>
      <c r="F12" s="8">
        <v>43619</v>
      </c>
      <c r="G12" s="42" t="s">
        <v>3</v>
      </c>
      <c r="H12" s="45">
        <v>108.78400000000001</v>
      </c>
      <c r="I12" s="45"/>
      <c r="J12" s="42">
        <v>34.299999999999997</v>
      </c>
      <c r="K12" s="46">
        <f t="shared" si="4"/>
        <v>8836.0612294736857</v>
      </c>
      <c r="L12" s="47"/>
      <c r="M12" s="6">
        <f>IF(J12="","",(K12/J12)/LOOKUP(RIGHT($D$2,3),定数!$A$6:$A$13,定数!$B$6:$B$13))</f>
        <v>2.5761111456191501</v>
      </c>
      <c r="N12" s="42">
        <v>2016</v>
      </c>
      <c r="O12" s="8">
        <v>43619</v>
      </c>
      <c r="P12" s="45">
        <v>108.294</v>
      </c>
      <c r="Q12" s="45"/>
      <c r="R12" s="48">
        <f>IF(P12="","",T12*M12*LOOKUP(RIGHT($D$2,3),定数!$A$6:$A$13,定数!$B$6:$B$13))</f>
        <v>12622.94461353407</v>
      </c>
      <c r="S12" s="48"/>
      <c r="T12" s="49">
        <f t="shared" si="5"/>
        <v>49.000000000000909</v>
      </c>
      <c r="U12" s="49"/>
      <c r="V12" s="23">
        <f>IF(T12&lt;&gt;"",IF(T12&gt;0,1+V11,0),"")</f>
        <v>2</v>
      </c>
      <c r="W12">
        <f t="shared" si="2"/>
        <v>0</v>
      </c>
    </row>
    <row r="13" spans="2:23" x14ac:dyDescent="0.2">
      <c r="B13" s="42">
        <v>5</v>
      </c>
      <c r="C13" s="44">
        <f t="shared" si="3"/>
        <v>307158.31892932364</v>
      </c>
      <c r="D13" s="44"/>
      <c r="E13" s="42">
        <v>2016</v>
      </c>
      <c r="F13" s="8">
        <v>43629</v>
      </c>
      <c r="G13" s="42" t="s">
        <v>3</v>
      </c>
      <c r="H13" s="45">
        <v>105.93899999999999</v>
      </c>
      <c r="I13" s="45"/>
      <c r="J13" s="42">
        <v>63.2</v>
      </c>
      <c r="K13" s="46">
        <f t="shared" si="4"/>
        <v>9214.7495678797095</v>
      </c>
      <c r="L13" s="47"/>
      <c r="M13" s="6">
        <f>IF(J13="","",(K13/J13)/LOOKUP(RIGHT($D$2,3),定数!$A$6:$A$13,定数!$B$6:$B$13))</f>
        <v>1.4580299949176754</v>
      </c>
      <c r="N13" s="42">
        <v>2016</v>
      </c>
      <c r="O13" s="8">
        <v>43632</v>
      </c>
      <c r="P13" s="45">
        <v>105.01600000000001</v>
      </c>
      <c r="Q13" s="45"/>
      <c r="R13" s="48">
        <f>IF(P13="","",T13*M13*LOOKUP(RIGHT($D$2,3),定数!$A$6:$A$13,定数!$B$6:$B$13))</f>
        <v>13457.616853089963</v>
      </c>
      <c r="S13" s="48"/>
      <c r="T13" s="49">
        <f t="shared" si="5"/>
        <v>92.299999999998761</v>
      </c>
      <c r="U13" s="49"/>
      <c r="V13" s="23">
        <f t="shared" ref="V13:V22" si="6">IF(T13&lt;&gt;"",IF(T13&gt;0,1+V12,0),"")</f>
        <v>3</v>
      </c>
      <c r="W13">
        <f t="shared" si="2"/>
        <v>0</v>
      </c>
    </row>
    <row r="14" spans="2:23" x14ac:dyDescent="0.2">
      <c r="B14" s="42">
        <v>6</v>
      </c>
      <c r="C14" s="44">
        <f t="shared" si="3"/>
        <v>320615.93578241358</v>
      </c>
      <c r="D14" s="44"/>
      <c r="E14" s="42">
        <v>2016</v>
      </c>
      <c r="F14" s="8">
        <v>43653</v>
      </c>
      <c r="G14" s="42" t="s">
        <v>3</v>
      </c>
      <c r="H14" s="45">
        <v>100.881</v>
      </c>
      <c r="I14" s="45"/>
      <c r="J14" s="42">
        <v>30.7</v>
      </c>
      <c r="K14" s="46">
        <f t="shared" si="4"/>
        <v>9618.4780734724063</v>
      </c>
      <c r="L14" s="47"/>
      <c r="M14" s="6">
        <f>IF(J14="","",(K14/J14)/LOOKUP(RIGHT($D$2,3),定数!$A$6:$A$13,定数!$B$6:$B$13))</f>
        <v>3.1330547470594161</v>
      </c>
      <c r="N14" s="42">
        <v>2016</v>
      </c>
      <c r="O14" s="8">
        <v>43654</v>
      </c>
      <c r="P14" s="45">
        <v>100.446</v>
      </c>
      <c r="Q14" s="45"/>
      <c r="R14" s="48">
        <f>IF(P14="","",T14*M14*LOOKUP(RIGHT($D$2,3),定数!$A$6:$A$13,定数!$B$6:$B$13))</f>
        <v>13628.788149708533</v>
      </c>
      <c r="S14" s="48"/>
      <c r="T14" s="49">
        <f t="shared" si="5"/>
        <v>43.500000000000227</v>
      </c>
      <c r="U14" s="49"/>
      <c r="V14" s="23">
        <f t="shared" si="6"/>
        <v>4</v>
      </c>
      <c r="W14">
        <f t="shared" si="2"/>
        <v>0</v>
      </c>
    </row>
    <row r="15" spans="2:23" x14ac:dyDescent="0.2">
      <c r="B15" s="42">
        <v>7</v>
      </c>
      <c r="C15" s="44">
        <f t="shared" si="3"/>
        <v>334244.72393212211</v>
      </c>
      <c r="D15" s="44"/>
      <c r="E15" s="42">
        <v>2016</v>
      </c>
      <c r="F15" s="8">
        <v>43666</v>
      </c>
      <c r="G15" s="42" t="s">
        <v>4</v>
      </c>
      <c r="H15" s="45">
        <v>106.143</v>
      </c>
      <c r="I15" s="45"/>
      <c r="J15" s="42">
        <v>27</v>
      </c>
      <c r="K15" s="46">
        <f t="shared" si="4"/>
        <v>10027.341717963664</v>
      </c>
      <c r="L15" s="47"/>
      <c r="M15" s="6">
        <f>IF(J15="","",(K15/J15)/LOOKUP(RIGHT($D$2,3),定数!$A$6:$A$13,定数!$B$6:$B$13))</f>
        <v>3.7138302659124678</v>
      </c>
      <c r="N15" s="42">
        <v>2016</v>
      </c>
      <c r="O15" s="8">
        <v>43666</v>
      </c>
      <c r="P15" s="45">
        <v>105.873</v>
      </c>
      <c r="Q15" s="45"/>
      <c r="R15" s="48">
        <f>IF(P15="","",T15*M15*LOOKUP(RIGHT($D$2,3),定数!$A$6:$A$13,定数!$B$6:$B$13))</f>
        <v>-10027.341717963514</v>
      </c>
      <c r="S15" s="48"/>
      <c r="T15" s="49">
        <f t="shared" si="5"/>
        <v>-26.999999999999602</v>
      </c>
      <c r="U15" s="49"/>
      <c r="V15" s="23">
        <f t="shared" si="6"/>
        <v>0</v>
      </c>
      <c r="W15">
        <f t="shared" si="2"/>
        <v>1</v>
      </c>
    </row>
    <row r="16" spans="2:23" x14ac:dyDescent="0.2">
      <c r="B16" s="42">
        <v>8</v>
      </c>
      <c r="C16" s="44">
        <f t="shared" si="3"/>
        <v>324217.3822141586</v>
      </c>
      <c r="D16" s="44"/>
      <c r="E16" s="42">
        <v>2016</v>
      </c>
      <c r="F16" s="8">
        <v>43674</v>
      </c>
      <c r="G16" s="42" t="s">
        <v>3</v>
      </c>
      <c r="H16" s="45">
        <v>104.626</v>
      </c>
      <c r="I16" s="45"/>
      <c r="J16" s="42">
        <v>66.599999999999994</v>
      </c>
      <c r="K16" s="46">
        <f t="shared" si="4"/>
        <v>9726.5214664247578</v>
      </c>
      <c r="L16" s="47"/>
      <c r="M16" s="6">
        <f>IF(J16="","",(K16/J16)/LOOKUP(RIGHT($D$2,3),定数!$A$6:$A$13,定数!$B$6:$B$13))</f>
        <v>1.4604386586223361</v>
      </c>
      <c r="N16" s="42">
        <v>2016</v>
      </c>
      <c r="O16" s="8">
        <v>43675</v>
      </c>
      <c r="P16" s="45">
        <v>103.652</v>
      </c>
      <c r="Q16" s="45"/>
      <c r="R16" s="48">
        <f>IF(P16="","",T16*M16*LOOKUP(RIGHT($D$2,3),定数!$A$6:$A$13,定数!$B$6:$B$13))</f>
        <v>14224.672534981608</v>
      </c>
      <c r="S16" s="48"/>
      <c r="T16" s="49">
        <f t="shared" si="5"/>
        <v>97.400000000000375</v>
      </c>
      <c r="U16" s="49"/>
      <c r="V16" s="23">
        <f t="shared" si="6"/>
        <v>1</v>
      </c>
      <c r="W16">
        <f t="shared" si="2"/>
        <v>0</v>
      </c>
    </row>
    <row r="17" spans="2:23" x14ac:dyDescent="0.2">
      <c r="B17" s="42">
        <v>9</v>
      </c>
      <c r="C17" s="44">
        <f t="shared" si="3"/>
        <v>338442.05474914022</v>
      </c>
      <c r="D17" s="44"/>
      <c r="E17" s="42">
        <v>2016</v>
      </c>
      <c r="F17" s="8">
        <v>43678</v>
      </c>
      <c r="G17" s="42" t="s">
        <v>3</v>
      </c>
      <c r="H17" s="45">
        <v>102.191</v>
      </c>
      <c r="I17" s="45"/>
      <c r="J17" s="42">
        <v>29.9</v>
      </c>
      <c r="K17" s="46">
        <f t="shared" si="4"/>
        <v>10153.261642474206</v>
      </c>
      <c r="L17" s="47"/>
      <c r="M17" s="6">
        <f>IF(J17="","",(K17/J17)/LOOKUP(RIGHT($D$2,3),定数!$A$6:$A$13,定数!$B$6:$B$13))</f>
        <v>3.3957396797572597</v>
      </c>
      <c r="N17" s="42">
        <v>2016</v>
      </c>
      <c r="O17" s="8">
        <v>43679</v>
      </c>
      <c r="P17" s="45">
        <v>102.49</v>
      </c>
      <c r="Q17" s="45"/>
      <c r="R17" s="48">
        <f>IF(P17="","",T17*M17*LOOKUP(RIGHT($D$2,3),定数!$A$6:$A$13,定数!$B$6:$B$13))</f>
        <v>-10153.261642473948</v>
      </c>
      <c r="S17" s="48"/>
      <c r="T17" s="49">
        <f t="shared" si="5"/>
        <v>-29.899999999999238</v>
      </c>
      <c r="U17" s="49"/>
      <c r="V17" s="23">
        <f t="shared" si="6"/>
        <v>0</v>
      </c>
      <c r="W17">
        <f t="shared" si="2"/>
        <v>1</v>
      </c>
    </row>
    <row r="18" spans="2:23" x14ac:dyDescent="0.2">
      <c r="B18" s="42">
        <v>10</v>
      </c>
      <c r="C18" s="44">
        <f t="shared" si="3"/>
        <v>328288.7931066663</v>
      </c>
      <c r="D18" s="44"/>
      <c r="E18" s="42">
        <v>2016</v>
      </c>
      <c r="F18" s="8">
        <v>43695</v>
      </c>
      <c r="G18" s="42" t="s">
        <v>3</v>
      </c>
      <c r="H18" s="45">
        <v>100.023</v>
      </c>
      <c r="I18" s="45"/>
      <c r="J18" s="42">
        <v>61.4</v>
      </c>
      <c r="K18" s="46">
        <f t="shared" si="4"/>
        <v>9848.6637931999885</v>
      </c>
      <c r="L18" s="47"/>
      <c r="M18" s="6">
        <f>IF(J18="","",(K18/J18)/LOOKUP(RIGHT($D$2,3),定数!$A$6:$A$13,定数!$B$6:$B$13))</f>
        <v>1.6040169044299657</v>
      </c>
      <c r="N18" s="42">
        <v>2016</v>
      </c>
      <c r="O18" s="8">
        <v>43699</v>
      </c>
      <c r="P18" s="45">
        <v>100.637</v>
      </c>
      <c r="Q18" s="45"/>
      <c r="R18" s="48">
        <f>IF(P18="","",T18*M18*LOOKUP(RIGHT($D$2,3),定数!$A$6:$A$13,定数!$B$6:$B$13))</f>
        <v>-9848.6637932000594</v>
      </c>
      <c r="S18" s="48"/>
      <c r="T18" s="49">
        <f t="shared" si="5"/>
        <v>-61.400000000000432</v>
      </c>
      <c r="U18" s="49"/>
      <c r="V18" s="23">
        <f t="shared" si="6"/>
        <v>0</v>
      </c>
      <c r="W18">
        <f t="shared" si="2"/>
        <v>2</v>
      </c>
    </row>
    <row r="19" spans="2:23" x14ac:dyDescent="0.2">
      <c r="B19" s="42">
        <v>11</v>
      </c>
      <c r="C19" s="44">
        <f t="shared" si="3"/>
        <v>318440.12931346626</v>
      </c>
      <c r="D19" s="44"/>
      <c r="E19" s="42">
        <v>2016</v>
      </c>
      <c r="F19" s="8">
        <v>43709</v>
      </c>
      <c r="G19" s="42" t="s">
        <v>4</v>
      </c>
      <c r="H19" s="45">
        <v>103.327</v>
      </c>
      <c r="I19" s="45"/>
      <c r="J19" s="42">
        <v>27.3</v>
      </c>
      <c r="K19" s="46">
        <f t="shared" si="4"/>
        <v>9553.2038794039872</v>
      </c>
      <c r="L19" s="47"/>
      <c r="M19" s="6">
        <f>IF(J19="","",(K19/J19)/LOOKUP(RIGHT($D$2,3),定数!$A$6:$A$13,定数!$B$6:$B$13))</f>
        <v>3.4993420803677604</v>
      </c>
      <c r="N19" s="42">
        <v>2016</v>
      </c>
      <c r="O19" s="8">
        <v>43709</v>
      </c>
      <c r="P19" s="45">
        <v>103.691</v>
      </c>
      <c r="Q19" s="45"/>
      <c r="R19" s="48">
        <f>IF(P19="","",T19*M19*LOOKUP(RIGHT($D$2,3),定数!$A$6:$A$13,定数!$B$6:$B$13))</f>
        <v>12737.605172538799</v>
      </c>
      <c r="S19" s="48"/>
      <c r="T19" s="49">
        <f t="shared" si="5"/>
        <v>36.400000000000432</v>
      </c>
      <c r="U19" s="49"/>
      <c r="V19" s="23">
        <f t="shared" si="6"/>
        <v>1</v>
      </c>
      <c r="W19">
        <f t="shared" si="2"/>
        <v>0</v>
      </c>
    </row>
    <row r="20" spans="2:23" x14ac:dyDescent="0.2">
      <c r="B20" s="42">
        <v>12</v>
      </c>
      <c r="C20" s="44">
        <f t="shared" si="3"/>
        <v>331177.73448600504</v>
      </c>
      <c r="D20" s="44"/>
      <c r="E20" s="42">
        <v>2016</v>
      </c>
      <c r="F20" s="8">
        <v>43727</v>
      </c>
      <c r="G20" s="42" t="s">
        <v>3</v>
      </c>
      <c r="H20" s="45">
        <v>101.979</v>
      </c>
      <c r="I20" s="45"/>
      <c r="J20" s="42">
        <v>17</v>
      </c>
      <c r="K20" s="46">
        <f t="shared" si="4"/>
        <v>9935.3320345801512</v>
      </c>
      <c r="L20" s="47"/>
      <c r="M20" s="6">
        <f>IF(J20="","",(K20/J20)/LOOKUP(RIGHT($D$2,3),定数!$A$6:$A$13,定数!$B$6:$B$13))</f>
        <v>5.844312961517736</v>
      </c>
      <c r="N20" s="42">
        <v>2016</v>
      </c>
      <c r="O20" s="8">
        <v>43727</v>
      </c>
      <c r="P20" s="45">
        <v>101.749</v>
      </c>
      <c r="Q20" s="45"/>
      <c r="R20" s="48">
        <f>IF(P20="","",T20*M20*LOOKUP(RIGHT($D$2,3),定数!$A$6:$A$13,定数!$B$6:$B$13))</f>
        <v>13441.919811491025</v>
      </c>
      <c r="S20" s="48"/>
      <c r="T20" s="49">
        <f t="shared" si="5"/>
        <v>23.000000000000398</v>
      </c>
      <c r="U20" s="49"/>
      <c r="V20" s="23">
        <f t="shared" si="6"/>
        <v>2</v>
      </c>
      <c r="W20">
        <f t="shared" si="2"/>
        <v>0</v>
      </c>
    </row>
    <row r="21" spans="2:23" x14ac:dyDescent="0.2">
      <c r="B21" s="42">
        <v>13</v>
      </c>
      <c r="C21" s="44">
        <f t="shared" si="3"/>
        <v>344619.65429749608</v>
      </c>
      <c r="D21" s="44"/>
      <c r="E21" s="42">
        <v>2016</v>
      </c>
      <c r="F21" s="8">
        <v>43744</v>
      </c>
      <c r="G21" s="42" t="s">
        <v>4</v>
      </c>
      <c r="H21" s="45">
        <v>103.768</v>
      </c>
      <c r="I21" s="45"/>
      <c r="J21" s="42">
        <v>31.5</v>
      </c>
      <c r="K21" s="46">
        <f t="shared" si="4"/>
        <v>10338.589628924881</v>
      </c>
      <c r="L21" s="47"/>
      <c r="M21" s="6">
        <f>IF(J21="","",(K21/J21)/LOOKUP(RIGHT($D$2,3),定数!$A$6:$A$13,定数!$B$6:$B$13))</f>
        <v>3.2820919456904387</v>
      </c>
      <c r="N21" s="42">
        <v>2016</v>
      </c>
      <c r="O21" s="8">
        <v>43745</v>
      </c>
      <c r="P21" s="45">
        <v>103.453</v>
      </c>
      <c r="Q21" s="45"/>
      <c r="R21" s="48">
        <f>IF(P21="","",T21*M21*LOOKUP(RIGHT($D$2,3),定数!$A$6:$A$13,定数!$B$6:$B$13))</f>
        <v>-10338.589628924808</v>
      </c>
      <c r="S21" s="48"/>
      <c r="T21" s="49">
        <f t="shared" si="5"/>
        <v>-31.499999999999773</v>
      </c>
      <c r="U21" s="49"/>
      <c r="V21" s="23">
        <f t="shared" si="6"/>
        <v>0</v>
      </c>
      <c r="W21">
        <f t="shared" si="2"/>
        <v>1</v>
      </c>
    </row>
    <row r="22" spans="2:23" x14ac:dyDescent="0.2">
      <c r="B22" s="42">
        <v>14</v>
      </c>
      <c r="C22" s="44">
        <f t="shared" si="3"/>
        <v>334281.06466857129</v>
      </c>
      <c r="D22" s="44"/>
      <c r="E22" s="42">
        <v>2016</v>
      </c>
      <c r="F22" s="8">
        <v>43772</v>
      </c>
      <c r="G22" s="42" t="s">
        <v>3</v>
      </c>
      <c r="H22" s="45">
        <v>103.248</v>
      </c>
      <c r="I22" s="45"/>
      <c r="J22" s="42">
        <v>15.2</v>
      </c>
      <c r="K22" s="46">
        <f t="shared" si="4"/>
        <v>10028.431940057138</v>
      </c>
      <c r="L22" s="47"/>
      <c r="M22" s="6">
        <f>IF(J22="","",(K22/J22)/LOOKUP(RIGHT($D$2,3),定数!$A$6:$A$13,定数!$B$6:$B$13))</f>
        <v>6.5976525921428548</v>
      </c>
      <c r="N22" s="42">
        <v>2016</v>
      </c>
      <c r="O22" s="8">
        <v>43772</v>
      </c>
      <c r="P22" s="45">
        <v>102.925</v>
      </c>
      <c r="Q22" s="45"/>
      <c r="R22" s="48">
        <f>IF(P22="","",T22*M22*LOOKUP(RIGHT($D$2,3),定数!$A$6:$A$13,定数!$B$6:$B$13))</f>
        <v>21310.417872621918</v>
      </c>
      <c r="S22" s="48"/>
      <c r="T22" s="49">
        <f t="shared" si="5"/>
        <v>32.30000000000075</v>
      </c>
      <c r="U22" s="49"/>
      <c r="V22" s="23">
        <f t="shared" si="6"/>
        <v>1</v>
      </c>
      <c r="W22">
        <f t="shared" si="2"/>
        <v>0</v>
      </c>
    </row>
    <row r="23" spans="2:23" x14ac:dyDescent="0.2">
      <c r="B23" s="42">
        <v>15</v>
      </c>
      <c r="C23" s="44">
        <f t="shared" si="3"/>
        <v>355591.4825411932</v>
      </c>
      <c r="D23" s="44"/>
      <c r="E23" s="42">
        <v>2016</v>
      </c>
      <c r="F23" s="8">
        <v>43785</v>
      </c>
      <c r="G23" s="42" t="s">
        <v>4</v>
      </c>
      <c r="H23" s="45">
        <v>109.158</v>
      </c>
      <c r="I23" s="45"/>
      <c r="J23" s="42">
        <v>37.1</v>
      </c>
      <c r="K23" s="46">
        <f t="shared" si="4"/>
        <v>10667.744476235795</v>
      </c>
      <c r="L23" s="47"/>
      <c r="M23" s="6">
        <f>IF(J23="","",(K23/J23)/LOOKUP(RIGHT($D$2,3),定数!$A$6:$A$13,定数!$B$6:$B$13))</f>
        <v>2.875402823783233</v>
      </c>
      <c r="N23" s="42">
        <v>2016</v>
      </c>
      <c r="O23" s="88">
        <v>43785</v>
      </c>
      <c r="P23" s="45">
        <v>108.78700000000001</v>
      </c>
      <c r="Q23" s="45"/>
      <c r="R23" s="48">
        <f>IF(P23="","",T23*M23*LOOKUP(RIGHT($D$2,3),定数!$A$6:$A$13,定数!$B$6:$B$13))</f>
        <v>-10667.744476235654</v>
      </c>
      <c r="S23" s="48"/>
      <c r="T23" s="49">
        <f t="shared" si="5"/>
        <v>-37.099999999999511</v>
      </c>
      <c r="U23" s="49"/>
      <c r="V23" t="str">
        <f t="shared" ref="V23:W74" si="7">IF(S23&lt;&gt;"",IF(S23&lt;0,1+V22,0),"")</f>
        <v/>
      </c>
      <c r="W23">
        <f t="shared" si="2"/>
        <v>1</v>
      </c>
    </row>
    <row r="24" spans="2:23" x14ac:dyDescent="0.2">
      <c r="B24" s="42">
        <v>16</v>
      </c>
      <c r="C24" s="44">
        <f t="shared" si="3"/>
        <v>344923.73806495755</v>
      </c>
      <c r="D24" s="44"/>
      <c r="E24" s="42">
        <v>2016</v>
      </c>
      <c r="F24" s="8">
        <v>43786</v>
      </c>
      <c r="G24" s="42" t="s">
        <v>3</v>
      </c>
      <c r="H24" s="45">
        <v>108.886</v>
      </c>
      <c r="I24" s="45"/>
      <c r="J24" s="42">
        <v>56.9</v>
      </c>
      <c r="K24" s="46">
        <f t="shared" si="4"/>
        <v>10347.712141948727</v>
      </c>
      <c r="L24" s="47"/>
      <c r="M24" s="6">
        <f>IF(J24="","",(K24/J24)/LOOKUP(RIGHT($D$2,3),定数!$A$6:$A$13,定数!$B$6:$B$13))</f>
        <v>1.8185785838222719</v>
      </c>
      <c r="N24" s="42">
        <v>2016</v>
      </c>
      <c r="O24" s="8">
        <v>43786</v>
      </c>
      <c r="P24" s="45">
        <v>109.455</v>
      </c>
      <c r="Q24" s="45"/>
      <c r="R24" s="48">
        <f>IF(P24="","",T24*M24*LOOKUP(RIGHT($D$2,3),定数!$A$6:$A$13,定数!$B$6:$B$13))</f>
        <v>-10347.712141948774</v>
      </c>
      <c r="S24" s="48"/>
      <c r="T24" s="49">
        <f t="shared" si="5"/>
        <v>-56.900000000000261</v>
      </c>
      <c r="U24" s="49"/>
      <c r="V24" t="str">
        <f t="shared" si="7"/>
        <v/>
      </c>
      <c r="W24">
        <f t="shared" si="2"/>
        <v>2</v>
      </c>
    </row>
    <row r="25" spans="2:23" x14ac:dyDescent="0.2">
      <c r="B25" s="42">
        <v>17</v>
      </c>
      <c r="C25" s="44">
        <f>IF(R24="","",C24+R24)</f>
        <v>334576.0259230088</v>
      </c>
      <c r="D25" s="44"/>
      <c r="E25" s="42">
        <v>2016</v>
      </c>
      <c r="F25" s="8">
        <v>43797</v>
      </c>
      <c r="G25" s="42" t="s">
        <v>3</v>
      </c>
      <c r="H25" s="45">
        <v>112.20399999999999</v>
      </c>
      <c r="I25" s="45"/>
      <c r="J25" s="42">
        <v>58.5</v>
      </c>
      <c r="K25" s="46">
        <f t="shared" si="4"/>
        <v>10037.280777690263</v>
      </c>
      <c r="L25" s="47"/>
      <c r="M25" s="6">
        <f>IF(J25="","",(K25/J25)/LOOKUP(RIGHT($D$2,3),定数!$A$6:$A$13,定数!$B$6:$B$13))</f>
        <v>1.7157744919128655</v>
      </c>
      <c r="N25" s="42">
        <v>2016</v>
      </c>
      <c r="O25" s="88">
        <v>43797</v>
      </c>
      <c r="P25" s="45">
        <v>112.789</v>
      </c>
      <c r="Q25" s="45"/>
      <c r="R25" s="48">
        <f>IF(P25="","",T25*M25*LOOKUP(RIGHT($D$2,3),定数!$A$6:$A$13,定数!$B$6:$B$13))</f>
        <v>-10037.280777690399</v>
      </c>
      <c r="S25" s="48"/>
      <c r="T25" s="49">
        <f t="shared" si="5"/>
        <v>-58.500000000000796</v>
      </c>
      <c r="U25" s="49"/>
      <c r="V25" t="str">
        <f t="shared" si="7"/>
        <v/>
      </c>
      <c r="W25">
        <f t="shared" si="2"/>
        <v>3</v>
      </c>
    </row>
    <row r="26" spans="2:23" x14ac:dyDescent="0.2">
      <c r="B26" s="42">
        <v>18</v>
      </c>
      <c r="C26" s="44">
        <f t="shared" ref="C26:C30" si="8">IF(R25="","",C25+R25)</f>
        <v>324538.74514531839</v>
      </c>
      <c r="D26" s="44"/>
      <c r="E26" s="42">
        <v>2016</v>
      </c>
      <c r="F26" s="8">
        <v>43814</v>
      </c>
      <c r="G26" s="42" t="s">
        <v>4</v>
      </c>
      <c r="H26" s="45">
        <v>118.602</v>
      </c>
      <c r="I26" s="45"/>
      <c r="J26" s="42">
        <v>94.8</v>
      </c>
      <c r="K26" s="46">
        <f t="shared" si="4"/>
        <v>9736.1623543595506</v>
      </c>
      <c r="L26" s="47"/>
      <c r="M26" s="6">
        <f>IF(J26="","",(K26/J26)/LOOKUP(RIGHT($D$2,3),定数!$A$6:$A$13,定数!$B$6:$B$13))</f>
        <v>1.0270213453965771</v>
      </c>
      <c r="N26" s="42">
        <v>2016</v>
      </c>
      <c r="O26" s="8">
        <v>43816</v>
      </c>
      <c r="P26" s="45">
        <v>117.654</v>
      </c>
      <c r="Q26" s="45"/>
      <c r="R26" s="48">
        <f>IF(P26="","",T26*M26*LOOKUP(RIGHT($D$2,3),定数!$A$6:$A$13,定数!$B$6:$B$13))</f>
        <v>-9736.1623543596288</v>
      </c>
      <c r="S26" s="48"/>
      <c r="T26" s="49">
        <f t="shared" si="5"/>
        <v>-94.80000000000075</v>
      </c>
      <c r="U26" s="49"/>
      <c r="V26" t="str">
        <f t="shared" si="7"/>
        <v/>
      </c>
      <c r="W26">
        <f t="shared" si="2"/>
        <v>4</v>
      </c>
    </row>
    <row r="27" spans="2:23" x14ac:dyDescent="0.2">
      <c r="B27" s="42">
        <v>19</v>
      </c>
      <c r="C27" s="44">
        <f t="shared" si="8"/>
        <v>314802.58279095875</v>
      </c>
      <c r="D27" s="44"/>
      <c r="E27" s="42">
        <v>2017</v>
      </c>
      <c r="F27" s="8">
        <v>43502</v>
      </c>
      <c r="G27" s="42" t="s">
        <v>3</v>
      </c>
      <c r="H27" s="45">
        <v>112.477</v>
      </c>
      <c r="I27" s="45"/>
      <c r="J27" s="42">
        <v>29.1</v>
      </c>
      <c r="K27" s="46">
        <f t="shared" si="4"/>
        <v>9444.0774837287627</v>
      </c>
      <c r="L27" s="47"/>
      <c r="M27" s="6">
        <f>IF(J27="","",(K27/J27)/LOOKUP(RIGHT($D$2,3),定数!$A$6:$A$13,定数!$B$6:$B$13))</f>
        <v>3.2453874514531829</v>
      </c>
      <c r="N27" s="42">
        <v>2017</v>
      </c>
      <c r="O27" s="88">
        <v>43503</v>
      </c>
      <c r="P27" s="89">
        <v>112.065</v>
      </c>
      <c r="Q27" s="89"/>
      <c r="R27" s="48">
        <f>IF(P27="","",T27*M27*LOOKUP(RIGHT($D$2,3),定数!$A$6:$A$13,定数!$B$6:$B$13))</f>
        <v>13370.996299987311</v>
      </c>
      <c r="S27" s="48"/>
      <c r="T27" s="49">
        <f t="shared" si="5"/>
        <v>41.200000000000614</v>
      </c>
      <c r="U27" s="49"/>
      <c r="V27" t="str">
        <f t="shared" si="7"/>
        <v/>
      </c>
      <c r="W27">
        <f t="shared" si="2"/>
        <v>0</v>
      </c>
    </row>
    <row r="28" spans="2:23" x14ac:dyDescent="0.2">
      <c r="B28" s="42">
        <v>20</v>
      </c>
      <c r="C28" s="44">
        <f t="shared" si="8"/>
        <v>328173.57909094606</v>
      </c>
      <c r="D28" s="44"/>
      <c r="E28" s="42">
        <v>2017</v>
      </c>
      <c r="F28" s="8">
        <v>43507</v>
      </c>
      <c r="G28" s="42" t="s">
        <v>4</v>
      </c>
      <c r="H28" s="45">
        <v>113.63</v>
      </c>
      <c r="I28" s="45"/>
      <c r="J28" s="42">
        <v>77.5</v>
      </c>
      <c r="K28" s="46">
        <f t="shared" si="4"/>
        <v>9845.2073727283823</v>
      </c>
      <c r="L28" s="47"/>
      <c r="M28" s="6">
        <f>IF(J28="","",(K28/J28)/LOOKUP(RIGHT($D$2,3),定数!$A$6:$A$13,定数!$B$6:$B$13))</f>
        <v>1.2703493384165656</v>
      </c>
      <c r="N28" s="42">
        <v>2017</v>
      </c>
      <c r="O28" s="8">
        <v>43511</v>
      </c>
      <c r="P28" s="45">
        <v>114.768</v>
      </c>
      <c r="Q28" s="45"/>
      <c r="R28" s="48">
        <f>IF(P28="","",T28*M28*LOOKUP(RIGHT($D$2,3),定数!$A$6:$A$13,定数!$B$6:$B$13))</f>
        <v>14456.575471180582</v>
      </c>
      <c r="S28" s="48"/>
      <c r="T28" s="49">
        <f t="shared" si="5"/>
        <v>113.80000000000052</v>
      </c>
      <c r="U28" s="49"/>
      <c r="V28" t="str">
        <f t="shared" si="7"/>
        <v/>
      </c>
      <c r="W28">
        <f t="shared" si="2"/>
        <v>0</v>
      </c>
    </row>
    <row r="29" spans="2:23" x14ac:dyDescent="0.2">
      <c r="B29" s="42">
        <v>21</v>
      </c>
      <c r="C29" s="44">
        <f t="shared" si="8"/>
        <v>342630.15456212667</v>
      </c>
      <c r="D29" s="44"/>
      <c r="E29" s="42">
        <v>2017</v>
      </c>
      <c r="F29" s="8">
        <v>43509</v>
      </c>
      <c r="G29" s="42" t="s">
        <v>4</v>
      </c>
      <c r="H29" s="45">
        <v>113.938</v>
      </c>
      <c r="I29" s="45"/>
      <c r="J29" s="42">
        <v>32.6</v>
      </c>
      <c r="K29" s="46">
        <f t="shared" si="4"/>
        <v>10278.904636863799</v>
      </c>
      <c r="L29" s="47"/>
      <c r="M29" s="6">
        <f>IF(J29="","",(K29/J29)/LOOKUP(RIGHT($D$2,3),定数!$A$6:$A$13,定数!$B$6:$B$13))</f>
        <v>3.1530382321668093</v>
      </c>
      <c r="N29" s="42">
        <v>2017</v>
      </c>
      <c r="O29" s="88">
        <v>43510</v>
      </c>
      <c r="P29" s="89">
        <v>113.61199999999999</v>
      </c>
      <c r="Q29" s="89"/>
      <c r="R29" s="48">
        <f>IF(P29="","",T29*M29*LOOKUP(RIGHT($D$2,3),定数!$A$6:$A$13,定数!$B$6:$B$13))</f>
        <v>-10278.904636864039</v>
      </c>
      <c r="S29" s="48"/>
      <c r="T29" s="49">
        <f t="shared" si="5"/>
        <v>-32.600000000000762</v>
      </c>
      <c r="U29" s="49"/>
      <c r="V29" t="str">
        <f t="shared" si="7"/>
        <v/>
      </c>
      <c r="W29">
        <f t="shared" si="2"/>
        <v>1</v>
      </c>
    </row>
    <row r="30" spans="2:23" x14ac:dyDescent="0.2">
      <c r="B30" s="42">
        <v>22</v>
      </c>
      <c r="C30" s="44">
        <f t="shared" si="8"/>
        <v>332351.24992526264</v>
      </c>
      <c r="D30" s="44"/>
      <c r="E30" s="42">
        <v>2017</v>
      </c>
      <c r="F30" s="8">
        <v>43523</v>
      </c>
      <c r="G30" s="42" t="s">
        <v>3</v>
      </c>
      <c r="H30" s="45">
        <v>112.173</v>
      </c>
      <c r="I30" s="45"/>
      <c r="J30" s="42">
        <v>31.1</v>
      </c>
      <c r="K30" s="46">
        <f t="shared" si="4"/>
        <v>9970.5374977578795</v>
      </c>
      <c r="L30" s="47"/>
      <c r="M30" s="6">
        <f>IF(J30="","",(K30/J30)/LOOKUP(RIGHT($D$2,3),定数!$A$6:$A$13,定数!$B$6:$B$13))</f>
        <v>3.2059606102115366</v>
      </c>
      <c r="N30" s="42">
        <v>2017</v>
      </c>
      <c r="O30" s="8">
        <v>43524</v>
      </c>
      <c r="P30" s="45">
        <v>112.48399999999999</v>
      </c>
      <c r="Q30" s="45"/>
      <c r="R30" s="48">
        <f>IF(P30="","",T30*M30*LOOKUP(RIGHT($D$2,3),定数!$A$6:$A$13,定数!$B$6:$B$13))</f>
        <v>-9970.5374977576503</v>
      </c>
      <c r="S30" s="48"/>
      <c r="T30" s="49">
        <f t="shared" si="5"/>
        <v>-31.099999999999284</v>
      </c>
      <c r="U30" s="49"/>
      <c r="V30" t="str">
        <f t="shared" si="7"/>
        <v/>
      </c>
      <c r="W30">
        <f t="shared" si="2"/>
        <v>2</v>
      </c>
    </row>
    <row r="31" spans="2:23" x14ac:dyDescent="0.2">
      <c r="B31" s="42">
        <v>23</v>
      </c>
      <c r="C31" s="44">
        <f>IF(R30="","",C30+R30)</f>
        <v>322380.712427505</v>
      </c>
      <c r="D31" s="44"/>
      <c r="E31" s="42">
        <v>2017</v>
      </c>
      <c r="F31" s="8">
        <v>43527</v>
      </c>
      <c r="G31" s="42" t="s">
        <v>4</v>
      </c>
      <c r="H31" s="45">
        <v>114.54</v>
      </c>
      <c r="I31" s="45"/>
      <c r="J31" s="42">
        <v>29.9</v>
      </c>
      <c r="K31" s="46">
        <f t="shared" si="4"/>
        <v>9671.4213728251489</v>
      </c>
      <c r="L31" s="47"/>
      <c r="M31" s="6">
        <f>IF(J31="","",(K31/J31)/LOOKUP(RIGHT($D$2,3),定数!$A$6:$A$13,定数!$B$6:$B$13))</f>
        <v>3.2345890879013877</v>
      </c>
      <c r="N31" s="42">
        <v>2017</v>
      </c>
      <c r="O31" s="8">
        <v>43528</v>
      </c>
      <c r="P31" s="45">
        <v>114.241</v>
      </c>
      <c r="Q31" s="45"/>
      <c r="R31" s="48">
        <f>IF(P31="","",T31*M31*LOOKUP(RIGHT($D$2,3),定数!$A$6:$A$13,定数!$B$6:$B$13))</f>
        <v>-9671.4213728253617</v>
      </c>
      <c r="S31" s="48"/>
      <c r="T31" s="49">
        <f t="shared" si="5"/>
        <v>-29.900000000000659</v>
      </c>
      <c r="U31" s="49"/>
      <c r="V31" t="str">
        <f t="shared" si="7"/>
        <v/>
      </c>
      <c r="W31">
        <f t="shared" si="2"/>
        <v>3</v>
      </c>
    </row>
    <row r="32" spans="2:23" x14ac:dyDescent="0.2">
      <c r="B32" s="42">
        <v>24</v>
      </c>
      <c r="C32" s="44">
        <f t="shared" ref="C32:C44" si="9">IF(R31="","",C31+R31)</f>
        <v>312709.29105467966</v>
      </c>
      <c r="D32" s="44"/>
      <c r="E32" s="42">
        <v>2017</v>
      </c>
      <c r="F32" s="8">
        <v>43544</v>
      </c>
      <c r="G32" s="42" t="s">
        <v>3</v>
      </c>
      <c r="H32" s="45">
        <v>112.685</v>
      </c>
      <c r="I32" s="45"/>
      <c r="J32" s="42">
        <v>20.5</v>
      </c>
      <c r="K32" s="46">
        <f t="shared" si="4"/>
        <v>9381.2787316403901</v>
      </c>
      <c r="L32" s="47"/>
      <c r="M32" s="6">
        <f>IF(J32="","",(K32/J32)/LOOKUP(RIGHT($D$2,3),定数!$A$6:$A$13,定数!$B$6:$B$13))</f>
        <v>4.5762335276294586</v>
      </c>
      <c r="N32" s="42">
        <v>2017</v>
      </c>
      <c r="O32" s="8">
        <v>43545</v>
      </c>
      <c r="P32" s="45">
        <v>112.402</v>
      </c>
      <c r="Q32" s="45"/>
      <c r="R32" s="48">
        <f>IF(P32="","",T32*M32*LOOKUP(RIGHT($D$2,3),定数!$A$6:$A$13,定数!$B$6:$B$13))</f>
        <v>12950.740883191425</v>
      </c>
      <c r="S32" s="48"/>
      <c r="T32" s="49">
        <f t="shared" si="5"/>
        <v>28.300000000000125</v>
      </c>
      <c r="U32" s="49"/>
      <c r="V32" t="str">
        <f t="shared" si="7"/>
        <v/>
      </c>
      <c r="W32">
        <f t="shared" si="2"/>
        <v>0</v>
      </c>
    </row>
    <row r="33" spans="2:23" x14ac:dyDescent="0.2">
      <c r="B33" s="42">
        <v>25</v>
      </c>
      <c r="C33" s="44">
        <f t="shared" si="9"/>
        <v>325660.03193787107</v>
      </c>
      <c r="D33" s="44"/>
      <c r="E33" s="42">
        <v>2017</v>
      </c>
      <c r="F33" s="8">
        <v>43553</v>
      </c>
      <c r="G33" s="42" t="s">
        <v>4</v>
      </c>
      <c r="H33" s="45">
        <v>111.09</v>
      </c>
      <c r="I33" s="45"/>
      <c r="J33" s="42">
        <v>38.1</v>
      </c>
      <c r="K33" s="46">
        <f t="shared" si="4"/>
        <v>9769.8009581361312</v>
      </c>
      <c r="L33" s="47"/>
      <c r="M33" s="6">
        <f>IF(J33="","",(K33/J33)/LOOKUP(RIGHT($D$2,3),定数!$A$6:$A$13,定数!$B$6:$B$13))</f>
        <v>2.5642522199832367</v>
      </c>
      <c r="N33" s="42">
        <v>2017</v>
      </c>
      <c r="O33" s="8">
        <v>43555</v>
      </c>
      <c r="P33" s="45">
        <v>111.637</v>
      </c>
      <c r="Q33" s="45"/>
      <c r="R33" s="48">
        <f>IF(P33="","",T33*M33*LOOKUP(RIGHT($D$2,3),定数!$A$6:$A$13,定数!$B$6:$B$13))</f>
        <v>14026.45964330823</v>
      </c>
      <c r="S33" s="48"/>
      <c r="T33" s="49">
        <f t="shared" si="5"/>
        <v>54.699999999999704</v>
      </c>
      <c r="U33" s="49"/>
      <c r="V33" t="str">
        <f t="shared" si="7"/>
        <v/>
      </c>
      <c r="W33">
        <f t="shared" si="2"/>
        <v>0</v>
      </c>
    </row>
    <row r="34" spans="2:23" x14ac:dyDescent="0.2">
      <c r="B34" s="42">
        <v>26</v>
      </c>
      <c r="C34" s="44">
        <f t="shared" si="9"/>
        <v>339686.49158117932</v>
      </c>
      <c r="D34" s="44"/>
      <c r="E34" s="42">
        <v>2017</v>
      </c>
      <c r="F34" s="8">
        <v>43582</v>
      </c>
      <c r="G34" s="42" t="s">
        <v>4</v>
      </c>
      <c r="H34" s="45">
        <v>111.35899999999999</v>
      </c>
      <c r="I34" s="45"/>
      <c r="J34" s="42">
        <v>25.4</v>
      </c>
      <c r="K34" s="46">
        <f t="shared" si="4"/>
        <v>10190.59474743538</v>
      </c>
      <c r="L34" s="47"/>
      <c r="M34" s="6">
        <f>IF(J34="","",(K34/J34)/LOOKUP(RIGHT($D$2,3),定数!$A$6:$A$13,定数!$B$6:$B$13))</f>
        <v>4.0120451761556613</v>
      </c>
      <c r="N34" s="42">
        <v>2017</v>
      </c>
      <c r="O34" s="8">
        <v>43582</v>
      </c>
      <c r="P34" s="45">
        <v>111.105</v>
      </c>
      <c r="Q34" s="45"/>
      <c r="R34" s="48">
        <f>IF(P34="","",T34*M34*LOOKUP(RIGHT($D$2,3),定数!$A$6:$A$13,定数!$B$6:$B$13))</f>
        <v>-10190.594747435005</v>
      </c>
      <c r="S34" s="48"/>
      <c r="T34" s="49">
        <f t="shared" si="5"/>
        <v>-25.399999999999068</v>
      </c>
      <c r="U34" s="49"/>
      <c r="V34" t="str">
        <f t="shared" si="7"/>
        <v/>
      </c>
      <c r="W34">
        <f t="shared" si="2"/>
        <v>1</v>
      </c>
    </row>
    <row r="35" spans="2:23" x14ac:dyDescent="0.2">
      <c r="B35" s="42">
        <v>27</v>
      </c>
      <c r="C35" s="44">
        <f t="shared" si="9"/>
        <v>329495.89683374431</v>
      </c>
      <c r="D35" s="44"/>
      <c r="E35" s="42">
        <v>2017</v>
      </c>
      <c r="F35" s="8">
        <v>43615</v>
      </c>
      <c r="G35" s="42" t="s">
        <v>3</v>
      </c>
      <c r="H35" s="45">
        <v>110.881</v>
      </c>
      <c r="I35" s="45"/>
      <c r="J35" s="42">
        <v>34.799999999999997</v>
      </c>
      <c r="K35" s="46">
        <f t="shared" si="4"/>
        <v>9884.8769050123283</v>
      </c>
      <c r="L35" s="47"/>
      <c r="M35" s="6">
        <f>IF(J35="","",(K35/J35)/LOOKUP(RIGHT($D$2,3),定数!$A$6:$A$13,定数!$B$6:$B$13))</f>
        <v>2.8404818692564162</v>
      </c>
      <c r="N35" s="42">
        <v>2017</v>
      </c>
      <c r="O35" s="8">
        <v>43617</v>
      </c>
      <c r="P35" s="45">
        <v>111.229</v>
      </c>
      <c r="Q35" s="45"/>
      <c r="R35" s="48">
        <f>IF(P35="","",T35*M35*LOOKUP(RIGHT($D$2,3),定数!$A$6:$A$13,定数!$B$6:$B$13))</f>
        <v>-9884.8769050122992</v>
      </c>
      <c r="S35" s="48"/>
      <c r="T35" s="49">
        <f t="shared" si="5"/>
        <v>-34.799999999999898</v>
      </c>
      <c r="U35" s="49"/>
      <c r="V35" t="str">
        <f t="shared" si="7"/>
        <v/>
      </c>
      <c r="W35">
        <f t="shared" si="2"/>
        <v>2</v>
      </c>
    </row>
    <row r="36" spans="2:23" x14ac:dyDescent="0.2">
      <c r="B36" s="42">
        <v>28</v>
      </c>
      <c r="C36" s="44">
        <f t="shared" si="9"/>
        <v>319611.01992873201</v>
      </c>
      <c r="D36" s="44"/>
      <c r="E36" s="42">
        <v>2017</v>
      </c>
      <c r="F36" s="8">
        <v>43713</v>
      </c>
      <c r="G36" s="42" t="s">
        <v>3</v>
      </c>
      <c r="H36" s="45">
        <v>109.255</v>
      </c>
      <c r="I36" s="45"/>
      <c r="J36" s="42">
        <v>29.1</v>
      </c>
      <c r="K36" s="46">
        <f t="shared" si="4"/>
        <v>9588.3305978619592</v>
      </c>
      <c r="L36" s="47"/>
      <c r="M36" s="6">
        <f>IF(J36="","",(K36/J36)/LOOKUP(RIGHT($D$2,3),定数!$A$6:$A$13,定数!$B$6:$B$13))</f>
        <v>3.2949589683374425</v>
      </c>
      <c r="N36" s="42">
        <v>2017</v>
      </c>
      <c r="O36" s="8">
        <v>43716</v>
      </c>
      <c r="P36" s="45">
        <v>108.843</v>
      </c>
      <c r="Q36" s="45"/>
      <c r="R36" s="48">
        <f>IF(P36="","",T36*M36*LOOKUP(RIGHT($D$2,3),定数!$A$6:$A$13,定数!$B$6:$B$13))</f>
        <v>13575.230949549996</v>
      </c>
      <c r="S36" s="48"/>
      <c r="T36" s="49">
        <f t="shared" si="5"/>
        <v>41.199999999999193</v>
      </c>
      <c r="U36" s="49"/>
      <c r="V36" t="str">
        <f t="shared" si="7"/>
        <v/>
      </c>
      <c r="W36">
        <f t="shared" si="2"/>
        <v>0</v>
      </c>
    </row>
    <row r="37" spans="2:23" x14ac:dyDescent="0.2">
      <c r="B37" s="42">
        <v>29</v>
      </c>
      <c r="C37" s="44">
        <f t="shared" si="9"/>
        <v>333186.25087828201</v>
      </c>
      <c r="D37" s="44"/>
      <c r="E37" s="42">
        <v>2017</v>
      </c>
      <c r="F37" s="8">
        <v>43714</v>
      </c>
      <c r="G37" s="42" t="s">
        <v>3</v>
      </c>
      <c r="H37" s="45">
        <v>108.768</v>
      </c>
      <c r="I37" s="45"/>
      <c r="J37" s="42">
        <v>40</v>
      </c>
      <c r="K37" s="46">
        <f t="shared" si="4"/>
        <v>9995.5875263484595</v>
      </c>
      <c r="L37" s="47"/>
      <c r="M37" s="6">
        <f>IF(J37="","",(K37/J37)/LOOKUP(RIGHT($D$2,3),定数!$A$6:$A$13,定数!$B$6:$B$13))</f>
        <v>2.4988968815871151</v>
      </c>
      <c r="N37" s="42">
        <v>2017</v>
      </c>
      <c r="O37" s="8">
        <v>43715</v>
      </c>
      <c r="P37" s="45">
        <v>109.16800000000001</v>
      </c>
      <c r="Q37" s="45"/>
      <c r="R37" s="48">
        <f>IF(P37="","",T37*M37*LOOKUP(RIGHT($D$2,3),定数!$A$6:$A$13,定数!$B$6:$B$13))</f>
        <v>-9995.5875263486014</v>
      </c>
      <c r="S37" s="48"/>
      <c r="T37" s="49">
        <f t="shared" si="5"/>
        <v>-40.000000000000568</v>
      </c>
      <c r="U37" s="49"/>
      <c r="V37" t="str">
        <f t="shared" si="7"/>
        <v/>
      </c>
      <c r="W37">
        <f t="shared" si="2"/>
        <v>1</v>
      </c>
    </row>
    <row r="38" spans="2:23" x14ac:dyDescent="0.2">
      <c r="B38" s="42">
        <v>30</v>
      </c>
      <c r="C38" s="44">
        <f t="shared" si="9"/>
        <v>323190.66335193341</v>
      </c>
      <c r="D38" s="44"/>
      <c r="E38" s="42">
        <v>2017</v>
      </c>
      <c r="F38" s="8">
        <v>43765</v>
      </c>
      <c r="G38" s="42" t="s">
        <v>4</v>
      </c>
      <c r="H38" s="45">
        <v>114.041</v>
      </c>
      <c r="I38" s="45"/>
      <c r="J38" s="42">
        <v>34.5</v>
      </c>
      <c r="K38" s="46">
        <f t="shared" si="4"/>
        <v>9695.7199005580023</v>
      </c>
      <c r="L38" s="47"/>
      <c r="M38" s="6">
        <f>IF(J38="","",(K38/J38)/LOOKUP(RIGHT($D$2,3),定数!$A$6:$A$13,定数!$B$6:$B$13))</f>
        <v>2.8103535943646385</v>
      </c>
      <c r="N38" s="42">
        <v>2017</v>
      </c>
      <c r="O38" s="8">
        <v>43766</v>
      </c>
      <c r="P38" s="45">
        <v>113.696</v>
      </c>
      <c r="Q38" s="45"/>
      <c r="R38" s="48">
        <f>IF(P38="","",T38*M38*LOOKUP(RIGHT($D$2,3),定数!$A$6:$A$13,定数!$B$6:$B$13))</f>
        <v>-9695.7199005579714</v>
      </c>
      <c r="S38" s="48"/>
      <c r="T38" s="49">
        <f t="shared" si="5"/>
        <v>-34.499999999999886</v>
      </c>
      <c r="U38" s="49"/>
      <c r="V38" t="str">
        <f t="shared" si="7"/>
        <v/>
      </c>
      <c r="W38">
        <f t="shared" si="2"/>
        <v>2</v>
      </c>
    </row>
    <row r="39" spans="2:23" x14ac:dyDescent="0.2">
      <c r="B39" s="42">
        <v>31</v>
      </c>
      <c r="C39" s="44">
        <f t="shared" si="9"/>
        <v>313494.94345137547</v>
      </c>
      <c r="D39" s="44"/>
      <c r="E39" s="42">
        <v>2017</v>
      </c>
      <c r="F39" s="8">
        <v>43772</v>
      </c>
      <c r="G39" s="42" t="s">
        <v>4</v>
      </c>
      <c r="H39" s="45">
        <v>114.066</v>
      </c>
      <c r="I39" s="45"/>
      <c r="J39" s="42">
        <v>18.100000000000001</v>
      </c>
      <c r="K39" s="46">
        <f t="shared" si="4"/>
        <v>9404.8483035412628</v>
      </c>
      <c r="L39" s="47"/>
      <c r="M39" s="6">
        <f>IF(J39="","",(K39/J39)/LOOKUP(RIGHT($D$2,3),定数!$A$6:$A$13,定数!$B$6:$B$13))</f>
        <v>5.1960487864868856</v>
      </c>
      <c r="N39" s="42">
        <v>2017</v>
      </c>
      <c r="O39" s="8">
        <v>43772</v>
      </c>
      <c r="P39" s="45">
        <v>113.88500000000001</v>
      </c>
      <c r="Q39" s="45"/>
      <c r="R39" s="48">
        <f>IF(P39="","",T39*M39*LOOKUP(RIGHT($D$2,3),定数!$A$6:$A$13,定数!$B$6:$B$13))</f>
        <v>-9404.8483035411264</v>
      </c>
      <c r="S39" s="48"/>
      <c r="T39" s="49">
        <f t="shared" si="5"/>
        <v>-18.099999999999739</v>
      </c>
      <c r="U39" s="49"/>
      <c r="V39" t="str">
        <f t="shared" si="7"/>
        <v/>
      </c>
      <c r="W39">
        <f t="shared" si="2"/>
        <v>3</v>
      </c>
    </row>
    <row r="40" spans="2:23" x14ac:dyDescent="0.2">
      <c r="B40" s="42">
        <v>32</v>
      </c>
      <c r="C40" s="44">
        <f t="shared" si="9"/>
        <v>304090.09514783433</v>
      </c>
      <c r="D40" s="44"/>
      <c r="E40" s="42">
        <v>2017</v>
      </c>
      <c r="F40" s="8">
        <v>43779</v>
      </c>
      <c r="G40" s="42" t="s">
        <v>3</v>
      </c>
      <c r="H40" s="45">
        <v>113.309</v>
      </c>
      <c r="I40" s="45"/>
      <c r="J40" s="42">
        <v>31.9</v>
      </c>
      <c r="K40" s="46">
        <f t="shared" si="4"/>
        <v>9122.7028544350305</v>
      </c>
      <c r="L40" s="47"/>
      <c r="M40" s="6">
        <f>IF(J40="","",(K40/J40)/LOOKUP(RIGHT($D$2,3),定数!$A$6:$A$13,定数!$B$6:$B$13))</f>
        <v>2.8597814590705428</v>
      </c>
      <c r="N40" s="42">
        <v>2017</v>
      </c>
      <c r="O40" s="8">
        <v>43782</v>
      </c>
      <c r="P40" s="45">
        <v>113.628</v>
      </c>
      <c r="Q40" s="45"/>
      <c r="R40" s="48">
        <f>IF(P40="","",T40*M40*LOOKUP(RIGHT($D$2,3),定数!$A$6:$A$13,定数!$B$6:$B$13))</f>
        <v>-9122.7028544351051</v>
      </c>
      <c r="S40" s="48"/>
      <c r="T40" s="49">
        <f t="shared" si="5"/>
        <v>-31.900000000000261</v>
      </c>
      <c r="U40" s="49"/>
      <c r="V40" t="str">
        <f t="shared" si="7"/>
        <v/>
      </c>
      <c r="W40">
        <f t="shared" si="2"/>
        <v>4</v>
      </c>
    </row>
    <row r="41" spans="2:23" x14ac:dyDescent="0.2">
      <c r="B41" s="42">
        <v>33</v>
      </c>
      <c r="C41" s="44">
        <f t="shared" ref="C41:C43" si="10">IF(R40="","",C40+R40)</f>
        <v>294967.3922933992</v>
      </c>
      <c r="D41" s="44"/>
      <c r="E41" s="42">
        <v>2018</v>
      </c>
      <c r="F41" s="8">
        <v>43473</v>
      </c>
      <c r="G41" s="42" t="s">
        <v>4</v>
      </c>
      <c r="H41" s="45">
        <v>113.185</v>
      </c>
      <c r="I41" s="45"/>
      <c r="J41" s="42">
        <v>17.600000000000001</v>
      </c>
      <c r="K41" s="46">
        <f t="shared" ref="K41:K63" si="11">IF(J41="","",C41*0.03)</f>
        <v>8849.0217688019766</v>
      </c>
      <c r="L41" s="47"/>
      <c r="M41" s="6">
        <f>IF(J41="","",(K41/J41)/LOOKUP(RIGHT($D$2,3),定数!$A$6:$A$13,定数!$B$6:$B$13))</f>
        <v>5.0278532777283953</v>
      </c>
      <c r="N41" s="42">
        <v>2018</v>
      </c>
      <c r="O41" s="8">
        <v>43473</v>
      </c>
      <c r="P41" s="45">
        <v>113.009</v>
      </c>
      <c r="Q41" s="45"/>
      <c r="R41" s="48">
        <f>IF(P41="","",T41*M41*LOOKUP(RIGHT($D$2,3),定数!$A$6:$A$13,定数!$B$6:$B$13))</f>
        <v>-8849.021768802073</v>
      </c>
      <c r="S41" s="48"/>
      <c r="T41" s="49">
        <f t="shared" ref="T41:T63" si="12">IF(P41="","",IF(G41="買",(P41-H41),(H41-P41))*IF(RIGHT($D$2,3)="JPY",100,10000))</f>
        <v>-17.600000000000193</v>
      </c>
      <c r="U41" s="49"/>
      <c r="V41" t="str">
        <f t="shared" si="7"/>
        <v/>
      </c>
      <c r="W41">
        <f t="shared" si="2"/>
        <v>5</v>
      </c>
    </row>
    <row r="42" spans="2:23" x14ac:dyDescent="0.2">
      <c r="B42" s="42">
        <v>34</v>
      </c>
      <c r="C42" s="44">
        <f t="shared" si="10"/>
        <v>286118.37052459712</v>
      </c>
      <c r="D42" s="44"/>
      <c r="E42" s="42">
        <v>2018</v>
      </c>
      <c r="F42" s="8">
        <v>43494</v>
      </c>
      <c r="G42" s="42" t="s">
        <v>3</v>
      </c>
      <c r="H42" s="45">
        <v>108.741</v>
      </c>
      <c r="I42" s="45"/>
      <c r="J42" s="42">
        <v>31.1</v>
      </c>
      <c r="K42" s="46">
        <f t="shared" si="11"/>
        <v>8583.5511157379133</v>
      </c>
      <c r="L42" s="47"/>
      <c r="M42" s="6">
        <f>IF(J42="","",(K42/J42)/LOOKUP(RIGHT($D$2,3),定数!$A$6:$A$13,定数!$B$6:$B$13))</f>
        <v>2.7599842815877533</v>
      </c>
      <c r="N42" s="42">
        <v>2018</v>
      </c>
      <c r="O42" s="8">
        <v>43495</v>
      </c>
      <c r="P42" s="45">
        <v>109.05200000000001</v>
      </c>
      <c r="Q42" s="45"/>
      <c r="R42" s="48">
        <f>IF(P42="","",T42*M42*LOOKUP(RIGHT($D$2,3),定数!$A$6:$A$13,定数!$B$6:$B$13))</f>
        <v>-8583.5511157381079</v>
      </c>
      <c r="S42" s="48"/>
      <c r="T42" s="49">
        <f t="shared" si="12"/>
        <v>-31.100000000000705</v>
      </c>
      <c r="U42" s="49"/>
      <c r="V42" t="str">
        <f t="shared" si="7"/>
        <v/>
      </c>
      <c r="W42">
        <f t="shared" si="2"/>
        <v>6</v>
      </c>
    </row>
    <row r="43" spans="2:23" x14ac:dyDescent="0.2">
      <c r="B43" s="42">
        <v>35</v>
      </c>
      <c r="C43" s="44">
        <f t="shared" si="10"/>
        <v>277534.81940885901</v>
      </c>
      <c r="D43" s="44"/>
      <c r="E43" s="42">
        <v>2018</v>
      </c>
      <c r="F43" s="8">
        <v>43498</v>
      </c>
      <c r="G43" s="42" t="s">
        <v>4</v>
      </c>
      <c r="H43" s="45">
        <v>109.524</v>
      </c>
      <c r="I43" s="45"/>
      <c r="J43" s="42">
        <v>30.3</v>
      </c>
      <c r="K43" s="46">
        <f t="shared" si="11"/>
        <v>8326.0445822657693</v>
      </c>
      <c r="L43" s="47"/>
      <c r="M43" s="6">
        <f>IF(J43="","",(K43/J43)/LOOKUP(RIGHT($D$2,3),定数!$A$6:$A$13,定数!$B$6:$B$13))</f>
        <v>2.7478694990976136</v>
      </c>
      <c r="N43" s="42">
        <v>2018</v>
      </c>
      <c r="O43" s="8">
        <v>43498</v>
      </c>
      <c r="P43" s="45">
        <v>109.959</v>
      </c>
      <c r="Q43" s="45"/>
      <c r="R43" s="48">
        <f>IF(P43="","",T43*M43*LOOKUP(RIGHT($D$2,3),定数!$A$6:$A$13,定数!$B$6:$B$13))</f>
        <v>11953.232321074682</v>
      </c>
      <c r="S43" s="48"/>
      <c r="T43" s="49">
        <f t="shared" si="12"/>
        <v>43.500000000000227</v>
      </c>
      <c r="U43" s="49"/>
      <c r="V43" t="str">
        <f t="shared" si="7"/>
        <v/>
      </c>
      <c r="W43">
        <f t="shared" si="2"/>
        <v>0</v>
      </c>
    </row>
    <row r="44" spans="2:23" x14ac:dyDescent="0.2">
      <c r="B44" s="42">
        <v>36</v>
      </c>
      <c r="C44" s="44">
        <f>IF(R43="","",C43+R43)</f>
        <v>289488.05172993371</v>
      </c>
      <c r="D44" s="44"/>
      <c r="E44" s="42">
        <v>2018</v>
      </c>
      <c r="F44" s="8">
        <v>43512</v>
      </c>
      <c r="G44" s="42" t="s">
        <v>3</v>
      </c>
      <c r="H44" s="45">
        <v>106.179</v>
      </c>
      <c r="I44" s="45"/>
      <c r="J44" s="42">
        <v>67</v>
      </c>
      <c r="K44" s="46">
        <f t="shared" si="11"/>
        <v>8684.6415518980102</v>
      </c>
      <c r="L44" s="47"/>
      <c r="M44" s="6">
        <f>IF(J44="","",(K44/J44)/LOOKUP(RIGHT($D$2,3),定数!$A$6:$A$13,定数!$B$6:$B$13))</f>
        <v>1.2962151569997031</v>
      </c>
      <c r="N44" s="42">
        <v>2018</v>
      </c>
      <c r="O44" s="8">
        <v>43516</v>
      </c>
      <c r="P44" s="45">
        <v>106.849</v>
      </c>
      <c r="Q44" s="45"/>
      <c r="R44" s="48">
        <f>IF(P44="","",T44*M44*LOOKUP(RIGHT($D$2,3),定数!$A$6:$A$13,定数!$B$6:$B$13))</f>
        <v>-8684.6415518980339</v>
      </c>
      <c r="S44" s="48"/>
      <c r="T44" s="49">
        <f t="shared" si="12"/>
        <v>-67.000000000000171</v>
      </c>
      <c r="U44" s="49"/>
      <c r="V44" t="str">
        <f t="shared" si="7"/>
        <v/>
      </c>
      <c r="W44">
        <f t="shared" si="2"/>
        <v>1</v>
      </c>
    </row>
    <row r="45" spans="2:23" x14ac:dyDescent="0.2">
      <c r="B45" s="42">
        <v>37</v>
      </c>
      <c r="C45" s="44">
        <f t="shared" ref="C45:C46" si="13">IF(R44="","",C44+R44)</f>
        <v>280803.41017803567</v>
      </c>
      <c r="D45" s="44"/>
      <c r="E45" s="42">
        <v>2018</v>
      </c>
      <c r="F45" s="8">
        <v>43538</v>
      </c>
      <c r="G45" s="42" t="s">
        <v>3</v>
      </c>
      <c r="H45" s="45">
        <v>106.459</v>
      </c>
      <c r="I45" s="45"/>
      <c r="J45" s="42">
        <v>25.2</v>
      </c>
      <c r="K45" s="46">
        <f t="shared" si="11"/>
        <v>8424.10230534107</v>
      </c>
      <c r="L45" s="47"/>
      <c r="M45" s="6">
        <f>IF(J45="","",(K45/J45)/LOOKUP(RIGHT($D$2,3),定数!$A$6:$A$13,定数!$B$6:$B$13))</f>
        <v>3.3428977402147102</v>
      </c>
      <c r="N45" s="42">
        <v>2018</v>
      </c>
      <c r="O45" s="8">
        <v>43539</v>
      </c>
      <c r="P45" s="45">
        <v>106.10599999999999</v>
      </c>
      <c r="Q45" s="45"/>
      <c r="R45" s="48">
        <f>IF(P45="","",T45*M45*LOOKUP(RIGHT($D$2,3),定数!$A$6:$A$13,定数!$B$6:$B$13))</f>
        <v>11800.429022958215</v>
      </c>
      <c r="S45" s="48"/>
      <c r="T45" s="49">
        <f t="shared" si="12"/>
        <v>35.300000000000864</v>
      </c>
      <c r="U45" s="49"/>
      <c r="V45" t="str">
        <f t="shared" si="7"/>
        <v/>
      </c>
      <c r="W45">
        <f t="shared" si="2"/>
        <v>0</v>
      </c>
    </row>
    <row r="46" spans="2:23" x14ac:dyDescent="0.2">
      <c r="B46" s="42">
        <v>38</v>
      </c>
      <c r="C46" s="44">
        <f t="shared" si="13"/>
        <v>292603.83920099388</v>
      </c>
      <c r="D46" s="44"/>
      <c r="E46" s="42">
        <v>2018</v>
      </c>
      <c r="F46" s="8">
        <v>43543</v>
      </c>
      <c r="G46" s="42" t="s">
        <v>3</v>
      </c>
      <c r="H46" s="45">
        <v>105.86</v>
      </c>
      <c r="I46" s="45"/>
      <c r="J46" s="42">
        <v>28.3</v>
      </c>
      <c r="K46" s="46">
        <f t="shared" si="11"/>
        <v>8778.1151760298162</v>
      </c>
      <c r="L46" s="47"/>
      <c r="M46" s="6">
        <f>IF(J46="","",(K46/J46)/LOOKUP(RIGHT($D$2,3),定数!$A$6:$A$13,定数!$B$6:$B$13))</f>
        <v>3.101807482696048</v>
      </c>
      <c r="N46" s="42">
        <v>2018</v>
      </c>
      <c r="O46" s="8">
        <v>43543</v>
      </c>
      <c r="P46" s="45">
        <v>106.143</v>
      </c>
      <c r="Q46" s="45"/>
      <c r="R46" s="48">
        <f>IF(P46="","",T46*M46*LOOKUP(RIGHT($D$2,3),定数!$A$6:$A$13,定数!$B$6:$B$13))</f>
        <v>-8778.1151760298544</v>
      </c>
      <c r="S46" s="48"/>
      <c r="T46" s="49">
        <f t="shared" si="12"/>
        <v>-28.300000000000125</v>
      </c>
      <c r="U46" s="49"/>
      <c r="V46" t="str">
        <f t="shared" si="7"/>
        <v/>
      </c>
      <c r="W46">
        <f t="shared" si="2"/>
        <v>1</v>
      </c>
    </row>
    <row r="47" spans="2:23" x14ac:dyDescent="0.2">
      <c r="B47" s="42">
        <v>39</v>
      </c>
      <c r="C47" s="44">
        <f>IF(R46="","",C46+R46)</f>
        <v>283825.72402496403</v>
      </c>
      <c r="D47" s="44"/>
      <c r="E47" s="42">
        <v>2018</v>
      </c>
      <c r="F47" s="8">
        <v>43561</v>
      </c>
      <c r="G47" s="42" t="s">
        <v>4</v>
      </c>
      <c r="H47" s="45">
        <v>107.267</v>
      </c>
      <c r="I47" s="45"/>
      <c r="J47" s="42">
        <v>27.9</v>
      </c>
      <c r="K47" s="46">
        <f t="shared" si="11"/>
        <v>8514.7717207489204</v>
      </c>
      <c r="L47" s="47"/>
      <c r="M47" s="6">
        <f>IF(J47="","",(K47/J47)/LOOKUP(RIGHT($D$2,3),定数!$A$6:$A$13,定数!$B$6:$B$13))</f>
        <v>3.0518895056447746</v>
      </c>
      <c r="N47" s="42">
        <v>2018</v>
      </c>
      <c r="O47" s="8">
        <v>43561</v>
      </c>
      <c r="P47" s="45">
        <v>106.988</v>
      </c>
      <c r="Q47" s="45"/>
      <c r="R47" s="48">
        <f>IF(P47="","",T47*M47*LOOKUP(RIGHT($D$2,3),定数!$A$6:$A$13,定数!$B$6:$B$13))</f>
        <v>-8514.7717207488095</v>
      </c>
      <c r="S47" s="48"/>
      <c r="T47" s="49">
        <f t="shared" si="12"/>
        <v>-27.899999999999636</v>
      </c>
      <c r="U47" s="49"/>
      <c r="V47" t="str">
        <f t="shared" si="7"/>
        <v/>
      </c>
      <c r="W47">
        <f t="shared" si="2"/>
        <v>2</v>
      </c>
    </row>
    <row r="48" spans="2:23" x14ac:dyDescent="0.2">
      <c r="B48" s="42">
        <v>40</v>
      </c>
      <c r="C48" s="44">
        <f t="shared" ref="C48:C63" si="14">IF(R47="","",C47+R47)</f>
        <v>275310.95230421523</v>
      </c>
      <c r="D48" s="44"/>
      <c r="E48" s="42">
        <v>2018</v>
      </c>
      <c r="F48" s="8">
        <v>43582</v>
      </c>
      <c r="G48" s="42" t="s">
        <v>4</v>
      </c>
      <c r="H48" s="45">
        <v>109.40900000000001</v>
      </c>
      <c r="I48" s="45"/>
      <c r="J48" s="42">
        <v>22.3</v>
      </c>
      <c r="K48" s="46">
        <f t="shared" si="11"/>
        <v>8259.3285691264573</v>
      </c>
      <c r="L48" s="47"/>
      <c r="M48" s="6">
        <f>IF(J48="","",(K48/J48)/LOOKUP(RIGHT($D$2,3),定数!$A$6:$A$13,定数!$B$6:$B$13))</f>
        <v>3.7037347843616404</v>
      </c>
      <c r="N48" s="42">
        <v>2018</v>
      </c>
      <c r="O48" s="8">
        <v>43582</v>
      </c>
      <c r="P48" s="45">
        <v>109.18600000000001</v>
      </c>
      <c r="Q48" s="45"/>
      <c r="R48" s="48">
        <f>IF(P48="","",T48*M48*LOOKUP(RIGHT($D$2,3),定数!$A$6:$A$13,定数!$B$6:$B$13))</f>
        <v>-8259.3285691264191</v>
      </c>
      <c r="S48" s="48"/>
      <c r="T48" s="49">
        <f t="shared" si="12"/>
        <v>-22.299999999999898</v>
      </c>
      <c r="U48" s="49"/>
      <c r="V48" t="str">
        <f t="shared" si="7"/>
        <v/>
      </c>
      <c r="W48">
        <f t="shared" si="2"/>
        <v>3</v>
      </c>
    </row>
    <row r="49" spans="2:23" x14ac:dyDescent="0.2">
      <c r="B49" s="42">
        <v>41</v>
      </c>
      <c r="C49" s="44">
        <f t="shared" si="14"/>
        <v>267051.6237350888</v>
      </c>
      <c r="D49" s="44"/>
      <c r="E49" s="42">
        <v>2018</v>
      </c>
      <c r="F49" s="8">
        <v>43602</v>
      </c>
      <c r="G49" s="42" t="s">
        <v>4</v>
      </c>
      <c r="H49" s="45">
        <v>110.349</v>
      </c>
      <c r="I49" s="45"/>
      <c r="J49" s="42">
        <v>27.4</v>
      </c>
      <c r="K49" s="46">
        <f t="shared" si="11"/>
        <v>8011.5487120526632</v>
      </c>
      <c r="L49" s="47"/>
      <c r="M49" s="6">
        <f>IF(J49="","",(K49/J49)/LOOKUP(RIGHT($D$2,3),定数!$A$6:$A$13,定数!$B$6:$B$13))</f>
        <v>2.9239228876104613</v>
      </c>
      <c r="N49" s="42">
        <v>2018</v>
      </c>
      <c r="O49" s="8">
        <v>43602</v>
      </c>
      <c r="P49" s="45">
        <v>110.075</v>
      </c>
      <c r="Q49" s="45"/>
      <c r="R49" s="48">
        <f>IF(P49="","",T49*M49*LOOKUP(RIGHT($D$2,3),定数!$A$6:$A$13,定数!$B$6:$B$13))</f>
        <v>-8011.5487120526905</v>
      </c>
      <c r="S49" s="48"/>
      <c r="T49" s="49">
        <f t="shared" si="12"/>
        <v>-27.400000000000091</v>
      </c>
      <c r="U49" s="49"/>
      <c r="V49" t="str">
        <f t="shared" si="7"/>
        <v/>
      </c>
      <c r="W49">
        <f t="shared" si="2"/>
        <v>4</v>
      </c>
    </row>
    <row r="50" spans="2:23" x14ac:dyDescent="0.2">
      <c r="B50" s="42">
        <v>42</v>
      </c>
      <c r="C50" s="44">
        <f t="shared" si="14"/>
        <v>259040.0750230361</v>
      </c>
      <c r="D50" s="44"/>
      <c r="E50" s="42">
        <v>2018</v>
      </c>
      <c r="F50" s="8">
        <v>43610</v>
      </c>
      <c r="G50" s="42" t="s">
        <v>3</v>
      </c>
      <c r="H50" s="45">
        <v>109.312</v>
      </c>
      <c r="I50" s="45"/>
      <c r="J50" s="42">
        <v>27.7</v>
      </c>
      <c r="K50" s="46">
        <f t="shared" si="11"/>
        <v>7771.2022506910826</v>
      </c>
      <c r="L50" s="47"/>
      <c r="M50" s="6">
        <f>IF(J50="","",(K50/J50)/LOOKUP(RIGHT($D$2,3),定数!$A$6:$A$13,定数!$B$6:$B$13))</f>
        <v>2.8054881771447953</v>
      </c>
      <c r="N50" s="42">
        <v>2018</v>
      </c>
      <c r="O50" s="8">
        <v>43613</v>
      </c>
      <c r="P50" s="45">
        <v>109.589</v>
      </c>
      <c r="Q50" s="45"/>
      <c r="R50" s="48">
        <f>IF(P50="","",T50*M50*LOOKUP(RIGHT($D$2,3),定数!$A$6:$A$13,定数!$B$6:$B$13))</f>
        <v>-7771.2022506911107</v>
      </c>
      <c r="S50" s="48"/>
      <c r="T50" s="49">
        <f t="shared" si="12"/>
        <v>-27.700000000000102</v>
      </c>
      <c r="U50" s="49"/>
      <c r="V50" t="str">
        <f t="shared" si="7"/>
        <v/>
      </c>
      <c r="W50">
        <f t="shared" si="2"/>
        <v>5</v>
      </c>
    </row>
    <row r="51" spans="2:23" x14ac:dyDescent="0.2">
      <c r="B51" s="42">
        <v>43</v>
      </c>
      <c r="C51" s="44">
        <f t="shared" si="14"/>
        <v>251268.872772345</v>
      </c>
      <c r="D51" s="44"/>
      <c r="E51" s="42">
        <v>2018</v>
      </c>
      <c r="F51" s="8">
        <v>43616</v>
      </c>
      <c r="G51" s="42" t="s">
        <v>3</v>
      </c>
      <c r="H51" s="45">
        <v>108.61199999999999</v>
      </c>
      <c r="I51" s="45"/>
      <c r="J51" s="42">
        <v>23.6</v>
      </c>
      <c r="K51" s="46">
        <f t="shared" si="11"/>
        <v>7538.0661831703501</v>
      </c>
      <c r="L51" s="47"/>
      <c r="M51" s="6">
        <f>IF(J51="","",(K51/J51)/LOOKUP(RIGHT($D$2,3),定数!$A$6:$A$13,定数!$B$6:$B$13))</f>
        <v>3.1940958403264195</v>
      </c>
      <c r="N51" s="42">
        <v>2018</v>
      </c>
      <c r="O51" s="8">
        <v>43616</v>
      </c>
      <c r="P51" s="45">
        <v>108.848</v>
      </c>
      <c r="Q51" s="45"/>
      <c r="R51" s="48">
        <f>IF(P51="","",T51*M51*LOOKUP(RIGHT($D$2,3),定数!$A$6:$A$13,定数!$B$6:$B$13))</f>
        <v>-7538.0661831704838</v>
      </c>
      <c r="S51" s="48"/>
      <c r="T51" s="49">
        <f t="shared" si="12"/>
        <v>-23.600000000000421</v>
      </c>
      <c r="U51" s="49"/>
      <c r="V51" t="str">
        <f t="shared" si="7"/>
        <v/>
      </c>
      <c r="W51">
        <f t="shared" si="2"/>
        <v>6</v>
      </c>
    </row>
    <row r="52" spans="2:23" x14ac:dyDescent="0.2">
      <c r="B52" s="42">
        <v>44</v>
      </c>
      <c r="C52" s="44">
        <f t="shared" si="14"/>
        <v>243730.80658917452</v>
      </c>
      <c r="D52" s="44"/>
      <c r="E52" s="42">
        <v>2018</v>
      </c>
      <c r="F52" s="8">
        <v>43622</v>
      </c>
      <c r="G52" s="42" t="s">
        <v>4</v>
      </c>
      <c r="H52" s="45">
        <v>109.831</v>
      </c>
      <c r="I52" s="45"/>
      <c r="J52" s="42">
        <v>36.200000000000003</v>
      </c>
      <c r="K52" s="46">
        <f t="shared" si="11"/>
        <v>7311.9241976752355</v>
      </c>
      <c r="L52" s="47"/>
      <c r="M52" s="6">
        <f>IF(J52="","",(K52/J52)/LOOKUP(RIGHT($D$2,3),定数!$A$6:$A$13,定数!$B$6:$B$13))</f>
        <v>2.0198685628937114</v>
      </c>
      <c r="N52" s="42">
        <v>2018</v>
      </c>
      <c r="O52" s="8">
        <v>43624</v>
      </c>
      <c r="P52" s="45">
        <v>109.46899999999999</v>
      </c>
      <c r="Q52" s="45"/>
      <c r="R52" s="48">
        <f>IF(P52="","",T52*M52*LOOKUP(RIGHT($D$2,3),定数!$A$6:$A$13,定数!$B$6:$B$13))</f>
        <v>-7311.9241976754165</v>
      </c>
      <c r="S52" s="48"/>
      <c r="T52" s="49">
        <f t="shared" si="12"/>
        <v>-36.200000000000898</v>
      </c>
      <c r="U52" s="49"/>
      <c r="V52" t="str">
        <f t="shared" si="7"/>
        <v/>
      </c>
      <c r="W52">
        <f t="shared" si="2"/>
        <v>7</v>
      </c>
    </row>
    <row r="53" spans="2:23" x14ac:dyDescent="0.2">
      <c r="B53" s="42">
        <v>45</v>
      </c>
      <c r="C53" s="44">
        <f t="shared" si="14"/>
        <v>236418.88239149909</v>
      </c>
      <c r="D53" s="44"/>
      <c r="E53" s="42">
        <v>2018</v>
      </c>
      <c r="F53" s="8">
        <v>43643</v>
      </c>
      <c r="G53" s="42" t="s">
        <v>4</v>
      </c>
      <c r="H53" s="45">
        <v>109.917</v>
      </c>
      <c r="I53" s="45"/>
      <c r="J53" s="42">
        <v>23.6</v>
      </c>
      <c r="K53" s="46">
        <f t="shared" si="11"/>
        <v>7092.5664717449727</v>
      </c>
      <c r="L53" s="47"/>
      <c r="M53" s="6">
        <f>IF(J53="","",(K53/J53)/LOOKUP(RIGHT($D$2,3),定数!$A$6:$A$13,定数!$B$6:$B$13))</f>
        <v>3.0053247761631239</v>
      </c>
      <c r="N53" s="42">
        <v>2018</v>
      </c>
      <c r="O53" s="8">
        <v>43643</v>
      </c>
      <c r="P53" s="45">
        <v>110.245</v>
      </c>
      <c r="Q53" s="45"/>
      <c r="R53" s="48">
        <f>IF(P53="","",T53*M53*LOOKUP(RIGHT($D$2,3),定数!$A$6:$A$13,定数!$B$6:$B$13))</f>
        <v>9857.4652658151354</v>
      </c>
      <c r="S53" s="48"/>
      <c r="T53" s="49">
        <f t="shared" si="12"/>
        <v>32.800000000000296</v>
      </c>
      <c r="U53" s="49"/>
      <c r="V53" t="str">
        <f t="shared" si="7"/>
        <v/>
      </c>
      <c r="W53">
        <f t="shared" si="2"/>
        <v>0</v>
      </c>
    </row>
    <row r="54" spans="2:23" x14ac:dyDescent="0.2">
      <c r="B54" s="42">
        <v>46</v>
      </c>
      <c r="C54" s="44">
        <f t="shared" si="14"/>
        <v>246276.34765731424</v>
      </c>
      <c r="D54" s="44"/>
      <c r="E54" s="42">
        <v>2018</v>
      </c>
      <c r="F54" s="8">
        <v>43648</v>
      </c>
      <c r="G54" s="42" t="s">
        <v>4</v>
      </c>
      <c r="H54" s="45">
        <v>110.84699999999999</v>
      </c>
      <c r="I54" s="45"/>
      <c r="J54" s="42">
        <v>24.6</v>
      </c>
      <c r="K54" s="46">
        <f t="shared" si="11"/>
        <v>7388.2904297194273</v>
      </c>
      <c r="L54" s="47"/>
      <c r="M54" s="6">
        <f>IF(J54="","",(K54/J54)/LOOKUP(RIGHT($D$2,3),定数!$A$6:$A$13,定数!$B$6:$B$13))</f>
        <v>3.0033700933818808</v>
      </c>
      <c r="N54" s="42">
        <v>2018</v>
      </c>
      <c r="O54" s="8">
        <v>43649</v>
      </c>
      <c r="P54" s="45">
        <v>110.601</v>
      </c>
      <c r="Q54" s="45"/>
      <c r="R54" s="48">
        <f>IF(P54="","",T54*M54*LOOKUP(RIGHT($D$2,3),定数!$A$6:$A$13,定数!$B$6:$B$13))</f>
        <v>-7388.2904297192799</v>
      </c>
      <c r="S54" s="48"/>
      <c r="T54" s="49">
        <f t="shared" si="12"/>
        <v>-24.599999999999511</v>
      </c>
      <c r="U54" s="49"/>
      <c r="V54" t="str">
        <f t="shared" si="7"/>
        <v/>
      </c>
      <c r="W54">
        <f t="shared" si="2"/>
        <v>1</v>
      </c>
    </row>
    <row r="55" spans="2:23" x14ac:dyDescent="0.2">
      <c r="B55" s="42">
        <v>47</v>
      </c>
      <c r="C55" s="44">
        <f t="shared" si="14"/>
        <v>238888.05722759495</v>
      </c>
      <c r="D55" s="44"/>
      <c r="E55" s="42">
        <v>2018</v>
      </c>
      <c r="F55" s="8">
        <v>43657</v>
      </c>
      <c r="G55" s="42" t="s">
        <v>4</v>
      </c>
      <c r="H55" s="45">
        <v>111.315</v>
      </c>
      <c r="I55" s="45"/>
      <c r="J55" s="42">
        <v>34.5</v>
      </c>
      <c r="K55" s="46">
        <f t="shared" si="11"/>
        <v>7166.6417168278485</v>
      </c>
      <c r="L55" s="47"/>
      <c r="M55" s="6">
        <f>IF(J55="","",(K55/J55)/LOOKUP(RIGHT($D$2,3),定数!$A$6:$A$13,定数!$B$6:$B$13))</f>
        <v>2.0772874541529998</v>
      </c>
      <c r="N55" s="42">
        <v>2018</v>
      </c>
      <c r="O55" s="8">
        <v>43658</v>
      </c>
      <c r="P55" s="45">
        <v>111.80800000000001</v>
      </c>
      <c r="Q55" s="45"/>
      <c r="R55" s="48">
        <f>IF(P55="","",T55*M55*LOOKUP(RIGHT($D$2,3),定数!$A$6:$A$13,定数!$B$6:$B$13))</f>
        <v>10241.027148974481</v>
      </c>
      <c r="S55" s="48"/>
      <c r="T55" s="49">
        <f t="shared" si="12"/>
        <v>49.300000000000921</v>
      </c>
      <c r="U55" s="49"/>
      <c r="V55" t="str">
        <f t="shared" si="7"/>
        <v/>
      </c>
      <c r="W55">
        <f t="shared" si="2"/>
        <v>0</v>
      </c>
    </row>
    <row r="56" spans="2:23" x14ac:dyDescent="0.2">
      <c r="B56" s="42">
        <v>48</v>
      </c>
      <c r="C56" s="44">
        <f t="shared" si="14"/>
        <v>249129.08437656943</v>
      </c>
      <c r="D56" s="44"/>
      <c r="E56" s="42">
        <v>2018</v>
      </c>
      <c r="F56" s="8">
        <v>43692</v>
      </c>
      <c r="G56" s="42" t="s">
        <v>4</v>
      </c>
      <c r="H56" s="45">
        <v>111.241</v>
      </c>
      <c r="I56" s="45"/>
      <c r="J56" s="42">
        <v>36.299999999999997</v>
      </c>
      <c r="K56" s="46">
        <f t="shared" si="11"/>
        <v>7473.8725312970828</v>
      </c>
      <c r="L56" s="47"/>
      <c r="M56" s="6">
        <f>IF(J56="","",(K56/J56)/LOOKUP(RIGHT($D$2,3),定数!$A$6:$A$13,定数!$B$6:$B$13))</f>
        <v>2.058918052698921</v>
      </c>
      <c r="N56" s="42">
        <v>2018</v>
      </c>
      <c r="O56" s="8">
        <v>43692</v>
      </c>
      <c r="P56" s="45">
        <v>110.878</v>
      </c>
      <c r="Q56" s="45"/>
      <c r="R56" s="48">
        <f>IF(P56="","",T56*M56*LOOKUP(RIGHT($D$2,3),定数!$A$6:$A$13,定数!$B$6:$B$13))</f>
        <v>-7473.8725312970746</v>
      </c>
      <c r="S56" s="48"/>
      <c r="T56" s="49">
        <f t="shared" si="12"/>
        <v>-36.299999999999955</v>
      </c>
      <c r="U56" s="49"/>
      <c r="V56" t="str">
        <f t="shared" si="7"/>
        <v/>
      </c>
      <c r="W56">
        <f t="shared" si="2"/>
        <v>1</v>
      </c>
    </row>
    <row r="57" spans="2:23" x14ac:dyDescent="0.2">
      <c r="B57" s="42">
        <v>49</v>
      </c>
      <c r="C57" s="44">
        <f t="shared" si="14"/>
        <v>241655.21184527237</v>
      </c>
      <c r="D57" s="44"/>
      <c r="E57" s="42">
        <v>2018</v>
      </c>
      <c r="F57" s="8">
        <v>43702</v>
      </c>
      <c r="G57" s="42" t="s">
        <v>4</v>
      </c>
      <c r="H57" s="45">
        <v>111.262</v>
      </c>
      <c r="I57" s="45"/>
      <c r="J57" s="42">
        <v>16.100000000000001</v>
      </c>
      <c r="K57" s="46">
        <f t="shared" si="11"/>
        <v>7249.6563553581709</v>
      </c>
      <c r="L57" s="47"/>
      <c r="M57" s="6">
        <f>IF(J57="","",(K57/J57)/LOOKUP(RIGHT($D$2,3),定数!$A$6:$A$13,定数!$B$6:$B$13))</f>
        <v>4.5028921461851992</v>
      </c>
      <c r="N57" s="42">
        <v>2018</v>
      </c>
      <c r="O57" s="8">
        <v>43704</v>
      </c>
      <c r="P57" s="45">
        <v>111.101</v>
      </c>
      <c r="Q57" s="45"/>
      <c r="R57" s="48">
        <f>IF(P57="","",T57*M57*LOOKUP(RIGHT($D$2,3),定数!$A$6:$A$13,定数!$B$6:$B$13))</f>
        <v>-7249.6563553582318</v>
      </c>
      <c r="S57" s="48"/>
      <c r="T57" s="49">
        <f t="shared" si="12"/>
        <v>-16.100000000000136</v>
      </c>
      <c r="U57" s="49"/>
      <c r="V57" t="str">
        <f t="shared" si="7"/>
        <v/>
      </c>
      <c r="W57">
        <f t="shared" si="2"/>
        <v>2</v>
      </c>
    </row>
    <row r="58" spans="2:23" x14ac:dyDescent="0.2">
      <c r="B58" s="42">
        <v>50</v>
      </c>
      <c r="C58" s="44">
        <f t="shared" si="14"/>
        <v>234405.55548991414</v>
      </c>
      <c r="D58" s="44"/>
      <c r="E58" s="42">
        <v>2018</v>
      </c>
      <c r="F58" s="8">
        <v>43733</v>
      </c>
      <c r="G58" s="42" t="s">
        <v>4</v>
      </c>
      <c r="H58" s="45">
        <v>112.934</v>
      </c>
      <c r="I58" s="45"/>
      <c r="J58" s="42">
        <v>19.399999999999999</v>
      </c>
      <c r="K58" s="46">
        <f t="shared" si="11"/>
        <v>7032.1666646974236</v>
      </c>
      <c r="L58" s="47"/>
      <c r="M58" s="6">
        <f>IF(J58="","",(K58/J58)/LOOKUP(RIGHT($D$2,3),定数!$A$6:$A$13,定数!$B$6:$B$13))</f>
        <v>3.6248281776790843</v>
      </c>
      <c r="N58" s="42">
        <v>2018</v>
      </c>
      <c r="O58" s="88">
        <v>43734</v>
      </c>
      <c r="P58" s="45">
        <v>112.74</v>
      </c>
      <c r="Q58" s="45"/>
      <c r="R58" s="48">
        <f>IF(P58="","",T58*M58*LOOKUP(RIGHT($D$2,3),定数!$A$6:$A$13,定数!$B$6:$B$13))</f>
        <v>-7032.1666646975191</v>
      </c>
      <c r="S58" s="48"/>
      <c r="T58" s="49">
        <f t="shared" si="12"/>
        <v>-19.400000000000261</v>
      </c>
      <c r="U58" s="49"/>
      <c r="V58" t="str">
        <f t="shared" si="7"/>
        <v/>
      </c>
      <c r="W58">
        <f t="shared" si="2"/>
        <v>3</v>
      </c>
    </row>
    <row r="59" spans="2:23" x14ac:dyDescent="0.2">
      <c r="B59" s="42">
        <v>51</v>
      </c>
      <c r="C59" s="44">
        <f t="shared" si="14"/>
        <v>227373.38882521662</v>
      </c>
      <c r="D59" s="44"/>
      <c r="E59" s="42">
        <v>2018</v>
      </c>
      <c r="F59" s="8">
        <v>43747</v>
      </c>
      <c r="G59" s="42" t="s">
        <v>3</v>
      </c>
      <c r="H59" s="45">
        <v>113.10299999999999</v>
      </c>
      <c r="I59" s="45"/>
      <c r="J59" s="42">
        <v>22.5</v>
      </c>
      <c r="K59" s="46">
        <f t="shared" si="11"/>
        <v>6821.2016647564988</v>
      </c>
      <c r="L59" s="47"/>
      <c r="M59" s="6">
        <f>IF(J59="","",(K59/J59)/LOOKUP(RIGHT($D$2,3),定数!$A$6:$A$13,定数!$B$6:$B$13))</f>
        <v>3.0316451843362215</v>
      </c>
      <c r="N59" s="42">
        <v>2018</v>
      </c>
      <c r="O59" s="8">
        <v>43748</v>
      </c>
      <c r="P59" s="45">
        <v>112.79</v>
      </c>
      <c r="Q59" s="45"/>
      <c r="R59" s="48">
        <f>IF(P59="","",T59*M59*LOOKUP(RIGHT($D$2,3),定数!$A$6:$A$13,定数!$B$6:$B$13))</f>
        <v>9489.0494269720148</v>
      </c>
      <c r="S59" s="48"/>
      <c r="T59" s="49">
        <f t="shared" si="12"/>
        <v>31.299999999998818</v>
      </c>
      <c r="U59" s="49"/>
      <c r="V59" t="str">
        <f t="shared" si="7"/>
        <v/>
      </c>
      <c r="W59">
        <f t="shared" si="2"/>
        <v>0</v>
      </c>
    </row>
    <row r="60" spans="2:23" x14ac:dyDescent="0.2">
      <c r="B60" s="42">
        <v>52</v>
      </c>
      <c r="C60" s="44">
        <f t="shared" si="14"/>
        <v>236862.43825218864</v>
      </c>
      <c r="D60" s="44"/>
      <c r="E60" s="42">
        <v>2018</v>
      </c>
      <c r="F60" s="8">
        <v>43753</v>
      </c>
      <c r="G60" s="42" t="s">
        <v>3</v>
      </c>
      <c r="H60" s="45">
        <v>111.923</v>
      </c>
      <c r="I60" s="45"/>
      <c r="J60" s="42">
        <v>25.8</v>
      </c>
      <c r="K60" s="46">
        <f t="shared" si="11"/>
        <v>7105.8731475656587</v>
      </c>
      <c r="L60" s="47"/>
      <c r="M60" s="6">
        <f>IF(J60="","",(K60/J60)/LOOKUP(RIGHT($D$2,3),定数!$A$6:$A$13,定数!$B$6:$B$13))</f>
        <v>2.7542143982812632</v>
      </c>
      <c r="N60" s="42">
        <v>2018</v>
      </c>
      <c r="O60" s="8">
        <v>43754</v>
      </c>
      <c r="P60" s="45">
        <v>112.181</v>
      </c>
      <c r="Q60" s="45"/>
      <c r="R60" s="48">
        <f>IF(P60="","",T60*M60*LOOKUP(RIGHT($D$2,3),定数!$A$6:$A$13,定数!$B$6:$B$13))</f>
        <v>-7105.8731475655368</v>
      </c>
      <c r="S60" s="48"/>
      <c r="T60" s="49">
        <f t="shared" si="12"/>
        <v>-25.799999999999557</v>
      </c>
      <c r="U60" s="49"/>
      <c r="V60" t="str">
        <f t="shared" si="7"/>
        <v/>
      </c>
      <c r="W60">
        <f t="shared" si="2"/>
        <v>1</v>
      </c>
    </row>
    <row r="61" spans="2:23" x14ac:dyDescent="0.2">
      <c r="B61" s="42">
        <v>53</v>
      </c>
      <c r="C61" s="44">
        <f t="shared" si="14"/>
        <v>229756.56510462309</v>
      </c>
      <c r="D61" s="44"/>
      <c r="E61" s="42">
        <v>2018</v>
      </c>
      <c r="F61" s="8">
        <v>43755</v>
      </c>
      <c r="G61" s="42" t="s">
        <v>4</v>
      </c>
      <c r="H61" s="45">
        <v>112.30500000000001</v>
      </c>
      <c r="I61" s="45"/>
      <c r="J61" s="42">
        <v>15.5</v>
      </c>
      <c r="K61" s="46">
        <f t="shared" si="11"/>
        <v>6892.6969531386922</v>
      </c>
      <c r="L61" s="47"/>
      <c r="M61" s="6">
        <f>IF(J61="","",(K61/J61)/LOOKUP(RIGHT($D$2,3),定数!$A$6:$A$13,定数!$B$6:$B$13))</f>
        <v>4.4469012600894784</v>
      </c>
      <c r="N61" s="42">
        <v>2018</v>
      </c>
      <c r="O61" s="88">
        <v>43755</v>
      </c>
      <c r="P61" s="45">
        <v>112.15</v>
      </c>
      <c r="Q61" s="45"/>
      <c r="R61" s="48">
        <f>IF(P61="","",T61*M61*LOOKUP(RIGHT($D$2,3),定数!$A$6:$A$13,定数!$B$6:$B$13))</f>
        <v>-6892.6969531387413</v>
      </c>
      <c r="S61" s="48"/>
      <c r="T61" s="49">
        <f t="shared" si="12"/>
        <v>-15.500000000000114</v>
      </c>
      <c r="U61" s="49"/>
      <c r="V61" t="str">
        <f t="shared" si="7"/>
        <v/>
      </c>
      <c r="W61">
        <f t="shared" si="2"/>
        <v>2</v>
      </c>
    </row>
    <row r="62" spans="2:23" x14ac:dyDescent="0.2">
      <c r="B62" s="42">
        <v>54</v>
      </c>
      <c r="C62" s="44">
        <f t="shared" si="14"/>
        <v>222863.86815148435</v>
      </c>
      <c r="D62" s="44"/>
      <c r="E62" s="42">
        <v>2018</v>
      </c>
      <c r="F62" s="8">
        <v>43783</v>
      </c>
      <c r="G62" s="42" t="s">
        <v>4</v>
      </c>
      <c r="H62" s="45">
        <v>113.95699999999999</v>
      </c>
      <c r="I62" s="45"/>
      <c r="J62" s="42">
        <v>17.899999999999999</v>
      </c>
      <c r="K62" s="46">
        <f t="shared" si="11"/>
        <v>6685.9160445445305</v>
      </c>
      <c r="L62" s="47"/>
      <c r="M62" s="6">
        <f>IF(J62="","",(K62/J62)/LOOKUP(RIGHT($D$2,3),定数!$A$6:$A$13,定数!$B$6:$B$13))</f>
        <v>3.7351486282371682</v>
      </c>
      <c r="N62" s="42">
        <v>2018</v>
      </c>
      <c r="O62" s="8">
        <v>43784</v>
      </c>
      <c r="P62" s="45">
        <v>113.77800000000001</v>
      </c>
      <c r="Q62" s="45"/>
      <c r="R62" s="48">
        <f>IF(P62="","",T62*M62*LOOKUP(RIGHT($D$2,3),定数!$A$6:$A$13,定数!$B$6:$B$13))</f>
        <v>-6685.9160445440766</v>
      </c>
      <c r="S62" s="48"/>
      <c r="T62" s="49">
        <f t="shared" si="12"/>
        <v>-17.899999999998784</v>
      </c>
      <c r="U62" s="49"/>
      <c r="V62" t="str">
        <f t="shared" si="7"/>
        <v/>
      </c>
      <c r="W62">
        <f t="shared" si="2"/>
        <v>3</v>
      </c>
    </row>
    <row r="63" spans="2:23" x14ac:dyDescent="0.2">
      <c r="B63" s="42">
        <v>55</v>
      </c>
      <c r="C63" s="44">
        <f t="shared" si="14"/>
        <v>216177.95210694027</v>
      </c>
      <c r="D63" s="44"/>
      <c r="E63" s="42"/>
      <c r="F63" s="8"/>
      <c r="G63" s="42"/>
      <c r="H63" s="45"/>
      <c r="I63" s="45"/>
      <c r="J63" s="42"/>
      <c r="K63" s="46" t="str">
        <f t="shared" si="11"/>
        <v/>
      </c>
      <c r="L63" s="47"/>
      <c r="M63" s="6" t="str">
        <f>IF(J63="","",(K63/J63)/LOOKUP(RIGHT($D$2,3),定数!$A$6:$A$13,定数!$B$6:$B$13))</f>
        <v/>
      </c>
      <c r="N63" s="42"/>
      <c r="O63" s="8"/>
      <c r="P63" s="45"/>
      <c r="Q63" s="45"/>
      <c r="R63" s="48" t="str">
        <f>IF(P63="","",T63*M63*LOOKUP(RIGHT($D$2,3),定数!$A$6:$A$13,定数!$B$6:$B$13))</f>
        <v/>
      </c>
      <c r="S63" s="48"/>
      <c r="T63" s="49" t="str">
        <f t="shared" si="12"/>
        <v/>
      </c>
      <c r="U63" s="49"/>
      <c r="V63" t="str">
        <f t="shared" si="7"/>
        <v/>
      </c>
      <c r="W63" t="str">
        <f t="shared" si="2"/>
        <v/>
      </c>
    </row>
    <row r="64" spans="2:23" x14ac:dyDescent="0.2">
      <c r="B64" s="42">
        <v>56</v>
      </c>
      <c r="C64" s="44" t="str">
        <f t="shared" ref="C49:C64" si="15">IF(R63="","",C63+R63)</f>
        <v/>
      </c>
      <c r="D64" s="44"/>
      <c r="E64" s="42"/>
      <c r="F64" s="8"/>
      <c r="G64" s="42"/>
      <c r="H64" s="45"/>
      <c r="I64" s="45"/>
      <c r="J64" s="42"/>
      <c r="K64" s="46" t="str">
        <f t="shared" si="4"/>
        <v/>
      </c>
      <c r="L64" s="47"/>
      <c r="M64" s="6" t="str">
        <f>IF(J64="","",(K64/J64)/LOOKUP(RIGHT($D$2,3),定数!$A$6:$A$13,定数!$B$6:$B$13))</f>
        <v/>
      </c>
      <c r="N64" s="42"/>
      <c r="O64" s="8"/>
      <c r="P64" s="45"/>
      <c r="Q64" s="45"/>
      <c r="R64" s="48" t="str">
        <f>IF(P64="","",T64*M64*LOOKUP(RIGHT($D$2,3),定数!$A$6:$A$13,定数!$B$6:$B$13))</f>
        <v/>
      </c>
      <c r="S64" s="48"/>
      <c r="T64" s="49" t="str">
        <f t="shared" si="5"/>
        <v/>
      </c>
      <c r="U64" s="49"/>
      <c r="V64" t="str">
        <f t="shared" si="7"/>
        <v/>
      </c>
      <c r="W64" t="str">
        <f t="shared" si="2"/>
        <v/>
      </c>
    </row>
    <row r="65" spans="2:23" x14ac:dyDescent="0.2">
      <c r="B65" s="42">
        <v>57</v>
      </c>
      <c r="C65" s="44" t="str">
        <f t="shared" si="1"/>
        <v/>
      </c>
      <c r="D65" s="44"/>
      <c r="E65" s="42"/>
      <c r="F65" s="8"/>
      <c r="G65" s="42"/>
      <c r="H65" s="45"/>
      <c r="I65" s="45"/>
      <c r="J65" s="42"/>
      <c r="K65" s="46" t="str">
        <f t="shared" si="0"/>
        <v/>
      </c>
      <c r="L65" s="47"/>
      <c r="M65" s="6" t="str">
        <f>IF(J65="","",(K65/J65)/LOOKUP(RIGHT($D$2,3),定数!$A$6:$A$13,定数!$B$6:$B$13))</f>
        <v/>
      </c>
      <c r="N65" s="42"/>
      <c r="O65" s="8"/>
      <c r="P65" s="45"/>
      <c r="Q65" s="45"/>
      <c r="R65" s="48" t="str">
        <f>IF(P65="","",T65*M65*LOOKUP(RIGHT($D$2,3),定数!$A$6:$A$13,定数!$B$6:$B$13))</f>
        <v/>
      </c>
      <c r="S65" s="48"/>
      <c r="T65" s="49" t="str">
        <f t="shared" ref="T12:T75" si="16">IF(P65="","",IF(G65="買",(P65-H65),(H65-P65))*IF(RIGHT($D$2,3)="JPY",100,10000))</f>
        <v/>
      </c>
      <c r="U65" s="49"/>
      <c r="V65" t="str">
        <f t="shared" si="7"/>
        <v/>
      </c>
      <c r="W65" t="str">
        <f t="shared" si="2"/>
        <v/>
      </c>
    </row>
    <row r="66" spans="2:23" x14ac:dyDescent="0.2">
      <c r="B66" s="42">
        <v>58</v>
      </c>
      <c r="C66" s="44" t="str">
        <f t="shared" si="1"/>
        <v/>
      </c>
      <c r="D66" s="44"/>
      <c r="E66" s="42"/>
      <c r="F66" s="8"/>
      <c r="G66" s="42"/>
      <c r="H66" s="45"/>
      <c r="I66" s="45"/>
      <c r="J66" s="42"/>
      <c r="K66" s="46" t="str">
        <f t="shared" si="0"/>
        <v/>
      </c>
      <c r="L66" s="47"/>
      <c r="M66" s="6" t="str">
        <f>IF(J66="","",(K66/J66)/LOOKUP(RIGHT($D$2,3),定数!$A$6:$A$13,定数!$B$6:$B$13))</f>
        <v/>
      </c>
      <c r="N66" s="42"/>
      <c r="O66" s="8"/>
      <c r="P66" s="45"/>
      <c r="Q66" s="45"/>
      <c r="R66" s="48" t="str">
        <f>IF(P66="","",T66*M66*LOOKUP(RIGHT($D$2,3),定数!$A$6:$A$13,定数!$B$6:$B$13))</f>
        <v/>
      </c>
      <c r="S66" s="48"/>
      <c r="T66" s="49" t="str">
        <f t="shared" si="16"/>
        <v/>
      </c>
      <c r="U66" s="49"/>
      <c r="V66" t="str">
        <f t="shared" si="7"/>
        <v/>
      </c>
      <c r="W66" t="str">
        <f t="shared" si="2"/>
        <v/>
      </c>
    </row>
    <row r="67" spans="2:23" x14ac:dyDescent="0.2">
      <c r="B67" s="42">
        <v>59</v>
      </c>
      <c r="C67" s="44" t="str">
        <f t="shared" si="1"/>
        <v/>
      </c>
      <c r="D67" s="44"/>
      <c r="E67" s="42"/>
      <c r="F67" s="8"/>
      <c r="G67" s="42"/>
      <c r="H67" s="45"/>
      <c r="I67" s="45"/>
      <c r="J67" s="42"/>
      <c r="K67" s="46" t="str">
        <f t="shared" si="0"/>
        <v/>
      </c>
      <c r="L67" s="47"/>
      <c r="M67" s="6" t="str">
        <f>IF(J67="","",(K67/J67)/LOOKUP(RIGHT($D$2,3),定数!$A$6:$A$13,定数!$B$6:$B$13))</f>
        <v/>
      </c>
      <c r="N67" s="42"/>
      <c r="O67" s="8"/>
      <c r="P67" s="45"/>
      <c r="Q67" s="45"/>
      <c r="R67" s="48" t="str">
        <f>IF(P67="","",T67*M67*LOOKUP(RIGHT($D$2,3),定数!$A$6:$A$13,定数!$B$6:$B$13))</f>
        <v/>
      </c>
      <c r="S67" s="48"/>
      <c r="T67" s="49" t="str">
        <f t="shared" si="16"/>
        <v/>
      </c>
      <c r="U67" s="49"/>
      <c r="V67" t="str">
        <f t="shared" si="7"/>
        <v/>
      </c>
      <c r="W67" t="str">
        <f t="shared" si="2"/>
        <v/>
      </c>
    </row>
    <row r="68" spans="2:23" x14ac:dyDescent="0.2">
      <c r="B68" s="42">
        <v>60</v>
      </c>
      <c r="C68" s="44" t="str">
        <f t="shared" si="1"/>
        <v/>
      </c>
      <c r="D68" s="44"/>
      <c r="E68" s="42"/>
      <c r="F68" s="8"/>
      <c r="G68" s="42"/>
      <c r="H68" s="45"/>
      <c r="I68" s="45"/>
      <c r="J68" s="42"/>
      <c r="K68" s="46" t="str">
        <f t="shared" si="0"/>
        <v/>
      </c>
      <c r="L68" s="47"/>
      <c r="M68" s="6" t="str">
        <f>IF(J68="","",(K68/J68)/LOOKUP(RIGHT($D$2,3),定数!$A$6:$A$13,定数!$B$6:$B$13))</f>
        <v/>
      </c>
      <c r="N68" s="42"/>
      <c r="O68" s="8"/>
      <c r="P68" s="45"/>
      <c r="Q68" s="45"/>
      <c r="R68" s="48" t="str">
        <f>IF(P68="","",T68*M68*LOOKUP(RIGHT($D$2,3),定数!$A$6:$A$13,定数!$B$6:$B$13))</f>
        <v/>
      </c>
      <c r="S68" s="48"/>
      <c r="T68" s="49" t="str">
        <f t="shared" si="16"/>
        <v/>
      </c>
      <c r="U68" s="49"/>
      <c r="V68" t="str">
        <f t="shared" si="7"/>
        <v/>
      </c>
      <c r="W68" t="str">
        <f t="shared" si="2"/>
        <v/>
      </c>
    </row>
    <row r="69" spans="2:23" x14ac:dyDescent="0.2">
      <c r="B69" s="42">
        <v>61</v>
      </c>
      <c r="C69" s="44" t="str">
        <f t="shared" si="1"/>
        <v/>
      </c>
      <c r="D69" s="44"/>
      <c r="E69" s="42"/>
      <c r="F69" s="8"/>
      <c r="G69" s="42"/>
      <c r="H69" s="45"/>
      <c r="I69" s="45"/>
      <c r="J69" s="42"/>
      <c r="K69" s="46" t="str">
        <f t="shared" si="0"/>
        <v/>
      </c>
      <c r="L69" s="47"/>
      <c r="M69" s="6" t="str">
        <f>IF(J69="","",(K69/J69)/LOOKUP(RIGHT($D$2,3),定数!$A$6:$A$13,定数!$B$6:$B$13))</f>
        <v/>
      </c>
      <c r="N69" s="42"/>
      <c r="O69" s="8"/>
      <c r="P69" s="45"/>
      <c r="Q69" s="45"/>
      <c r="R69" s="48" t="str">
        <f>IF(P69="","",T69*M69*LOOKUP(RIGHT($D$2,3),定数!$A$6:$A$13,定数!$B$6:$B$13))</f>
        <v/>
      </c>
      <c r="S69" s="48"/>
      <c r="T69" s="49" t="str">
        <f t="shared" si="16"/>
        <v/>
      </c>
      <c r="U69" s="49"/>
      <c r="V69" t="str">
        <f t="shared" si="7"/>
        <v/>
      </c>
      <c r="W69" t="str">
        <f t="shared" si="2"/>
        <v/>
      </c>
    </row>
    <row r="70" spans="2:23" x14ac:dyDescent="0.2">
      <c r="B70" s="42">
        <v>62</v>
      </c>
      <c r="C70" s="44" t="str">
        <f t="shared" si="1"/>
        <v/>
      </c>
      <c r="D70" s="44"/>
      <c r="E70" s="42"/>
      <c r="F70" s="8"/>
      <c r="G70" s="42"/>
      <c r="H70" s="45"/>
      <c r="I70" s="45"/>
      <c r="J70" s="42"/>
      <c r="K70" s="46" t="str">
        <f t="shared" si="0"/>
        <v/>
      </c>
      <c r="L70" s="47"/>
      <c r="M70" s="6" t="str">
        <f>IF(J70="","",(K70/J70)/LOOKUP(RIGHT($D$2,3),定数!$A$6:$A$13,定数!$B$6:$B$13))</f>
        <v/>
      </c>
      <c r="N70" s="42"/>
      <c r="O70" s="8"/>
      <c r="P70" s="45"/>
      <c r="Q70" s="45"/>
      <c r="R70" s="48" t="str">
        <f>IF(P70="","",T70*M70*LOOKUP(RIGHT($D$2,3),定数!$A$6:$A$13,定数!$B$6:$B$13))</f>
        <v/>
      </c>
      <c r="S70" s="48"/>
      <c r="T70" s="49" t="str">
        <f t="shared" si="16"/>
        <v/>
      </c>
      <c r="U70" s="49"/>
      <c r="V70" t="str">
        <f t="shared" si="7"/>
        <v/>
      </c>
      <c r="W70" t="str">
        <f t="shared" si="2"/>
        <v/>
      </c>
    </row>
    <row r="71" spans="2:23" x14ac:dyDescent="0.2">
      <c r="B71" s="42">
        <v>63</v>
      </c>
      <c r="C71" s="44" t="str">
        <f t="shared" si="1"/>
        <v/>
      </c>
      <c r="D71" s="44"/>
      <c r="E71" s="42"/>
      <c r="F71" s="8"/>
      <c r="G71" s="42"/>
      <c r="H71" s="45"/>
      <c r="I71" s="45"/>
      <c r="J71" s="42"/>
      <c r="K71" s="46" t="str">
        <f t="shared" si="0"/>
        <v/>
      </c>
      <c r="L71" s="47"/>
      <c r="M71" s="6" t="str">
        <f>IF(J71="","",(K71/J71)/LOOKUP(RIGHT($D$2,3),定数!$A$6:$A$13,定数!$B$6:$B$13))</f>
        <v/>
      </c>
      <c r="N71" s="42"/>
      <c r="O71" s="8"/>
      <c r="P71" s="45"/>
      <c r="Q71" s="45"/>
      <c r="R71" s="48" t="str">
        <f>IF(P71="","",T71*M71*LOOKUP(RIGHT($D$2,3),定数!$A$6:$A$13,定数!$B$6:$B$13))</f>
        <v/>
      </c>
      <c r="S71" s="48"/>
      <c r="T71" s="49" t="str">
        <f t="shared" si="16"/>
        <v/>
      </c>
      <c r="U71" s="49"/>
      <c r="V71" t="str">
        <f t="shared" si="7"/>
        <v/>
      </c>
      <c r="W71" t="str">
        <f t="shared" si="2"/>
        <v/>
      </c>
    </row>
    <row r="72" spans="2:23" x14ac:dyDescent="0.2">
      <c r="B72" s="42">
        <v>64</v>
      </c>
      <c r="C72" s="44" t="str">
        <f t="shared" si="1"/>
        <v/>
      </c>
      <c r="D72" s="44"/>
      <c r="E72" s="42"/>
      <c r="F72" s="8"/>
      <c r="G72" s="42"/>
      <c r="H72" s="45"/>
      <c r="I72" s="45"/>
      <c r="J72" s="42"/>
      <c r="K72" s="46" t="str">
        <f t="shared" si="0"/>
        <v/>
      </c>
      <c r="L72" s="47"/>
      <c r="M72" s="6" t="str">
        <f>IF(J72="","",(K72/J72)/LOOKUP(RIGHT($D$2,3),定数!$A$6:$A$13,定数!$B$6:$B$13))</f>
        <v/>
      </c>
      <c r="N72" s="42"/>
      <c r="O72" s="8"/>
      <c r="P72" s="45"/>
      <c r="Q72" s="45"/>
      <c r="R72" s="48" t="str">
        <f>IF(P72="","",T72*M72*LOOKUP(RIGHT($D$2,3),定数!$A$6:$A$13,定数!$B$6:$B$13))</f>
        <v/>
      </c>
      <c r="S72" s="48"/>
      <c r="T72" s="49" t="str">
        <f t="shared" si="16"/>
        <v/>
      </c>
      <c r="U72" s="49"/>
      <c r="V72" t="str">
        <f t="shared" si="7"/>
        <v/>
      </c>
      <c r="W72" t="str">
        <f t="shared" si="2"/>
        <v/>
      </c>
    </row>
    <row r="73" spans="2:23" x14ac:dyDescent="0.2">
      <c r="B73" s="42">
        <v>65</v>
      </c>
      <c r="C73" s="44" t="str">
        <f t="shared" si="1"/>
        <v/>
      </c>
      <c r="D73" s="44"/>
      <c r="E73" s="42"/>
      <c r="F73" s="8"/>
      <c r="G73" s="42"/>
      <c r="H73" s="45"/>
      <c r="I73" s="45"/>
      <c r="J73" s="42"/>
      <c r="K73" s="46" t="str">
        <f t="shared" ref="K73:K108" si="17">IF(J73="","",C73*0.03)</f>
        <v/>
      </c>
      <c r="L73" s="47"/>
      <c r="M73" s="6" t="str">
        <f>IF(J73="","",(K73/J73)/LOOKUP(RIGHT($D$2,3),定数!$A$6:$A$13,定数!$B$6:$B$13))</f>
        <v/>
      </c>
      <c r="N73" s="42"/>
      <c r="O73" s="8"/>
      <c r="P73" s="45"/>
      <c r="Q73" s="45"/>
      <c r="R73" s="48" t="str">
        <f>IF(P73="","",T73*M73*LOOKUP(RIGHT($D$2,3),定数!$A$6:$A$13,定数!$B$6:$B$13))</f>
        <v/>
      </c>
      <c r="S73" s="48"/>
      <c r="T73" s="49" t="str">
        <f t="shared" si="16"/>
        <v/>
      </c>
      <c r="U73" s="49"/>
      <c r="V73" t="str">
        <f t="shared" si="7"/>
        <v/>
      </c>
      <c r="W73" t="str">
        <f t="shared" si="2"/>
        <v/>
      </c>
    </row>
    <row r="74" spans="2:23" x14ac:dyDescent="0.2">
      <c r="B74" s="42">
        <v>66</v>
      </c>
      <c r="C74" s="44" t="str">
        <f t="shared" ref="C74:C108" si="18">IF(R73="","",C73+R73)</f>
        <v/>
      </c>
      <c r="D74" s="44"/>
      <c r="E74" s="42"/>
      <c r="F74" s="8"/>
      <c r="G74" s="42"/>
      <c r="H74" s="45"/>
      <c r="I74" s="45"/>
      <c r="J74" s="42"/>
      <c r="K74" s="46" t="str">
        <f t="shared" si="17"/>
        <v/>
      </c>
      <c r="L74" s="47"/>
      <c r="M74" s="6" t="str">
        <f>IF(J74="","",(K74/J74)/LOOKUP(RIGHT($D$2,3),定数!$A$6:$A$13,定数!$B$6:$B$13))</f>
        <v/>
      </c>
      <c r="N74" s="42"/>
      <c r="O74" s="8"/>
      <c r="P74" s="45"/>
      <c r="Q74" s="45"/>
      <c r="R74" s="48" t="str">
        <f>IF(P74="","",T74*M74*LOOKUP(RIGHT($D$2,3),定数!$A$6:$A$13,定数!$B$6:$B$13))</f>
        <v/>
      </c>
      <c r="S74" s="48"/>
      <c r="T74" s="49" t="str">
        <f t="shared" si="16"/>
        <v/>
      </c>
      <c r="U74" s="49"/>
      <c r="V74" t="str">
        <f t="shared" si="7"/>
        <v/>
      </c>
      <c r="W74" t="str">
        <f t="shared" si="7"/>
        <v/>
      </c>
    </row>
    <row r="75" spans="2:23" x14ac:dyDescent="0.2">
      <c r="B75" s="42">
        <v>67</v>
      </c>
      <c r="C75" s="44" t="str">
        <f t="shared" si="18"/>
        <v/>
      </c>
      <c r="D75" s="44"/>
      <c r="E75" s="42"/>
      <c r="F75" s="8"/>
      <c r="G75" s="42"/>
      <c r="H75" s="45"/>
      <c r="I75" s="45"/>
      <c r="J75" s="42"/>
      <c r="K75" s="46" t="str">
        <f t="shared" si="17"/>
        <v/>
      </c>
      <c r="L75" s="47"/>
      <c r="M75" s="6" t="str">
        <f>IF(J75="","",(K75/J75)/LOOKUP(RIGHT($D$2,3),定数!$A$6:$A$13,定数!$B$6:$B$13))</f>
        <v/>
      </c>
      <c r="N75" s="42"/>
      <c r="O75" s="8"/>
      <c r="P75" s="45"/>
      <c r="Q75" s="45"/>
      <c r="R75" s="48" t="str">
        <f>IF(P75="","",T75*M75*LOOKUP(RIGHT($D$2,3),定数!$A$6:$A$13,定数!$B$6:$B$13))</f>
        <v/>
      </c>
      <c r="S75" s="48"/>
      <c r="T75" s="49" t="str">
        <f t="shared" si="16"/>
        <v/>
      </c>
      <c r="U75" s="49"/>
      <c r="V75" t="str">
        <f t="shared" ref="V75:W90" si="19">IF(S75&lt;&gt;"",IF(S75&lt;0,1+V74,0),"")</f>
        <v/>
      </c>
      <c r="W75" t="str">
        <f t="shared" si="19"/>
        <v/>
      </c>
    </row>
    <row r="76" spans="2:23" x14ac:dyDescent="0.2">
      <c r="B76" s="42">
        <v>68</v>
      </c>
      <c r="C76" s="44" t="str">
        <f t="shared" si="18"/>
        <v/>
      </c>
      <c r="D76" s="44"/>
      <c r="E76" s="42"/>
      <c r="F76" s="8"/>
      <c r="G76" s="42"/>
      <c r="H76" s="45"/>
      <c r="I76" s="45"/>
      <c r="J76" s="42"/>
      <c r="K76" s="46" t="str">
        <f t="shared" si="17"/>
        <v/>
      </c>
      <c r="L76" s="47"/>
      <c r="M76" s="6" t="str">
        <f>IF(J76="","",(K76/J76)/LOOKUP(RIGHT($D$2,3),定数!$A$6:$A$13,定数!$B$6:$B$13))</f>
        <v/>
      </c>
      <c r="N76" s="42"/>
      <c r="O76" s="8"/>
      <c r="P76" s="45"/>
      <c r="Q76" s="45"/>
      <c r="R76" s="48" t="str">
        <f>IF(P76="","",T76*M76*LOOKUP(RIGHT($D$2,3),定数!$A$6:$A$13,定数!$B$6:$B$13))</f>
        <v/>
      </c>
      <c r="S76" s="48"/>
      <c r="T76" s="49" t="str">
        <f t="shared" ref="T76:T108" si="20">IF(P76="","",IF(G76="買",(P76-H76),(H76-P76))*IF(RIGHT($D$2,3)="JPY",100,10000))</f>
        <v/>
      </c>
      <c r="U76" s="49"/>
      <c r="V76" t="str">
        <f t="shared" si="19"/>
        <v/>
      </c>
      <c r="W76" t="str">
        <f t="shared" si="19"/>
        <v/>
      </c>
    </row>
    <row r="77" spans="2:23" x14ac:dyDescent="0.2">
      <c r="B77" s="42">
        <v>69</v>
      </c>
      <c r="C77" s="44" t="str">
        <f t="shared" si="18"/>
        <v/>
      </c>
      <c r="D77" s="44"/>
      <c r="E77" s="42"/>
      <c r="F77" s="8"/>
      <c r="G77" s="42"/>
      <c r="H77" s="45"/>
      <c r="I77" s="45"/>
      <c r="J77" s="42"/>
      <c r="K77" s="46" t="str">
        <f t="shared" si="17"/>
        <v/>
      </c>
      <c r="L77" s="47"/>
      <c r="M77" s="6" t="str">
        <f>IF(J77="","",(K77/J77)/LOOKUP(RIGHT($D$2,3),定数!$A$6:$A$13,定数!$B$6:$B$13))</f>
        <v/>
      </c>
      <c r="N77" s="42"/>
      <c r="O77" s="8"/>
      <c r="P77" s="45"/>
      <c r="Q77" s="45"/>
      <c r="R77" s="48" t="str">
        <f>IF(P77="","",T77*M77*LOOKUP(RIGHT($D$2,3),定数!$A$6:$A$13,定数!$B$6:$B$13))</f>
        <v/>
      </c>
      <c r="S77" s="48"/>
      <c r="T77" s="49" t="str">
        <f t="shared" si="20"/>
        <v/>
      </c>
      <c r="U77" s="49"/>
      <c r="V77" t="str">
        <f t="shared" si="19"/>
        <v/>
      </c>
      <c r="W77" t="str">
        <f t="shared" si="19"/>
        <v/>
      </c>
    </row>
    <row r="78" spans="2:23" x14ac:dyDescent="0.2">
      <c r="B78" s="42">
        <v>70</v>
      </c>
      <c r="C78" s="44" t="str">
        <f t="shared" si="18"/>
        <v/>
      </c>
      <c r="D78" s="44"/>
      <c r="E78" s="42"/>
      <c r="F78" s="8"/>
      <c r="G78" s="42"/>
      <c r="H78" s="45"/>
      <c r="I78" s="45"/>
      <c r="J78" s="42"/>
      <c r="K78" s="46" t="str">
        <f t="shared" si="17"/>
        <v/>
      </c>
      <c r="L78" s="47"/>
      <c r="M78" s="6" t="str">
        <f>IF(J78="","",(K78/J78)/LOOKUP(RIGHT($D$2,3),定数!$A$6:$A$13,定数!$B$6:$B$13))</f>
        <v/>
      </c>
      <c r="N78" s="42"/>
      <c r="O78" s="8"/>
      <c r="P78" s="45"/>
      <c r="Q78" s="45"/>
      <c r="R78" s="48" t="str">
        <f>IF(P78="","",T78*M78*LOOKUP(RIGHT($D$2,3),定数!$A$6:$A$13,定数!$B$6:$B$13))</f>
        <v/>
      </c>
      <c r="S78" s="48"/>
      <c r="T78" s="49" t="str">
        <f t="shared" si="20"/>
        <v/>
      </c>
      <c r="U78" s="49"/>
      <c r="V78" t="str">
        <f t="shared" si="19"/>
        <v/>
      </c>
      <c r="W78" t="str">
        <f t="shared" si="19"/>
        <v/>
      </c>
    </row>
    <row r="79" spans="2:23" x14ac:dyDescent="0.2">
      <c r="B79" s="42">
        <v>71</v>
      </c>
      <c r="C79" s="44" t="str">
        <f t="shared" si="18"/>
        <v/>
      </c>
      <c r="D79" s="44"/>
      <c r="E79" s="42"/>
      <c r="F79" s="8"/>
      <c r="G79" s="42"/>
      <c r="H79" s="45"/>
      <c r="I79" s="45"/>
      <c r="J79" s="42"/>
      <c r="K79" s="46" t="str">
        <f t="shared" si="17"/>
        <v/>
      </c>
      <c r="L79" s="47"/>
      <c r="M79" s="6" t="str">
        <f>IF(J79="","",(K79/J79)/LOOKUP(RIGHT($D$2,3),定数!$A$6:$A$13,定数!$B$6:$B$13))</f>
        <v/>
      </c>
      <c r="N79" s="42"/>
      <c r="O79" s="8"/>
      <c r="P79" s="45"/>
      <c r="Q79" s="45"/>
      <c r="R79" s="48" t="str">
        <f>IF(P79="","",T79*M79*LOOKUP(RIGHT($D$2,3),定数!$A$6:$A$13,定数!$B$6:$B$13))</f>
        <v/>
      </c>
      <c r="S79" s="48"/>
      <c r="T79" s="49" t="str">
        <f t="shared" si="20"/>
        <v/>
      </c>
      <c r="U79" s="49"/>
      <c r="V79" t="str">
        <f t="shared" si="19"/>
        <v/>
      </c>
      <c r="W79" t="str">
        <f t="shared" si="19"/>
        <v/>
      </c>
    </row>
    <row r="80" spans="2:23" x14ac:dyDescent="0.2">
      <c r="B80" s="42">
        <v>72</v>
      </c>
      <c r="C80" s="44" t="str">
        <f t="shared" si="18"/>
        <v/>
      </c>
      <c r="D80" s="44"/>
      <c r="E80" s="42"/>
      <c r="F80" s="8"/>
      <c r="G80" s="42"/>
      <c r="H80" s="45"/>
      <c r="I80" s="45"/>
      <c r="J80" s="42"/>
      <c r="K80" s="46" t="str">
        <f t="shared" si="17"/>
        <v/>
      </c>
      <c r="L80" s="47"/>
      <c r="M80" s="6" t="str">
        <f>IF(J80="","",(K80/J80)/LOOKUP(RIGHT($D$2,3),定数!$A$6:$A$13,定数!$B$6:$B$13))</f>
        <v/>
      </c>
      <c r="N80" s="42"/>
      <c r="O80" s="8"/>
      <c r="P80" s="45"/>
      <c r="Q80" s="45"/>
      <c r="R80" s="48" t="str">
        <f>IF(P80="","",T80*M80*LOOKUP(RIGHT($D$2,3),定数!$A$6:$A$13,定数!$B$6:$B$13))</f>
        <v/>
      </c>
      <c r="S80" s="48"/>
      <c r="T80" s="49" t="str">
        <f t="shared" si="20"/>
        <v/>
      </c>
      <c r="U80" s="49"/>
      <c r="V80" t="str">
        <f t="shared" si="19"/>
        <v/>
      </c>
      <c r="W80" t="str">
        <f t="shared" si="19"/>
        <v/>
      </c>
    </row>
    <row r="81" spans="2:23" x14ac:dyDescent="0.2">
      <c r="B81" s="42">
        <v>73</v>
      </c>
      <c r="C81" s="44" t="str">
        <f t="shared" si="18"/>
        <v/>
      </c>
      <c r="D81" s="44"/>
      <c r="E81" s="42"/>
      <c r="F81" s="8"/>
      <c r="G81" s="42"/>
      <c r="H81" s="45"/>
      <c r="I81" s="45"/>
      <c r="J81" s="42"/>
      <c r="K81" s="46" t="str">
        <f t="shared" si="17"/>
        <v/>
      </c>
      <c r="L81" s="47"/>
      <c r="M81" s="6" t="str">
        <f>IF(J81="","",(K81/J81)/LOOKUP(RIGHT($D$2,3),定数!$A$6:$A$13,定数!$B$6:$B$13))</f>
        <v/>
      </c>
      <c r="N81" s="42"/>
      <c r="O81" s="8"/>
      <c r="P81" s="45"/>
      <c r="Q81" s="45"/>
      <c r="R81" s="48" t="str">
        <f>IF(P81="","",T81*M81*LOOKUP(RIGHT($D$2,3),定数!$A$6:$A$13,定数!$B$6:$B$13))</f>
        <v/>
      </c>
      <c r="S81" s="48"/>
      <c r="T81" s="49" t="str">
        <f t="shared" si="20"/>
        <v/>
      </c>
      <c r="U81" s="49"/>
      <c r="V81" t="str">
        <f t="shared" si="19"/>
        <v/>
      </c>
      <c r="W81" t="str">
        <f t="shared" si="19"/>
        <v/>
      </c>
    </row>
    <row r="82" spans="2:23" x14ac:dyDescent="0.2">
      <c r="B82" s="42">
        <v>74</v>
      </c>
      <c r="C82" s="44" t="str">
        <f t="shared" si="18"/>
        <v/>
      </c>
      <c r="D82" s="44"/>
      <c r="E82" s="42"/>
      <c r="F82" s="8"/>
      <c r="G82" s="42"/>
      <c r="H82" s="45"/>
      <c r="I82" s="45"/>
      <c r="J82" s="42"/>
      <c r="K82" s="46" t="str">
        <f t="shared" si="17"/>
        <v/>
      </c>
      <c r="L82" s="47"/>
      <c r="M82" s="6" t="str">
        <f>IF(J82="","",(K82/J82)/LOOKUP(RIGHT($D$2,3),定数!$A$6:$A$13,定数!$B$6:$B$13))</f>
        <v/>
      </c>
      <c r="N82" s="42"/>
      <c r="O82" s="8"/>
      <c r="P82" s="45"/>
      <c r="Q82" s="45"/>
      <c r="R82" s="48" t="str">
        <f>IF(P82="","",T82*M82*LOOKUP(RIGHT($D$2,3),定数!$A$6:$A$13,定数!$B$6:$B$13))</f>
        <v/>
      </c>
      <c r="S82" s="48"/>
      <c r="T82" s="49" t="str">
        <f t="shared" si="20"/>
        <v/>
      </c>
      <c r="U82" s="49"/>
      <c r="V82" t="str">
        <f t="shared" si="19"/>
        <v/>
      </c>
      <c r="W82" t="str">
        <f t="shared" si="19"/>
        <v/>
      </c>
    </row>
    <row r="83" spans="2:23" x14ac:dyDescent="0.2">
      <c r="B83" s="42">
        <v>75</v>
      </c>
      <c r="C83" s="44" t="str">
        <f t="shared" si="18"/>
        <v/>
      </c>
      <c r="D83" s="44"/>
      <c r="E83" s="42"/>
      <c r="F83" s="8"/>
      <c r="G83" s="42"/>
      <c r="H83" s="45"/>
      <c r="I83" s="45"/>
      <c r="J83" s="42"/>
      <c r="K83" s="46" t="str">
        <f t="shared" si="17"/>
        <v/>
      </c>
      <c r="L83" s="47"/>
      <c r="M83" s="6" t="str">
        <f>IF(J83="","",(K83/J83)/LOOKUP(RIGHT($D$2,3),定数!$A$6:$A$13,定数!$B$6:$B$13))</f>
        <v/>
      </c>
      <c r="N83" s="42"/>
      <c r="O83" s="8"/>
      <c r="P83" s="45"/>
      <c r="Q83" s="45"/>
      <c r="R83" s="48" t="str">
        <f>IF(P83="","",T83*M83*LOOKUP(RIGHT($D$2,3),定数!$A$6:$A$13,定数!$B$6:$B$13))</f>
        <v/>
      </c>
      <c r="S83" s="48"/>
      <c r="T83" s="49" t="str">
        <f t="shared" si="20"/>
        <v/>
      </c>
      <c r="U83" s="49"/>
      <c r="V83" t="str">
        <f t="shared" si="19"/>
        <v/>
      </c>
      <c r="W83" t="str">
        <f t="shared" si="19"/>
        <v/>
      </c>
    </row>
    <row r="84" spans="2:23" x14ac:dyDescent="0.2">
      <c r="B84" s="42">
        <v>76</v>
      </c>
      <c r="C84" s="44" t="str">
        <f t="shared" si="18"/>
        <v/>
      </c>
      <c r="D84" s="44"/>
      <c r="E84" s="42"/>
      <c r="F84" s="8"/>
      <c r="G84" s="42"/>
      <c r="H84" s="45"/>
      <c r="I84" s="45"/>
      <c r="J84" s="42"/>
      <c r="K84" s="46" t="str">
        <f t="shared" si="17"/>
        <v/>
      </c>
      <c r="L84" s="47"/>
      <c r="M84" s="6" t="str">
        <f>IF(J84="","",(K84/J84)/LOOKUP(RIGHT($D$2,3),定数!$A$6:$A$13,定数!$B$6:$B$13))</f>
        <v/>
      </c>
      <c r="N84" s="42"/>
      <c r="O84" s="8"/>
      <c r="P84" s="45"/>
      <c r="Q84" s="45"/>
      <c r="R84" s="48" t="str">
        <f>IF(P84="","",T84*M84*LOOKUP(RIGHT($D$2,3),定数!$A$6:$A$13,定数!$B$6:$B$13))</f>
        <v/>
      </c>
      <c r="S84" s="48"/>
      <c r="T84" s="49" t="str">
        <f t="shared" si="20"/>
        <v/>
      </c>
      <c r="U84" s="49"/>
      <c r="V84" t="str">
        <f t="shared" si="19"/>
        <v/>
      </c>
      <c r="W84" t="str">
        <f t="shared" si="19"/>
        <v/>
      </c>
    </row>
    <row r="85" spans="2:23" x14ac:dyDescent="0.2">
      <c r="B85" s="42">
        <v>77</v>
      </c>
      <c r="C85" s="44" t="str">
        <f t="shared" si="18"/>
        <v/>
      </c>
      <c r="D85" s="44"/>
      <c r="E85" s="42"/>
      <c r="F85" s="8"/>
      <c r="G85" s="42"/>
      <c r="H85" s="45"/>
      <c r="I85" s="45"/>
      <c r="J85" s="42"/>
      <c r="K85" s="46" t="str">
        <f t="shared" si="17"/>
        <v/>
      </c>
      <c r="L85" s="47"/>
      <c r="M85" s="6" t="str">
        <f>IF(J85="","",(K85/J85)/LOOKUP(RIGHT($D$2,3),定数!$A$6:$A$13,定数!$B$6:$B$13))</f>
        <v/>
      </c>
      <c r="N85" s="42"/>
      <c r="O85" s="8"/>
      <c r="P85" s="45"/>
      <c r="Q85" s="45"/>
      <c r="R85" s="48" t="str">
        <f>IF(P85="","",T85*M85*LOOKUP(RIGHT($D$2,3),定数!$A$6:$A$13,定数!$B$6:$B$13))</f>
        <v/>
      </c>
      <c r="S85" s="48"/>
      <c r="T85" s="49" t="str">
        <f t="shared" si="20"/>
        <v/>
      </c>
      <c r="U85" s="49"/>
      <c r="V85" t="str">
        <f t="shared" si="19"/>
        <v/>
      </c>
      <c r="W85" t="str">
        <f t="shared" si="19"/>
        <v/>
      </c>
    </row>
    <row r="86" spans="2:23" x14ac:dyDescent="0.2">
      <c r="B86" s="42">
        <v>78</v>
      </c>
      <c r="C86" s="44" t="str">
        <f t="shared" si="18"/>
        <v/>
      </c>
      <c r="D86" s="44"/>
      <c r="E86" s="42"/>
      <c r="F86" s="8"/>
      <c r="G86" s="42"/>
      <c r="H86" s="45"/>
      <c r="I86" s="45"/>
      <c r="J86" s="42"/>
      <c r="K86" s="46" t="str">
        <f t="shared" si="17"/>
        <v/>
      </c>
      <c r="L86" s="47"/>
      <c r="M86" s="6" t="str">
        <f>IF(J86="","",(K86/J86)/LOOKUP(RIGHT($D$2,3),定数!$A$6:$A$13,定数!$B$6:$B$13))</f>
        <v/>
      </c>
      <c r="N86" s="42"/>
      <c r="O86" s="8"/>
      <c r="P86" s="45"/>
      <c r="Q86" s="45"/>
      <c r="R86" s="48" t="str">
        <f>IF(P86="","",T86*M86*LOOKUP(RIGHT($D$2,3),定数!$A$6:$A$13,定数!$B$6:$B$13))</f>
        <v/>
      </c>
      <c r="S86" s="48"/>
      <c r="T86" s="49" t="str">
        <f t="shared" si="20"/>
        <v/>
      </c>
      <c r="U86" s="49"/>
      <c r="V86" t="str">
        <f t="shared" si="19"/>
        <v/>
      </c>
      <c r="W86" t="str">
        <f t="shared" si="19"/>
        <v/>
      </c>
    </row>
    <row r="87" spans="2:23" x14ac:dyDescent="0.2">
      <c r="B87" s="42">
        <v>79</v>
      </c>
      <c r="C87" s="44" t="str">
        <f t="shared" si="18"/>
        <v/>
      </c>
      <c r="D87" s="44"/>
      <c r="E87" s="42"/>
      <c r="F87" s="8"/>
      <c r="G87" s="42"/>
      <c r="H87" s="45"/>
      <c r="I87" s="45"/>
      <c r="J87" s="42"/>
      <c r="K87" s="46" t="str">
        <f t="shared" si="17"/>
        <v/>
      </c>
      <c r="L87" s="47"/>
      <c r="M87" s="6" t="str">
        <f>IF(J87="","",(K87/J87)/LOOKUP(RIGHT($D$2,3),定数!$A$6:$A$13,定数!$B$6:$B$13))</f>
        <v/>
      </c>
      <c r="N87" s="42"/>
      <c r="O87" s="8"/>
      <c r="P87" s="45"/>
      <c r="Q87" s="45"/>
      <c r="R87" s="48" t="str">
        <f>IF(P87="","",T87*M87*LOOKUP(RIGHT($D$2,3),定数!$A$6:$A$13,定数!$B$6:$B$13))</f>
        <v/>
      </c>
      <c r="S87" s="48"/>
      <c r="T87" s="49" t="str">
        <f t="shared" si="20"/>
        <v/>
      </c>
      <c r="U87" s="49"/>
      <c r="V87" t="str">
        <f t="shared" si="19"/>
        <v/>
      </c>
      <c r="W87" t="str">
        <f t="shared" si="19"/>
        <v/>
      </c>
    </row>
    <row r="88" spans="2:23" x14ac:dyDescent="0.2">
      <c r="B88" s="42">
        <v>80</v>
      </c>
      <c r="C88" s="44" t="str">
        <f t="shared" si="18"/>
        <v/>
      </c>
      <c r="D88" s="44"/>
      <c r="E88" s="42"/>
      <c r="F88" s="8"/>
      <c r="G88" s="42"/>
      <c r="H88" s="45"/>
      <c r="I88" s="45"/>
      <c r="J88" s="42"/>
      <c r="K88" s="46" t="str">
        <f t="shared" si="17"/>
        <v/>
      </c>
      <c r="L88" s="47"/>
      <c r="M88" s="6" t="str">
        <f>IF(J88="","",(K88/J88)/LOOKUP(RIGHT($D$2,3),定数!$A$6:$A$13,定数!$B$6:$B$13))</f>
        <v/>
      </c>
      <c r="N88" s="42"/>
      <c r="O88" s="8"/>
      <c r="P88" s="45"/>
      <c r="Q88" s="45"/>
      <c r="R88" s="48" t="str">
        <f>IF(P88="","",T88*M88*LOOKUP(RIGHT($D$2,3),定数!$A$6:$A$13,定数!$B$6:$B$13))</f>
        <v/>
      </c>
      <c r="S88" s="48"/>
      <c r="T88" s="49" t="str">
        <f t="shared" si="20"/>
        <v/>
      </c>
      <c r="U88" s="49"/>
      <c r="V88" t="str">
        <f t="shared" si="19"/>
        <v/>
      </c>
      <c r="W88" t="str">
        <f t="shared" si="19"/>
        <v/>
      </c>
    </row>
    <row r="89" spans="2:23" x14ac:dyDescent="0.2">
      <c r="B89" s="42">
        <v>81</v>
      </c>
      <c r="C89" s="44" t="str">
        <f t="shared" si="18"/>
        <v/>
      </c>
      <c r="D89" s="44"/>
      <c r="E89" s="42"/>
      <c r="F89" s="8"/>
      <c r="G89" s="42"/>
      <c r="H89" s="45"/>
      <c r="I89" s="45"/>
      <c r="J89" s="42"/>
      <c r="K89" s="46" t="str">
        <f t="shared" si="17"/>
        <v/>
      </c>
      <c r="L89" s="47"/>
      <c r="M89" s="6" t="str">
        <f>IF(J89="","",(K89/J89)/LOOKUP(RIGHT($D$2,3),定数!$A$6:$A$13,定数!$B$6:$B$13))</f>
        <v/>
      </c>
      <c r="N89" s="42"/>
      <c r="O89" s="8"/>
      <c r="P89" s="45"/>
      <c r="Q89" s="45"/>
      <c r="R89" s="48" t="str">
        <f>IF(P89="","",T89*M89*LOOKUP(RIGHT($D$2,3),定数!$A$6:$A$13,定数!$B$6:$B$13))</f>
        <v/>
      </c>
      <c r="S89" s="48"/>
      <c r="T89" s="49" t="str">
        <f t="shared" si="20"/>
        <v/>
      </c>
      <c r="U89" s="49"/>
      <c r="V89" t="str">
        <f t="shared" si="19"/>
        <v/>
      </c>
      <c r="W89" t="str">
        <f t="shared" si="19"/>
        <v/>
      </c>
    </row>
    <row r="90" spans="2:23" x14ac:dyDescent="0.2">
      <c r="B90" s="42">
        <v>82</v>
      </c>
      <c r="C90" s="44" t="str">
        <f t="shared" si="18"/>
        <v/>
      </c>
      <c r="D90" s="44"/>
      <c r="E90" s="42"/>
      <c r="F90" s="8"/>
      <c r="G90" s="42"/>
      <c r="H90" s="45"/>
      <c r="I90" s="45"/>
      <c r="J90" s="42"/>
      <c r="K90" s="46" t="str">
        <f t="shared" si="17"/>
        <v/>
      </c>
      <c r="L90" s="47"/>
      <c r="M90" s="6" t="str">
        <f>IF(J90="","",(K90/J90)/LOOKUP(RIGHT($D$2,3),定数!$A$6:$A$13,定数!$B$6:$B$13))</f>
        <v/>
      </c>
      <c r="N90" s="42"/>
      <c r="O90" s="8"/>
      <c r="P90" s="45"/>
      <c r="Q90" s="45"/>
      <c r="R90" s="48" t="str">
        <f>IF(P90="","",T90*M90*LOOKUP(RIGHT($D$2,3),定数!$A$6:$A$13,定数!$B$6:$B$13))</f>
        <v/>
      </c>
      <c r="S90" s="48"/>
      <c r="T90" s="49" t="str">
        <f t="shared" si="20"/>
        <v/>
      </c>
      <c r="U90" s="49"/>
      <c r="V90" t="str">
        <f t="shared" si="19"/>
        <v/>
      </c>
      <c r="W90" t="str">
        <f t="shared" si="19"/>
        <v/>
      </c>
    </row>
    <row r="91" spans="2:23" x14ac:dyDescent="0.2">
      <c r="B91" s="42">
        <v>83</v>
      </c>
      <c r="C91" s="44" t="str">
        <f t="shared" si="18"/>
        <v/>
      </c>
      <c r="D91" s="44"/>
      <c r="E91" s="42"/>
      <c r="F91" s="8"/>
      <c r="G91" s="42"/>
      <c r="H91" s="45"/>
      <c r="I91" s="45"/>
      <c r="J91" s="42"/>
      <c r="K91" s="46" t="str">
        <f t="shared" si="17"/>
        <v/>
      </c>
      <c r="L91" s="47"/>
      <c r="M91" s="6" t="str">
        <f>IF(J91="","",(K91/J91)/LOOKUP(RIGHT($D$2,3),定数!$A$6:$A$13,定数!$B$6:$B$13))</f>
        <v/>
      </c>
      <c r="N91" s="42"/>
      <c r="O91" s="8"/>
      <c r="P91" s="45"/>
      <c r="Q91" s="45"/>
      <c r="R91" s="48" t="str">
        <f>IF(P91="","",T91*M91*LOOKUP(RIGHT($D$2,3),定数!$A$6:$A$13,定数!$B$6:$B$13))</f>
        <v/>
      </c>
      <c r="S91" s="48"/>
      <c r="T91" s="49" t="str">
        <f t="shared" si="20"/>
        <v/>
      </c>
      <c r="U91" s="49"/>
      <c r="V91" t="str">
        <f t="shared" ref="V91:W106" si="21">IF(S91&lt;&gt;"",IF(S91&lt;0,1+V90,0),"")</f>
        <v/>
      </c>
      <c r="W91" t="str">
        <f t="shared" si="21"/>
        <v/>
      </c>
    </row>
    <row r="92" spans="2:23" x14ac:dyDescent="0.2">
      <c r="B92" s="42">
        <v>84</v>
      </c>
      <c r="C92" s="44" t="str">
        <f t="shared" si="18"/>
        <v/>
      </c>
      <c r="D92" s="44"/>
      <c r="E92" s="42"/>
      <c r="F92" s="8"/>
      <c r="G92" s="42"/>
      <c r="H92" s="45"/>
      <c r="I92" s="45"/>
      <c r="J92" s="42"/>
      <c r="K92" s="46" t="str">
        <f t="shared" si="17"/>
        <v/>
      </c>
      <c r="L92" s="47"/>
      <c r="M92" s="6" t="str">
        <f>IF(J92="","",(K92/J92)/LOOKUP(RIGHT($D$2,3),定数!$A$6:$A$13,定数!$B$6:$B$13))</f>
        <v/>
      </c>
      <c r="N92" s="42"/>
      <c r="O92" s="8"/>
      <c r="P92" s="45"/>
      <c r="Q92" s="45"/>
      <c r="R92" s="48" t="str">
        <f>IF(P92="","",T92*M92*LOOKUP(RIGHT($D$2,3),定数!$A$6:$A$13,定数!$B$6:$B$13))</f>
        <v/>
      </c>
      <c r="S92" s="48"/>
      <c r="T92" s="49" t="str">
        <f t="shared" si="20"/>
        <v/>
      </c>
      <c r="U92" s="49"/>
      <c r="V92" t="str">
        <f t="shared" si="21"/>
        <v/>
      </c>
      <c r="W92" t="str">
        <f t="shared" si="21"/>
        <v/>
      </c>
    </row>
    <row r="93" spans="2:23" x14ac:dyDescent="0.2">
      <c r="B93" s="42">
        <v>85</v>
      </c>
      <c r="C93" s="44" t="str">
        <f t="shared" si="18"/>
        <v/>
      </c>
      <c r="D93" s="44"/>
      <c r="E93" s="42"/>
      <c r="F93" s="8"/>
      <c r="G93" s="42"/>
      <c r="H93" s="45"/>
      <c r="I93" s="45"/>
      <c r="J93" s="42"/>
      <c r="K93" s="46" t="str">
        <f t="shared" si="17"/>
        <v/>
      </c>
      <c r="L93" s="47"/>
      <c r="M93" s="6" t="str">
        <f>IF(J93="","",(K93/J93)/LOOKUP(RIGHT($D$2,3),定数!$A$6:$A$13,定数!$B$6:$B$13))</f>
        <v/>
      </c>
      <c r="N93" s="42"/>
      <c r="O93" s="8"/>
      <c r="P93" s="45"/>
      <c r="Q93" s="45"/>
      <c r="R93" s="48" t="str">
        <f>IF(P93="","",T93*M93*LOOKUP(RIGHT($D$2,3),定数!$A$6:$A$13,定数!$B$6:$B$13))</f>
        <v/>
      </c>
      <c r="S93" s="48"/>
      <c r="T93" s="49" t="str">
        <f t="shared" si="20"/>
        <v/>
      </c>
      <c r="U93" s="49"/>
      <c r="V93" t="str">
        <f t="shared" si="21"/>
        <v/>
      </c>
      <c r="W93" t="str">
        <f t="shared" si="21"/>
        <v/>
      </c>
    </row>
    <row r="94" spans="2:23" x14ac:dyDescent="0.2">
      <c r="B94" s="42">
        <v>86</v>
      </c>
      <c r="C94" s="44" t="str">
        <f t="shared" si="18"/>
        <v/>
      </c>
      <c r="D94" s="44"/>
      <c r="E94" s="42"/>
      <c r="F94" s="8"/>
      <c r="G94" s="42"/>
      <c r="H94" s="45"/>
      <c r="I94" s="45"/>
      <c r="J94" s="42"/>
      <c r="K94" s="46" t="str">
        <f t="shared" si="17"/>
        <v/>
      </c>
      <c r="L94" s="47"/>
      <c r="M94" s="6" t="str">
        <f>IF(J94="","",(K94/J94)/LOOKUP(RIGHT($D$2,3),定数!$A$6:$A$13,定数!$B$6:$B$13))</f>
        <v/>
      </c>
      <c r="N94" s="42"/>
      <c r="O94" s="8"/>
      <c r="P94" s="45"/>
      <c r="Q94" s="45"/>
      <c r="R94" s="48" t="str">
        <f>IF(P94="","",T94*M94*LOOKUP(RIGHT($D$2,3),定数!$A$6:$A$13,定数!$B$6:$B$13))</f>
        <v/>
      </c>
      <c r="S94" s="48"/>
      <c r="T94" s="49" t="str">
        <f t="shared" si="20"/>
        <v/>
      </c>
      <c r="U94" s="49"/>
      <c r="V94" t="str">
        <f t="shared" si="21"/>
        <v/>
      </c>
      <c r="W94" t="str">
        <f t="shared" si="21"/>
        <v/>
      </c>
    </row>
    <row r="95" spans="2:23" x14ac:dyDescent="0.2">
      <c r="B95" s="42">
        <v>87</v>
      </c>
      <c r="C95" s="44" t="str">
        <f t="shared" si="18"/>
        <v/>
      </c>
      <c r="D95" s="44"/>
      <c r="E95" s="42"/>
      <c r="F95" s="8"/>
      <c r="G95" s="42"/>
      <c r="H95" s="45"/>
      <c r="I95" s="45"/>
      <c r="J95" s="42"/>
      <c r="K95" s="46" t="str">
        <f t="shared" si="17"/>
        <v/>
      </c>
      <c r="L95" s="47"/>
      <c r="M95" s="6" t="str">
        <f>IF(J95="","",(K95/J95)/LOOKUP(RIGHT($D$2,3),定数!$A$6:$A$13,定数!$B$6:$B$13))</f>
        <v/>
      </c>
      <c r="N95" s="42"/>
      <c r="O95" s="8"/>
      <c r="P95" s="45"/>
      <c r="Q95" s="45"/>
      <c r="R95" s="48" t="str">
        <f>IF(P95="","",T95*M95*LOOKUP(RIGHT($D$2,3),定数!$A$6:$A$13,定数!$B$6:$B$13))</f>
        <v/>
      </c>
      <c r="S95" s="48"/>
      <c r="T95" s="49" t="str">
        <f t="shared" si="20"/>
        <v/>
      </c>
      <c r="U95" s="49"/>
      <c r="V95" t="str">
        <f t="shared" si="21"/>
        <v/>
      </c>
      <c r="W95" t="str">
        <f t="shared" si="21"/>
        <v/>
      </c>
    </row>
    <row r="96" spans="2:23" x14ac:dyDescent="0.2">
      <c r="B96" s="42">
        <v>88</v>
      </c>
      <c r="C96" s="44" t="str">
        <f t="shared" si="18"/>
        <v/>
      </c>
      <c r="D96" s="44"/>
      <c r="E96" s="42"/>
      <c r="F96" s="8"/>
      <c r="G96" s="42"/>
      <c r="H96" s="45"/>
      <c r="I96" s="45"/>
      <c r="J96" s="42"/>
      <c r="K96" s="46" t="str">
        <f t="shared" si="17"/>
        <v/>
      </c>
      <c r="L96" s="47"/>
      <c r="M96" s="6" t="str">
        <f>IF(J96="","",(K96/J96)/LOOKUP(RIGHT($D$2,3),定数!$A$6:$A$13,定数!$B$6:$B$13))</f>
        <v/>
      </c>
      <c r="N96" s="42"/>
      <c r="O96" s="8"/>
      <c r="P96" s="45"/>
      <c r="Q96" s="45"/>
      <c r="R96" s="48" t="str">
        <f>IF(P96="","",T96*M96*LOOKUP(RIGHT($D$2,3),定数!$A$6:$A$13,定数!$B$6:$B$13))</f>
        <v/>
      </c>
      <c r="S96" s="48"/>
      <c r="T96" s="49" t="str">
        <f t="shared" si="20"/>
        <v/>
      </c>
      <c r="U96" s="49"/>
      <c r="V96" t="str">
        <f t="shared" si="21"/>
        <v/>
      </c>
      <c r="W96" t="str">
        <f t="shared" si="21"/>
        <v/>
      </c>
    </row>
    <row r="97" spans="2:23" x14ac:dyDescent="0.2">
      <c r="B97" s="42">
        <v>89</v>
      </c>
      <c r="C97" s="44" t="str">
        <f t="shared" si="18"/>
        <v/>
      </c>
      <c r="D97" s="44"/>
      <c r="E97" s="42"/>
      <c r="F97" s="8"/>
      <c r="G97" s="42"/>
      <c r="H97" s="45"/>
      <c r="I97" s="45"/>
      <c r="J97" s="42"/>
      <c r="K97" s="46" t="str">
        <f t="shared" si="17"/>
        <v/>
      </c>
      <c r="L97" s="47"/>
      <c r="M97" s="6" t="str">
        <f>IF(J97="","",(K97/J97)/LOOKUP(RIGHT($D$2,3),定数!$A$6:$A$13,定数!$B$6:$B$13))</f>
        <v/>
      </c>
      <c r="N97" s="42"/>
      <c r="O97" s="8"/>
      <c r="P97" s="45"/>
      <c r="Q97" s="45"/>
      <c r="R97" s="48" t="str">
        <f>IF(P97="","",T97*M97*LOOKUP(RIGHT($D$2,3),定数!$A$6:$A$13,定数!$B$6:$B$13))</f>
        <v/>
      </c>
      <c r="S97" s="48"/>
      <c r="T97" s="49" t="str">
        <f t="shared" si="20"/>
        <v/>
      </c>
      <c r="U97" s="49"/>
      <c r="V97" t="str">
        <f t="shared" si="21"/>
        <v/>
      </c>
      <c r="W97" t="str">
        <f t="shared" si="21"/>
        <v/>
      </c>
    </row>
    <row r="98" spans="2:23" x14ac:dyDescent="0.2">
      <c r="B98" s="42">
        <v>90</v>
      </c>
      <c r="C98" s="44" t="str">
        <f t="shared" si="18"/>
        <v/>
      </c>
      <c r="D98" s="44"/>
      <c r="E98" s="42"/>
      <c r="F98" s="8"/>
      <c r="G98" s="42"/>
      <c r="H98" s="45"/>
      <c r="I98" s="45"/>
      <c r="J98" s="42"/>
      <c r="K98" s="46" t="str">
        <f t="shared" si="17"/>
        <v/>
      </c>
      <c r="L98" s="47"/>
      <c r="M98" s="6" t="str">
        <f>IF(J98="","",(K98/J98)/LOOKUP(RIGHT($D$2,3),定数!$A$6:$A$13,定数!$B$6:$B$13))</f>
        <v/>
      </c>
      <c r="N98" s="42"/>
      <c r="O98" s="8"/>
      <c r="P98" s="45"/>
      <c r="Q98" s="45"/>
      <c r="R98" s="48" t="str">
        <f>IF(P98="","",T98*M98*LOOKUP(RIGHT($D$2,3),定数!$A$6:$A$13,定数!$B$6:$B$13))</f>
        <v/>
      </c>
      <c r="S98" s="48"/>
      <c r="T98" s="49" t="str">
        <f t="shared" si="20"/>
        <v/>
      </c>
      <c r="U98" s="49"/>
      <c r="V98" t="str">
        <f t="shared" si="21"/>
        <v/>
      </c>
      <c r="W98" t="str">
        <f t="shared" si="21"/>
        <v/>
      </c>
    </row>
    <row r="99" spans="2:23" x14ac:dyDescent="0.2">
      <c r="B99" s="42">
        <v>91</v>
      </c>
      <c r="C99" s="44" t="str">
        <f t="shared" si="18"/>
        <v/>
      </c>
      <c r="D99" s="44"/>
      <c r="E99" s="42"/>
      <c r="F99" s="8"/>
      <c r="G99" s="42"/>
      <c r="H99" s="45"/>
      <c r="I99" s="45"/>
      <c r="J99" s="42"/>
      <c r="K99" s="46" t="str">
        <f t="shared" si="17"/>
        <v/>
      </c>
      <c r="L99" s="47"/>
      <c r="M99" s="6" t="str">
        <f>IF(J99="","",(K99/J99)/LOOKUP(RIGHT($D$2,3),定数!$A$6:$A$13,定数!$B$6:$B$13))</f>
        <v/>
      </c>
      <c r="N99" s="42"/>
      <c r="O99" s="8"/>
      <c r="P99" s="45"/>
      <c r="Q99" s="45"/>
      <c r="R99" s="48" t="str">
        <f>IF(P99="","",T99*M99*LOOKUP(RIGHT($D$2,3),定数!$A$6:$A$13,定数!$B$6:$B$13))</f>
        <v/>
      </c>
      <c r="S99" s="48"/>
      <c r="T99" s="49" t="str">
        <f t="shared" si="20"/>
        <v/>
      </c>
      <c r="U99" s="49"/>
      <c r="V99" t="str">
        <f t="shared" si="21"/>
        <v/>
      </c>
      <c r="W99" t="str">
        <f t="shared" si="21"/>
        <v/>
      </c>
    </row>
    <row r="100" spans="2:23" x14ac:dyDescent="0.2">
      <c r="B100" s="42">
        <v>92</v>
      </c>
      <c r="C100" s="44" t="str">
        <f t="shared" si="18"/>
        <v/>
      </c>
      <c r="D100" s="44"/>
      <c r="E100" s="42"/>
      <c r="F100" s="8"/>
      <c r="G100" s="42"/>
      <c r="H100" s="45"/>
      <c r="I100" s="45"/>
      <c r="J100" s="42"/>
      <c r="K100" s="46" t="str">
        <f t="shared" si="17"/>
        <v/>
      </c>
      <c r="L100" s="47"/>
      <c r="M100" s="6" t="str">
        <f>IF(J100="","",(K100/J100)/LOOKUP(RIGHT($D$2,3),定数!$A$6:$A$13,定数!$B$6:$B$13))</f>
        <v/>
      </c>
      <c r="N100" s="42"/>
      <c r="O100" s="8"/>
      <c r="P100" s="45"/>
      <c r="Q100" s="45"/>
      <c r="R100" s="48" t="str">
        <f>IF(P100="","",T100*M100*LOOKUP(RIGHT($D$2,3),定数!$A$6:$A$13,定数!$B$6:$B$13))</f>
        <v/>
      </c>
      <c r="S100" s="48"/>
      <c r="T100" s="49" t="str">
        <f t="shared" si="20"/>
        <v/>
      </c>
      <c r="U100" s="49"/>
      <c r="V100" t="str">
        <f t="shared" si="21"/>
        <v/>
      </c>
      <c r="W100" t="str">
        <f t="shared" si="21"/>
        <v/>
      </c>
    </row>
    <row r="101" spans="2:23" x14ac:dyDescent="0.2">
      <c r="B101" s="42">
        <v>93</v>
      </c>
      <c r="C101" s="44" t="str">
        <f t="shared" si="18"/>
        <v/>
      </c>
      <c r="D101" s="44"/>
      <c r="E101" s="42"/>
      <c r="F101" s="8"/>
      <c r="G101" s="42"/>
      <c r="H101" s="45"/>
      <c r="I101" s="45"/>
      <c r="J101" s="42"/>
      <c r="K101" s="46" t="str">
        <f t="shared" si="17"/>
        <v/>
      </c>
      <c r="L101" s="47"/>
      <c r="M101" s="6" t="str">
        <f>IF(J101="","",(K101/J101)/LOOKUP(RIGHT($D$2,3),定数!$A$6:$A$13,定数!$B$6:$B$13))</f>
        <v/>
      </c>
      <c r="N101" s="42"/>
      <c r="O101" s="8"/>
      <c r="P101" s="45"/>
      <c r="Q101" s="45"/>
      <c r="R101" s="48" t="str">
        <f>IF(P101="","",T101*M101*LOOKUP(RIGHT($D$2,3),定数!$A$6:$A$13,定数!$B$6:$B$13))</f>
        <v/>
      </c>
      <c r="S101" s="48"/>
      <c r="T101" s="49" t="str">
        <f t="shared" si="20"/>
        <v/>
      </c>
      <c r="U101" s="49"/>
      <c r="V101" t="str">
        <f t="shared" si="21"/>
        <v/>
      </c>
      <c r="W101" t="str">
        <f t="shared" si="21"/>
        <v/>
      </c>
    </row>
    <row r="102" spans="2:23" x14ac:dyDescent="0.2">
      <c r="B102" s="42">
        <v>94</v>
      </c>
      <c r="C102" s="44" t="str">
        <f t="shared" si="18"/>
        <v/>
      </c>
      <c r="D102" s="44"/>
      <c r="E102" s="42"/>
      <c r="F102" s="8"/>
      <c r="G102" s="42"/>
      <c r="H102" s="45"/>
      <c r="I102" s="45"/>
      <c r="J102" s="42"/>
      <c r="K102" s="46" t="str">
        <f t="shared" si="17"/>
        <v/>
      </c>
      <c r="L102" s="47"/>
      <c r="M102" s="6" t="str">
        <f>IF(J102="","",(K102/J102)/LOOKUP(RIGHT($D$2,3),定数!$A$6:$A$13,定数!$B$6:$B$13))</f>
        <v/>
      </c>
      <c r="N102" s="42"/>
      <c r="O102" s="8"/>
      <c r="P102" s="45"/>
      <c r="Q102" s="45"/>
      <c r="R102" s="48" t="str">
        <f>IF(P102="","",T102*M102*LOOKUP(RIGHT($D$2,3),定数!$A$6:$A$13,定数!$B$6:$B$13))</f>
        <v/>
      </c>
      <c r="S102" s="48"/>
      <c r="T102" s="49" t="str">
        <f t="shared" si="20"/>
        <v/>
      </c>
      <c r="U102" s="49"/>
      <c r="V102" t="str">
        <f t="shared" si="21"/>
        <v/>
      </c>
      <c r="W102" t="str">
        <f t="shared" si="21"/>
        <v/>
      </c>
    </row>
    <row r="103" spans="2:23" x14ac:dyDescent="0.2">
      <c r="B103" s="42">
        <v>95</v>
      </c>
      <c r="C103" s="44" t="str">
        <f t="shared" si="18"/>
        <v/>
      </c>
      <c r="D103" s="44"/>
      <c r="E103" s="42"/>
      <c r="F103" s="8"/>
      <c r="G103" s="42"/>
      <c r="H103" s="45"/>
      <c r="I103" s="45"/>
      <c r="J103" s="42"/>
      <c r="K103" s="46" t="str">
        <f t="shared" si="17"/>
        <v/>
      </c>
      <c r="L103" s="47"/>
      <c r="M103" s="6" t="str">
        <f>IF(J103="","",(K103/J103)/LOOKUP(RIGHT($D$2,3),定数!$A$6:$A$13,定数!$B$6:$B$13))</f>
        <v/>
      </c>
      <c r="N103" s="42"/>
      <c r="O103" s="8"/>
      <c r="P103" s="45"/>
      <c r="Q103" s="45"/>
      <c r="R103" s="48" t="str">
        <f>IF(P103="","",T103*M103*LOOKUP(RIGHT($D$2,3),定数!$A$6:$A$13,定数!$B$6:$B$13))</f>
        <v/>
      </c>
      <c r="S103" s="48"/>
      <c r="T103" s="49" t="str">
        <f t="shared" si="20"/>
        <v/>
      </c>
      <c r="U103" s="49"/>
      <c r="V103" t="str">
        <f t="shared" si="21"/>
        <v/>
      </c>
      <c r="W103" t="str">
        <f t="shared" si="21"/>
        <v/>
      </c>
    </row>
    <row r="104" spans="2:23" x14ac:dyDescent="0.2">
      <c r="B104" s="42">
        <v>96</v>
      </c>
      <c r="C104" s="44" t="str">
        <f t="shared" si="18"/>
        <v/>
      </c>
      <c r="D104" s="44"/>
      <c r="E104" s="42"/>
      <c r="F104" s="8"/>
      <c r="G104" s="42"/>
      <c r="H104" s="45"/>
      <c r="I104" s="45"/>
      <c r="J104" s="42"/>
      <c r="K104" s="46" t="str">
        <f t="shared" si="17"/>
        <v/>
      </c>
      <c r="L104" s="47"/>
      <c r="M104" s="6" t="str">
        <f>IF(J104="","",(K104/J104)/LOOKUP(RIGHT($D$2,3),定数!$A$6:$A$13,定数!$B$6:$B$13))</f>
        <v/>
      </c>
      <c r="N104" s="42"/>
      <c r="O104" s="8"/>
      <c r="P104" s="45"/>
      <c r="Q104" s="45"/>
      <c r="R104" s="48" t="str">
        <f>IF(P104="","",T104*M104*LOOKUP(RIGHT($D$2,3),定数!$A$6:$A$13,定数!$B$6:$B$13))</f>
        <v/>
      </c>
      <c r="S104" s="48"/>
      <c r="T104" s="49" t="str">
        <f t="shared" si="20"/>
        <v/>
      </c>
      <c r="U104" s="49"/>
      <c r="V104" t="str">
        <f t="shared" si="21"/>
        <v/>
      </c>
      <c r="W104" t="str">
        <f t="shared" si="21"/>
        <v/>
      </c>
    </row>
    <row r="105" spans="2:23" x14ac:dyDescent="0.2">
      <c r="B105" s="42">
        <v>97</v>
      </c>
      <c r="C105" s="44" t="str">
        <f t="shared" si="18"/>
        <v/>
      </c>
      <c r="D105" s="44"/>
      <c r="E105" s="42"/>
      <c r="F105" s="8"/>
      <c r="G105" s="42"/>
      <c r="H105" s="45"/>
      <c r="I105" s="45"/>
      <c r="J105" s="42"/>
      <c r="K105" s="46" t="str">
        <f t="shared" si="17"/>
        <v/>
      </c>
      <c r="L105" s="47"/>
      <c r="M105" s="6" t="str">
        <f>IF(J105="","",(K105/J105)/LOOKUP(RIGHT($D$2,3),定数!$A$6:$A$13,定数!$B$6:$B$13))</f>
        <v/>
      </c>
      <c r="N105" s="42"/>
      <c r="O105" s="8"/>
      <c r="P105" s="45"/>
      <c r="Q105" s="45"/>
      <c r="R105" s="48" t="str">
        <f>IF(P105="","",T105*M105*LOOKUP(RIGHT($D$2,3),定数!$A$6:$A$13,定数!$B$6:$B$13))</f>
        <v/>
      </c>
      <c r="S105" s="48"/>
      <c r="T105" s="49" t="str">
        <f t="shared" si="20"/>
        <v/>
      </c>
      <c r="U105" s="49"/>
      <c r="V105" t="str">
        <f t="shared" si="21"/>
        <v/>
      </c>
      <c r="W105" t="str">
        <f t="shared" si="21"/>
        <v/>
      </c>
    </row>
    <row r="106" spans="2:23" x14ac:dyDescent="0.2">
      <c r="B106" s="42">
        <v>98</v>
      </c>
      <c r="C106" s="44" t="str">
        <f t="shared" si="18"/>
        <v/>
      </c>
      <c r="D106" s="44"/>
      <c r="E106" s="42"/>
      <c r="F106" s="8"/>
      <c r="G106" s="42"/>
      <c r="H106" s="45"/>
      <c r="I106" s="45"/>
      <c r="J106" s="42"/>
      <c r="K106" s="46" t="str">
        <f t="shared" si="17"/>
        <v/>
      </c>
      <c r="L106" s="47"/>
      <c r="M106" s="6" t="str">
        <f>IF(J106="","",(K106/J106)/LOOKUP(RIGHT($D$2,3),定数!$A$6:$A$13,定数!$B$6:$B$13))</f>
        <v/>
      </c>
      <c r="N106" s="42"/>
      <c r="O106" s="8"/>
      <c r="P106" s="45"/>
      <c r="Q106" s="45"/>
      <c r="R106" s="48" t="str">
        <f>IF(P106="","",T106*M106*LOOKUP(RIGHT($D$2,3),定数!$A$6:$A$13,定数!$B$6:$B$13))</f>
        <v/>
      </c>
      <c r="S106" s="48"/>
      <c r="T106" s="49" t="str">
        <f t="shared" si="20"/>
        <v/>
      </c>
      <c r="U106" s="49"/>
      <c r="V106" t="str">
        <f t="shared" si="21"/>
        <v/>
      </c>
      <c r="W106" t="str">
        <f t="shared" si="21"/>
        <v/>
      </c>
    </row>
    <row r="107" spans="2:23" x14ac:dyDescent="0.2">
      <c r="B107" s="42">
        <v>99</v>
      </c>
      <c r="C107" s="44" t="str">
        <f t="shared" si="18"/>
        <v/>
      </c>
      <c r="D107" s="44"/>
      <c r="E107" s="42"/>
      <c r="F107" s="8"/>
      <c r="G107" s="42"/>
      <c r="H107" s="45"/>
      <c r="I107" s="45"/>
      <c r="J107" s="42"/>
      <c r="K107" s="46" t="str">
        <f t="shared" si="17"/>
        <v/>
      </c>
      <c r="L107" s="47"/>
      <c r="M107" s="6" t="str">
        <f>IF(J107="","",(K107/J107)/LOOKUP(RIGHT($D$2,3),定数!$A$6:$A$13,定数!$B$6:$B$13))</f>
        <v/>
      </c>
      <c r="N107" s="42"/>
      <c r="O107" s="8"/>
      <c r="P107" s="45"/>
      <c r="Q107" s="45"/>
      <c r="R107" s="48" t="str">
        <f>IF(P107="","",T107*M107*LOOKUP(RIGHT($D$2,3),定数!$A$6:$A$13,定数!$B$6:$B$13))</f>
        <v/>
      </c>
      <c r="S107" s="48"/>
      <c r="T107" s="49" t="str">
        <f t="shared" si="20"/>
        <v/>
      </c>
      <c r="U107" s="49"/>
      <c r="V107" t="str">
        <f t="shared" ref="V107:W108" si="22">IF(S107&lt;&gt;"",IF(S107&lt;0,1+V106,0),"")</f>
        <v/>
      </c>
      <c r="W107" t="str">
        <f t="shared" si="22"/>
        <v/>
      </c>
    </row>
    <row r="108" spans="2:23" x14ac:dyDescent="0.2">
      <c r="B108" s="42">
        <v>100</v>
      </c>
      <c r="C108" s="44" t="str">
        <f t="shared" si="18"/>
        <v/>
      </c>
      <c r="D108" s="44"/>
      <c r="E108" s="42"/>
      <c r="F108" s="8"/>
      <c r="G108" s="42"/>
      <c r="H108" s="45"/>
      <c r="I108" s="45"/>
      <c r="J108" s="42"/>
      <c r="K108" s="46" t="str">
        <f t="shared" si="17"/>
        <v/>
      </c>
      <c r="L108" s="47"/>
      <c r="M108" s="6" t="str">
        <f>IF(J108="","",(K108/J108)/LOOKUP(RIGHT($D$2,3),定数!$A$6:$A$13,定数!$B$6:$B$13))</f>
        <v/>
      </c>
      <c r="N108" s="42"/>
      <c r="O108" s="8"/>
      <c r="P108" s="45"/>
      <c r="Q108" s="45"/>
      <c r="R108" s="48" t="str">
        <f>IF(P108="","",T108*M108*LOOKUP(RIGHT($D$2,3),定数!$A$6:$A$13,定数!$B$6:$B$13))</f>
        <v/>
      </c>
      <c r="S108" s="48"/>
      <c r="T108" s="49" t="str">
        <f t="shared" si="20"/>
        <v/>
      </c>
      <c r="U108" s="49"/>
      <c r="V108" t="str">
        <f t="shared" si="22"/>
        <v/>
      </c>
      <c r="W108" t="str">
        <f t="shared" si="22"/>
        <v/>
      </c>
    </row>
    <row r="109" spans="2:23" x14ac:dyDescent="0.2">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47" priority="5" stopIfTrue="1" operator="equal">
      <formula>"買"</formula>
    </cfRule>
    <cfRule type="cellIs" dxfId="46" priority="6" stopIfTrue="1" operator="equal">
      <formula>"売"</formula>
    </cfRule>
  </conditionalFormatting>
  <conditionalFormatting sqref="G9:G11 G14:G45 G47:G108">
    <cfRule type="cellIs" dxfId="45" priority="7" stopIfTrue="1" operator="equal">
      <formula>"買"</formula>
    </cfRule>
    <cfRule type="cellIs" dxfId="44" priority="8" stopIfTrue="1" operator="equal">
      <formula>"売"</formula>
    </cfRule>
  </conditionalFormatting>
  <conditionalFormatting sqref="G12">
    <cfRule type="cellIs" dxfId="43" priority="3" stopIfTrue="1" operator="equal">
      <formula>"買"</formula>
    </cfRule>
    <cfRule type="cellIs" dxfId="42" priority="4" stopIfTrue="1" operator="equal">
      <formula>"売"</formula>
    </cfRule>
  </conditionalFormatting>
  <conditionalFormatting sqref="G13">
    <cfRule type="cellIs" dxfId="41" priority="1" stopIfTrue="1" operator="equal">
      <formula>"買"</formula>
    </cfRule>
    <cfRule type="cellIs" dxfId="40" priority="2" stopIfTrue="1" operator="equal">
      <formula>"売"</formula>
    </cfRule>
  </conditionalFormatting>
  <dataValidations count="1">
    <dataValidation type="list" allowBlank="1" showInputMessage="1" showErrorMessage="1" sqref="G9:G108" xr:uid="{2D88619D-7F75-4506-9003-3D9A4213A379}">
      <formula1>"買,売"</formula1>
    </dataValidation>
  </dataValidation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97392-3C32-4FAE-BE5B-4082AB99ED59}">
  <dimension ref="B2:W109"/>
  <sheetViews>
    <sheetView zoomScale="115" zoomScaleNormal="115" workbookViewId="0">
      <pane ySplit="8" topLeftCell="A50" activePane="bottomLeft" state="frozen"/>
      <selection pane="bottomLeft" activeCell="O58" sqref="O58"/>
    </sheetView>
  </sheetViews>
  <sheetFormatPr defaultRowHeight="13.2" x14ac:dyDescent="0.2"/>
  <cols>
    <col min="1" max="1" width="2.88671875" customWidth="1"/>
    <col min="2" max="18" width="6.6640625" customWidth="1"/>
    <col min="22" max="22" width="10.88671875" style="23" hidden="1" customWidth="1"/>
    <col min="23" max="23" width="0" hidden="1" customWidth="1"/>
  </cols>
  <sheetData>
    <row r="2" spans="2:23" x14ac:dyDescent="0.2">
      <c r="B2" s="62" t="s">
        <v>5</v>
      </c>
      <c r="C2" s="62"/>
      <c r="D2" s="81" t="s">
        <v>57</v>
      </c>
      <c r="E2" s="81"/>
      <c r="F2" s="62" t="s">
        <v>6</v>
      </c>
      <c r="G2" s="62"/>
      <c r="H2" s="77" t="s">
        <v>61</v>
      </c>
      <c r="I2" s="77"/>
      <c r="J2" s="62" t="s">
        <v>7</v>
      </c>
      <c r="K2" s="62"/>
      <c r="L2" s="82">
        <v>300000</v>
      </c>
      <c r="M2" s="81"/>
      <c r="N2" s="62" t="s">
        <v>8</v>
      </c>
      <c r="O2" s="62"/>
      <c r="P2" s="78">
        <f>SUM(L2,D4)</f>
        <v>278425.07884701213</v>
      </c>
      <c r="Q2" s="77"/>
      <c r="R2" s="1"/>
      <c r="S2" s="1"/>
      <c r="T2" s="1"/>
    </row>
    <row r="3" spans="2:23" ht="57" customHeight="1" x14ac:dyDescent="0.2">
      <c r="B3" s="62" t="s">
        <v>9</v>
      </c>
      <c r="C3" s="62"/>
      <c r="D3" s="79" t="s">
        <v>38</v>
      </c>
      <c r="E3" s="79"/>
      <c r="F3" s="79"/>
      <c r="G3" s="79"/>
      <c r="H3" s="79"/>
      <c r="I3" s="79"/>
      <c r="J3" s="62" t="s">
        <v>10</v>
      </c>
      <c r="K3" s="62"/>
      <c r="L3" s="79" t="s">
        <v>63</v>
      </c>
      <c r="M3" s="80"/>
      <c r="N3" s="80"/>
      <c r="O3" s="80"/>
      <c r="P3" s="80"/>
      <c r="Q3" s="80"/>
      <c r="R3" s="1"/>
      <c r="S3" s="1"/>
    </row>
    <row r="4" spans="2:23" x14ac:dyDescent="0.2">
      <c r="B4" s="62" t="s">
        <v>11</v>
      </c>
      <c r="C4" s="62"/>
      <c r="D4" s="60">
        <f>SUM($R$9:$S$993)</f>
        <v>-21574.921152987845</v>
      </c>
      <c r="E4" s="60"/>
      <c r="F4" s="62" t="s">
        <v>12</v>
      </c>
      <c r="G4" s="62"/>
      <c r="H4" s="76">
        <f>SUM($T$9:$U$108)</f>
        <v>-122.49999999999943</v>
      </c>
      <c r="I4" s="77"/>
      <c r="J4" s="59" t="s">
        <v>13</v>
      </c>
      <c r="K4" s="59"/>
      <c r="L4" s="78">
        <f>MAX($C$9:$D$990)-C9</f>
        <v>102856.78252342425</v>
      </c>
      <c r="M4" s="78"/>
      <c r="N4" s="59" t="s">
        <v>14</v>
      </c>
      <c r="O4" s="59"/>
      <c r="P4" s="60">
        <f>SUMIF(R9:S990,"&lt;0",R9:S990)</f>
        <v>-375192.80479591299</v>
      </c>
      <c r="Q4" s="60"/>
      <c r="R4" s="1"/>
      <c r="S4" s="1"/>
      <c r="T4" s="1"/>
    </row>
    <row r="5" spans="2:23" x14ac:dyDescent="0.2">
      <c r="B5" s="40" t="s">
        <v>15</v>
      </c>
      <c r="C5" s="39">
        <f>COUNTIF($R$9:$R$990,"&gt;0")</f>
        <v>18</v>
      </c>
      <c r="D5" s="38" t="s">
        <v>16</v>
      </c>
      <c r="E5" s="16">
        <f>COUNTIF($R$9:$R$990,"&lt;0")</f>
        <v>36</v>
      </c>
      <c r="F5" s="38" t="s">
        <v>17</v>
      </c>
      <c r="G5" s="39">
        <f>COUNTIF($R$9:$R$990,"=0")</f>
        <v>0</v>
      </c>
      <c r="H5" s="38" t="s">
        <v>18</v>
      </c>
      <c r="I5" s="3">
        <f>C5/SUM(C5,E5,G5)</f>
        <v>0.33333333333333331</v>
      </c>
      <c r="J5" s="61" t="s">
        <v>19</v>
      </c>
      <c r="K5" s="62"/>
      <c r="L5" s="63">
        <f>MAX(V9:V993)</f>
        <v>4</v>
      </c>
      <c r="M5" s="64"/>
      <c r="N5" s="18" t="s">
        <v>20</v>
      </c>
      <c r="O5" s="9"/>
      <c r="P5" s="63">
        <f>MAX(W9:W993)</f>
        <v>7</v>
      </c>
      <c r="Q5" s="64"/>
      <c r="R5" s="1"/>
      <c r="S5" s="36"/>
      <c r="T5" s="1"/>
    </row>
    <row r="6" spans="2:23" x14ac:dyDescent="0.2">
      <c r="B6" s="11"/>
      <c r="C6" s="14"/>
      <c r="D6" s="15"/>
      <c r="E6" s="12"/>
      <c r="F6" s="11"/>
      <c r="G6" s="12"/>
      <c r="H6" s="11"/>
      <c r="I6" s="17"/>
      <c r="J6" s="11"/>
      <c r="K6" s="11"/>
      <c r="L6" s="12"/>
      <c r="M6" s="12"/>
      <c r="N6" s="13"/>
      <c r="O6" s="13"/>
      <c r="P6" s="10"/>
      <c r="Q6" s="41"/>
      <c r="R6" s="1"/>
      <c r="S6" s="1"/>
      <c r="U6" s="37"/>
    </row>
    <row r="7" spans="2:23" x14ac:dyDescent="0.2">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3" x14ac:dyDescent="0.2">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3" x14ac:dyDescent="0.2">
      <c r="B9" s="42">
        <v>1</v>
      </c>
      <c r="C9" s="44">
        <f>L2</f>
        <v>300000</v>
      </c>
      <c r="D9" s="44"/>
      <c r="E9" s="42">
        <v>2016</v>
      </c>
      <c r="F9" s="8">
        <v>43486</v>
      </c>
      <c r="G9" s="42" t="s">
        <v>3</v>
      </c>
      <c r="H9" s="45">
        <v>116.71</v>
      </c>
      <c r="I9" s="45"/>
      <c r="J9" s="42">
        <v>45</v>
      </c>
      <c r="K9" s="46">
        <f t="shared" ref="K9:K72" si="0">IF(J9="","",C9*0.03)</f>
        <v>9000</v>
      </c>
      <c r="L9" s="47"/>
      <c r="M9" s="6">
        <f>IF(J9="","",(K9/J9)/LOOKUP(RIGHT($D$2,3),定数!$A$6:$A$13,定数!$B$6:$B$13))</f>
        <v>2</v>
      </c>
      <c r="N9" s="42">
        <v>2016</v>
      </c>
      <c r="O9" s="8">
        <v>43486</v>
      </c>
      <c r="P9" s="45">
        <v>117.16</v>
      </c>
      <c r="Q9" s="45"/>
      <c r="R9" s="48">
        <f>IF(P9="","",T9*M9*LOOKUP(RIGHT($D$2,3),定数!$A$6:$A$13,定数!$B$6:$B$13))</f>
        <v>-9000.0000000000564</v>
      </c>
      <c r="S9" s="48"/>
      <c r="T9" s="49">
        <f>IF(P9="","",IF(G9="買",(P9-H9),(H9-P9))*IF(RIGHT($D$2,3)="JPY",100,10000))</f>
        <v>-45.000000000000284</v>
      </c>
      <c r="U9" s="49"/>
      <c r="V9" s="35">
        <f>IF(T9&lt;&gt;"",IF(T9&gt;0,1+V8,0),"")</f>
        <v>0</v>
      </c>
      <c r="W9">
        <f>IF(T9&lt;&gt;"",IF(T9&lt;0,1+W8,0),"")</f>
        <v>1</v>
      </c>
    </row>
    <row r="10" spans="2:23" x14ac:dyDescent="0.2">
      <c r="B10" s="42">
        <v>2</v>
      </c>
      <c r="C10" s="44">
        <f t="shared" ref="C10:C73" si="1">IF(R9="","",C9+R9)</f>
        <v>290999.99999999994</v>
      </c>
      <c r="D10" s="44"/>
      <c r="E10" s="42">
        <v>2016</v>
      </c>
      <c r="F10" s="8">
        <v>43538</v>
      </c>
      <c r="G10" s="42" t="s">
        <v>4</v>
      </c>
      <c r="H10" s="45">
        <v>113.768</v>
      </c>
      <c r="I10" s="45"/>
      <c r="J10" s="42">
        <v>27</v>
      </c>
      <c r="K10" s="46">
        <f t="shared" si="0"/>
        <v>8729.9999999999982</v>
      </c>
      <c r="L10" s="47"/>
      <c r="M10" s="6">
        <f>IF(J10="","",(K10/J10)/LOOKUP(RIGHT($D$2,3),定数!$A$6:$A$13,定数!$B$6:$B$13))</f>
        <v>3.2333333333333325</v>
      </c>
      <c r="N10" s="42">
        <v>2016</v>
      </c>
      <c r="O10" s="8">
        <v>43539</v>
      </c>
      <c r="P10" s="45">
        <v>113.498</v>
      </c>
      <c r="Q10" s="45"/>
      <c r="R10" s="48">
        <f>IF(P10="","",T10*M10*LOOKUP(RIGHT($D$2,3),定数!$A$6:$A$13,定数!$B$6:$B$13))</f>
        <v>-8729.999999999869</v>
      </c>
      <c r="S10" s="48"/>
      <c r="T10" s="49">
        <f>IF(P10="","",IF(G10="買",(P10-H10),(H10-P10))*IF(RIGHT($D$2,3)="JPY",100,10000))</f>
        <v>-26.999999999999602</v>
      </c>
      <c r="U10" s="49"/>
      <c r="V10" s="23">
        <f>IF(T10&lt;&gt;"",IF(T10&gt;0,1+V9,0),"")</f>
        <v>0</v>
      </c>
      <c r="W10">
        <f t="shared" ref="W10:W73" si="2">IF(T10&lt;&gt;"",IF(T10&lt;0,1+W9,0),"")</f>
        <v>2</v>
      </c>
    </row>
    <row r="11" spans="2:23" x14ac:dyDescent="0.2">
      <c r="B11" s="42">
        <v>3</v>
      </c>
      <c r="C11" s="44">
        <f t="shared" ref="C11:C24" si="3">IF(R10="","",C10+R10)</f>
        <v>282270.00000000006</v>
      </c>
      <c r="D11" s="44"/>
      <c r="E11" s="42">
        <v>2016</v>
      </c>
      <c r="F11" s="8">
        <v>43546</v>
      </c>
      <c r="G11" s="42" t="s">
        <v>4</v>
      </c>
      <c r="H11" s="45">
        <v>111.843</v>
      </c>
      <c r="I11" s="45"/>
      <c r="J11" s="42">
        <v>47.5</v>
      </c>
      <c r="K11" s="46">
        <f t="shared" ref="K11:K64" si="4">IF(J11="","",C11*0.03)</f>
        <v>8468.1000000000022</v>
      </c>
      <c r="L11" s="47"/>
      <c r="M11" s="6">
        <f>IF(J11="","",(K11/J11)/LOOKUP(RIGHT($D$2,3),定数!$A$6:$A$13,定数!$B$6:$B$13))</f>
        <v>1.7827578947368425</v>
      </c>
      <c r="N11" s="42">
        <v>2016</v>
      </c>
      <c r="O11" s="8">
        <v>43547</v>
      </c>
      <c r="P11" s="45">
        <v>112.76300000000001</v>
      </c>
      <c r="Q11" s="45"/>
      <c r="R11" s="48">
        <f>IF(P11="","",T11*M11*LOOKUP(RIGHT($D$2,3),定数!$A$6:$A$13,定数!$B$6:$B$13))</f>
        <v>16401.372631578983</v>
      </c>
      <c r="S11" s="48"/>
      <c r="T11" s="49">
        <f t="shared" ref="T11:T64" si="5">IF(P11="","",IF(G11="買",(P11-H11),(H11-P11))*IF(RIGHT($D$2,3)="JPY",100,10000))</f>
        <v>92.000000000000171</v>
      </c>
      <c r="U11" s="49"/>
      <c r="V11" s="23">
        <f>IF(T11&lt;&gt;"",IF(T11&gt;0,1+V10,0),"")</f>
        <v>1</v>
      </c>
      <c r="W11">
        <f t="shared" si="2"/>
        <v>0</v>
      </c>
    </row>
    <row r="12" spans="2:23" x14ac:dyDescent="0.2">
      <c r="B12" s="42">
        <v>4</v>
      </c>
      <c r="C12" s="44">
        <f t="shared" si="3"/>
        <v>298671.37263157906</v>
      </c>
      <c r="D12" s="44"/>
      <c r="E12" s="42">
        <v>2016</v>
      </c>
      <c r="F12" s="8">
        <v>43619</v>
      </c>
      <c r="G12" s="42" t="s">
        <v>3</v>
      </c>
      <c r="H12" s="45">
        <v>108.78400000000001</v>
      </c>
      <c r="I12" s="45"/>
      <c r="J12" s="42">
        <v>34.299999999999997</v>
      </c>
      <c r="K12" s="46">
        <f t="shared" si="4"/>
        <v>8960.1411789473714</v>
      </c>
      <c r="L12" s="47"/>
      <c r="M12" s="6">
        <f>IF(J12="","",(K12/J12)/LOOKUP(RIGHT($D$2,3),定数!$A$6:$A$13,定数!$B$6:$B$13))</f>
        <v>2.6122860580021494</v>
      </c>
      <c r="N12" s="42">
        <v>2016</v>
      </c>
      <c r="O12" s="8">
        <v>43619</v>
      </c>
      <c r="P12" s="45">
        <v>108.128</v>
      </c>
      <c r="Q12" s="45"/>
      <c r="R12" s="48">
        <f>IF(P12="","",T12*M12*LOOKUP(RIGHT($D$2,3),定数!$A$6:$A$13,定数!$B$6:$B$13))</f>
        <v>17136.596540494254</v>
      </c>
      <c r="S12" s="48"/>
      <c r="T12" s="49">
        <f t="shared" si="5"/>
        <v>65.600000000000591</v>
      </c>
      <c r="U12" s="49"/>
      <c r="V12" s="23">
        <f>IF(T12&lt;&gt;"",IF(T12&gt;0,1+V11,0),"")</f>
        <v>2</v>
      </c>
      <c r="W12">
        <f t="shared" si="2"/>
        <v>0</v>
      </c>
    </row>
    <row r="13" spans="2:23" x14ac:dyDescent="0.2">
      <c r="B13" s="42">
        <v>5</v>
      </c>
      <c r="C13" s="44">
        <f t="shared" si="3"/>
        <v>315807.9691720733</v>
      </c>
      <c r="D13" s="44"/>
      <c r="E13" s="42">
        <v>2016</v>
      </c>
      <c r="F13" s="8">
        <v>43629</v>
      </c>
      <c r="G13" s="42" t="s">
        <v>3</v>
      </c>
      <c r="H13" s="45">
        <v>105.93899999999999</v>
      </c>
      <c r="I13" s="45"/>
      <c r="J13" s="42">
        <v>63.2</v>
      </c>
      <c r="K13" s="46">
        <f t="shared" si="4"/>
        <v>9474.2390751621988</v>
      </c>
      <c r="L13" s="47"/>
      <c r="M13" s="6">
        <f>IF(J13="","",(K13/J13)/LOOKUP(RIGHT($D$2,3),定数!$A$6:$A$13,定数!$B$6:$B$13))</f>
        <v>1.4990884612598416</v>
      </c>
      <c r="N13" s="42">
        <v>2016</v>
      </c>
      <c r="O13" s="8">
        <v>43632</v>
      </c>
      <c r="P13" s="45">
        <v>104.705</v>
      </c>
      <c r="Q13" s="45"/>
      <c r="R13" s="48">
        <f>IF(P13="","",T13*M13*LOOKUP(RIGHT($D$2,3),定数!$A$6:$A$13,定数!$B$6:$B$13))</f>
        <v>18498.751611946365</v>
      </c>
      <c r="S13" s="48"/>
      <c r="T13" s="49">
        <f t="shared" si="5"/>
        <v>123.39999999999947</v>
      </c>
      <c r="U13" s="49"/>
      <c r="V13" s="23">
        <f t="shared" ref="V13:V22" si="6">IF(T13&lt;&gt;"",IF(T13&gt;0,1+V12,0),"")</f>
        <v>3</v>
      </c>
      <c r="W13">
        <f t="shared" si="2"/>
        <v>0</v>
      </c>
    </row>
    <row r="14" spans="2:23" x14ac:dyDescent="0.2">
      <c r="B14" s="42">
        <v>6</v>
      </c>
      <c r="C14" s="44">
        <f t="shared" si="3"/>
        <v>334306.72078401968</v>
      </c>
      <c r="D14" s="44"/>
      <c r="E14" s="42">
        <v>2016</v>
      </c>
      <c r="F14" s="8">
        <v>43653</v>
      </c>
      <c r="G14" s="42" t="s">
        <v>3</v>
      </c>
      <c r="H14" s="45">
        <v>100.881</v>
      </c>
      <c r="I14" s="45"/>
      <c r="J14" s="42">
        <v>30.7</v>
      </c>
      <c r="K14" s="46">
        <f t="shared" si="4"/>
        <v>10029.20162352059</v>
      </c>
      <c r="L14" s="47"/>
      <c r="M14" s="6">
        <f>IF(J14="","",(K14/J14)/LOOKUP(RIGHT($D$2,3),定数!$A$6:$A$13,定数!$B$6:$B$13))</f>
        <v>3.2668409197135473</v>
      </c>
      <c r="N14" s="42">
        <v>2016</v>
      </c>
      <c r="O14" s="8">
        <v>43654</v>
      </c>
      <c r="P14" s="45">
        <v>100.297</v>
      </c>
      <c r="Q14" s="45"/>
      <c r="R14" s="48">
        <f>IF(P14="","",T14*M14*LOOKUP(RIGHT($D$2,3),定数!$A$6:$A$13,定数!$B$6:$B$13))</f>
        <v>19078.35097112722</v>
      </c>
      <c r="S14" s="48"/>
      <c r="T14" s="49">
        <f t="shared" si="5"/>
        <v>58.400000000000318</v>
      </c>
      <c r="U14" s="49"/>
      <c r="V14" s="23">
        <f t="shared" si="6"/>
        <v>4</v>
      </c>
      <c r="W14">
        <f t="shared" si="2"/>
        <v>0</v>
      </c>
    </row>
    <row r="15" spans="2:23" x14ac:dyDescent="0.2">
      <c r="B15" s="42">
        <v>7</v>
      </c>
      <c r="C15" s="44">
        <f t="shared" si="3"/>
        <v>353385.0717551469</v>
      </c>
      <c r="D15" s="44"/>
      <c r="E15" s="42">
        <v>2016</v>
      </c>
      <c r="F15" s="8">
        <v>43666</v>
      </c>
      <c r="G15" s="42" t="s">
        <v>4</v>
      </c>
      <c r="H15" s="45">
        <v>106.143</v>
      </c>
      <c r="I15" s="45"/>
      <c r="J15" s="42">
        <v>27</v>
      </c>
      <c r="K15" s="46">
        <f t="shared" si="4"/>
        <v>10601.552152654407</v>
      </c>
      <c r="L15" s="47"/>
      <c r="M15" s="6">
        <f>IF(J15="","",(K15/J15)/LOOKUP(RIGHT($D$2,3),定数!$A$6:$A$13,定数!$B$6:$B$13))</f>
        <v>3.9265007972794099</v>
      </c>
      <c r="N15" s="42">
        <v>2016</v>
      </c>
      <c r="O15" s="8">
        <v>43666</v>
      </c>
      <c r="P15" s="45">
        <v>105.873</v>
      </c>
      <c r="Q15" s="45"/>
      <c r="R15" s="48">
        <f>IF(P15="","",T15*M15*LOOKUP(RIGHT($D$2,3),定数!$A$6:$A$13,定数!$B$6:$B$13))</f>
        <v>-10601.552152654251</v>
      </c>
      <c r="S15" s="48"/>
      <c r="T15" s="49">
        <f t="shared" si="5"/>
        <v>-26.999999999999602</v>
      </c>
      <c r="U15" s="49"/>
      <c r="V15" s="23">
        <f t="shared" si="6"/>
        <v>0</v>
      </c>
      <c r="W15">
        <f t="shared" si="2"/>
        <v>1</v>
      </c>
    </row>
    <row r="16" spans="2:23" x14ac:dyDescent="0.2">
      <c r="B16" s="42">
        <v>8</v>
      </c>
      <c r="C16" s="44">
        <f t="shared" si="3"/>
        <v>342783.51960249263</v>
      </c>
      <c r="D16" s="44"/>
      <c r="E16" s="42">
        <v>2016</v>
      </c>
      <c r="F16" s="8">
        <v>43674</v>
      </c>
      <c r="G16" s="42" t="s">
        <v>3</v>
      </c>
      <c r="H16" s="45">
        <v>104.626</v>
      </c>
      <c r="I16" s="45"/>
      <c r="J16" s="42">
        <v>66.599999999999994</v>
      </c>
      <c r="K16" s="46">
        <f t="shared" si="4"/>
        <v>10283.505588074779</v>
      </c>
      <c r="L16" s="47"/>
      <c r="M16" s="6">
        <f>IF(J16="","",(K16/J16)/LOOKUP(RIGHT($D$2,3),定数!$A$6:$A$13,定数!$B$6:$B$13))</f>
        <v>1.5440699081193363</v>
      </c>
      <c r="N16" s="42">
        <v>2016</v>
      </c>
      <c r="O16" s="8">
        <v>43675</v>
      </c>
      <c r="P16" s="45">
        <v>103.324</v>
      </c>
      <c r="Q16" s="45"/>
      <c r="R16" s="48">
        <f>IF(P16="","",T16*M16*LOOKUP(RIGHT($D$2,3),定数!$A$6:$A$13,定数!$B$6:$B$13))</f>
        <v>20103.790203713863</v>
      </c>
      <c r="S16" s="48"/>
      <c r="T16" s="49">
        <f t="shared" si="5"/>
        <v>130.20000000000067</v>
      </c>
      <c r="U16" s="49"/>
      <c r="V16" s="23">
        <f t="shared" si="6"/>
        <v>1</v>
      </c>
      <c r="W16">
        <f t="shared" si="2"/>
        <v>0</v>
      </c>
    </row>
    <row r="17" spans="2:23" x14ac:dyDescent="0.2">
      <c r="B17" s="42">
        <v>9</v>
      </c>
      <c r="C17" s="44">
        <f t="shared" si="3"/>
        <v>362887.3098062065</v>
      </c>
      <c r="D17" s="44"/>
      <c r="E17" s="42">
        <v>2016</v>
      </c>
      <c r="F17" s="8">
        <v>43678</v>
      </c>
      <c r="G17" s="42" t="s">
        <v>3</v>
      </c>
      <c r="H17" s="45">
        <v>102.191</v>
      </c>
      <c r="I17" s="45"/>
      <c r="J17" s="42">
        <v>29.9</v>
      </c>
      <c r="K17" s="46">
        <f t="shared" si="4"/>
        <v>10886.619294186194</v>
      </c>
      <c r="L17" s="47"/>
      <c r="M17" s="6">
        <f>IF(J17="","",(K17/J17)/LOOKUP(RIGHT($D$2,3),定数!$A$6:$A$13,定数!$B$6:$B$13))</f>
        <v>3.6410097973866868</v>
      </c>
      <c r="N17" s="42">
        <v>2016</v>
      </c>
      <c r="O17" s="8">
        <v>43679</v>
      </c>
      <c r="P17" s="45">
        <v>102.49</v>
      </c>
      <c r="Q17" s="45"/>
      <c r="R17" s="48">
        <f>IF(P17="","",T17*M17*LOOKUP(RIGHT($D$2,3),定数!$A$6:$A$13,定数!$B$6:$B$13))</f>
        <v>-10886.619294185917</v>
      </c>
      <c r="S17" s="48"/>
      <c r="T17" s="49">
        <f t="shared" si="5"/>
        <v>-29.899999999999238</v>
      </c>
      <c r="U17" s="49"/>
      <c r="V17" s="23">
        <f t="shared" si="6"/>
        <v>0</v>
      </c>
      <c r="W17">
        <f t="shared" si="2"/>
        <v>1</v>
      </c>
    </row>
    <row r="18" spans="2:23" x14ac:dyDescent="0.2">
      <c r="B18" s="42">
        <v>10</v>
      </c>
      <c r="C18" s="44">
        <f t="shared" si="3"/>
        <v>352000.69051202061</v>
      </c>
      <c r="D18" s="44"/>
      <c r="E18" s="42">
        <v>2016</v>
      </c>
      <c r="F18" s="8">
        <v>43695</v>
      </c>
      <c r="G18" s="42" t="s">
        <v>3</v>
      </c>
      <c r="H18" s="45">
        <v>100.023</v>
      </c>
      <c r="I18" s="45"/>
      <c r="J18" s="42">
        <v>61.4</v>
      </c>
      <c r="K18" s="46">
        <f t="shared" si="4"/>
        <v>10560.020715360617</v>
      </c>
      <c r="L18" s="47"/>
      <c r="M18" s="6">
        <f>IF(J18="","",(K18/J18)/LOOKUP(RIGHT($D$2,3),定数!$A$6:$A$13,定数!$B$6:$B$13))</f>
        <v>1.7198730806776248</v>
      </c>
      <c r="N18" s="42">
        <v>2016</v>
      </c>
      <c r="O18" s="8">
        <v>43699</v>
      </c>
      <c r="P18" s="45">
        <v>100.637</v>
      </c>
      <c r="Q18" s="45"/>
      <c r="R18" s="48">
        <f>IF(P18="","",T18*M18*LOOKUP(RIGHT($D$2,3),定数!$A$6:$A$13,定数!$B$6:$B$13))</f>
        <v>-10560.02071536069</v>
      </c>
      <c r="S18" s="48"/>
      <c r="T18" s="49">
        <f t="shared" si="5"/>
        <v>-61.400000000000432</v>
      </c>
      <c r="U18" s="49"/>
      <c r="V18" s="23">
        <f t="shared" si="6"/>
        <v>0</v>
      </c>
      <c r="W18">
        <f t="shared" si="2"/>
        <v>2</v>
      </c>
    </row>
    <row r="19" spans="2:23" x14ac:dyDescent="0.2">
      <c r="B19" s="42">
        <v>11</v>
      </c>
      <c r="C19" s="44">
        <f t="shared" si="3"/>
        <v>341440.6697966599</v>
      </c>
      <c r="D19" s="44"/>
      <c r="E19" s="42">
        <v>2016</v>
      </c>
      <c r="F19" s="8">
        <v>43709</v>
      </c>
      <c r="G19" s="42" t="s">
        <v>4</v>
      </c>
      <c r="H19" s="45">
        <v>103.327</v>
      </c>
      <c r="I19" s="45"/>
      <c r="J19" s="42">
        <v>27.3</v>
      </c>
      <c r="K19" s="46">
        <f t="shared" si="4"/>
        <v>10243.220093899798</v>
      </c>
      <c r="L19" s="47"/>
      <c r="M19" s="6">
        <f>IF(J19="","",(K19/J19)/LOOKUP(RIGHT($D$2,3),定数!$A$6:$A$13,定数!$B$6:$B$13))</f>
        <v>3.7520952724907684</v>
      </c>
      <c r="N19" s="42">
        <v>2016</v>
      </c>
      <c r="O19" s="8">
        <v>43709</v>
      </c>
      <c r="P19" s="45">
        <v>103.819</v>
      </c>
      <c r="Q19" s="45"/>
      <c r="R19" s="48">
        <f>IF(P19="","",T19*M19*LOOKUP(RIGHT($D$2,3),定数!$A$6:$A$13,定数!$B$6:$B$13))</f>
        <v>18460.308740654746</v>
      </c>
      <c r="S19" s="48"/>
      <c r="T19" s="49">
        <f t="shared" si="5"/>
        <v>49.200000000000443</v>
      </c>
      <c r="U19" s="49"/>
      <c r="V19" s="23">
        <f t="shared" si="6"/>
        <v>1</v>
      </c>
      <c r="W19">
        <f t="shared" si="2"/>
        <v>0</v>
      </c>
    </row>
    <row r="20" spans="2:23" x14ac:dyDescent="0.2">
      <c r="B20" s="42">
        <v>12</v>
      </c>
      <c r="C20" s="44">
        <f t="shared" si="3"/>
        <v>359900.97853731463</v>
      </c>
      <c r="D20" s="44"/>
      <c r="E20" s="42">
        <v>2016</v>
      </c>
      <c r="F20" s="8">
        <v>43727</v>
      </c>
      <c r="G20" s="42" t="s">
        <v>3</v>
      </c>
      <c r="H20" s="45">
        <v>101.979</v>
      </c>
      <c r="I20" s="45"/>
      <c r="J20" s="42">
        <v>17</v>
      </c>
      <c r="K20" s="46">
        <f t="shared" si="4"/>
        <v>10797.029356119439</v>
      </c>
      <c r="L20" s="47"/>
      <c r="M20" s="6">
        <f>IF(J20="","",(K20/J20)/LOOKUP(RIGHT($D$2,3),定数!$A$6:$A$13,定数!$B$6:$B$13))</f>
        <v>6.3511937388937882</v>
      </c>
      <c r="N20" s="42">
        <v>2016</v>
      </c>
      <c r="O20" s="8">
        <v>43727</v>
      </c>
      <c r="P20" s="45">
        <v>101.669</v>
      </c>
      <c r="Q20" s="45"/>
      <c r="R20" s="48">
        <f>IF(P20="","",T20*M20*LOOKUP(RIGHT($D$2,3),定数!$A$6:$A$13,定数!$B$6:$B$13))</f>
        <v>19688.70059057089</v>
      </c>
      <c r="S20" s="48"/>
      <c r="T20" s="49">
        <f t="shared" si="5"/>
        <v>31.000000000000227</v>
      </c>
      <c r="U20" s="49"/>
      <c r="V20" s="23">
        <f t="shared" si="6"/>
        <v>2</v>
      </c>
      <c r="W20">
        <f t="shared" si="2"/>
        <v>0</v>
      </c>
    </row>
    <row r="21" spans="2:23" x14ac:dyDescent="0.2">
      <c r="B21" s="42">
        <v>13</v>
      </c>
      <c r="C21" s="44">
        <f t="shared" si="3"/>
        <v>379589.67912788549</v>
      </c>
      <c r="D21" s="44"/>
      <c r="E21" s="42">
        <v>2016</v>
      </c>
      <c r="F21" s="8">
        <v>43744</v>
      </c>
      <c r="G21" s="42" t="s">
        <v>4</v>
      </c>
      <c r="H21" s="45">
        <v>103.768</v>
      </c>
      <c r="I21" s="45"/>
      <c r="J21" s="42">
        <v>31.5</v>
      </c>
      <c r="K21" s="46">
        <f t="shared" si="4"/>
        <v>11387.690373836564</v>
      </c>
      <c r="L21" s="47"/>
      <c r="M21" s="6">
        <f>IF(J21="","",(K21/J21)/LOOKUP(RIGHT($D$2,3),定数!$A$6:$A$13,定数!$B$6:$B$13))</f>
        <v>3.6151398012179565</v>
      </c>
      <c r="N21" s="42">
        <v>2016</v>
      </c>
      <c r="O21" s="8">
        <v>43745</v>
      </c>
      <c r="P21" s="45">
        <v>103.453</v>
      </c>
      <c r="Q21" s="45"/>
      <c r="R21" s="48">
        <f>IF(P21="","",T21*M21*LOOKUP(RIGHT($D$2,3),定数!$A$6:$A$13,定数!$B$6:$B$13))</f>
        <v>-11387.69037383648</v>
      </c>
      <c r="S21" s="48"/>
      <c r="T21" s="49">
        <f t="shared" si="5"/>
        <v>-31.499999999999773</v>
      </c>
      <c r="U21" s="49"/>
      <c r="V21" s="23">
        <f t="shared" si="6"/>
        <v>0</v>
      </c>
      <c r="W21">
        <f t="shared" si="2"/>
        <v>1</v>
      </c>
    </row>
    <row r="22" spans="2:23" x14ac:dyDescent="0.2">
      <c r="B22" s="42">
        <v>14</v>
      </c>
      <c r="C22" s="44">
        <f t="shared" si="3"/>
        <v>368201.988754049</v>
      </c>
      <c r="D22" s="44"/>
      <c r="E22" s="42">
        <v>2016</v>
      </c>
      <c r="F22" s="8">
        <v>43772</v>
      </c>
      <c r="G22" s="42" t="s">
        <v>3</v>
      </c>
      <c r="H22" s="45">
        <v>103.248</v>
      </c>
      <c r="I22" s="45"/>
      <c r="J22" s="42">
        <v>15.2</v>
      </c>
      <c r="K22" s="46">
        <f t="shared" si="4"/>
        <v>11046.05966262147</v>
      </c>
      <c r="L22" s="47"/>
      <c r="M22" s="6">
        <f>IF(J22="","",(K22/J22)/LOOKUP(RIGHT($D$2,3),定数!$A$6:$A$13,定数!$B$6:$B$13))</f>
        <v>7.2671445148825464</v>
      </c>
      <c r="N22" s="42">
        <v>2016</v>
      </c>
      <c r="O22" s="8">
        <v>43772</v>
      </c>
      <c r="P22" s="45">
        <v>102.81399999999999</v>
      </c>
      <c r="Q22" s="45"/>
      <c r="R22" s="48">
        <f>IF(P22="","",T22*M22*LOOKUP(RIGHT($D$2,3),定数!$A$6:$A$13,定数!$B$6:$B$13))</f>
        <v>31539.407194591106</v>
      </c>
      <c r="S22" s="48"/>
      <c r="T22" s="49">
        <f t="shared" si="5"/>
        <v>43.400000000001171</v>
      </c>
      <c r="U22" s="49"/>
      <c r="V22" s="23">
        <f t="shared" si="6"/>
        <v>1</v>
      </c>
      <c r="W22">
        <f t="shared" si="2"/>
        <v>0</v>
      </c>
    </row>
    <row r="23" spans="2:23" x14ac:dyDescent="0.2">
      <c r="B23" s="42">
        <v>15</v>
      </c>
      <c r="C23" s="44">
        <f t="shared" si="3"/>
        <v>399741.39594864013</v>
      </c>
      <c r="D23" s="44"/>
      <c r="E23" s="42">
        <v>2016</v>
      </c>
      <c r="F23" s="8">
        <v>43785</v>
      </c>
      <c r="G23" s="42" t="s">
        <v>4</v>
      </c>
      <c r="H23" s="45">
        <v>109.158</v>
      </c>
      <c r="I23" s="45"/>
      <c r="J23" s="42">
        <v>37.1</v>
      </c>
      <c r="K23" s="46">
        <f t="shared" si="4"/>
        <v>11992.241878459203</v>
      </c>
      <c r="L23" s="47"/>
      <c r="M23" s="6">
        <f>IF(J23="","",(K23/J23)/LOOKUP(RIGHT($D$2,3),定数!$A$6:$A$13,定数!$B$6:$B$13))</f>
        <v>3.2324102098272784</v>
      </c>
      <c r="N23" s="42">
        <v>2016</v>
      </c>
      <c r="O23" s="88">
        <v>43785</v>
      </c>
      <c r="P23" s="45">
        <v>108.78700000000001</v>
      </c>
      <c r="Q23" s="45"/>
      <c r="R23" s="48">
        <f>IF(P23="","",T23*M23*LOOKUP(RIGHT($D$2,3),定数!$A$6:$A$13,定数!$B$6:$B$13))</f>
        <v>-11992.241878459045</v>
      </c>
      <c r="S23" s="48"/>
      <c r="T23" s="49">
        <f t="shared" si="5"/>
        <v>-37.099999999999511</v>
      </c>
      <c r="U23" s="49"/>
      <c r="V23" t="str">
        <f t="shared" ref="V23:W74" si="7">IF(S23&lt;&gt;"",IF(S23&lt;0,1+V22,0),"")</f>
        <v/>
      </c>
      <c r="W23">
        <f t="shared" si="2"/>
        <v>1</v>
      </c>
    </row>
    <row r="24" spans="2:23" x14ac:dyDescent="0.2">
      <c r="B24" s="42">
        <v>16</v>
      </c>
      <c r="C24" s="44">
        <f t="shared" si="3"/>
        <v>387749.15407018107</v>
      </c>
      <c r="D24" s="44"/>
      <c r="E24" s="42">
        <v>2016</v>
      </c>
      <c r="F24" s="8">
        <v>43786</v>
      </c>
      <c r="G24" s="42" t="s">
        <v>3</v>
      </c>
      <c r="H24" s="45">
        <v>108.886</v>
      </c>
      <c r="I24" s="45"/>
      <c r="J24" s="42">
        <v>56.9</v>
      </c>
      <c r="K24" s="46">
        <f t="shared" si="4"/>
        <v>11632.474622105432</v>
      </c>
      <c r="L24" s="47"/>
      <c r="M24" s="6">
        <f>IF(J24="","",(K24/J24)/LOOKUP(RIGHT($D$2,3),定数!$A$6:$A$13,定数!$B$6:$B$13))</f>
        <v>2.0443716383313588</v>
      </c>
      <c r="N24" s="42">
        <v>2016</v>
      </c>
      <c r="O24" s="8">
        <v>43786</v>
      </c>
      <c r="P24" s="45">
        <v>109.455</v>
      </c>
      <c r="Q24" s="45"/>
      <c r="R24" s="48">
        <f>IF(P24="","",T24*M24*LOOKUP(RIGHT($D$2,3),定数!$A$6:$A$13,定数!$B$6:$B$13))</f>
        <v>-11632.474622105485</v>
      </c>
      <c r="S24" s="48"/>
      <c r="T24" s="49">
        <f t="shared" si="5"/>
        <v>-56.900000000000261</v>
      </c>
      <c r="U24" s="49"/>
      <c r="V24" t="str">
        <f t="shared" si="7"/>
        <v/>
      </c>
      <c r="W24">
        <f t="shared" si="2"/>
        <v>2</v>
      </c>
    </row>
    <row r="25" spans="2:23" x14ac:dyDescent="0.2">
      <c r="B25" s="42">
        <v>17</v>
      </c>
      <c r="C25" s="44">
        <f>IF(R24="","",C24+R24)</f>
        <v>376116.67944807559</v>
      </c>
      <c r="D25" s="44"/>
      <c r="E25" s="42">
        <v>2016</v>
      </c>
      <c r="F25" s="8">
        <v>43797</v>
      </c>
      <c r="G25" s="42" t="s">
        <v>3</v>
      </c>
      <c r="H25" s="45">
        <v>112.20399999999999</v>
      </c>
      <c r="I25" s="45"/>
      <c r="J25" s="42">
        <v>58.5</v>
      </c>
      <c r="K25" s="46">
        <f t="shared" si="4"/>
        <v>11283.500383442268</v>
      </c>
      <c r="L25" s="47"/>
      <c r="M25" s="6">
        <f>IF(J25="","",(K25/J25)/LOOKUP(RIGHT($D$2,3),定数!$A$6:$A$13,定数!$B$6:$B$13))</f>
        <v>1.9288034843491055</v>
      </c>
      <c r="N25" s="42">
        <v>2016</v>
      </c>
      <c r="O25" s="88">
        <v>43797</v>
      </c>
      <c r="P25" s="45">
        <v>112.789</v>
      </c>
      <c r="Q25" s="45"/>
      <c r="R25" s="48">
        <f>IF(P25="","",T25*M25*LOOKUP(RIGHT($D$2,3),定数!$A$6:$A$13,定数!$B$6:$B$13))</f>
        <v>-11283.500383442421</v>
      </c>
      <c r="S25" s="48"/>
      <c r="T25" s="49">
        <f t="shared" si="5"/>
        <v>-58.500000000000796</v>
      </c>
      <c r="U25" s="49"/>
      <c r="V25" t="str">
        <f t="shared" si="7"/>
        <v/>
      </c>
      <c r="W25">
        <f t="shared" si="2"/>
        <v>3</v>
      </c>
    </row>
    <row r="26" spans="2:23" x14ac:dyDescent="0.2">
      <c r="B26" s="42">
        <v>18</v>
      </c>
      <c r="C26" s="44">
        <f t="shared" ref="C26:C30" si="8">IF(R25="","",C25+R25)</f>
        <v>364833.17906463315</v>
      </c>
      <c r="D26" s="44"/>
      <c r="E26" s="42">
        <v>2016</v>
      </c>
      <c r="F26" s="8">
        <v>43814</v>
      </c>
      <c r="G26" s="42" t="s">
        <v>4</v>
      </c>
      <c r="H26" s="45">
        <v>118.602</v>
      </c>
      <c r="I26" s="45"/>
      <c r="J26" s="42">
        <v>94.8</v>
      </c>
      <c r="K26" s="46">
        <f t="shared" si="4"/>
        <v>10944.995371938994</v>
      </c>
      <c r="L26" s="47"/>
      <c r="M26" s="6">
        <f>IF(J26="","",(K26/J26)/LOOKUP(RIGHT($D$2,3),定数!$A$6:$A$13,定数!$B$6:$B$13))</f>
        <v>1.1545353767868136</v>
      </c>
      <c r="N26" s="42">
        <v>2016</v>
      </c>
      <c r="O26" s="8">
        <v>43816</v>
      </c>
      <c r="P26" s="45">
        <v>117.654</v>
      </c>
      <c r="Q26" s="45"/>
      <c r="R26" s="48">
        <f>IF(P26="","",T26*M26*LOOKUP(RIGHT($D$2,3),定数!$A$6:$A$13,定数!$B$6:$B$13))</f>
        <v>-10944.99537193908</v>
      </c>
      <c r="S26" s="48"/>
      <c r="T26" s="49">
        <f t="shared" si="5"/>
        <v>-94.80000000000075</v>
      </c>
      <c r="U26" s="49"/>
      <c r="V26" t="str">
        <f t="shared" si="7"/>
        <v/>
      </c>
      <c r="W26">
        <f t="shared" si="2"/>
        <v>4</v>
      </c>
    </row>
    <row r="27" spans="2:23" x14ac:dyDescent="0.2">
      <c r="B27" s="42">
        <v>19</v>
      </c>
      <c r="C27" s="44">
        <f t="shared" si="8"/>
        <v>353888.18369269406</v>
      </c>
      <c r="D27" s="44"/>
      <c r="E27" s="42">
        <v>2017</v>
      </c>
      <c r="F27" s="8">
        <v>43502</v>
      </c>
      <c r="G27" s="42" t="s">
        <v>3</v>
      </c>
      <c r="H27" s="45">
        <v>112.477</v>
      </c>
      <c r="I27" s="45"/>
      <c r="J27" s="42">
        <v>29.1</v>
      </c>
      <c r="K27" s="46">
        <f t="shared" si="4"/>
        <v>10616.645510780821</v>
      </c>
      <c r="L27" s="47"/>
      <c r="M27" s="6">
        <f>IF(J27="","",(K27/J27)/LOOKUP(RIGHT($D$2,3),定数!$A$6:$A$13,定数!$B$6:$B$13))</f>
        <v>3.6483317906463304</v>
      </c>
      <c r="N27" s="42">
        <v>2017</v>
      </c>
      <c r="O27" s="88">
        <v>43503</v>
      </c>
      <c r="P27" s="89">
        <v>111.925</v>
      </c>
      <c r="Q27" s="89"/>
      <c r="R27" s="48">
        <f>IF(P27="","",T27*M27*LOOKUP(RIGHT($D$2,3),定数!$A$6:$A$13,定数!$B$6:$B$13))</f>
        <v>20138.791484367986</v>
      </c>
      <c r="S27" s="48"/>
      <c r="T27" s="49">
        <f t="shared" si="5"/>
        <v>55.200000000000671</v>
      </c>
      <c r="U27" s="49"/>
      <c r="V27" t="str">
        <f t="shared" si="7"/>
        <v/>
      </c>
      <c r="W27">
        <f t="shared" si="2"/>
        <v>0</v>
      </c>
    </row>
    <row r="28" spans="2:23" x14ac:dyDescent="0.2">
      <c r="B28" s="42">
        <v>20</v>
      </c>
      <c r="C28" s="44">
        <f t="shared" si="8"/>
        <v>374026.97517706204</v>
      </c>
      <c r="D28" s="44"/>
      <c r="E28" s="42">
        <v>2017</v>
      </c>
      <c r="F28" s="8">
        <v>43507</v>
      </c>
      <c r="G28" s="42" t="s">
        <v>4</v>
      </c>
      <c r="H28" s="45">
        <v>113.63</v>
      </c>
      <c r="I28" s="45"/>
      <c r="J28" s="42">
        <v>77.5</v>
      </c>
      <c r="K28" s="46">
        <f t="shared" si="4"/>
        <v>11220.80925531186</v>
      </c>
      <c r="L28" s="47"/>
      <c r="M28" s="6">
        <f>IF(J28="","",(K28/J28)/LOOKUP(RIGHT($D$2,3),定数!$A$6:$A$13,定数!$B$6:$B$13))</f>
        <v>1.4478463555241108</v>
      </c>
      <c r="N28" s="42">
        <v>2017</v>
      </c>
      <c r="O28" s="8">
        <v>43513</v>
      </c>
      <c r="P28" s="45">
        <v>112.855</v>
      </c>
      <c r="Q28" s="45"/>
      <c r="R28" s="48">
        <f>IF(P28="","",T28*M28*LOOKUP(RIGHT($D$2,3),定数!$A$6:$A$13,定数!$B$6:$B$13))</f>
        <v>-11220.809255311735</v>
      </c>
      <c r="S28" s="48"/>
      <c r="T28" s="49">
        <f t="shared" si="5"/>
        <v>-77.499999999999147</v>
      </c>
      <c r="U28" s="49"/>
      <c r="V28" t="str">
        <f t="shared" si="7"/>
        <v/>
      </c>
      <c r="W28">
        <f t="shared" si="2"/>
        <v>1</v>
      </c>
    </row>
    <row r="29" spans="2:23" x14ac:dyDescent="0.2">
      <c r="B29" s="42">
        <v>21</v>
      </c>
      <c r="C29" s="44">
        <f t="shared" si="8"/>
        <v>362806.1659217503</v>
      </c>
      <c r="D29" s="44"/>
      <c r="E29" s="42">
        <v>2017</v>
      </c>
      <c r="F29" s="8">
        <v>43509</v>
      </c>
      <c r="G29" s="42" t="s">
        <v>4</v>
      </c>
      <c r="H29" s="45">
        <v>113.938</v>
      </c>
      <c r="I29" s="45"/>
      <c r="J29" s="42">
        <v>32.6</v>
      </c>
      <c r="K29" s="46">
        <f t="shared" si="4"/>
        <v>10884.184977652509</v>
      </c>
      <c r="L29" s="47"/>
      <c r="M29" s="6">
        <f>IF(J29="","",(K29/J29)/LOOKUP(RIGHT($D$2,3),定数!$A$6:$A$13,定数!$B$6:$B$13))</f>
        <v>3.3387070483596655</v>
      </c>
      <c r="N29" s="42">
        <v>2017</v>
      </c>
      <c r="O29" s="88">
        <v>43510</v>
      </c>
      <c r="P29" s="45">
        <v>114.557</v>
      </c>
      <c r="Q29" s="45"/>
      <c r="R29" s="48">
        <f>IF(P29="","",T29*M29*LOOKUP(RIGHT($D$2,3),定数!$A$6:$A$13,定数!$B$6:$B$13))</f>
        <v>20666.596629346321</v>
      </c>
      <c r="S29" s="48"/>
      <c r="T29" s="49">
        <f t="shared" si="5"/>
        <v>61.899999999999977</v>
      </c>
      <c r="U29" s="49"/>
      <c r="V29" t="str">
        <f t="shared" si="7"/>
        <v/>
      </c>
      <c r="W29">
        <f t="shared" si="2"/>
        <v>0</v>
      </c>
    </row>
    <row r="30" spans="2:23" x14ac:dyDescent="0.2">
      <c r="B30" s="42">
        <v>22</v>
      </c>
      <c r="C30" s="44">
        <f t="shared" si="8"/>
        <v>383472.76255109662</v>
      </c>
      <c r="D30" s="44"/>
      <c r="E30" s="42">
        <v>2017</v>
      </c>
      <c r="F30" s="8">
        <v>43523</v>
      </c>
      <c r="G30" s="42" t="s">
        <v>3</v>
      </c>
      <c r="H30" s="45">
        <v>112.173</v>
      </c>
      <c r="I30" s="45"/>
      <c r="J30" s="42">
        <v>31.1</v>
      </c>
      <c r="K30" s="46">
        <f t="shared" si="4"/>
        <v>11504.182876532897</v>
      </c>
      <c r="L30" s="47"/>
      <c r="M30" s="6">
        <f>IF(J30="","",(K30/J30)/LOOKUP(RIGHT($D$2,3),定数!$A$6:$A$13,定数!$B$6:$B$13))</f>
        <v>3.6990941725186159</v>
      </c>
      <c r="N30" s="42">
        <v>2017</v>
      </c>
      <c r="O30" s="8">
        <v>43524</v>
      </c>
      <c r="P30" s="45">
        <v>112.48399999999999</v>
      </c>
      <c r="Q30" s="45"/>
      <c r="R30" s="48">
        <f>IF(P30="","",T30*M30*LOOKUP(RIGHT($D$2,3),定数!$A$6:$A$13,定数!$B$6:$B$13))</f>
        <v>-11504.18287653263</v>
      </c>
      <c r="S30" s="48"/>
      <c r="T30" s="49">
        <f t="shared" si="5"/>
        <v>-31.099999999999284</v>
      </c>
      <c r="U30" s="49"/>
      <c r="V30" t="str">
        <f t="shared" si="7"/>
        <v/>
      </c>
      <c r="W30">
        <f t="shared" si="2"/>
        <v>1</v>
      </c>
    </row>
    <row r="31" spans="2:23" x14ac:dyDescent="0.2">
      <c r="B31" s="42">
        <v>23</v>
      </c>
      <c r="C31" s="44">
        <f>IF(R30="","",C30+R30)</f>
        <v>371968.57967456401</v>
      </c>
      <c r="D31" s="44"/>
      <c r="E31" s="42">
        <v>2017</v>
      </c>
      <c r="F31" s="8">
        <v>43527</v>
      </c>
      <c r="G31" s="42" t="s">
        <v>4</v>
      </c>
      <c r="H31" s="45">
        <v>114.54</v>
      </c>
      <c r="I31" s="45"/>
      <c r="J31" s="42">
        <v>29.9</v>
      </c>
      <c r="K31" s="46">
        <f t="shared" si="4"/>
        <v>11159.05739023692</v>
      </c>
      <c r="L31" s="47"/>
      <c r="M31" s="6">
        <f>IF(J31="","",(K31/J31)/LOOKUP(RIGHT($D$2,3),定数!$A$6:$A$13,定数!$B$6:$B$13))</f>
        <v>3.7321262174705421</v>
      </c>
      <c r="N31" s="42">
        <v>2017</v>
      </c>
      <c r="O31" s="8">
        <v>43528</v>
      </c>
      <c r="P31" s="45">
        <v>114.241</v>
      </c>
      <c r="Q31" s="45"/>
      <c r="R31" s="48">
        <f>IF(P31="","",T31*M31*LOOKUP(RIGHT($D$2,3),定数!$A$6:$A$13,定数!$B$6:$B$13))</f>
        <v>-11159.057390237167</v>
      </c>
      <c r="S31" s="48"/>
      <c r="T31" s="49">
        <f t="shared" si="5"/>
        <v>-29.900000000000659</v>
      </c>
      <c r="U31" s="49"/>
      <c r="V31" t="str">
        <f t="shared" si="7"/>
        <v/>
      </c>
      <c r="W31">
        <f t="shared" si="2"/>
        <v>2</v>
      </c>
    </row>
    <row r="32" spans="2:23" x14ac:dyDescent="0.2">
      <c r="B32" s="42">
        <v>24</v>
      </c>
      <c r="C32" s="44">
        <f t="shared" ref="C32:C44" si="9">IF(R31="","",C31+R31)</f>
        <v>360809.52228432684</v>
      </c>
      <c r="D32" s="44"/>
      <c r="E32" s="42">
        <v>2017</v>
      </c>
      <c r="F32" s="8">
        <v>43544</v>
      </c>
      <c r="G32" s="42" t="s">
        <v>3</v>
      </c>
      <c r="H32" s="45">
        <v>112.685</v>
      </c>
      <c r="I32" s="45"/>
      <c r="J32" s="42">
        <v>20.5</v>
      </c>
      <c r="K32" s="46">
        <f t="shared" si="4"/>
        <v>10824.285668529805</v>
      </c>
      <c r="L32" s="47"/>
      <c r="M32" s="6">
        <f>IF(J32="","",(K32/J32)/LOOKUP(RIGHT($D$2,3),定数!$A$6:$A$13,定数!$B$6:$B$13))</f>
        <v>5.2801393505023437</v>
      </c>
      <c r="N32" s="42">
        <v>2017</v>
      </c>
      <c r="O32" s="8">
        <v>43545</v>
      </c>
      <c r="P32" s="45">
        <v>112.30500000000001</v>
      </c>
      <c r="Q32" s="45"/>
      <c r="R32" s="48">
        <f>IF(P32="","",T32*M32*LOOKUP(RIGHT($D$2,3),定数!$A$6:$A$13,定数!$B$6:$B$13))</f>
        <v>20064.529531908665</v>
      </c>
      <c r="S32" s="48"/>
      <c r="T32" s="49">
        <f t="shared" si="5"/>
        <v>37.999999999999545</v>
      </c>
      <c r="U32" s="49"/>
      <c r="V32" t="str">
        <f t="shared" si="7"/>
        <v/>
      </c>
      <c r="W32">
        <f t="shared" si="2"/>
        <v>0</v>
      </c>
    </row>
    <row r="33" spans="2:23" x14ac:dyDescent="0.2">
      <c r="B33" s="42">
        <v>25</v>
      </c>
      <c r="C33" s="44">
        <f t="shared" si="9"/>
        <v>380874.05181623553</v>
      </c>
      <c r="D33" s="44"/>
      <c r="E33" s="42">
        <v>2017</v>
      </c>
      <c r="F33" s="8">
        <v>43553</v>
      </c>
      <c r="G33" s="42" t="s">
        <v>4</v>
      </c>
      <c r="H33" s="45">
        <v>111.09</v>
      </c>
      <c r="I33" s="45"/>
      <c r="J33" s="42">
        <v>38.1</v>
      </c>
      <c r="K33" s="46">
        <f t="shared" si="4"/>
        <v>11426.221554487065</v>
      </c>
      <c r="L33" s="47"/>
      <c r="M33" s="6">
        <f>IF(J33="","",(K33/J33)/LOOKUP(RIGHT($D$2,3),定数!$A$6:$A$13,定数!$B$6:$B$13))</f>
        <v>2.9990082820176025</v>
      </c>
      <c r="N33" s="42">
        <v>2017</v>
      </c>
      <c r="O33" s="8">
        <v>43555</v>
      </c>
      <c r="P33" s="45">
        <v>111.82299999999999</v>
      </c>
      <c r="Q33" s="45"/>
      <c r="R33" s="48">
        <f>IF(P33="","",T33*M33*LOOKUP(RIGHT($D$2,3),定数!$A$6:$A$13,定数!$B$6:$B$13))</f>
        <v>21982.730707188723</v>
      </c>
      <c r="S33" s="48"/>
      <c r="T33" s="49">
        <f t="shared" si="5"/>
        <v>73.299999999998988</v>
      </c>
      <c r="U33" s="49"/>
      <c r="V33" t="str">
        <f t="shared" si="7"/>
        <v/>
      </c>
      <c r="W33">
        <f t="shared" si="2"/>
        <v>0</v>
      </c>
    </row>
    <row r="34" spans="2:23" x14ac:dyDescent="0.2">
      <c r="B34" s="42">
        <v>26</v>
      </c>
      <c r="C34" s="44">
        <f t="shared" si="9"/>
        <v>402856.78252342425</v>
      </c>
      <c r="D34" s="44"/>
      <c r="E34" s="42">
        <v>2017</v>
      </c>
      <c r="F34" s="8">
        <v>43582</v>
      </c>
      <c r="G34" s="42" t="s">
        <v>4</v>
      </c>
      <c r="H34" s="45">
        <v>111.35899999999999</v>
      </c>
      <c r="I34" s="45"/>
      <c r="J34" s="42">
        <v>25.4</v>
      </c>
      <c r="K34" s="46">
        <f t="shared" si="4"/>
        <v>12085.703475702727</v>
      </c>
      <c r="L34" s="47"/>
      <c r="M34" s="6">
        <f>IF(J34="","",(K34/J34)/LOOKUP(RIGHT($D$2,3),定数!$A$6:$A$13,定数!$B$6:$B$13))</f>
        <v>4.7581509746861137</v>
      </c>
      <c r="N34" s="42">
        <v>2017</v>
      </c>
      <c r="O34" s="8">
        <v>43582</v>
      </c>
      <c r="P34" s="45">
        <v>111.105</v>
      </c>
      <c r="Q34" s="45"/>
      <c r="R34" s="48">
        <f>IF(P34="","",T34*M34*LOOKUP(RIGHT($D$2,3),定数!$A$6:$A$13,定数!$B$6:$B$13))</f>
        <v>-12085.703475702287</v>
      </c>
      <c r="S34" s="48"/>
      <c r="T34" s="49">
        <f t="shared" si="5"/>
        <v>-25.399999999999068</v>
      </c>
      <c r="U34" s="49"/>
      <c r="V34" t="str">
        <f t="shared" si="7"/>
        <v/>
      </c>
      <c r="W34">
        <f t="shared" si="2"/>
        <v>1</v>
      </c>
    </row>
    <row r="35" spans="2:23" x14ac:dyDescent="0.2">
      <c r="B35" s="42">
        <v>27</v>
      </c>
      <c r="C35" s="44">
        <f t="shared" si="9"/>
        <v>390771.07904772199</v>
      </c>
      <c r="D35" s="44"/>
      <c r="E35" s="42">
        <v>2017</v>
      </c>
      <c r="F35" s="8">
        <v>43615</v>
      </c>
      <c r="G35" s="42" t="s">
        <v>3</v>
      </c>
      <c r="H35" s="45">
        <v>110.881</v>
      </c>
      <c r="I35" s="45"/>
      <c r="J35" s="42">
        <v>34.799999999999997</v>
      </c>
      <c r="K35" s="46">
        <f t="shared" si="4"/>
        <v>11723.132371431659</v>
      </c>
      <c r="L35" s="47"/>
      <c r="M35" s="6">
        <f>IF(J35="","",(K35/J35)/LOOKUP(RIGHT($D$2,3),定数!$A$6:$A$13,定数!$B$6:$B$13))</f>
        <v>3.3687161986872587</v>
      </c>
      <c r="N35" s="42">
        <v>2017</v>
      </c>
      <c r="O35" s="8">
        <v>43617</v>
      </c>
      <c r="P35" s="45">
        <v>111.229</v>
      </c>
      <c r="Q35" s="45"/>
      <c r="R35" s="48">
        <f>IF(P35="","",T35*M35*LOOKUP(RIGHT($D$2,3),定数!$A$6:$A$13,定数!$B$6:$B$13))</f>
        <v>-11723.132371431626</v>
      </c>
      <c r="S35" s="48"/>
      <c r="T35" s="49">
        <f t="shared" si="5"/>
        <v>-34.799999999999898</v>
      </c>
      <c r="U35" s="49"/>
      <c r="V35" t="str">
        <f t="shared" si="7"/>
        <v/>
      </c>
      <c r="W35">
        <f t="shared" si="2"/>
        <v>2</v>
      </c>
    </row>
    <row r="36" spans="2:23" x14ac:dyDescent="0.2">
      <c r="B36" s="42">
        <v>28</v>
      </c>
      <c r="C36" s="44">
        <f t="shared" si="9"/>
        <v>379047.94667629036</v>
      </c>
      <c r="D36" s="44"/>
      <c r="E36" s="42">
        <v>2017</v>
      </c>
      <c r="F36" s="8">
        <v>43713</v>
      </c>
      <c r="G36" s="42" t="s">
        <v>3</v>
      </c>
      <c r="H36" s="45">
        <v>109.255</v>
      </c>
      <c r="I36" s="45"/>
      <c r="J36" s="42">
        <v>29.1</v>
      </c>
      <c r="K36" s="46">
        <f t="shared" si="4"/>
        <v>11371.438400288711</v>
      </c>
      <c r="L36" s="47"/>
      <c r="M36" s="6">
        <f>IF(J36="","",(K36/J36)/LOOKUP(RIGHT($D$2,3),定数!$A$6:$A$13,定数!$B$6:$B$13))</f>
        <v>3.9077107904772204</v>
      </c>
      <c r="N36" s="42">
        <v>2017</v>
      </c>
      <c r="O36" s="8">
        <v>43716</v>
      </c>
      <c r="P36" s="45">
        <v>108.703</v>
      </c>
      <c r="Q36" s="45"/>
      <c r="R36" s="48">
        <f>IF(P36="","",T36*M36*LOOKUP(RIGHT($D$2,3),定数!$A$6:$A$13,定数!$B$6:$B$13))</f>
        <v>21570.563563433963</v>
      </c>
      <c r="S36" s="48"/>
      <c r="T36" s="49">
        <f t="shared" si="5"/>
        <v>55.19999999999925</v>
      </c>
      <c r="U36" s="49"/>
      <c r="V36" t="str">
        <f t="shared" si="7"/>
        <v/>
      </c>
      <c r="W36">
        <f t="shared" si="2"/>
        <v>0</v>
      </c>
    </row>
    <row r="37" spans="2:23" x14ac:dyDescent="0.2">
      <c r="B37" s="42">
        <v>29</v>
      </c>
      <c r="C37" s="44">
        <f t="shared" si="9"/>
        <v>400618.5102397243</v>
      </c>
      <c r="D37" s="44"/>
      <c r="E37" s="42">
        <v>2017</v>
      </c>
      <c r="F37" s="8">
        <v>43714</v>
      </c>
      <c r="G37" s="42" t="s">
        <v>3</v>
      </c>
      <c r="H37" s="45">
        <v>108.768</v>
      </c>
      <c r="I37" s="45"/>
      <c r="J37" s="42">
        <v>40</v>
      </c>
      <c r="K37" s="46">
        <f t="shared" si="4"/>
        <v>12018.555307191729</v>
      </c>
      <c r="L37" s="47"/>
      <c r="M37" s="6">
        <f>IF(J37="","",(K37/J37)/LOOKUP(RIGHT($D$2,3),定数!$A$6:$A$13,定数!$B$6:$B$13))</f>
        <v>3.0046388267979323</v>
      </c>
      <c r="N37" s="42">
        <v>2017</v>
      </c>
      <c r="O37" s="8">
        <v>43715</v>
      </c>
      <c r="P37" s="45">
        <v>109.16800000000001</v>
      </c>
      <c r="Q37" s="45"/>
      <c r="R37" s="48">
        <f>IF(P37="","",T37*M37*LOOKUP(RIGHT($D$2,3),定数!$A$6:$A$13,定数!$B$6:$B$13))</f>
        <v>-12018.5553071919</v>
      </c>
      <c r="S37" s="48"/>
      <c r="T37" s="49">
        <f t="shared" si="5"/>
        <v>-40.000000000000568</v>
      </c>
      <c r="U37" s="49"/>
      <c r="V37" t="str">
        <f t="shared" si="7"/>
        <v/>
      </c>
      <c r="W37">
        <f t="shared" si="2"/>
        <v>1</v>
      </c>
    </row>
    <row r="38" spans="2:23" x14ac:dyDescent="0.2">
      <c r="B38" s="42">
        <v>30</v>
      </c>
      <c r="C38" s="44">
        <f t="shared" si="9"/>
        <v>388599.95493253239</v>
      </c>
      <c r="D38" s="44"/>
      <c r="E38" s="42">
        <v>2017</v>
      </c>
      <c r="F38" s="8">
        <v>43765</v>
      </c>
      <c r="G38" s="42" t="s">
        <v>4</v>
      </c>
      <c r="H38" s="45">
        <v>114.041</v>
      </c>
      <c r="I38" s="45"/>
      <c r="J38" s="42">
        <v>34.5</v>
      </c>
      <c r="K38" s="46">
        <f t="shared" si="4"/>
        <v>11657.998647975972</v>
      </c>
      <c r="L38" s="47"/>
      <c r="M38" s="6">
        <f>IF(J38="","",(K38/J38)/LOOKUP(RIGHT($D$2,3),定数!$A$6:$A$13,定数!$B$6:$B$13))</f>
        <v>3.3791300428915862</v>
      </c>
      <c r="N38" s="42">
        <v>2017</v>
      </c>
      <c r="O38" s="8">
        <v>43766</v>
      </c>
      <c r="P38" s="45">
        <v>113.696</v>
      </c>
      <c r="Q38" s="45"/>
      <c r="R38" s="48">
        <f>IF(P38="","",T38*M38*LOOKUP(RIGHT($D$2,3),定数!$A$6:$A$13,定数!$B$6:$B$13))</f>
        <v>-11657.998647975934</v>
      </c>
      <c r="S38" s="48"/>
      <c r="T38" s="49">
        <f t="shared" si="5"/>
        <v>-34.499999999999886</v>
      </c>
      <c r="U38" s="49"/>
      <c r="V38" t="str">
        <f t="shared" si="7"/>
        <v/>
      </c>
      <c r="W38">
        <f t="shared" si="2"/>
        <v>2</v>
      </c>
    </row>
    <row r="39" spans="2:23" x14ac:dyDescent="0.2">
      <c r="B39" s="42">
        <v>31</v>
      </c>
      <c r="C39" s="44">
        <f t="shared" si="9"/>
        <v>376941.95628455648</v>
      </c>
      <c r="D39" s="44"/>
      <c r="E39" s="42">
        <v>2017</v>
      </c>
      <c r="F39" s="8">
        <v>43772</v>
      </c>
      <c r="G39" s="42" t="s">
        <v>4</v>
      </c>
      <c r="H39" s="45">
        <v>114.066</v>
      </c>
      <c r="I39" s="45"/>
      <c r="J39" s="42">
        <v>18.100000000000001</v>
      </c>
      <c r="K39" s="46">
        <f t="shared" si="4"/>
        <v>11308.258688536695</v>
      </c>
      <c r="L39" s="47"/>
      <c r="M39" s="6">
        <f>IF(J39="","",(K39/J39)/LOOKUP(RIGHT($D$2,3),定数!$A$6:$A$13,定数!$B$6:$B$13))</f>
        <v>6.2476567339981726</v>
      </c>
      <c r="N39" s="42">
        <v>2017</v>
      </c>
      <c r="O39" s="8">
        <v>43772</v>
      </c>
      <c r="P39" s="45">
        <v>113.88500000000001</v>
      </c>
      <c r="Q39" s="45"/>
      <c r="R39" s="48">
        <f>IF(P39="","",T39*M39*LOOKUP(RIGHT($D$2,3),定数!$A$6:$A$13,定数!$B$6:$B$13))</f>
        <v>-11308.258688536529</v>
      </c>
      <c r="S39" s="48"/>
      <c r="T39" s="49">
        <f t="shared" si="5"/>
        <v>-18.099999999999739</v>
      </c>
      <c r="U39" s="49"/>
      <c r="V39" t="str">
        <f t="shared" si="7"/>
        <v/>
      </c>
      <c r="W39">
        <f t="shared" si="2"/>
        <v>3</v>
      </c>
    </row>
    <row r="40" spans="2:23" x14ac:dyDescent="0.2">
      <c r="B40" s="42">
        <v>32</v>
      </c>
      <c r="C40" s="44">
        <f t="shared" si="9"/>
        <v>365633.69759601995</v>
      </c>
      <c r="D40" s="44"/>
      <c r="E40" s="42">
        <v>2017</v>
      </c>
      <c r="F40" s="8">
        <v>43779</v>
      </c>
      <c r="G40" s="42" t="s">
        <v>3</v>
      </c>
      <c r="H40" s="45">
        <v>113.309</v>
      </c>
      <c r="I40" s="45"/>
      <c r="J40" s="42">
        <v>31.9</v>
      </c>
      <c r="K40" s="46">
        <f t="shared" si="4"/>
        <v>10969.010927880598</v>
      </c>
      <c r="L40" s="47"/>
      <c r="M40" s="6">
        <f>IF(J40="","",(K40/J40)/LOOKUP(RIGHT($D$2,3),定数!$A$6:$A$13,定数!$B$6:$B$13))</f>
        <v>3.4385614193983063</v>
      </c>
      <c r="N40" s="42">
        <v>2017</v>
      </c>
      <c r="O40" s="8">
        <v>43782</v>
      </c>
      <c r="P40" s="45">
        <v>113.628</v>
      </c>
      <c r="Q40" s="45"/>
      <c r="R40" s="48">
        <f>IF(P40="","",T40*M40*LOOKUP(RIGHT($D$2,3),定数!$A$6:$A$13,定数!$B$6:$B$13))</f>
        <v>-10969.010927880687</v>
      </c>
      <c r="S40" s="48"/>
      <c r="T40" s="49">
        <f t="shared" si="5"/>
        <v>-31.900000000000261</v>
      </c>
      <c r="U40" s="49"/>
      <c r="V40" t="str">
        <f t="shared" si="7"/>
        <v/>
      </c>
      <c r="W40">
        <f t="shared" si="2"/>
        <v>4</v>
      </c>
    </row>
    <row r="41" spans="2:23" x14ac:dyDescent="0.2">
      <c r="B41" s="42">
        <v>33</v>
      </c>
      <c r="C41" s="44">
        <f t="shared" ref="C41:C43" si="10">IF(R40="","",C40+R40)</f>
        <v>354664.68666813924</v>
      </c>
      <c r="D41" s="44"/>
      <c r="E41" s="42">
        <v>2018</v>
      </c>
      <c r="F41" s="8">
        <v>43473</v>
      </c>
      <c r="G41" s="42" t="s">
        <v>4</v>
      </c>
      <c r="H41" s="45">
        <v>113.185</v>
      </c>
      <c r="I41" s="45"/>
      <c r="J41" s="42">
        <v>17.600000000000001</v>
      </c>
      <c r="K41" s="46">
        <f t="shared" ref="K41:K63" si="11">IF(J41="","",C41*0.03)</f>
        <v>10639.940600044178</v>
      </c>
      <c r="L41" s="47"/>
      <c r="M41" s="6">
        <f>IF(J41="","",(K41/J41)/LOOKUP(RIGHT($D$2,3),定数!$A$6:$A$13,定数!$B$6:$B$13))</f>
        <v>6.0454207954796457</v>
      </c>
      <c r="N41" s="42">
        <v>2018</v>
      </c>
      <c r="O41" s="8">
        <v>43473</v>
      </c>
      <c r="P41" s="45">
        <v>113.009</v>
      </c>
      <c r="Q41" s="45"/>
      <c r="R41" s="48">
        <f>IF(P41="","",T41*M41*LOOKUP(RIGHT($D$2,3),定数!$A$6:$A$13,定数!$B$6:$B$13))</f>
        <v>-10639.940600044294</v>
      </c>
      <c r="S41" s="48"/>
      <c r="T41" s="49">
        <f t="shared" ref="T41:T63" si="12">IF(P41="","",IF(G41="買",(P41-H41),(H41-P41))*IF(RIGHT($D$2,3)="JPY",100,10000))</f>
        <v>-17.600000000000193</v>
      </c>
      <c r="U41" s="49"/>
      <c r="V41" t="str">
        <f t="shared" si="7"/>
        <v/>
      </c>
      <c r="W41">
        <f t="shared" si="2"/>
        <v>5</v>
      </c>
    </row>
    <row r="42" spans="2:23" x14ac:dyDescent="0.2">
      <c r="B42" s="42">
        <v>34</v>
      </c>
      <c r="C42" s="44">
        <f t="shared" si="10"/>
        <v>344024.74606809497</v>
      </c>
      <c r="D42" s="44"/>
      <c r="E42" s="42">
        <v>2018</v>
      </c>
      <c r="F42" s="8">
        <v>43494</v>
      </c>
      <c r="G42" s="42" t="s">
        <v>3</v>
      </c>
      <c r="H42" s="45">
        <v>108.741</v>
      </c>
      <c r="I42" s="45"/>
      <c r="J42" s="42">
        <v>31.1</v>
      </c>
      <c r="K42" s="46">
        <f t="shared" si="11"/>
        <v>10320.742382042848</v>
      </c>
      <c r="L42" s="47"/>
      <c r="M42" s="6">
        <f>IF(J42="","",(K42/J42)/LOOKUP(RIGHT($D$2,3),定数!$A$6:$A$13,定数!$B$6:$B$13))</f>
        <v>3.31856668232889</v>
      </c>
      <c r="N42" s="42">
        <v>2018</v>
      </c>
      <c r="O42" s="8">
        <v>43495</v>
      </c>
      <c r="P42" s="45">
        <v>109.05200000000001</v>
      </c>
      <c r="Q42" s="45"/>
      <c r="R42" s="48">
        <f>IF(P42="","",T42*M42*LOOKUP(RIGHT($D$2,3),定数!$A$6:$A$13,定数!$B$6:$B$13))</f>
        <v>-10320.742382043081</v>
      </c>
      <c r="S42" s="48"/>
      <c r="T42" s="49">
        <f t="shared" si="12"/>
        <v>-31.100000000000705</v>
      </c>
      <c r="U42" s="49"/>
      <c r="V42" t="str">
        <f t="shared" si="7"/>
        <v/>
      </c>
      <c r="W42">
        <f t="shared" si="2"/>
        <v>6</v>
      </c>
    </row>
    <row r="43" spans="2:23" x14ac:dyDescent="0.2">
      <c r="B43" s="42">
        <v>35</v>
      </c>
      <c r="C43" s="44">
        <f t="shared" si="10"/>
        <v>333704.00368605187</v>
      </c>
      <c r="D43" s="44"/>
      <c r="E43" s="42">
        <v>2018</v>
      </c>
      <c r="F43" s="8">
        <v>43498</v>
      </c>
      <c r="G43" s="42" t="s">
        <v>4</v>
      </c>
      <c r="H43" s="45">
        <v>109.524</v>
      </c>
      <c r="I43" s="45"/>
      <c r="J43" s="42">
        <v>30.3</v>
      </c>
      <c r="K43" s="46">
        <f t="shared" si="11"/>
        <v>10011.120110581556</v>
      </c>
      <c r="L43" s="47"/>
      <c r="M43" s="6">
        <f>IF(J43="","",(K43/J43)/LOOKUP(RIGHT($D$2,3),定数!$A$6:$A$13,定数!$B$6:$B$13))</f>
        <v>3.3040000364955633</v>
      </c>
      <c r="N43" s="42">
        <v>2018</v>
      </c>
      <c r="O43" s="8">
        <v>43498</v>
      </c>
      <c r="P43" s="45">
        <v>110.105</v>
      </c>
      <c r="Q43" s="45"/>
      <c r="R43" s="48">
        <f>IF(P43="","",T43*M43*LOOKUP(RIGHT($D$2,3),定数!$A$6:$A$13,定数!$B$6:$B$13))</f>
        <v>19196.240212039324</v>
      </c>
      <c r="S43" s="48"/>
      <c r="T43" s="49">
        <f t="shared" si="12"/>
        <v>58.100000000000307</v>
      </c>
      <c r="U43" s="49"/>
      <c r="V43" t="str">
        <f t="shared" si="7"/>
        <v/>
      </c>
      <c r="W43">
        <f t="shared" si="2"/>
        <v>0</v>
      </c>
    </row>
    <row r="44" spans="2:23" x14ac:dyDescent="0.2">
      <c r="B44" s="42">
        <v>36</v>
      </c>
      <c r="C44" s="44">
        <f>IF(R43="","",C43+R43)</f>
        <v>352900.2438980912</v>
      </c>
      <c r="D44" s="44"/>
      <c r="E44" s="42">
        <v>2018</v>
      </c>
      <c r="F44" s="8">
        <v>43512</v>
      </c>
      <c r="G44" s="42" t="s">
        <v>3</v>
      </c>
      <c r="H44" s="45">
        <v>106.179</v>
      </c>
      <c r="I44" s="45"/>
      <c r="J44" s="42">
        <v>67</v>
      </c>
      <c r="K44" s="46">
        <f t="shared" si="11"/>
        <v>10587.007316942736</v>
      </c>
      <c r="L44" s="47"/>
      <c r="M44" s="6">
        <f>IF(J44="","",(K44/J44)/LOOKUP(RIGHT($D$2,3),定数!$A$6:$A$13,定数!$B$6:$B$13))</f>
        <v>1.5801503458123485</v>
      </c>
      <c r="N44" s="42">
        <v>2018</v>
      </c>
      <c r="O44" s="8">
        <v>43516</v>
      </c>
      <c r="P44" s="45">
        <v>106.849</v>
      </c>
      <c r="Q44" s="45"/>
      <c r="R44" s="48">
        <f>IF(P44="","",T44*M44*LOOKUP(RIGHT($D$2,3),定数!$A$6:$A$13,定数!$B$6:$B$13))</f>
        <v>-10587.007316942761</v>
      </c>
      <c r="S44" s="48"/>
      <c r="T44" s="49">
        <f t="shared" si="12"/>
        <v>-67.000000000000171</v>
      </c>
      <c r="U44" s="49"/>
      <c r="V44" t="str">
        <f t="shared" si="7"/>
        <v/>
      </c>
      <c r="W44">
        <f t="shared" si="2"/>
        <v>1</v>
      </c>
    </row>
    <row r="45" spans="2:23" x14ac:dyDescent="0.2">
      <c r="B45" s="42">
        <v>37</v>
      </c>
      <c r="C45" s="44">
        <f t="shared" ref="C45:C46" si="13">IF(R44="","",C44+R44)</f>
        <v>342313.23658114846</v>
      </c>
      <c r="D45" s="44"/>
      <c r="E45" s="42">
        <v>2018</v>
      </c>
      <c r="F45" s="8">
        <v>43538</v>
      </c>
      <c r="G45" s="42" t="s">
        <v>3</v>
      </c>
      <c r="H45" s="45">
        <v>106.459</v>
      </c>
      <c r="I45" s="45"/>
      <c r="J45" s="42">
        <v>25.2</v>
      </c>
      <c r="K45" s="46">
        <f t="shared" si="11"/>
        <v>10269.397097434454</v>
      </c>
      <c r="L45" s="47"/>
      <c r="M45" s="6">
        <f>IF(J45="","",(K45/J45)/LOOKUP(RIGHT($D$2,3),定数!$A$6:$A$13,定数!$B$6:$B$13))</f>
        <v>4.0751575783470058</v>
      </c>
      <c r="N45" s="42">
        <v>2018</v>
      </c>
      <c r="O45" s="8">
        <v>43539</v>
      </c>
      <c r="P45" s="45">
        <v>105.985</v>
      </c>
      <c r="Q45" s="45"/>
      <c r="R45" s="48">
        <f>IF(P45="","",T45*M45*LOOKUP(RIGHT($D$2,3),定数!$A$6:$A$13,定数!$B$6:$B$13))</f>
        <v>19316.24692136496</v>
      </c>
      <c r="S45" s="48"/>
      <c r="T45" s="49">
        <f t="shared" si="12"/>
        <v>47.400000000000375</v>
      </c>
      <c r="U45" s="49"/>
      <c r="V45" t="str">
        <f t="shared" si="7"/>
        <v/>
      </c>
      <c r="W45">
        <f t="shared" si="2"/>
        <v>0</v>
      </c>
    </row>
    <row r="46" spans="2:23" x14ac:dyDescent="0.2">
      <c r="B46" s="42">
        <v>38</v>
      </c>
      <c r="C46" s="44">
        <f t="shared" si="13"/>
        <v>361629.48350251344</v>
      </c>
      <c r="D46" s="44"/>
      <c r="E46" s="42">
        <v>2018</v>
      </c>
      <c r="F46" s="8">
        <v>43543</v>
      </c>
      <c r="G46" s="42" t="s">
        <v>3</v>
      </c>
      <c r="H46" s="45">
        <v>105.86</v>
      </c>
      <c r="I46" s="45"/>
      <c r="J46" s="42">
        <v>28.3</v>
      </c>
      <c r="K46" s="46">
        <f t="shared" si="11"/>
        <v>10848.884505075403</v>
      </c>
      <c r="L46" s="47"/>
      <c r="M46" s="6">
        <f>IF(J46="","",(K46/J46)/LOOKUP(RIGHT($D$2,3),定数!$A$6:$A$13,定数!$B$6:$B$13))</f>
        <v>3.8335280936662199</v>
      </c>
      <c r="N46" s="42">
        <v>2018</v>
      </c>
      <c r="O46" s="8">
        <v>43543</v>
      </c>
      <c r="P46" s="45">
        <v>106.143</v>
      </c>
      <c r="Q46" s="45"/>
      <c r="R46" s="48">
        <f>IF(P46="","",T46*M46*LOOKUP(RIGHT($D$2,3),定数!$A$6:$A$13,定数!$B$6:$B$13))</f>
        <v>-10848.88450507545</v>
      </c>
      <c r="S46" s="48"/>
      <c r="T46" s="49">
        <f t="shared" si="12"/>
        <v>-28.300000000000125</v>
      </c>
      <c r="U46" s="49"/>
      <c r="V46" t="str">
        <f t="shared" si="7"/>
        <v/>
      </c>
      <c r="W46">
        <f t="shared" si="2"/>
        <v>1</v>
      </c>
    </row>
    <row r="47" spans="2:23" x14ac:dyDescent="0.2">
      <c r="B47" s="42">
        <v>39</v>
      </c>
      <c r="C47" s="44">
        <f>IF(R46="","",C46+R46)</f>
        <v>350780.59899743798</v>
      </c>
      <c r="D47" s="44"/>
      <c r="E47" s="42">
        <v>2018</v>
      </c>
      <c r="F47" s="8">
        <v>43561</v>
      </c>
      <c r="G47" s="42" t="s">
        <v>4</v>
      </c>
      <c r="H47" s="45">
        <v>107.267</v>
      </c>
      <c r="I47" s="45"/>
      <c r="J47" s="42">
        <v>27.9</v>
      </c>
      <c r="K47" s="46">
        <f t="shared" si="11"/>
        <v>10523.417969923139</v>
      </c>
      <c r="L47" s="47"/>
      <c r="M47" s="6">
        <f>IF(J47="","",(K47/J47)/LOOKUP(RIGHT($D$2,3),定数!$A$6:$A$13,定数!$B$6:$B$13))</f>
        <v>3.7718343978219138</v>
      </c>
      <c r="N47" s="42">
        <v>2018</v>
      </c>
      <c r="O47" s="8">
        <v>43561</v>
      </c>
      <c r="P47" s="45">
        <v>106.988</v>
      </c>
      <c r="Q47" s="45"/>
      <c r="R47" s="48">
        <f>IF(P47="","",T47*M47*LOOKUP(RIGHT($D$2,3),定数!$A$6:$A$13,定数!$B$6:$B$13))</f>
        <v>-10523.417969923003</v>
      </c>
      <c r="S47" s="48"/>
      <c r="T47" s="49">
        <f t="shared" si="12"/>
        <v>-27.899999999999636</v>
      </c>
      <c r="U47" s="49"/>
      <c r="V47" t="str">
        <f t="shared" si="7"/>
        <v/>
      </c>
      <c r="W47">
        <f t="shared" si="2"/>
        <v>2</v>
      </c>
    </row>
    <row r="48" spans="2:23" x14ac:dyDescent="0.2">
      <c r="B48" s="42">
        <v>40</v>
      </c>
      <c r="C48" s="44">
        <f t="shared" ref="C48:C63" si="14">IF(R47="","",C47+R47)</f>
        <v>340257.18102751498</v>
      </c>
      <c r="D48" s="44"/>
      <c r="E48" s="42">
        <v>2018</v>
      </c>
      <c r="F48" s="8">
        <v>43582</v>
      </c>
      <c r="G48" s="42" t="s">
        <v>4</v>
      </c>
      <c r="H48" s="45">
        <v>109.40900000000001</v>
      </c>
      <c r="I48" s="45"/>
      <c r="J48" s="42">
        <v>22.3</v>
      </c>
      <c r="K48" s="46">
        <f t="shared" si="11"/>
        <v>10207.715430825448</v>
      </c>
      <c r="L48" s="47"/>
      <c r="M48" s="6">
        <f>IF(J48="","",(K48/J48)/LOOKUP(RIGHT($D$2,3),定数!$A$6:$A$13,定数!$B$6:$B$13))</f>
        <v>4.5774508658410085</v>
      </c>
      <c r="N48" s="42">
        <v>2018</v>
      </c>
      <c r="O48" s="8">
        <v>43582</v>
      </c>
      <c r="P48" s="45">
        <v>109.18600000000001</v>
      </c>
      <c r="Q48" s="45"/>
      <c r="R48" s="48">
        <f>IF(P48="","",T48*M48*LOOKUP(RIGHT($D$2,3),定数!$A$6:$A$13,定数!$B$6:$B$13))</f>
        <v>-10207.715430825403</v>
      </c>
      <c r="S48" s="48"/>
      <c r="T48" s="49">
        <f t="shared" si="12"/>
        <v>-22.299999999999898</v>
      </c>
      <c r="U48" s="49"/>
      <c r="V48" t="str">
        <f t="shared" si="7"/>
        <v/>
      </c>
      <c r="W48">
        <f t="shared" si="2"/>
        <v>3</v>
      </c>
    </row>
    <row r="49" spans="2:23" x14ac:dyDescent="0.2">
      <c r="B49" s="42">
        <v>41</v>
      </c>
      <c r="C49" s="44">
        <f t="shared" si="14"/>
        <v>330049.46559668955</v>
      </c>
      <c r="D49" s="44"/>
      <c r="E49" s="42">
        <v>2018</v>
      </c>
      <c r="F49" s="8">
        <v>43602</v>
      </c>
      <c r="G49" s="42" t="s">
        <v>4</v>
      </c>
      <c r="H49" s="45">
        <v>110.349</v>
      </c>
      <c r="I49" s="45"/>
      <c r="J49" s="42">
        <v>27.4</v>
      </c>
      <c r="K49" s="46">
        <f t="shared" si="11"/>
        <v>9901.4839679006855</v>
      </c>
      <c r="L49" s="47"/>
      <c r="M49" s="6">
        <f>IF(J49="","",(K49/J49)/LOOKUP(RIGHT($D$2,3),定数!$A$6:$A$13,定数!$B$6:$B$13))</f>
        <v>3.6136802802557249</v>
      </c>
      <c r="N49" s="42">
        <v>2018</v>
      </c>
      <c r="O49" s="8">
        <v>43602</v>
      </c>
      <c r="P49" s="45">
        <v>110.075</v>
      </c>
      <c r="Q49" s="45"/>
      <c r="R49" s="48">
        <f>IF(P49="","",T49*M49*LOOKUP(RIGHT($D$2,3),定数!$A$6:$A$13,定数!$B$6:$B$13))</f>
        <v>-9901.48396790072</v>
      </c>
      <c r="S49" s="48"/>
      <c r="T49" s="49">
        <f t="shared" si="12"/>
        <v>-27.400000000000091</v>
      </c>
      <c r="U49" s="49"/>
      <c r="V49" t="str">
        <f t="shared" si="7"/>
        <v/>
      </c>
      <c r="W49">
        <f t="shared" si="2"/>
        <v>4</v>
      </c>
    </row>
    <row r="50" spans="2:23" x14ac:dyDescent="0.2">
      <c r="B50" s="42">
        <v>42</v>
      </c>
      <c r="C50" s="44">
        <f t="shared" si="14"/>
        <v>320147.98162878881</v>
      </c>
      <c r="D50" s="44"/>
      <c r="E50" s="42">
        <v>2018</v>
      </c>
      <c r="F50" s="8">
        <v>43610</v>
      </c>
      <c r="G50" s="42" t="s">
        <v>3</v>
      </c>
      <c r="H50" s="45">
        <v>109.312</v>
      </c>
      <c r="I50" s="45"/>
      <c r="J50" s="42">
        <v>27.7</v>
      </c>
      <c r="K50" s="46">
        <f t="shared" si="11"/>
        <v>9604.4394488636644</v>
      </c>
      <c r="L50" s="47"/>
      <c r="M50" s="6">
        <f>IF(J50="","",(K50/J50)/LOOKUP(RIGHT($D$2,3),定数!$A$6:$A$13,定数!$B$6:$B$13))</f>
        <v>3.4673066602395903</v>
      </c>
      <c r="N50" s="42">
        <v>2018</v>
      </c>
      <c r="O50" s="8">
        <v>43613</v>
      </c>
      <c r="P50" s="45">
        <v>109.589</v>
      </c>
      <c r="Q50" s="45"/>
      <c r="R50" s="48">
        <f>IF(P50="","",T50*M50*LOOKUP(RIGHT($D$2,3),定数!$A$6:$A$13,定数!$B$6:$B$13))</f>
        <v>-9604.4394488637008</v>
      </c>
      <c r="S50" s="48"/>
      <c r="T50" s="49">
        <f t="shared" si="12"/>
        <v>-27.700000000000102</v>
      </c>
      <c r="U50" s="49"/>
      <c r="V50" t="str">
        <f t="shared" si="7"/>
        <v/>
      </c>
      <c r="W50">
        <f t="shared" si="2"/>
        <v>5</v>
      </c>
    </row>
    <row r="51" spans="2:23" x14ac:dyDescent="0.2">
      <c r="B51" s="42">
        <v>43</v>
      </c>
      <c r="C51" s="44">
        <f t="shared" si="14"/>
        <v>310543.54217992513</v>
      </c>
      <c r="D51" s="44"/>
      <c r="E51" s="42">
        <v>2018</v>
      </c>
      <c r="F51" s="8">
        <v>43616</v>
      </c>
      <c r="G51" s="42" t="s">
        <v>3</v>
      </c>
      <c r="H51" s="45">
        <v>108.61199999999999</v>
      </c>
      <c r="I51" s="45"/>
      <c r="J51" s="42">
        <v>23.6</v>
      </c>
      <c r="K51" s="46">
        <f t="shared" si="11"/>
        <v>9316.306265397754</v>
      </c>
      <c r="L51" s="47"/>
      <c r="M51" s="6">
        <f>IF(J51="","",(K51/J51)/LOOKUP(RIGHT($D$2,3),定数!$A$6:$A$13,定数!$B$6:$B$13))</f>
        <v>3.9475874005922686</v>
      </c>
      <c r="N51" s="42">
        <v>2018</v>
      </c>
      <c r="O51" s="8">
        <v>43616</v>
      </c>
      <c r="P51" s="45">
        <v>108.848</v>
      </c>
      <c r="Q51" s="45"/>
      <c r="R51" s="48">
        <f>IF(P51="","",T51*M51*LOOKUP(RIGHT($D$2,3),定数!$A$6:$A$13,定数!$B$6:$B$13))</f>
        <v>-9316.3062653979196</v>
      </c>
      <c r="S51" s="48"/>
      <c r="T51" s="49">
        <f t="shared" si="12"/>
        <v>-23.600000000000421</v>
      </c>
      <c r="U51" s="49"/>
      <c r="V51" t="str">
        <f t="shared" si="7"/>
        <v/>
      </c>
      <c r="W51">
        <f t="shared" si="2"/>
        <v>6</v>
      </c>
    </row>
    <row r="52" spans="2:23" x14ac:dyDescent="0.2">
      <c r="B52" s="42">
        <v>44</v>
      </c>
      <c r="C52" s="44">
        <f t="shared" si="14"/>
        <v>301227.23591452721</v>
      </c>
      <c r="D52" s="44"/>
      <c r="E52" s="42">
        <v>2018</v>
      </c>
      <c r="F52" s="8">
        <v>43622</v>
      </c>
      <c r="G52" s="42" t="s">
        <v>4</v>
      </c>
      <c r="H52" s="45">
        <v>109.831</v>
      </c>
      <c r="I52" s="45"/>
      <c r="J52" s="42">
        <v>36.200000000000003</v>
      </c>
      <c r="K52" s="46">
        <f t="shared" si="11"/>
        <v>9036.817077435815</v>
      </c>
      <c r="L52" s="47"/>
      <c r="M52" s="6">
        <f>IF(J52="","",(K52/J52)/LOOKUP(RIGHT($D$2,3),定数!$A$6:$A$13,定数!$B$6:$B$13))</f>
        <v>2.4963583086839267</v>
      </c>
      <c r="N52" s="42">
        <v>2018</v>
      </c>
      <c r="O52" s="8">
        <v>43624</v>
      </c>
      <c r="P52" s="45">
        <v>109.46899999999999</v>
      </c>
      <c r="Q52" s="45"/>
      <c r="R52" s="48">
        <f>IF(P52="","",T52*M52*LOOKUP(RIGHT($D$2,3),定数!$A$6:$A$13,定数!$B$6:$B$13))</f>
        <v>-9036.8170774360387</v>
      </c>
      <c r="S52" s="48"/>
      <c r="T52" s="49">
        <f t="shared" si="12"/>
        <v>-36.200000000000898</v>
      </c>
      <c r="U52" s="49"/>
      <c r="V52" t="str">
        <f t="shared" si="7"/>
        <v/>
      </c>
      <c r="W52">
        <f t="shared" si="2"/>
        <v>7</v>
      </c>
    </row>
    <row r="53" spans="2:23" x14ac:dyDescent="0.2">
      <c r="B53" s="42">
        <v>45</v>
      </c>
      <c r="C53" s="44">
        <f t="shared" si="14"/>
        <v>292190.41883709119</v>
      </c>
      <c r="D53" s="44"/>
      <c r="E53" s="42">
        <v>2018</v>
      </c>
      <c r="F53" s="8">
        <v>43643</v>
      </c>
      <c r="G53" s="42" t="s">
        <v>4</v>
      </c>
      <c r="H53" s="45">
        <v>109.917</v>
      </c>
      <c r="I53" s="45"/>
      <c r="J53" s="42">
        <v>23.6</v>
      </c>
      <c r="K53" s="46">
        <f t="shared" si="11"/>
        <v>8765.7125651127353</v>
      </c>
      <c r="L53" s="47"/>
      <c r="M53" s="6">
        <f>IF(J53="","",(K53/J53)/LOOKUP(RIGHT($D$2,3),定数!$A$6:$A$13,定数!$B$6:$B$13))</f>
        <v>3.7142849852172604</v>
      </c>
      <c r="N53" s="42">
        <v>2018</v>
      </c>
      <c r="O53" s="8">
        <v>43643</v>
      </c>
      <c r="P53" s="45">
        <v>110.35899999999999</v>
      </c>
      <c r="Q53" s="45"/>
      <c r="R53" s="48">
        <f>IF(P53="","",T53*M53*LOOKUP(RIGHT($D$2,3),定数!$A$6:$A$13,定数!$B$6:$B$13))</f>
        <v>16417.13963466003</v>
      </c>
      <c r="S53" s="48"/>
      <c r="T53" s="49">
        <f t="shared" si="12"/>
        <v>44.199999999999307</v>
      </c>
      <c r="U53" s="49"/>
      <c r="V53" t="str">
        <f t="shared" si="7"/>
        <v/>
      </c>
      <c r="W53">
        <f t="shared" si="2"/>
        <v>0</v>
      </c>
    </row>
    <row r="54" spans="2:23" x14ac:dyDescent="0.2">
      <c r="B54" s="42">
        <v>46</v>
      </c>
      <c r="C54" s="44">
        <f t="shared" si="14"/>
        <v>308607.55847175122</v>
      </c>
      <c r="D54" s="44"/>
      <c r="E54" s="42">
        <v>2018</v>
      </c>
      <c r="F54" s="8">
        <v>43648</v>
      </c>
      <c r="G54" s="42" t="s">
        <v>4</v>
      </c>
      <c r="H54" s="45">
        <v>110.84699999999999</v>
      </c>
      <c r="I54" s="45"/>
      <c r="J54" s="42">
        <v>24.6</v>
      </c>
      <c r="K54" s="46">
        <f t="shared" si="11"/>
        <v>9258.2267541525362</v>
      </c>
      <c r="L54" s="47"/>
      <c r="M54" s="6">
        <f>IF(J54="","",(K54/J54)/LOOKUP(RIGHT($D$2,3),定数!$A$6:$A$13,定数!$B$6:$B$13))</f>
        <v>3.763506810631112</v>
      </c>
      <c r="N54" s="42">
        <v>2018</v>
      </c>
      <c r="O54" s="8">
        <v>43649</v>
      </c>
      <c r="P54" s="45">
        <v>110.601</v>
      </c>
      <c r="Q54" s="45"/>
      <c r="R54" s="48">
        <f>IF(P54="","",T54*M54*LOOKUP(RIGHT($D$2,3),定数!$A$6:$A$13,定数!$B$6:$B$13))</f>
        <v>-9258.2267541523524</v>
      </c>
      <c r="S54" s="48"/>
      <c r="T54" s="49">
        <f t="shared" si="12"/>
        <v>-24.599999999999511</v>
      </c>
      <c r="U54" s="49"/>
      <c r="V54" t="str">
        <f t="shared" si="7"/>
        <v/>
      </c>
      <c r="W54">
        <f t="shared" si="2"/>
        <v>1</v>
      </c>
    </row>
    <row r="55" spans="2:23" x14ac:dyDescent="0.2">
      <c r="B55" s="42">
        <v>47</v>
      </c>
      <c r="C55" s="44">
        <f t="shared" si="14"/>
        <v>299349.33171759889</v>
      </c>
      <c r="D55" s="44"/>
      <c r="E55" s="42">
        <v>2018</v>
      </c>
      <c r="F55" s="8">
        <v>43657</v>
      </c>
      <c r="G55" s="42" t="s">
        <v>4</v>
      </c>
      <c r="H55" s="45">
        <v>111.315</v>
      </c>
      <c r="I55" s="45"/>
      <c r="J55" s="42">
        <v>34.5</v>
      </c>
      <c r="K55" s="46">
        <f t="shared" si="11"/>
        <v>8980.4799515279665</v>
      </c>
      <c r="L55" s="47"/>
      <c r="M55" s="6">
        <f>IF(J55="","",(K55/J55)/LOOKUP(RIGHT($D$2,3),定数!$A$6:$A$13,定数!$B$6:$B$13))</f>
        <v>2.6030376671095552</v>
      </c>
      <c r="N55" s="42">
        <v>2018</v>
      </c>
      <c r="O55" s="8">
        <v>43658</v>
      </c>
      <c r="P55" s="45">
        <v>111.97499999999999</v>
      </c>
      <c r="Q55" s="45"/>
      <c r="R55" s="48">
        <f>IF(P55="","",T55*M55*LOOKUP(RIGHT($D$2,3),定数!$A$6:$A$13,定数!$B$6:$B$13))</f>
        <v>17180.048602922976</v>
      </c>
      <c r="S55" s="48"/>
      <c r="T55" s="49">
        <f t="shared" si="12"/>
        <v>65.999999999999659</v>
      </c>
      <c r="U55" s="49"/>
      <c r="V55" t="str">
        <f t="shared" si="7"/>
        <v/>
      </c>
      <c r="W55">
        <f t="shared" si="2"/>
        <v>0</v>
      </c>
    </row>
    <row r="56" spans="2:23" x14ac:dyDescent="0.2">
      <c r="B56" s="42">
        <v>48</v>
      </c>
      <c r="C56" s="44">
        <f t="shared" si="14"/>
        <v>316529.38032052189</v>
      </c>
      <c r="D56" s="44"/>
      <c r="E56" s="42">
        <v>2018</v>
      </c>
      <c r="F56" s="8">
        <v>43692</v>
      </c>
      <c r="G56" s="42" t="s">
        <v>4</v>
      </c>
      <c r="H56" s="45">
        <v>111.241</v>
      </c>
      <c r="I56" s="45"/>
      <c r="J56" s="42">
        <v>36.299999999999997</v>
      </c>
      <c r="K56" s="46">
        <f t="shared" si="11"/>
        <v>9495.8814096156566</v>
      </c>
      <c r="L56" s="47"/>
      <c r="M56" s="6">
        <f>IF(J56="","",(K56/J56)/LOOKUP(RIGHT($D$2,3),定数!$A$6:$A$13,定数!$B$6:$B$13))</f>
        <v>2.61594529190514</v>
      </c>
      <c r="N56" s="42">
        <v>2018</v>
      </c>
      <c r="O56" s="8">
        <v>43692</v>
      </c>
      <c r="P56" s="45">
        <v>110.878</v>
      </c>
      <c r="Q56" s="45"/>
      <c r="R56" s="48">
        <f>IF(P56="","",T56*M56*LOOKUP(RIGHT($D$2,3),定数!$A$6:$A$13,定数!$B$6:$B$13))</f>
        <v>-9495.8814096156457</v>
      </c>
      <c r="S56" s="48"/>
      <c r="T56" s="49">
        <f t="shared" si="12"/>
        <v>-36.299999999999955</v>
      </c>
      <c r="U56" s="49"/>
      <c r="V56" t="str">
        <f t="shared" si="7"/>
        <v/>
      </c>
      <c r="W56">
        <f t="shared" si="2"/>
        <v>1</v>
      </c>
    </row>
    <row r="57" spans="2:23" x14ac:dyDescent="0.2">
      <c r="B57" s="42">
        <v>49</v>
      </c>
      <c r="C57" s="44">
        <f t="shared" si="14"/>
        <v>307033.49891090626</v>
      </c>
      <c r="D57" s="44"/>
      <c r="E57" s="42">
        <v>2018</v>
      </c>
      <c r="F57" s="8">
        <v>43702</v>
      </c>
      <c r="G57" s="42" t="s">
        <v>4</v>
      </c>
      <c r="H57" s="45">
        <v>111.262</v>
      </c>
      <c r="I57" s="45"/>
      <c r="J57" s="42">
        <v>16.100000000000001</v>
      </c>
      <c r="K57" s="46">
        <f t="shared" si="11"/>
        <v>9211.0049673271878</v>
      </c>
      <c r="L57" s="47"/>
      <c r="M57" s="6">
        <f>IF(J57="","",(K57/J57)/LOOKUP(RIGHT($D$2,3),定数!$A$6:$A$13,定数!$B$6:$B$13))</f>
        <v>5.7211210977187497</v>
      </c>
      <c r="N57" s="42">
        <v>2018</v>
      </c>
      <c r="O57" s="8">
        <v>43704</v>
      </c>
      <c r="P57" s="45">
        <v>111.101</v>
      </c>
      <c r="Q57" s="45"/>
      <c r="R57" s="48">
        <f>IF(P57="","",T57*M57*LOOKUP(RIGHT($D$2,3),定数!$A$6:$A$13,定数!$B$6:$B$13))</f>
        <v>-9211.0049673272661</v>
      </c>
      <c r="S57" s="48"/>
      <c r="T57" s="49">
        <f t="shared" si="12"/>
        <v>-16.100000000000136</v>
      </c>
      <c r="U57" s="49"/>
      <c r="V57" t="str">
        <f t="shared" si="7"/>
        <v/>
      </c>
      <c r="W57">
        <f t="shared" si="2"/>
        <v>2</v>
      </c>
    </row>
    <row r="58" spans="2:23" x14ac:dyDescent="0.2">
      <c r="B58" s="42">
        <v>50</v>
      </c>
      <c r="C58" s="44">
        <f t="shared" si="14"/>
        <v>297822.49394357897</v>
      </c>
      <c r="D58" s="44"/>
      <c r="E58" s="42">
        <v>2018</v>
      </c>
      <c r="F58" s="8">
        <v>43733</v>
      </c>
      <c r="G58" s="42" t="s">
        <v>4</v>
      </c>
      <c r="H58" s="45">
        <v>112.934</v>
      </c>
      <c r="I58" s="45"/>
      <c r="J58" s="42">
        <v>19.399999999999999</v>
      </c>
      <c r="K58" s="46">
        <f t="shared" si="11"/>
        <v>8934.6748183073687</v>
      </c>
      <c r="L58" s="47"/>
      <c r="M58" s="6">
        <f>IF(J58="","",(K58/J58)/LOOKUP(RIGHT($D$2,3),定数!$A$6:$A$13,定数!$B$6:$B$13))</f>
        <v>4.6055024836635923</v>
      </c>
      <c r="N58" s="42">
        <v>2018</v>
      </c>
      <c r="O58" s="88">
        <v>43734</v>
      </c>
      <c r="P58" s="45">
        <v>112.74</v>
      </c>
      <c r="Q58" s="45"/>
      <c r="R58" s="48">
        <f>IF(P58="","",T58*M58*LOOKUP(RIGHT($D$2,3),定数!$A$6:$A$13,定数!$B$6:$B$13))</f>
        <v>-8934.6748183074887</v>
      </c>
      <c r="S58" s="48"/>
      <c r="T58" s="49">
        <f t="shared" si="12"/>
        <v>-19.400000000000261</v>
      </c>
      <c r="U58" s="49"/>
      <c r="V58" t="str">
        <f t="shared" si="7"/>
        <v/>
      </c>
      <c r="W58">
        <f t="shared" si="2"/>
        <v>3</v>
      </c>
    </row>
    <row r="59" spans="2:23" x14ac:dyDescent="0.2">
      <c r="B59" s="42">
        <v>51</v>
      </c>
      <c r="C59" s="44">
        <f t="shared" si="14"/>
        <v>288887.81912527146</v>
      </c>
      <c r="D59" s="44"/>
      <c r="E59" s="42">
        <v>2018</v>
      </c>
      <c r="F59" s="8">
        <v>43747</v>
      </c>
      <c r="G59" s="42" t="s">
        <v>3</v>
      </c>
      <c r="H59" s="45">
        <v>113.10299999999999</v>
      </c>
      <c r="I59" s="45"/>
      <c r="J59" s="42">
        <v>22.5</v>
      </c>
      <c r="K59" s="46">
        <f t="shared" si="11"/>
        <v>8666.6345737581432</v>
      </c>
      <c r="L59" s="47"/>
      <c r="M59" s="6">
        <f>IF(J59="","",(K59/J59)/LOOKUP(RIGHT($D$2,3),定数!$A$6:$A$13,定数!$B$6:$B$13))</f>
        <v>3.8518375883369527</v>
      </c>
      <c r="N59" s="42">
        <v>2018</v>
      </c>
      <c r="O59" s="8">
        <v>43749</v>
      </c>
      <c r="P59" s="45">
        <v>112.68300000000001</v>
      </c>
      <c r="Q59" s="45"/>
      <c r="R59" s="48">
        <f>IF(P59="","",T59*M59*LOOKUP(RIGHT($D$2,3),定数!$A$6:$A$13,定数!$B$6:$B$13))</f>
        <v>16177.717871014718</v>
      </c>
      <c r="S59" s="48"/>
      <c r="T59" s="49">
        <f t="shared" si="12"/>
        <v>41.999999999998749</v>
      </c>
      <c r="U59" s="49"/>
      <c r="V59" t="str">
        <f t="shared" si="7"/>
        <v/>
      </c>
      <c r="W59">
        <f t="shared" si="2"/>
        <v>0</v>
      </c>
    </row>
    <row r="60" spans="2:23" x14ac:dyDescent="0.2">
      <c r="B60" s="42">
        <v>52</v>
      </c>
      <c r="C60" s="44">
        <f t="shared" si="14"/>
        <v>305065.53699628619</v>
      </c>
      <c r="D60" s="44"/>
      <c r="E60" s="42">
        <v>2018</v>
      </c>
      <c r="F60" s="8">
        <v>43753</v>
      </c>
      <c r="G60" s="42" t="s">
        <v>3</v>
      </c>
      <c r="H60" s="45">
        <v>111.923</v>
      </c>
      <c r="I60" s="45"/>
      <c r="J60" s="42">
        <v>25.8</v>
      </c>
      <c r="K60" s="46">
        <f t="shared" si="11"/>
        <v>9151.9661098885845</v>
      </c>
      <c r="L60" s="47"/>
      <c r="M60" s="6">
        <f>IF(J60="","",(K60/J60)/LOOKUP(RIGHT($D$2,3),定数!$A$6:$A$13,定数!$B$6:$B$13))</f>
        <v>3.5472736860033276</v>
      </c>
      <c r="N60" s="42">
        <v>2018</v>
      </c>
      <c r="O60" s="8">
        <v>43754</v>
      </c>
      <c r="P60" s="45">
        <v>112.181</v>
      </c>
      <c r="Q60" s="45"/>
      <c r="R60" s="48">
        <f>IF(P60="","",T60*M60*LOOKUP(RIGHT($D$2,3),定数!$A$6:$A$13,定数!$B$6:$B$13))</f>
        <v>-9151.966109888428</v>
      </c>
      <c r="S60" s="48"/>
      <c r="T60" s="49">
        <f t="shared" si="12"/>
        <v>-25.799999999999557</v>
      </c>
      <c r="U60" s="49"/>
      <c r="V60" t="str">
        <f t="shared" si="7"/>
        <v/>
      </c>
      <c r="W60">
        <f t="shared" si="2"/>
        <v>1</v>
      </c>
    </row>
    <row r="61" spans="2:23" x14ac:dyDescent="0.2">
      <c r="B61" s="42">
        <v>53</v>
      </c>
      <c r="C61" s="44">
        <f t="shared" si="14"/>
        <v>295913.57088639773</v>
      </c>
      <c r="D61" s="44"/>
      <c r="E61" s="42">
        <v>2018</v>
      </c>
      <c r="F61" s="8">
        <v>43755</v>
      </c>
      <c r="G61" s="42" t="s">
        <v>4</v>
      </c>
      <c r="H61" s="45">
        <v>112.30500000000001</v>
      </c>
      <c r="I61" s="45"/>
      <c r="J61" s="42">
        <v>15.5</v>
      </c>
      <c r="K61" s="46">
        <f t="shared" si="11"/>
        <v>8877.407126591932</v>
      </c>
      <c r="L61" s="47"/>
      <c r="M61" s="6">
        <f>IF(J61="","",(K61/J61)/LOOKUP(RIGHT($D$2,3),定数!$A$6:$A$13,定数!$B$6:$B$13))</f>
        <v>5.7273594365109242</v>
      </c>
      <c r="N61" s="42">
        <v>2018</v>
      </c>
      <c r="O61" s="8">
        <v>43757</v>
      </c>
      <c r="P61" s="45">
        <v>112.15</v>
      </c>
      <c r="Q61" s="45"/>
      <c r="R61" s="48">
        <f>IF(P61="","",T61*M61*LOOKUP(RIGHT($D$2,3),定数!$A$6:$A$13,定数!$B$6:$B$13))</f>
        <v>-8877.4071265919974</v>
      </c>
      <c r="S61" s="48"/>
      <c r="T61" s="49">
        <f t="shared" si="12"/>
        <v>-15.500000000000114</v>
      </c>
      <c r="U61" s="49"/>
      <c r="V61" t="str">
        <f t="shared" si="7"/>
        <v/>
      </c>
      <c r="W61">
        <f t="shared" si="2"/>
        <v>2</v>
      </c>
    </row>
    <row r="62" spans="2:23" x14ac:dyDescent="0.2">
      <c r="B62" s="42">
        <v>54</v>
      </c>
      <c r="C62" s="44">
        <f t="shared" si="14"/>
        <v>287036.16375980573</v>
      </c>
      <c r="D62" s="44"/>
      <c r="E62" s="42">
        <v>2018</v>
      </c>
      <c r="F62" s="8">
        <v>43783</v>
      </c>
      <c r="G62" s="42" t="s">
        <v>4</v>
      </c>
      <c r="H62" s="45">
        <v>113.95699999999999</v>
      </c>
      <c r="I62" s="45"/>
      <c r="J62" s="42">
        <v>17.899999999999999</v>
      </c>
      <c r="K62" s="46">
        <f t="shared" si="11"/>
        <v>8611.084912794171</v>
      </c>
      <c r="L62" s="47"/>
      <c r="M62" s="6">
        <f>IF(J62="","",(K62/J62)/LOOKUP(RIGHT($D$2,3),定数!$A$6:$A$13,定数!$B$6:$B$13))</f>
        <v>4.8106619624548443</v>
      </c>
      <c r="N62" s="42">
        <v>2018</v>
      </c>
      <c r="O62" s="8">
        <v>43784</v>
      </c>
      <c r="P62" s="45">
        <v>113.77800000000001</v>
      </c>
      <c r="Q62" s="45"/>
      <c r="R62" s="48">
        <f>IF(P62="","",T62*M62*LOOKUP(RIGHT($D$2,3),定数!$A$6:$A$13,定数!$B$6:$B$13))</f>
        <v>-8611.0849127935871</v>
      </c>
      <c r="S62" s="48"/>
      <c r="T62" s="49">
        <f t="shared" si="12"/>
        <v>-17.899999999998784</v>
      </c>
      <c r="U62" s="49"/>
      <c r="V62" t="str">
        <f t="shared" si="7"/>
        <v/>
      </c>
      <c r="W62">
        <f t="shared" si="2"/>
        <v>3</v>
      </c>
    </row>
    <row r="63" spans="2:23" x14ac:dyDescent="0.2">
      <c r="B63" s="42">
        <v>55</v>
      </c>
      <c r="C63" s="44">
        <f t="shared" si="14"/>
        <v>278425.07884701213</v>
      </c>
      <c r="D63" s="44"/>
      <c r="E63" s="42"/>
      <c r="F63" s="8"/>
      <c r="G63" s="42"/>
      <c r="H63" s="45"/>
      <c r="I63" s="45"/>
      <c r="J63" s="42"/>
      <c r="K63" s="46" t="str">
        <f t="shared" si="11"/>
        <v/>
      </c>
      <c r="L63" s="47"/>
      <c r="M63" s="6" t="str">
        <f>IF(J63="","",(K63/J63)/LOOKUP(RIGHT($D$2,3),定数!$A$6:$A$13,定数!$B$6:$B$13))</f>
        <v/>
      </c>
      <c r="N63" s="42"/>
      <c r="O63" s="8"/>
      <c r="P63" s="45"/>
      <c r="Q63" s="45"/>
      <c r="R63" s="48" t="str">
        <f>IF(P63="","",T63*M63*LOOKUP(RIGHT($D$2,3),定数!$A$6:$A$13,定数!$B$6:$B$13))</f>
        <v/>
      </c>
      <c r="S63" s="48"/>
      <c r="T63" s="49" t="str">
        <f t="shared" si="12"/>
        <v/>
      </c>
      <c r="U63" s="49"/>
      <c r="V63" t="str">
        <f t="shared" si="7"/>
        <v/>
      </c>
      <c r="W63" t="str">
        <f t="shared" si="2"/>
        <v/>
      </c>
    </row>
    <row r="64" spans="2:23" x14ac:dyDescent="0.2">
      <c r="B64" s="42">
        <v>56</v>
      </c>
      <c r="C64" s="44" t="str">
        <f t="shared" ref="C49:C64" si="15">IF(R63="","",C63+R63)</f>
        <v/>
      </c>
      <c r="D64" s="44"/>
      <c r="E64" s="42"/>
      <c r="F64" s="8"/>
      <c r="G64" s="42"/>
      <c r="H64" s="45"/>
      <c r="I64" s="45"/>
      <c r="J64" s="42"/>
      <c r="K64" s="46" t="str">
        <f t="shared" si="4"/>
        <v/>
      </c>
      <c r="L64" s="47"/>
      <c r="M64" s="6" t="str">
        <f>IF(J64="","",(K64/J64)/LOOKUP(RIGHT($D$2,3),定数!$A$6:$A$13,定数!$B$6:$B$13))</f>
        <v/>
      </c>
      <c r="N64" s="42"/>
      <c r="O64" s="8"/>
      <c r="P64" s="45"/>
      <c r="Q64" s="45"/>
      <c r="R64" s="48" t="str">
        <f>IF(P64="","",T64*M64*LOOKUP(RIGHT($D$2,3),定数!$A$6:$A$13,定数!$B$6:$B$13))</f>
        <v/>
      </c>
      <c r="S64" s="48"/>
      <c r="T64" s="49" t="str">
        <f t="shared" si="5"/>
        <v/>
      </c>
      <c r="U64" s="49"/>
      <c r="V64" t="str">
        <f t="shared" si="7"/>
        <v/>
      </c>
      <c r="W64" t="str">
        <f t="shared" si="2"/>
        <v/>
      </c>
    </row>
    <row r="65" spans="2:23" x14ac:dyDescent="0.2">
      <c r="B65" s="42">
        <v>57</v>
      </c>
      <c r="C65" s="44" t="str">
        <f t="shared" si="1"/>
        <v/>
      </c>
      <c r="D65" s="44"/>
      <c r="E65" s="42"/>
      <c r="F65" s="8"/>
      <c r="G65" s="42"/>
      <c r="H65" s="45"/>
      <c r="I65" s="45"/>
      <c r="J65" s="42"/>
      <c r="K65" s="46" t="str">
        <f t="shared" si="0"/>
        <v/>
      </c>
      <c r="L65" s="47"/>
      <c r="M65" s="6" t="str">
        <f>IF(J65="","",(K65/J65)/LOOKUP(RIGHT($D$2,3),定数!$A$6:$A$13,定数!$B$6:$B$13))</f>
        <v/>
      </c>
      <c r="N65" s="42"/>
      <c r="O65" s="8"/>
      <c r="P65" s="45"/>
      <c r="Q65" s="45"/>
      <c r="R65" s="48" t="str">
        <f>IF(P65="","",T65*M65*LOOKUP(RIGHT($D$2,3),定数!$A$6:$A$13,定数!$B$6:$B$13))</f>
        <v/>
      </c>
      <c r="S65" s="48"/>
      <c r="T65" s="49" t="str">
        <f t="shared" ref="T12:T75" si="16">IF(P65="","",IF(G65="買",(P65-H65),(H65-P65))*IF(RIGHT($D$2,3)="JPY",100,10000))</f>
        <v/>
      </c>
      <c r="U65" s="49"/>
      <c r="V65" t="str">
        <f t="shared" si="7"/>
        <v/>
      </c>
      <c r="W65" t="str">
        <f t="shared" si="2"/>
        <v/>
      </c>
    </row>
    <row r="66" spans="2:23" x14ac:dyDescent="0.2">
      <c r="B66" s="42">
        <v>58</v>
      </c>
      <c r="C66" s="44" t="str">
        <f t="shared" si="1"/>
        <v/>
      </c>
      <c r="D66" s="44"/>
      <c r="E66" s="42"/>
      <c r="F66" s="8"/>
      <c r="G66" s="42"/>
      <c r="H66" s="45"/>
      <c r="I66" s="45"/>
      <c r="J66" s="42"/>
      <c r="K66" s="46" t="str">
        <f t="shared" si="0"/>
        <v/>
      </c>
      <c r="L66" s="47"/>
      <c r="M66" s="6" t="str">
        <f>IF(J66="","",(K66/J66)/LOOKUP(RIGHT($D$2,3),定数!$A$6:$A$13,定数!$B$6:$B$13))</f>
        <v/>
      </c>
      <c r="N66" s="42"/>
      <c r="O66" s="8"/>
      <c r="P66" s="45"/>
      <c r="Q66" s="45"/>
      <c r="R66" s="48" t="str">
        <f>IF(P66="","",T66*M66*LOOKUP(RIGHT($D$2,3),定数!$A$6:$A$13,定数!$B$6:$B$13))</f>
        <v/>
      </c>
      <c r="S66" s="48"/>
      <c r="T66" s="49" t="str">
        <f t="shared" si="16"/>
        <v/>
      </c>
      <c r="U66" s="49"/>
      <c r="V66" t="str">
        <f t="shared" si="7"/>
        <v/>
      </c>
      <c r="W66" t="str">
        <f t="shared" si="2"/>
        <v/>
      </c>
    </row>
    <row r="67" spans="2:23" x14ac:dyDescent="0.2">
      <c r="B67" s="42">
        <v>59</v>
      </c>
      <c r="C67" s="44" t="str">
        <f t="shared" si="1"/>
        <v/>
      </c>
      <c r="D67" s="44"/>
      <c r="E67" s="42"/>
      <c r="F67" s="8"/>
      <c r="G67" s="42"/>
      <c r="H67" s="45"/>
      <c r="I67" s="45"/>
      <c r="J67" s="42"/>
      <c r="K67" s="46" t="str">
        <f t="shared" si="0"/>
        <v/>
      </c>
      <c r="L67" s="47"/>
      <c r="M67" s="6" t="str">
        <f>IF(J67="","",(K67/J67)/LOOKUP(RIGHT($D$2,3),定数!$A$6:$A$13,定数!$B$6:$B$13))</f>
        <v/>
      </c>
      <c r="N67" s="42"/>
      <c r="O67" s="8"/>
      <c r="P67" s="45"/>
      <c r="Q67" s="45"/>
      <c r="R67" s="48" t="str">
        <f>IF(P67="","",T67*M67*LOOKUP(RIGHT($D$2,3),定数!$A$6:$A$13,定数!$B$6:$B$13))</f>
        <v/>
      </c>
      <c r="S67" s="48"/>
      <c r="T67" s="49" t="str">
        <f t="shared" si="16"/>
        <v/>
      </c>
      <c r="U67" s="49"/>
      <c r="V67" t="str">
        <f t="shared" si="7"/>
        <v/>
      </c>
      <c r="W67" t="str">
        <f t="shared" si="2"/>
        <v/>
      </c>
    </row>
    <row r="68" spans="2:23" x14ac:dyDescent="0.2">
      <c r="B68" s="42">
        <v>60</v>
      </c>
      <c r="C68" s="44" t="str">
        <f t="shared" si="1"/>
        <v/>
      </c>
      <c r="D68" s="44"/>
      <c r="E68" s="42"/>
      <c r="F68" s="8"/>
      <c r="G68" s="42"/>
      <c r="H68" s="45"/>
      <c r="I68" s="45"/>
      <c r="J68" s="42"/>
      <c r="K68" s="46" t="str">
        <f t="shared" si="0"/>
        <v/>
      </c>
      <c r="L68" s="47"/>
      <c r="M68" s="6" t="str">
        <f>IF(J68="","",(K68/J68)/LOOKUP(RIGHT($D$2,3),定数!$A$6:$A$13,定数!$B$6:$B$13))</f>
        <v/>
      </c>
      <c r="N68" s="42"/>
      <c r="O68" s="8"/>
      <c r="P68" s="45"/>
      <c r="Q68" s="45"/>
      <c r="R68" s="48" t="str">
        <f>IF(P68="","",T68*M68*LOOKUP(RIGHT($D$2,3),定数!$A$6:$A$13,定数!$B$6:$B$13))</f>
        <v/>
      </c>
      <c r="S68" s="48"/>
      <c r="T68" s="49" t="str">
        <f t="shared" si="16"/>
        <v/>
      </c>
      <c r="U68" s="49"/>
      <c r="V68" t="str">
        <f t="shared" si="7"/>
        <v/>
      </c>
      <c r="W68" t="str">
        <f t="shared" si="2"/>
        <v/>
      </c>
    </row>
    <row r="69" spans="2:23" x14ac:dyDescent="0.2">
      <c r="B69" s="42">
        <v>61</v>
      </c>
      <c r="C69" s="44" t="str">
        <f t="shared" si="1"/>
        <v/>
      </c>
      <c r="D69" s="44"/>
      <c r="E69" s="42"/>
      <c r="F69" s="8"/>
      <c r="G69" s="42"/>
      <c r="H69" s="45"/>
      <c r="I69" s="45"/>
      <c r="J69" s="42"/>
      <c r="K69" s="46" t="str">
        <f t="shared" si="0"/>
        <v/>
      </c>
      <c r="L69" s="47"/>
      <c r="M69" s="6" t="str">
        <f>IF(J69="","",(K69/J69)/LOOKUP(RIGHT($D$2,3),定数!$A$6:$A$13,定数!$B$6:$B$13))</f>
        <v/>
      </c>
      <c r="N69" s="42"/>
      <c r="O69" s="8"/>
      <c r="P69" s="45"/>
      <c r="Q69" s="45"/>
      <c r="R69" s="48" t="str">
        <f>IF(P69="","",T69*M69*LOOKUP(RIGHT($D$2,3),定数!$A$6:$A$13,定数!$B$6:$B$13))</f>
        <v/>
      </c>
      <c r="S69" s="48"/>
      <c r="T69" s="49" t="str">
        <f t="shared" si="16"/>
        <v/>
      </c>
      <c r="U69" s="49"/>
      <c r="V69" t="str">
        <f t="shared" si="7"/>
        <v/>
      </c>
      <c r="W69" t="str">
        <f t="shared" si="2"/>
        <v/>
      </c>
    </row>
    <row r="70" spans="2:23" x14ac:dyDescent="0.2">
      <c r="B70" s="42">
        <v>62</v>
      </c>
      <c r="C70" s="44" t="str">
        <f t="shared" si="1"/>
        <v/>
      </c>
      <c r="D70" s="44"/>
      <c r="E70" s="42"/>
      <c r="F70" s="8"/>
      <c r="G70" s="42"/>
      <c r="H70" s="45"/>
      <c r="I70" s="45"/>
      <c r="J70" s="42"/>
      <c r="K70" s="46" t="str">
        <f t="shared" si="0"/>
        <v/>
      </c>
      <c r="L70" s="47"/>
      <c r="M70" s="6" t="str">
        <f>IF(J70="","",(K70/J70)/LOOKUP(RIGHT($D$2,3),定数!$A$6:$A$13,定数!$B$6:$B$13))</f>
        <v/>
      </c>
      <c r="N70" s="42"/>
      <c r="O70" s="8"/>
      <c r="P70" s="45"/>
      <c r="Q70" s="45"/>
      <c r="R70" s="48" t="str">
        <f>IF(P70="","",T70*M70*LOOKUP(RIGHT($D$2,3),定数!$A$6:$A$13,定数!$B$6:$B$13))</f>
        <v/>
      </c>
      <c r="S70" s="48"/>
      <c r="T70" s="49" t="str">
        <f t="shared" si="16"/>
        <v/>
      </c>
      <c r="U70" s="49"/>
      <c r="V70" t="str">
        <f t="shared" si="7"/>
        <v/>
      </c>
      <c r="W70" t="str">
        <f t="shared" si="2"/>
        <v/>
      </c>
    </row>
    <row r="71" spans="2:23" x14ac:dyDescent="0.2">
      <c r="B71" s="42">
        <v>63</v>
      </c>
      <c r="C71" s="44" t="str">
        <f t="shared" si="1"/>
        <v/>
      </c>
      <c r="D71" s="44"/>
      <c r="E71" s="42"/>
      <c r="F71" s="8"/>
      <c r="G71" s="42"/>
      <c r="H71" s="45"/>
      <c r="I71" s="45"/>
      <c r="J71" s="42"/>
      <c r="K71" s="46" t="str">
        <f t="shared" si="0"/>
        <v/>
      </c>
      <c r="L71" s="47"/>
      <c r="M71" s="6" t="str">
        <f>IF(J71="","",(K71/J71)/LOOKUP(RIGHT($D$2,3),定数!$A$6:$A$13,定数!$B$6:$B$13))</f>
        <v/>
      </c>
      <c r="N71" s="42"/>
      <c r="O71" s="8"/>
      <c r="P71" s="45"/>
      <c r="Q71" s="45"/>
      <c r="R71" s="48" t="str">
        <f>IF(P71="","",T71*M71*LOOKUP(RIGHT($D$2,3),定数!$A$6:$A$13,定数!$B$6:$B$13))</f>
        <v/>
      </c>
      <c r="S71" s="48"/>
      <c r="T71" s="49" t="str">
        <f t="shared" si="16"/>
        <v/>
      </c>
      <c r="U71" s="49"/>
      <c r="V71" t="str">
        <f t="shared" si="7"/>
        <v/>
      </c>
      <c r="W71" t="str">
        <f t="shared" si="2"/>
        <v/>
      </c>
    </row>
    <row r="72" spans="2:23" x14ac:dyDescent="0.2">
      <c r="B72" s="42">
        <v>64</v>
      </c>
      <c r="C72" s="44" t="str">
        <f t="shared" si="1"/>
        <v/>
      </c>
      <c r="D72" s="44"/>
      <c r="E72" s="42"/>
      <c r="F72" s="8"/>
      <c r="G72" s="42"/>
      <c r="H72" s="45"/>
      <c r="I72" s="45"/>
      <c r="J72" s="42"/>
      <c r="K72" s="46" t="str">
        <f t="shared" si="0"/>
        <v/>
      </c>
      <c r="L72" s="47"/>
      <c r="M72" s="6" t="str">
        <f>IF(J72="","",(K72/J72)/LOOKUP(RIGHT($D$2,3),定数!$A$6:$A$13,定数!$B$6:$B$13))</f>
        <v/>
      </c>
      <c r="N72" s="42"/>
      <c r="O72" s="8"/>
      <c r="P72" s="45"/>
      <c r="Q72" s="45"/>
      <c r="R72" s="48" t="str">
        <f>IF(P72="","",T72*M72*LOOKUP(RIGHT($D$2,3),定数!$A$6:$A$13,定数!$B$6:$B$13))</f>
        <v/>
      </c>
      <c r="S72" s="48"/>
      <c r="T72" s="49" t="str">
        <f t="shared" si="16"/>
        <v/>
      </c>
      <c r="U72" s="49"/>
      <c r="V72" t="str">
        <f t="shared" si="7"/>
        <v/>
      </c>
      <c r="W72" t="str">
        <f t="shared" si="2"/>
        <v/>
      </c>
    </row>
    <row r="73" spans="2:23" x14ac:dyDescent="0.2">
      <c r="B73" s="42">
        <v>65</v>
      </c>
      <c r="C73" s="44" t="str">
        <f t="shared" si="1"/>
        <v/>
      </c>
      <c r="D73" s="44"/>
      <c r="E73" s="42"/>
      <c r="F73" s="8"/>
      <c r="G73" s="42"/>
      <c r="H73" s="45"/>
      <c r="I73" s="45"/>
      <c r="J73" s="42"/>
      <c r="K73" s="46" t="str">
        <f t="shared" ref="K73:K108" si="17">IF(J73="","",C73*0.03)</f>
        <v/>
      </c>
      <c r="L73" s="47"/>
      <c r="M73" s="6" t="str">
        <f>IF(J73="","",(K73/J73)/LOOKUP(RIGHT($D$2,3),定数!$A$6:$A$13,定数!$B$6:$B$13))</f>
        <v/>
      </c>
      <c r="N73" s="42"/>
      <c r="O73" s="8"/>
      <c r="P73" s="45"/>
      <c r="Q73" s="45"/>
      <c r="R73" s="48" t="str">
        <f>IF(P73="","",T73*M73*LOOKUP(RIGHT($D$2,3),定数!$A$6:$A$13,定数!$B$6:$B$13))</f>
        <v/>
      </c>
      <c r="S73" s="48"/>
      <c r="T73" s="49" t="str">
        <f t="shared" si="16"/>
        <v/>
      </c>
      <c r="U73" s="49"/>
      <c r="V73" t="str">
        <f t="shared" si="7"/>
        <v/>
      </c>
      <c r="W73" t="str">
        <f t="shared" si="2"/>
        <v/>
      </c>
    </row>
    <row r="74" spans="2:23" x14ac:dyDescent="0.2">
      <c r="B74" s="42">
        <v>66</v>
      </c>
      <c r="C74" s="44" t="str">
        <f t="shared" ref="C74:C108" si="18">IF(R73="","",C73+R73)</f>
        <v/>
      </c>
      <c r="D74" s="44"/>
      <c r="E74" s="42"/>
      <c r="F74" s="8"/>
      <c r="G74" s="42"/>
      <c r="H74" s="45"/>
      <c r="I74" s="45"/>
      <c r="J74" s="42"/>
      <c r="K74" s="46" t="str">
        <f t="shared" si="17"/>
        <v/>
      </c>
      <c r="L74" s="47"/>
      <c r="M74" s="6" t="str">
        <f>IF(J74="","",(K74/J74)/LOOKUP(RIGHT($D$2,3),定数!$A$6:$A$13,定数!$B$6:$B$13))</f>
        <v/>
      </c>
      <c r="N74" s="42"/>
      <c r="O74" s="8"/>
      <c r="P74" s="45"/>
      <c r="Q74" s="45"/>
      <c r="R74" s="48" t="str">
        <f>IF(P74="","",T74*M74*LOOKUP(RIGHT($D$2,3),定数!$A$6:$A$13,定数!$B$6:$B$13))</f>
        <v/>
      </c>
      <c r="S74" s="48"/>
      <c r="T74" s="49" t="str">
        <f t="shared" si="16"/>
        <v/>
      </c>
      <c r="U74" s="49"/>
      <c r="V74" t="str">
        <f t="shared" si="7"/>
        <v/>
      </c>
      <c r="W74" t="str">
        <f t="shared" si="7"/>
        <v/>
      </c>
    </row>
    <row r="75" spans="2:23" x14ac:dyDescent="0.2">
      <c r="B75" s="42">
        <v>67</v>
      </c>
      <c r="C75" s="44" t="str">
        <f t="shared" si="18"/>
        <v/>
      </c>
      <c r="D75" s="44"/>
      <c r="E75" s="42"/>
      <c r="F75" s="8"/>
      <c r="G75" s="42"/>
      <c r="H75" s="45"/>
      <c r="I75" s="45"/>
      <c r="J75" s="42"/>
      <c r="K75" s="46" t="str">
        <f t="shared" si="17"/>
        <v/>
      </c>
      <c r="L75" s="47"/>
      <c r="M75" s="6" t="str">
        <f>IF(J75="","",(K75/J75)/LOOKUP(RIGHT($D$2,3),定数!$A$6:$A$13,定数!$B$6:$B$13))</f>
        <v/>
      </c>
      <c r="N75" s="42"/>
      <c r="O75" s="8"/>
      <c r="P75" s="45"/>
      <c r="Q75" s="45"/>
      <c r="R75" s="48" t="str">
        <f>IF(P75="","",T75*M75*LOOKUP(RIGHT($D$2,3),定数!$A$6:$A$13,定数!$B$6:$B$13))</f>
        <v/>
      </c>
      <c r="S75" s="48"/>
      <c r="T75" s="49" t="str">
        <f t="shared" si="16"/>
        <v/>
      </c>
      <c r="U75" s="49"/>
      <c r="V75" t="str">
        <f t="shared" ref="V75:W90" si="19">IF(S75&lt;&gt;"",IF(S75&lt;0,1+V74,0),"")</f>
        <v/>
      </c>
      <c r="W75" t="str">
        <f t="shared" si="19"/>
        <v/>
      </c>
    </row>
    <row r="76" spans="2:23" x14ac:dyDescent="0.2">
      <c r="B76" s="42">
        <v>68</v>
      </c>
      <c r="C76" s="44" t="str">
        <f t="shared" si="18"/>
        <v/>
      </c>
      <c r="D76" s="44"/>
      <c r="E76" s="42"/>
      <c r="F76" s="8"/>
      <c r="G76" s="42"/>
      <c r="H76" s="45"/>
      <c r="I76" s="45"/>
      <c r="J76" s="42"/>
      <c r="K76" s="46" t="str">
        <f t="shared" si="17"/>
        <v/>
      </c>
      <c r="L76" s="47"/>
      <c r="M76" s="6" t="str">
        <f>IF(J76="","",(K76/J76)/LOOKUP(RIGHT($D$2,3),定数!$A$6:$A$13,定数!$B$6:$B$13))</f>
        <v/>
      </c>
      <c r="N76" s="42"/>
      <c r="O76" s="8"/>
      <c r="P76" s="45"/>
      <c r="Q76" s="45"/>
      <c r="R76" s="48" t="str">
        <f>IF(P76="","",T76*M76*LOOKUP(RIGHT($D$2,3),定数!$A$6:$A$13,定数!$B$6:$B$13))</f>
        <v/>
      </c>
      <c r="S76" s="48"/>
      <c r="T76" s="49" t="str">
        <f t="shared" ref="T76:T108" si="20">IF(P76="","",IF(G76="買",(P76-H76),(H76-P76))*IF(RIGHT($D$2,3)="JPY",100,10000))</f>
        <v/>
      </c>
      <c r="U76" s="49"/>
      <c r="V76" t="str">
        <f t="shared" si="19"/>
        <v/>
      </c>
      <c r="W76" t="str">
        <f t="shared" si="19"/>
        <v/>
      </c>
    </row>
    <row r="77" spans="2:23" x14ac:dyDescent="0.2">
      <c r="B77" s="42">
        <v>69</v>
      </c>
      <c r="C77" s="44" t="str">
        <f t="shared" si="18"/>
        <v/>
      </c>
      <c r="D77" s="44"/>
      <c r="E77" s="42"/>
      <c r="F77" s="8"/>
      <c r="G77" s="42"/>
      <c r="H77" s="45"/>
      <c r="I77" s="45"/>
      <c r="J77" s="42"/>
      <c r="K77" s="46" t="str">
        <f t="shared" si="17"/>
        <v/>
      </c>
      <c r="L77" s="47"/>
      <c r="M77" s="6" t="str">
        <f>IF(J77="","",(K77/J77)/LOOKUP(RIGHT($D$2,3),定数!$A$6:$A$13,定数!$B$6:$B$13))</f>
        <v/>
      </c>
      <c r="N77" s="42"/>
      <c r="O77" s="8"/>
      <c r="P77" s="45"/>
      <c r="Q77" s="45"/>
      <c r="R77" s="48" t="str">
        <f>IF(P77="","",T77*M77*LOOKUP(RIGHT($D$2,3),定数!$A$6:$A$13,定数!$B$6:$B$13))</f>
        <v/>
      </c>
      <c r="S77" s="48"/>
      <c r="T77" s="49" t="str">
        <f t="shared" si="20"/>
        <v/>
      </c>
      <c r="U77" s="49"/>
      <c r="V77" t="str">
        <f t="shared" si="19"/>
        <v/>
      </c>
      <c r="W77" t="str">
        <f t="shared" si="19"/>
        <v/>
      </c>
    </row>
    <row r="78" spans="2:23" x14ac:dyDescent="0.2">
      <c r="B78" s="42">
        <v>70</v>
      </c>
      <c r="C78" s="44" t="str">
        <f t="shared" si="18"/>
        <v/>
      </c>
      <c r="D78" s="44"/>
      <c r="E78" s="42"/>
      <c r="F78" s="8"/>
      <c r="G78" s="42"/>
      <c r="H78" s="45"/>
      <c r="I78" s="45"/>
      <c r="J78" s="42"/>
      <c r="K78" s="46" t="str">
        <f t="shared" si="17"/>
        <v/>
      </c>
      <c r="L78" s="47"/>
      <c r="M78" s="6" t="str">
        <f>IF(J78="","",(K78/J78)/LOOKUP(RIGHT($D$2,3),定数!$A$6:$A$13,定数!$B$6:$B$13))</f>
        <v/>
      </c>
      <c r="N78" s="42"/>
      <c r="O78" s="8"/>
      <c r="P78" s="45"/>
      <c r="Q78" s="45"/>
      <c r="R78" s="48" t="str">
        <f>IF(P78="","",T78*M78*LOOKUP(RIGHT($D$2,3),定数!$A$6:$A$13,定数!$B$6:$B$13))</f>
        <v/>
      </c>
      <c r="S78" s="48"/>
      <c r="T78" s="49" t="str">
        <f t="shared" si="20"/>
        <v/>
      </c>
      <c r="U78" s="49"/>
      <c r="V78" t="str">
        <f t="shared" si="19"/>
        <v/>
      </c>
      <c r="W78" t="str">
        <f t="shared" si="19"/>
        <v/>
      </c>
    </row>
    <row r="79" spans="2:23" x14ac:dyDescent="0.2">
      <c r="B79" s="42">
        <v>71</v>
      </c>
      <c r="C79" s="44" t="str">
        <f t="shared" si="18"/>
        <v/>
      </c>
      <c r="D79" s="44"/>
      <c r="E79" s="42"/>
      <c r="F79" s="8"/>
      <c r="G79" s="42"/>
      <c r="H79" s="45"/>
      <c r="I79" s="45"/>
      <c r="J79" s="42"/>
      <c r="K79" s="46" t="str">
        <f t="shared" si="17"/>
        <v/>
      </c>
      <c r="L79" s="47"/>
      <c r="M79" s="6" t="str">
        <f>IF(J79="","",(K79/J79)/LOOKUP(RIGHT($D$2,3),定数!$A$6:$A$13,定数!$B$6:$B$13))</f>
        <v/>
      </c>
      <c r="N79" s="42"/>
      <c r="O79" s="8"/>
      <c r="P79" s="45"/>
      <c r="Q79" s="45"/>
      <c r="R79" s="48" t="str">
        <f>IF(P79="","",T79*M79*LOOKUP(RIGHT($D$2,3),定数!$A$6:$A$13,定数!$B$6:$B$13))</f>
        <v/>
      </c>
      <c r="S79" s="48"/>
      <c r="T79" s="49" t="str">
        <f t="shared" si="20"/>
        <v/>
      </c>
      <c r="U79" s="49"/>
      <c r="V79" t="str">
        <f t="shared" si="19"/>
        <v/>
      </c>
      <c r="W79" t="str">
        <f t="shared" si="19"/>
        <v/>
      </c>
    </row>
    <row r="80" spans="2:23" x14ac:dyDescent="0.2">
      <c r="B80" s="42">
        <v>72</v>
      </c>
      <c r="C80" s="44" t="str">
        <f t="shared" si="18"/>
        <v/>
      </c>
      <c r="D80" s="44"/>
      <c r="E80" s="42"/>
      <c r="F80" s="8"/>
      <c r="G80" s="42"/>
      <c r="H80" s="45"/>
      <c r="I80" s="45"/>
      <c r="J80" s="42"/>
      <c r="K80" s="46" t="str">
        <f t="shared" si="17"/>
        <v/>
      </c>
      <c r="L80" s="47"/>
      <c r="M80" s="6" t="str">
        <f>IF(J80="","",(K80/J80)/LOOKUP(RIGHT($D$2,3),定数!$A$6:$A$13,定数!$B$6:$B$13))</f>
        <v/>
      </c>
      <c r="N80" s="42"/>
      <c r="O80" s="8"/>
      <c r="P80" s="45"/>
      <c r="Q80" s="45"/>
      <c r="R80" s="48" t="str">
        <f>IF(P80="","",T80*M80*LOOKUP(RIGHT($D$2,3),定数!$A$6:$A$13,定数!$B$6:$B$13))</f>
        <v/>
      </c>
      <c r="S80" s="48"/>
      <c r="T80" s="49" t="str">
        <f t="shared" si="20"/>
        <v/>
      </c>
      <c r="U80" s="49"/>
      <c r="V80" t="str">
        <f t="shared" si="19"/>
        <v/>
      </c>
      <c r="W80" t="str">
        <f t="shared" si="19"/>
        <v/>
      </c>
    </row>
    <row r="81" spans="2:23" x14ac:dyDescent="0.2">
      <c r="B81" s="42">
        <v>73</v>
      </c>
      <c r="C81" s="44" t="str">
        <f t="shared" si="18"/>
        <v/>
      </c>
      <c r="D81" s="44"/>
      <c r="E81" s="42"/>
      <c r="F81" s="8"/>
      <c r="G81" s="42"/>
      <c r="H81" s="45"/>
      <c r="I81" s="45"/>
      <c r="J81" s="42"/>
      <c r="K81" s="46" t="str">
        <f t="shared" si="17"/>
        <v/>
      </c>
      <c r="L81" s="47"/>
      <c r="M81" s="6" t="str">
        <f>IF(J81="","",(K81/J81)/LOOKUP(RIGHT($D$2,3),定数!$A$6:$A$13,定数!$B$6:$B$13))</f>
        <v/>
      </c>
      <c r="N81" s="42"/>
      <c r="O81" s="8"/>
      <c r="P81" s="45"/>
      <c r="Q81" s="45"/>
      <c r="R81" s="48" t="str">
        <f>IF(P81="","",T81*M81*LOOKUP(RIGHT($D$2,3),定数!$A$6:$A$13,定数!$B$6:$B$13))</f>
        <v/>
      </c>
      <c r="S81" s="48"/>
      <c r="T81" s="49" t="str">
        <f t="shared" si="20"/>
        <v/>
      </c>
      <c r="U81" s="49"/>
      <c r="V81" t="str">
        <f t="shared" si="19"/>
        <v/>
      </c>
      <c r="W81" t="str">
        <f t="shared" si="19"/>
        <v/>
      </c>
    </row>
    <row r="82" spans="2:23" x14ac:dyDescent="0.2">
      <c r="B82" s="42">
        <v>74</v>
      </c>
      <c r="C82" s="44" t="str">
        <f t="shared" si="18"/>
        <v/>
      </c>
      <c r="D82" s="44"/>
      <c r="E82" s="42"/>
      <c r="F82" s="8"/>
      <c r="G82" s="42"/>
      <c r="H82" s="45"/>
      <c r="I82" s="45"/>
      <c r="J82" s="42"/>
      <c r="K82" s="46" t="str">
        <f t="shared" si="17"/>
        <v/>
      </c>
      <c r="L82" s="47"/>
      <c r="M82" s="6" t="str">
        <f>IF(J82="","",(K82/J82)/LOOKUP(RIGHT($D$2,3),定数!$A$6:$A$13,定数!$B$6:$B$13))</f>
        <v/>
      </c>
      <c r="N82" s="42"/>
      <c r="O82" s="8"/>
      <c r="P82" s="45"/>
      <c r="Q82" s="45"/>
      <c r="R82" s="48" t="str">
        <f>IF(P82="","",T82*M82*LOOKUP(RIGHT($D$2,3),定数!$A$6:$A$13,定数!$B$6:$B$13))</f>
        <v/>
      </c>
      <c r="S82" s="48"/>
      <c r="T82" s="49" t="str">
        <f t="shared" si="20"/>
        <v/>
      </c>
      <c r="U82" s="49"/>
      <c r="V82" t="str">
        <f t="shared" si="19"/>
        <v/>
      </c>
      <c r="W82" t="str">
        <f t="shared" si="19"/>
        <v/>
      </c>
    </row>
    <row r="83" spans="2:23" x14ac:dyDescent="0.2">
      <c r="B83" s="42">
        <v>75</v>
      </c>
      <c r="C83" s="44" t="str">
        <f t="shared" si="18"/>
        <v/>
      </c>
      <c r="D83" s="44"/>
      <c r="E83" s="42"/>
      <c r="F83" s="8"/>
      <c r="G83" s="42"/>
      <c r="H83" s="45"/>
      <c r="I83" s="45"/>
      <c r="J83" s="42"/>
      <c r="K83" s="46" t="str">
        <f t="shared" si="17"/>
        <v/>
      </c>
      <c r="L83" s="47"/>
      <c r="M83" s="6" t="str">
        <f>IF(J83="","",(K83/J83)/LOOKUP(RIGHT($D$2,3),定数!$A$6:$A$13,定数!$B$6:$B$13))</f>
        <v/>
      </c>
      <c r="N83" s="42"/>
      <c r="O83" s="8"/>
      <c r="P83" s="45"/>
      <c r="Q83" s="45"/>
      <c r="R83" s="48" t="str">
        <f>IF(P83="","",T83*M83*LOOKUP(RIGHT($D$2,3),定数!$A$6:$A$13,定数!$B$6:$B$13))</f>
        <v/>
      </c>
      <c r="S83" s="48"/>
      <c r="T83" s="49" t="str">
        <f t="shared" si="20"/>
        <v/>
      </c>
      <c r="U83" s="49"/>
      <c r="V83" t="str">
        <f t="shared" si="19"/>
        <v/>
      </c>
      <c r="W83" t="str">
        <f t="shared" si="19"/>
        <v/>
      </c>
    </row>
    <row r="84" spans="2:23" x14ac:dyDescent="0.2">
      <c r="B84" s="42">
        <v>76</v>
      </c>
      <c r="C84" s="44" t="str">
        <f t="shared" si="18"/>
        <v/>
      </c>
      <c r="D84" s="44"/>
      <c r="E84" s="42"/>
      <c r="F84" s="8"/>
      <c r="G84" s="42"/>
      <c r="H84" s="45"/>
      <c r="I84" s="45"/>
      <c r="J84" s="42"/>
      <c r="K84" s="46" t="str">
        <f t="shared" si="17"/>
        <v/>
      </c>
      <c r="L84" s="47"/>
      <c r="M84" s="6" t="str">
        <f>IF(J84="","",(K84/J84)/LOOKUP(RIGHT($D$2,3),定数!$A$6:$A$13,定数!$B$6:$B$13))</f>
        <v/>
      </c>
      <c r="N84" s="42"/>
      <c r="O84" s="8"/>
      <c r="P84" s="45"/>
      <c r="Q84" s="45"/>
      <c r="R84" s="48" t="str">
        <f>IF(P84="","",T84*M84*LOOKUP(RIGHT($D$2,3),定数!$A$6:$A$13,定数!$B$6:$B$13))</f>
        <v/>
      </c>
      <c r="S84" s="48"/>
      <c r="T84" s="49" t="str">
        <f t="shared" si="20"/>
        <v/>
      </c>
      <c r="U84" s="49"/>
      <c r="V84" t="str">
        <f t="shared" si="19"/>
        <v/>
      </c>
      <c r="W84" t="str">
        <f t="shared" si="19"/>
        <v/>
      </c>
    </row>
    <row r="85" spans="2:23" x14ac:dyDescent="0.2">
      <c r="B85" s="42">
        <v>77</v>
      </c>
      <c r="C85" s="44" t="str">
        <f t="shared" si="18"/>
        <v/>
      </c>
      <c r="D85" s="44"/>
      <c r="E85" s="42"/>
      <c r="F85" s="8"/>
      <c r="G85" s="42"/>
      <c r="H85" s="45"/>
      <c r="I85" s="45"/>
      <c r="J85" s="42"/>
      <c r="K85" s="46" t="str">
        <f t="shared" si="17"/>
        <v/>
      </c>
      <c r="L85" s="47"/>
      <c r="M85" s="6" t="str">
        <f>IF(J85="","",(K85/J85)/LOOKUP(RIGHT($D$2,3),定数!$A$6:$A$13,定数!$B$6:$B$13))</f>
        <v/>
      </c>
      <c r="N85" s="42"/>
      <c r="O85" s="8"/>
      <c r="P85" s="45"/>
      <c r="Q85" s="45"/>
      <c r="R85" s="48" t="str">
        <f>IF(P85="","",T85*M85*LOOKUP(RIGHT($D$2,3),定数!$A$6:$A$13,定数!$B$6:$B$13))</f>
        <v/>
      </c>
      <c r="S85" s="48"/>
      <c r="T85" s="49" t="str">
        <f t="shared" si="20"/>
        <v/>
      </c>
      <c r="U85" s="49"/>
      <c r="V85" t="str">
        <f t="shared" si="19"/>
        <v/>
      </c>
      <c r="W85" t="str">
        <f t="shared" si="19"/>
        <v/>
      </c>
    </row>
    <row r="86" spans="2:23" x14ac:dyDescent="0.2">
      <c r="B86" s="42">
        <v>78</v>
      </c>
      <c r="C86" s="44" t="str">
        <f t="shared" si="18"/>
        <v/>
      </c>
      <c r="D86" s="44"/>
      <c r="E86" s="42"/>
      <c r="F86" s="8"/>
      <c r="G86" s="42"/>
      <c r="H86" s="45"/>
      <c r="I86" s="45"/>
      <c r="J86" s="42"/>
      <c r="K86" s="46" t="str">
        <f t="shared" si="17"/>
        <v/>
      </c>
      <c r="L86" s="47"/>
      <c r="M86" s="6" t="str">
        <f>IF(J86="","",(K86/J86)/LOOKUP(RIGHT($D$2,3),定数!$A$6:$A$13,定数!$B$6:$B$13))</f>
        <v/>
      </c>
      <c r="N86" s="42"/>
      <c r="O86" s="8"/>
      <c r="P86" s="45"/>
      <c r="Q86" s="45"/>
      <c r="R86" s="48" t="str">
        <f>IF(P86="","",T86*M86*LOOKUP(RIGHT($D$2,3),定数!$A$6:$A$13,定数!$B$6:$B$13))</f>
        <v/>
      </c>
      <c r="S86" s="48"/>
      <c r="T86" s="49" t="str">
        <f t="shared" si="20"/>
        <v/>
      </c>
      <c r="U86" s="49"/>
      <c r="V86" t="str">
        <f t="shared" si="19"/>
        <v/>
      </c>
      <c r="W86" t="str">
        <f t="shared" si="19"/>
        <v/>
      </c>
    </row>
    <row r="87" spans="2:23" x14ac:dyDescent="0.2">
      <c r="B87" s="42">
        <v>79</v>
      </c>
      <c r="C87" s="44" t="str">
        <f t="shared" si="18"/>
        <v/>
      </c>
      <c r="D87" s="44"/>
      <c r="E87" s="42"/>
      <c r="F87" s="8"/>
      <c r="G87" s="42"/>
      <c r="H87" s="45"/>
      <c r="I87" s="45"/>
      <c r="J87" s="42"/>
      <c r="K87" s="46" t="str">
        <f t="shared" si="17"/>
        <v/>
      </c>
      <c r="L87" s="47"/>
      <c r="M87" s="6" t="str">
        <f>IF(J87="","",(K87/J87)/LOOKUP(RIGHT($D$2,3),定数!$A$6:$A$13,定数!$B$6:$B$13))</f>
        <v/>
      </c>
      <c r="N87" s="42"/>
      <c r="O87" s="8"/>
      <c r="P87" s="45"/>
      <c r="Q87" s="45"/>
      <c r="R87" s="48" t="str">
        <f>IF(P87="","",T87*M87*LOOKUP(RIGHT($D$2,3),定数!$A$6:$A$13,定数!$B$6:$B$13))</f>
        <v/>
      </c>
      <c r="S87" s="48"/>
      <c r="T87" s="49" t="str">
        <f t="shared" si="20"/>
        <v/>
      </c>
      <c r="U87" s="49"/>
      <c r="V87" t="str">
        <f t="shared" si="19"/>
        <v/>
      </c>
      <c r="W87" t="str">
        <f t="shared" si="19"/>
        <v/>
      </c>
    </row>
    <row r="88" spans="2:23" x14ac:dyDescent="0.2">
      <c r="B88" s="42">
        <v>80</v>
      </c>
      <c r="C88" s="44" t="str">
        <f t="shared" si="18"/>
        <v/>
      </c>
      <c r="D88" s="44"/>
      <c r="E88" s="42"/>
      <c r="F88" s="8"/>
      <c r="G88" s="42"/>
      <c r="H88" s="45"/>
      <c r="I88" s="45"/>
      <c r="J88" s="42"/>
      <c r="K88" s="46" t="str">
        <f t="shared" si="17"/>
        <v/>
      </c>
      <c r="L88" s="47"/>
      <c r="M88" s="6" t="str">
        <f>IF(J88="","",(K88/J88)/LOOKUP(RIGHT($D$2,3),定数!$A$6:$A$13,定数!$B$6:$B$13))</f>
        <v/>
      </c>
      <c r="N88" s="42"/>
      <c r="O88" s="8"/>
      <c r="P88" s="45"/>
      <c r="Q88" s="45"/>
      <c r="R88" s="48" t="str">
        <f>IF(P88="","",T88*M88*LOOKUP(RIGHT($D$2,3),定数!$A$6:$A$13,定数!$B$6:$B$13))</f>
        <v/>
      </c>
      <c r="S88" s="48"/>
      <c r="T88" s="49" t="str">
        <f t="shared" si="20"/>
        <v/>
      </c>
      <c r="U88" s="49"/>
      <c r="V88" t="str">
        <f t="shared" si="19"/>
        <v/>
      </c>
      <c r="W88" t="str">
        <f t="shared" si="19"/>
        <v/>
      </c>
    </row>
    <row r="89" spans="2:23" x14ac:dyDescent="0.2">
      <c r="B89" s="42">
        <v>81</v>
      </c>
      <c r="C89" s="44" t="str">
        <f t="shared" si="18"/>
        <v/>
      </c>
      <c r="D89" s="44"/>
      <c r="E89" s="42"/>
      <c r="F89" s="8"/>
      <c r="G89" s="42"/>
      <c r="H89" s="45"/>
      <c r="I89" s="45"/>
      <c r="J89" s="42"/>
      <c r="K89" s="46" t="str">
        <f t="shared" si="17"/>
        <v/>
      </c>
      <c r="L89" s="47"/>
      <c r="M89" s="6" t="str">
        <f>IF(J89="","",(K89/J89)/LOOKUP(RIGHT($D$2,3),定数!$A$6:$A$13,定数!$B$6:$B$13))</f>
        <v/>
      </c>
      <c r="N89" s="42"/>
      <c r="O89" s="8"/>
      <c r="P89" s="45"/>
      <c r="Q89" s="45"/>
      <c r="R89" s="48" t="str">
        <f>IF(P89="","",T89*M89*LOOKUP(RIGHT($D$2,3),定数!$A$6:$A$13,定数!$B$6:$B$13))</f>
        <v/>
      </c>
      <c r="S89" s="48"/>
      <c r="T89" s="49" t="str">
        <f t="shared" si="20"/>
        <v/>
      </c>
      <c r="U89" s="49"/>
      <c r="V89" t="str">
        <f t="shared" si="19"/>
        <v/>
      </c>
      <c r="W89" t="str">
        <f t="shared" si="19"/>
        <v/>
      </c>
    </row>
    <row r="90" spans="2:23" x14ac:dyDescent="0.2">
      <c r="B90" s="42">
        <v>82</v>
      </c>
      <c r="C90" s="44" t="str">
        <f t="shared" si="18"/>
        <v/>
      </c>
      <c r="D90" s="44"/>
      <c r="E90" s="42"/>
      <c r="F90" s="8"/>
      <c r="G90" s="42"/>
      <c r="H90" s="45"/>
      <c r="I90" s="45"/>
      <c r="J90" s="42"/>
      <c r="K90" s="46" t="str">
        <f t="shared" si="17"/>
        <v/>
      </c>
      <c r="L90" s="47"/>
      <c r="M90" s="6" t="str">
        <f>IF(J90="","",(K90/J90)/LOOKUP(RIGHT($D$2,3),定数!$A$6:$A$13,定数!$B$6:$B$13))</f>
        <v/>
      </c>
      <c r="N90" s="42"/>
      <c r="O90" s="8"/>
      <c r="P90" s="45"/>
      <c r="Q90" s="45"/>
      <c r="R90" s="48" t="str">
        <f>IF(P90="","",T90*M90*LOOKUP(RIGHT($D$2,3),定数!$A$6:$A$13,定数!$B$6:$B$13))</f>
        <v/>
      </c>
      <c r="S90" s="48"/>
      <c r="T90" s="49" t="str">
        <f t="shared" si="20"/>
        <v/>
      </c>
      <c r="U90" s="49"/>
      <c r="V90" t="str">
        <f t="shared" si="19"/>
        <v/>
      </c>
      <c r="W90" t="str">
        <f t="shared" si="19"/>
        <v/>
      </c>
    </row>
    <row r="91" spans="2:23" x14ac:dyDescent="0.2">
      <c r="B91" s="42">
        <v>83</v>
      </c>
      <c r="C91" s="44" t="str">
        <f t="shared" si="18"/>
        <v/>
      </c>
      <c r="D91" s="44"/>
      <c r="E91" s="42"/>
      <c r="F91" s="8"/>
      <c r="G91" s="42"/>
      <c r="H91" s="45"/>
      <c r="I91" s="45"/>
      <c r="J91" s="42"/>
      <c r="K91" s="46" t="str">
        <f t="shared" si="17"/>
        <v/>
      </c>
      <c r="L91" s="47"/>
      <c r="M91" s="6" t="str">
        <f>IF(J91="","",(K91/J91)/LOOKUP(RIGHT($D$2,3),定数!$A$6:$A$13,定数!$B$6:$B$13))</f>
        <v/>
      </c>
      <c r="N91" s="42"/>
      <c r="O91" s="8"/>
      <c r="P91" s="45"/>
      <c r="Q91" s="45"/>
      <c r="R91" s="48" t="str">
        <f>IF(P91="","",T91*M91*LOOKUP(RIGHT($D$2,3),定数!$A$6:$A$13,定数!$B$6:$B$13))</f>
        <v/>
      </c>
      <c r="S91" s="48"/>
      <c r="T91" s="49" t="str">
        <f t="shared" si="20"/>
        <v/>
      </c>
      <c r="U91" s="49"/>
      <c r="V91" t="str">
        <f t="shared" ref="V91:W106" si="21">IF(S91&lt;&gt;"",IF(S91&lt;0,1+V90,0),"")</f>
        <v/>
      </c>
      <c r="W91" t="str">
        <f t="shared" si="21"/>
        <v/>
      </c>
    </row>
    <row r="92" spans="2:23" x14ac:dyDescent="0.2">
      <c r="B92" s="42">
        <v>84</v>
      </c>
      <c r="C92" s="44" t="str">
        <f t="shared" si="18"/>
        <v/>
      </c>
      <c r="D92" s="44"/>
      <c r="E92" s="42"/>
      <c r="F92" s="8"/>
      <c r="G92" s="42"/>
      <c r="H92" s="45"/>
      <c r="I92" s="45"/>
      <c r="J92" s="42"/>
      <c r="K92" s="46" t="str">
        <f t="shared" si="17"/>
        <v/>
      </c>
      <c r="L92" s="47"/>
      <c r="M92" s="6" t="str">
        <f>IF(J92="","",(K92/J92)/LOOKUP(RIGHT($D$2,3),定数!$A$6:$A$13,定数!$B$6:$B$13))</f>
        <v/>
      </c>
      <c r="N92" s="42"/>
      <c r="O92" s="8"/>
      <c r="P92" s="45"/>
      <c r="Q92" s="45"/>
      <c r="R92" s="48" t="str">
        <f>IF(P92="","",T92*M92*LOOKUP(RIGHT($D$2,3),定数!$A$6:$A$13,定数!$B$6:$B$13))</f>
        <v/>
      </c>
      <c r="S92" s="48"/>
      <c r="T92" s="49" t="str">
        <f t="shared" si="20"/>
        <v/>
      </c>
      <c r="U92" s="49"/>
      <c r="V92" t="str">
        <f t="shared" si="21"/>
        <v/>
      </c>
      <c r="W92" t="str">
        <f t="shared" si="21"/>
        <v/>
      </c>
    </row>
    <row r="93" spans="2:23" x14ac:dyDescent="0.2">
      <c r="B93" s="42">
        <v>85</v>
      </c>
      <c r="C93" s="44" t="str">
        <f t="shared" si="18"/>
        <v/>
      </c>
      <c r="D93" s="44"/>
      <c r="E93" s="42"/>
      <c r="F93" s="8"/>
      <c r="G93" s="42"/>
      <c r="H93" s="45"/>
      <c r="I93" s="45"/>
      <c r="J93" s="42"/>
      <c r="K93" s="46" t="str">
        <f t="shared" si="17"/>
        <v/>
      </c>
      <c r="L93" s="47"/>
      <c r="M93" s="6" t="str">
        <f>IF(J93="","",(K93/J93)/LOOKUP(RIGHT($D$2,3),定数!$A$6:$A$13,定数!$B$6:$B$13))</f>
        <v/>
      </c>
      <c r="N93" s="42"/>
      <c r="O93" s="8"/>
      <c r="P93" s="45"/>
      <c r="Q93" s="45"/>
      <c r="R93" s="48" t="str">
        <f>IF(P93="","",T93*M93*LOOKUP(RIGHT($D$2,3),定数!$A$6:$A$13,定数!$B$6:$B$13))</f>
        <v/>
      </c>
      <c r="S93" s="48"/>
      <c r="T93" s="49" t="str">
        <f t="shared" si="20"/>
        <v/>
      </c>
      <c r="U93" s="49"/>
      <c r="V93" t="str">
        <f t="shared" si="21"/>
        <v/>
      </c>
      <c r="W93" t="str">
        <f t="shared" si="21"/>
        <v/>
      </c>
    </row>
    <row r="94" spans="2:23" x14ac:dyDescent="0.2">
      <c r="B94" s="42">
        <v>86</v>
      </c>
      <c r="C94" s="44" t="str">
        <f t="shared" si="18"/>
        <v/>
      </c>
      <c r="D94" s="44"/>
      <c r="E94" s="42"/>
      <c r="F94" s="8"/>
      <c r="G94" s="42"/>
      <c r="H94" s="45"/>
      <c r="I94" s="45"/>
      <c r="J94" s="42"/>
      <c r="K94" s="46" t="str">
        <f t="shared" si="17"/>
        <v/>
      </c>
      <c r="L94" s="47"/>
      <c r="M94" s="6" t="str">
        <f>IF(J94="","",(K94/J94)/LOOKUP(RIGHT($D$2,3),定数!$A$6:$A$13,定数!$B$6:$B$13))</f>
        <v/>
      </c>
      <c r="N94" s="42"/>
      <c r="O94" s="8"/>
      <c r="P94" s="45"/>
      <c r="Q94" s="45"/>
      <c r="R94" s="48" t="str">
        <f>IF(P94="","",T94*M94*LOOKUP(RIGHT($D$2,3),定数!$A$6:$A$13,定数!$B$6:$B$13))</f>
        <v/>
      </c>
      <c r="S94" s="48"/>
      <c r="T94" s="49" t="str">
        <f t="shared" si="20"/>
        <v/>
      </c>
      <c r="U94" s="49"/>
      <c r="V94" t="str">
        <f t="shared" si="21"/>
        <v/>
      </c>
      <c r="W94" t="str">
        <f t="shared" si="21"/>
        <v/>
      </c>
    </row>
    <row r="95" spans="2:23" x14ac:dyDescent="0.2">
      <c r="B95" s="42">
        <v>87</v>
      </c>
      <c r="C95" s="44" t="str">
        <f t="shared" si="18"/>
        <v/>
      </c>
      <c r="D95" s="44"/>
      <c r="E95" s="42"/>
      <c r="F95" s="8"/>
      <c r="G95" s="42"/>
      <c r="H95" s="45"/>
      <c r="I95" s="45"/>
      <c r="J95" s="42"/>
      <c r="K95" s="46" t="str">
        <f t="shared" si="17"/>
        <v/>
      </c>
      <c r="L95" s="47"/>
      <c r="M95" s="6" t="str">
        <f>IF(J95="","",(K95/J95)/LOOKUP(RIGHT($D$2,3),定数!$A$6:$A$13,定数!$B$6:$B$13))</f>
        <v/>
      </c>
      <c r="N95" s="42"/>
      <c r="O95" s="8"/>
      <c r="P95" s="45"/>
      <c r="Q95" s="45"/>
      <c r="R95" s="48" t="str">
        <f>IF(P95="","",T95*M95*LOOKUP(RIGHT($D$2,3),定数!$A$6:$A$13,定数!$B$6:$B$13))</f>
        <v/>
      </c>
      <c r="S95" s="48"/>
      <c r="T95" s="49" t="str">
        <f t="shared" si="20"/>
        <v/>
      </c>
      <c r="U95" s="49"/>
      <c r="V95" t="str">
        <f t="shared" si="21"/>
        <v/>
      </c>
      <c r="W95" t="str">
        <f t="shared" si="21"/>
        <v/>
      </c>
    </row>
    <row r="96" spans="2:23" x14ac:dyDescent="0.2">
      <c r="B96" s="42">
        <v>88</v>
      </c>
      <c r="C96" s="44" t="str">
        <f t="shared" si="18"/>
        <v/>
      </c>
      <c r="D96" s="44"/>
      <c r="E96" s="42"/>
      <c r="F96" s="8"/>
      <c r="G96" s="42"/>
      <c r="H96" s="45"/>
      <c r="I96" s="45"/>
      <c r="J96" s="42"/>
      <c r="K96" s="46" t="str">
        <f t="shared" si="17"/>
        <v/>
      </c>
      <c r="L96" s="47"/>
      <c r="M96" s="6" t="str">
        <f>IF(J96="","",(K96/J96)/LOOKUP(RIGHT($D$2,3),定数!$A$6:$A$13,定数!$B$6:$B$13))</f>
        <v/>
      </c>
      <c r="N96" s="42"/>
      <c r="O96" s="8"/>
      <c r="P96" s="45"/>
      <c r="Q96" s="45"/>
      <c r="R96" s="48" t="str">
        <f>IF(P96="","",T96*M96*LOOKUP(RIGHT($D$2,3),定数!$A$6:$A$13,定数!$B$6:$B$13))</f>
        <v/>
      </c>
      <c r="S96" s="48"/>
      <c r="T96" s="49" t="str">
        <f t="shared" si="20"/>
        <v/>
      </c>
      <c r="U96" s="49"/>
      <c r="V96" t="str">
        <f t="shared" si="21"/>
        <v/>
      </c>
      <c r="W96" t="str">
        <f t="shared" si="21"/>
        <v/>
      </c>
    </row>
    <row r="97" spans="2:23" x14ac:dyDescent="0.2">
      <c r="B97" s="42">
        <v>89</v>
      </c>
      <c r="C97" s="44" t="str">
        <f t="shared" si="18"/>
        <v/>
      </c>
      <c r="D97" s="44"/>
      <c r="E97" s="42"/>
      <c r="F97" s="8"/>
      <c r="G97" s="42"/>
      <c r="H97" s="45"/>
      <c r="I97" s="45"/>
      <c r="J97" s="42"/>
      <c r="K97" s="46" t="str">
        <f t="shared" si="17"/>
        <v/>
      </c>
      <c r="L97" s="47"/>
      <c r="M97" s="6" t="str">
        <f>IF(J97="","",(K97/J97)/LOOKUP(RIGHT($D$2,3),定数!$A$6:$A$13,定数!$B$6:$B$13))</f>
        <v/>
      </c>
      <c r="N97" s="42"/>
      <c r="O97" s="8"/>
      <c r="P97" s="45"/>
      <c r="Q97" s="45"/>
      <c r="R97" s="48" t="str">
        <f>IF(P97="","",T97*M97*LOOKUP(RIGHT($D$2,3),定数!$A$6:$A$13,定数!$B$6:$B$13))</f>
        <v/>
      </c>
      <c r="S97" s="48"/>
      <c r="T97" s="49" t="str">
        <f t="shared" si="20"/>
        <v/>
      </c>
      <c r="U97" s="49"/>
      <c r="V97" t="str">
        <f t="shared" si="21"/>
        <v/>
      </c>
      <c r="W97" t="str">
        <f t="shared" si="21"/>
        <v/>
      </c>
    </row>
    <row r="98" spans="2:23" x14ac:dyDescent="0.2">
      <c r="B98" s="42">
        <v>90</v>
      </c>
      <c r="C98" s="44" t="str">
        <f t="shared" si="18"/>
        <v/>
      </c>
      <c r="D98" s="44"/>
      <c r="E98" s="42"/>
      <c r="F98" s="8"/>
      <c r="G98" s="42"/>
      <c r="H98" s="45"/>
      <c r="I98" s="45"/>
      <c r="J98" s="42"/>
      <c r="K98" s="46" t="str">
        <f t="shared" si="17"/>
        <v/>
      </c>
      <c r="L98" s="47"/>
      <c r="M98" s="6" t="str">
        <f>IF(J98="","",(K98/J98)/LOOKUP(RIGHT($D$2,3),定数!$A$6:$A$13,定数!$B$6:$B$13))</f>
        <v/>
      </c>
      <c r="N98" s="42"/>
      <c r="O98" s="8"/>
      <c r="P98" s="45"/>
      <c r="Q98" s="45"/>
      <c r="R98" s="48" t="str">
        <f>IF(P98="","",T98*M98*LOOKUP(RIGHT($D$2,3),定数!$A$6:$A$13,定数!$B$6:$B$13))</f>
        <v/>
      </c>
      <c r="S98" s="48"/>
      <c r="T98" s="49" t="str">
        <f t="shared" si="20"/>
        <v/>
      </c>
      <c r="U98" s="49"/>
      <c r="V98" t="str">
        <f t="shared" si="21"/>
        <v/>
      </c>
      <c r="W98" t="str">
        <f t="shared" si="21"/>
        <v/>
      </c>
    </row>
    <row r="99" spans="2:23" x14ac:dyDescent="0.2">
      <c r="B99" s="42">
        <v>91</v>
      </c>
      <c r="C99" s="44" t="str">
        <f t="shared" si="18"/>
        <v/>
      </c>
      <c r="D99" s="44"/>
      <c r="E99" s="42"/>
      <c r="F99" s="8"/>
      <c r="G99" s="42"/>
      <c r="H99" s="45"/>
      <c r="I99" s="45"/>
      <c r="J99" s="42"/>
      <c r="K99" s="46" t="str">
        <f t="shared" si="17"/>
        <v/>
      </c>
      <c r="L99" s="47"/>
      <c r="M99" s="6" t="str">
        <f>IF(J99="","",(K99/J99)/LOOKUP(RIGHT($D$2,3),定数!$A$6:$A$13,定数!$B$6:$B$13))</f>
        <v/>
      </c>
      <c r="N99" s="42"/>
      <c r="O99" s="8"/>
      <c r="P99" s="45"/>
      <c r="Q99" s="45"/>
      <c r="R99" s="48" t="str">
        <f>IF(P99="","",T99*M99*LOOKUP(RIGHT($D$2,3),定数!$A$6:$A$13,定数!$B$6:$B$13))</f>
        <v/>
      </c>
      <c r="S99" s="48"/>
      <c r="T99" s="49" t="str">
        <f t="shared" si="20"/>
        <v/>
      </c>
      <c r="U99" s="49"/>
      <c r="V99" t="str">
        <f t="shared" si="21"/>
        <v/>
      </c>
      <c r="W99" t="str">
        <f t="shared" si="21"/>
        <v/>
      </c>
    </row>
    <row r="100" spans="2:23" x14ac:dyDescent="0.2">
      <c r="B100" s="42">
        <v>92</v>
      </c>
      <c r="C100" s="44" t="str">
        <f t="shared" si="18"/>
        <v/>
      </c>
      <c r="D100" s="44"/>
      <c r="E100" s="42"/>
      <c r="F100" s="8"/>
      <c r="G100" s="42"/>
      <c r="H100" s="45"/>
      <c r="I100" s="45"/>
      <c r="J100" s="42"/>
      <c r="K100" s="46" t="str">
        <f t="shared" si="17"/>
        <v/>
      </c>
      <c r="L100" s="47"/>
      <c r="M100" s="6" t="str">
        <f>IF(J100="","",(K100/J100)/LOOKUP(RIGHT($D$2,3),定数!$A$6:$A$13,定数!$B$6:$B$13))</f>
        <v/>
      </c>
      <c r="N100" s="42"/>
      <c r="O100" s="8"/>
      <c r="P100" s="45"/>
      <c r="Q100" s="45"/>
      <c r="R100" s="48" t="str">
        <f>IF(P100="","",T100*M100*LOOKUP(RIGHT($D$2,3),定数!$A$6:$A$13,定数!$B$6:$B$13))</f>
        <v/>
      </c>
      <c r="S100" s="48"/>
      <c r="T100" s="49" t="str">
        <f t="shared" si="20"/>
        <v/>
      </c>
      <c r="U100" s="49"/>
      <c r="V100" t="str">
        <f t="shared" si="21"/>
        <v/>
      </c>
      <c r="W100" t="str">
        <f t="shared" si="21"/>
        <v/>
      </c>
    </row>
    <row r="101" spans="2:23" x14ac:dyDescent="0.2">
      <c r="B101" s="42">
        <v>93</v>
      </c>
      <c r="C101" s="44" t="str">
        <f t="shared" si="18"/>
        <v/>
      </c>
      <c r="D101" s="44"/>
      <c r="E101" s="42"/>
      <c r="F101" s="8"/>
      <c r="G101" s="42"/>
      <c r="H101" s="45"/>
      <c r="I101" s="45"/>
      <c r="J101" s="42"/>
      <c r="K101" s="46" t="str">
        <f t="shared" si="17"/>
        <v/>
      </c>
      <c r="L101" s="47"/>
      <c r="M101" s="6" t="str">
        <f>IF(J101="","",(K101/J101)/LOOKUP(RIGHT($D$2,3),定数!$A$6:$A$13,定数!$B$6:$B$13))</f>
        <v/>
      </c>
      <c r="N101" s="42"/>
      <c r="O101" s="8"/>
      <c r="P101" s="45"/>
      <c r="Q101" s="45"/>
      <c r="R101" s="48" t="str">
        <f>IF(P101="","",T101*M101*LOOKUP(RIGHT($D$2,3),定数!$A$6:$A$13,定数!$B$6:$B$13))</f>
        <v/>
      </c>
      <c r="S101" s="48"/>
      <c r="T101" s="49" t="str">
        <f t="shared" si="20"/>
        <v/>
      </c>
      <c r="U101" s="49"/>
      <c r="V101" t="str">
        <f t="shared" si="21"/>
        <v/>
      </c>
      <c r="W101" t="str">
        <f t="shared" si="21"/>
        <v/>
      </c>
    </row>
    <row r="102" spans="2:23" x14ac:dyDescent="0.2">
      <c r="B102" s="42">
        <v>94</v>
      </c>
      <c r="C102" s="44" t="str">
        <f t="shared" si="18"/>
        <v/>
      </c>
      <c r="D102" s="44"/>
      <c r="E102" s="42"/>
      <c r="F102" s="8"/>
      <c r="G102" s="42"/>
      <c r="H102" s="45"/>
      <c r="I102" s="45"/>
      <c r="J102" s="42"/>
      <c r="K102" s="46" t="str">
        <f t="shared" si="17"/>
        <v/>
      </c>
      <c r="L102" s="47"/>
      <c r="M102" s="6" t="str">
        <f>IF(J102="","",(K102/J102)/LOOKUP(RIGHT($D$2,3),定数!$A$6:$A$13,定数!$B$6:$B$13))</f>
        <v/>
      </c>
      <c r="N102" s="42"/>
      <c r="O102" s="8"/>
      <c r="P102" s="45"/>
      <c r="Q102" s="45"/>
      <c r="R102" s="48" t="str">
        <f>IF(P102="","",T102*M102*LOOKUP(RIGHT($D$2,3),定数!$A$6:$A$13,定数!$B$6:$B$13))</f>
        <v/>
      </c>
      <c r="S102" s="48"/>
      <c r="T102" s="49" t="str">
        <f t="shared" si="20"/>
        <v/>
      </c>
      <c r="U102" s="49"/>
      <c r="V102" t="str">
        <f t="shared" si="21"/>
        <v/>
      </c>
      <c r="W102" t="str">
        <f t="shared" si="21"/>
        <v/>
      </c>
    </row>
    <row r="103" spans="2:23" x14ac:dyDescent="0.2">
      <c r="B103" s="42">
        <v>95</v>
      </c>
      <c r="C103" s="44" t="str">
        <f t="shared" si="18"/>
        <v/>
      </c>
      <c r="D103" s="44"/>
      <c r="E103" s="42"/>
      <c r="F103" s="8"/>
      <c r="G103" s="42"/>
      <c r="H103" s="45"/>
      <c r="I103" s="45"/>
      <c r="J103" s="42"/>
      <c r="K103" s="46" t="str">
        <f t="shared" si="17"/>
        <v/>
      </c>
      <c r="L103" s="47"/>
      <c r="M103" s="6" t="str">
        <f>IF(J103="","",(K103/J103)/LOOKUP(RIGHT($D$2,3),定数!$A$6:$A$13,定数!$B$6:$B$13))</f>
        <v/>
      </c>
      <c r="N103" s="42"/>
      <c r="O103" s="8"/>
      <c r="P103" s="45"/>
      <c r="Q103" s="45"/>
      <c r="R103" s="48" t="str">
        <f>IF(P103="","",T103*M103*LOOKUP(RIGHT($D$2,3),定数!$A$6:$A$13,定数!$B$6:$B$13))</f>
        <v/>
      </c>
      <c r="S103" s="48"/>
      <c r="T103" s="49" t="str">
        <f t="shared" si="20"/>
        <v/>
      </c>
      <c r="U103" s="49"/>
      <c r="V103" t="str">
        <f t="shared" si="21"/>
        <v/>
      </c>
      <c r="W103" t="str">
        <f t="shared" si="21"/>
        <v/>
      </c>
    </row>
    <row r="104" spans="2:23" x14ac:dyDescent="0.2">
      <c r="B104" s="42">
        <v>96</v>
      </c>
      <c r="C104" s="44" t="str">
        <f t="shared" si="18"/>
        <v/>
      </c>
      <c r="D104" s="44"/>
      <c r="E104" s="42"/>
      <c r="F104" s="8"/>
      <c r="G104" s="42"/>
      <c r="H104" s="45"/>
      <c r="I104" s="45"/>
      <c r="J104" s="42"/>
      <c r="K104" s="46" t="str">
        <f t="shared" si="17"/>
        <v/>
      </c>
      <c r="L104" s="47"/>
      <c r="M104" s="6" t="str">
        <f>IF(J104="","",(K104/J104)/LOOKUP(RIGHT($D$2,3),定数!$A$6:$A$13,定数!$B$6:$B$13))</f>
        <v/>
      </c>
      <c r="N104" s="42"/>
      <c r="O104" s="8"/>
      <c r="P104" s="45"/>
      <c r="Q104" s="45"/>
      <c r="R104" s="48" t="str">
        <f>IF(P104="","",T104*M104*LOOKUP(RIGHT($D$2,3),定数!$A$6:$A$13,定数!$B$6:$B$13))</f>
        <v/>
      </c>
      <c r="S104" s="48"/>
      <c r="T104" s="49" t="str">
        <f t="shared" si="20"/>
        <v/>
      </c>
      <c r="U104" s="49"/>
      <c r="V104" t="str">
        <f t="shared" si="21"/>
        <v/>
      </c>
      <c r="W104" t="str">
        <f t="shared" si="21"/>
        <v/>
      </c>
    </row>
    <row r="105" spans="2:23" x14ac:dyDescent="0.2">
      <c r="B105" s="42">
        <v>97</v>
      </c>
      <c r="C105" s="44" t="str">
        <f t="shared" si="18"/>
        <v/>
      </c>
      <c r="D105" s="44"/>
      <c r="E105" s="42"/>
      <c r="F105" s="8"/>
      <c r="G105" s="42"/>
      <c r="H105" s="45"/>
      <c r="I105" s="45"/>
      <c r="J105" s="42"/>
      <c r="K105" s="46" t="str">
        <f t="shared" si="17"/>
        <v/>
      </c>
      <c r="L105" s="47"/>
      <c r="M105" s="6" t="str">
        <f>IF(J105="","",(K105/J105)/LOOKUP(RIGHT($D$2,3),定数!$A$6:$A$13,定数!$B$6:$B$13))</f>
        <v/>
      </c>
      <c r="N105" s="42"/>
      <c r="O105" s="8"/>
      <c r="P105" s="45"/>
      <c r="Q105" s="45"/>
      <c r="R105" s="48" t="str">
        <f>IF(P105="","",T105*M105*LOOKUP(RIGHT($D$2,3),定数!$A$6:$A$13,定数!$B$6:$B$13))</f>
        <v/>
      </c>
      <c r="S105" s="48"/>
      <c r="T105" s="49" t="str">
        <f t="shared" si="20"/>
        <v/>
      </c>
      <c r="U105" s="49"/>
      <c r="V105" t="str">
        <f t="shared" si="21"/>
        <v/>
      </c>
      <c r="W105" t="str">
        <f t="shared" si="21"/>
        <v/>
      </c>
    </row>
    <row r="106" spans="2:23" x14ac:dyDescent="0.2">
      <c r="B106" s="42">
        <v>98</v>
      </c>
      <c r="C106" s="44" t="str">
        <f t="shared" si="18"/>
        <v/>
      </c>
      <c r="D106" s="44"/>
      <c r="E106" s="42"/>
      <c r="F106" s="8"/>
      <c r="G106" s="42"/>
      <c r="H106" s="45"/>
      <c r="I106" s="45"/>
      <c r="J106" s="42"/>
      <c r="K106" s="46" t="str">
        <f t="shared" si="17"/>
        <v/>
      </c>
      <c r="L106" s="47"/>
      <c r="M106" s="6" t="str">
        <f>IF(J106="","",(K106/J106)/LOOKUP(RIGHT($D$2,3),定数!$A$6:$A$13,定数!$B$6:$B$13))</f>
        <v/>
      </c>
      <c r="N106" s="42"/>
      <c r="O106" s="8"/>
      <c r="P106" s="45"/>
      <c r="Q106" s="45"/>
      <c r="R106" s="48" t="str">
        <f>IF(P106="","",T106*M106*LOOKUP(RIGHT($D$2,3),定数!$A$6:$A$13,定数!$B$6:$B$13))</f>
        <v/>
      </c>
      <c r="S106" s="48"/>
      <c r="T106" s="49" t="str">
        <f t="shared" si="20"/>
        <v/>
      </c>
      <c r="U106" s="49"/>
      <c r="V106" t="str">
        <f t="shared" si="21"/>
        <v/>
      </c>
      <c r="W106" t="str">
        <f t="shared" si="21"/>
        <v/>
      </c>
    </row>
    <row r="107" spans="2:23" x14ac:dyDescent="0.2">
      <c r="B107" s="42">
        <v>99</v>
      </c>
      <c r="C107" s="44" t="str">
        <f t="shared" si="18"/>
        <v/>
      </c>
      <c r="D107" s="44"/>
      <c r="E107" s="42"/>
      <c r="F107" s="8"/>
      <c r="G107" s="42"/>
      <c r="H107" s="45"/>
      <c r="I107" s="45"/>
      <c r="J107" s="42"/>
      <c r="K107" s="46" t="str">
        <f t="shared" si="17"/>
        <v/>
      </c>
      <c r="L107" s="47"/>
      <c r="M107" s="6" t="str">
        <f>IF(J107="","",(K107/J107)/LOOKUP(RIGHT($D$2,3),定数!$A$6:$A$13,定数!$B$6:$B$13))</f>
        <v/>
      </c>
      <c r="N107" s="42"/>
      <c r="O107" s="8"/>
      <c r="P107" s="45"/>
      <c r="Q107" s="45"/>
      <c r="R107" s="48" t="str">
        <f>IF(P107="","",T107*M107*LOOKUP(RIGHT($D$2,3),定数!$A$6:$A$13,定数!$B$6:$B$13))</f>
        <v/>
      </c>
      <c r="S107" s="48"/>
      <c r="T107" s="49" t="str">
        <f t="shared" si="20"/>
        <v/>
      </c>
      <c r="U107" s="49"/>
      <c r="V107" t="str">
        <f t="shared" ref="V107:W108" si="22">IF(S107&lt;&gt;"",IF(S107&lt;0,1+V106,0),"")</f>
        <v/>
      </c>
      <c r="W107" t="str">
        <f t="shared" si="22"/>
        <v/>
      </c>
    </row>
    <row r="108" spans="2:23" x14ac:dyDescent="0.2">
      <c r="B108" s="42">
        <v>100</v>
      </c>
      <c r="C108" s="44" t="str">
        <f t="shared" si="18"/>
        <v/>
      </c>
      <c r="D108" s="44"/>
      <c r="E108" s="42"/>
      <c r="F108" s="8"/>
      <c r="G108" s="42"/>
      <c r="H108" s="45"/>
      <c r="I108" s="45"/>
      <c r="J108" s="42"/>
      <c r="K108" s="46" t="str">
        <f t="shared" si="17"/>
        <v/>
      </c>
      <c r="L108" s="47"/>
      <c r="M108" s="6" t="str">
        <f>IF(J108="","",(K108/J108)/LOOKUP(RIGHT($D$2,3),定数!$A$6:$A$13,定数!$B$6:$B$13))</f>
        <v/>
      </c>
      <c r="N108" s="42"/>
      <c r="O108" s="8"/>
      <c r="P108" s="45"/>
      <c r="Q108" s="45"/>
      <c r="R108" s="48" t="str">
        <f>IF(P108="","",T108*M108*LOOKUP(RIGHT($D$2,3),定数!$A$6:$A$13,定数!$B$6:$B$13))</f>
        <v/>
      </c>
      <c r="S108" s="48"/>
      <c r="T108" s="49" t="str">
        <f t="shared" si="20"/>
        <v/>
      </c>
      <c r="U108" s="49"/>
      <c r="V108" t="str">
        <f t="shared" si="22"/>
        <v/>
      </c>
      <c r="W108" t="str">
        <f t="shared" si="22"/>
        <v/>
      </c>
    </row>
    <row r="109" spans="2:23" x14ac:dyDescent="0.2">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39" priority="5" stopIfTrue="1" operator="equal">
      <formula>"買"</formula>
    </cfRule>
    <cfRule type="cellIs" dxfId="38" priority="6" stopIfTrue="1" operator="equal">
      <formula>"売"</formula>
    </cfRule>
  </conditionalFormatting>
  <conditionalFormatting sqref="G9:G11 G14:G45 G47:G108">
    <cfRule type="cellIs" dxfId="37" priority="7" stopIfTrue="1" operator="equal">
      <formula>"買"</formula>
    </cfRule>
    <cfRule type="cellIs" dxfId="36" priority="8" stopIfTrue="1" operator="equal">
      <formula>"売"</formula>
    </cfRule>
  </conditionalFormatting>
  <conditionalFormatting sqref="G12">
    <cfRule type="cellIs" dxfId="35" priority="3" stopIfTrue="1" operator="equal">
      <formula>"買"</formula>
    </cfRule>
    <cfRule type="cellIs" dxfId="34" priority="4" stopIfTrue="1" operator="equal">
      <formula>"売"</formula>
    </cfRule>
  </conditionalFormatting>
  <conditionalFormatting sqref="G13">
    <cfRule type="cellIs" dxfId="33" priority="1" stopIfTrue="1" operator="equal">
      <formula>"買"</formula>
    </cfRule>
    <cfRule type="cellIs" dxfId="32" priority="2" stopIfTrue="1" operator="equal">
      <formula>"売"</formula>
    </cfRule>
  </conditionalFormatting>
  <dataValidations count="1">
    <dataValidation type="list" allowBlank="1" showInputMessage="1" showErrorMessage="1" sqref="G9:G108" xr:uid="{CEA3D0AD-836F-4D70-B408-83A4A04C28E6}">
      <formula1>"買,売"</formula1>
    </dataValidation>
  </dataValidation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DB0A1-764B-41D9-8024-722A60D3DE5D}">
  <dimension ref="B2:W109"/>
  <sheetViews>
    <sheetView zoomScale="115" zoomScaleNormal="115" workbookViewId="0">
      <pane ySplit="8" topLeftCell="A84" activePane="bottomLeft" state="frozen"/>
      <selection pane="bottomLeft" activeCell="O74" sqref="O74"/>
    </sheetView>
  </sheetViews>
  <sheetFormatPr defaultRowHeight="13.2" x14ac:dyDescent="0.2"/>
  <cols>
    <col min="1" max="1" width="2.88671875" customWidth="1"/>
    <col min="2" max="18" width="6.6640625" customWidth="1"/>
    <col min="22" max="22" width="10.88671875" style="23" hidden="1" customWidth="1"/>
    <col min="23" max="23" width="0" hidden="1" customWidth="1"/>
  </cols>
  <sheetData>
    <row r="2" spans="2:23" x14ac:dyDescent="0.2">
      <c r="B2" s="62" t="s">
        <v>5</v>
      </c>
      <c r="C2" s="62"/>
      <c r="D2" s="81" t="s">
        <v>57</v>
      </c>
      <c r="E2" s="81"/>
      <c r="F2" s="62" t="s">
        <v>6</v>
      </c>
      <c r="G2" s="62"/>
      <c r="H2" s="77" t="s">
        <v>61</v>
      </c>
      <c r="I2" s="77"/>
      <c r="J2" s="62" t="s">
        <v>7</v>
      </c>
      <c r="K2" s="62"/>
      <c r="L2" s="82">
        <v>300000</v>
      </c>
      <c r="M2" s="81"/>
      <c r="N2" s="62" t="s">
        <v>8</v>
      </c>
      <c r="O2" s="62"/>
      <c r="P2" s="78">
        <f>SUM(L2,D4)</f>
        <v>271000.89213428419</v>
      </c>
      <c r="Q2" s="77"/>
      <c r="R2" s="1"/>
      <c r="S2" s="1"/>
      <c r="T2" s="1"/>
    </row>
    <row r="3" spans="2:23" ht="57" customHeight="1" x14ac:dyDescent="0.2">
      <c r="B3" s="62" t="s">
        <v>9</v>
      </c>
      <c r="C3" s="62"/>
      <c r="D3" s="79" t="s">
        <v>38</v>
      </c>
      <c r="E3" s="79"/>
      <c r="F3" s="79"/>
      <c r="G3" s="79"/>
      <c r="H3" s="79"/>
      <c r="I3" s="79"/>
      <c r="J3" s="62" t="s">
        <v>10</v>
      </c>
      <c r="K3" s="62"/>
      <c r="L3" s="79" t="s">
        <v>58</v>
      </c>
      <c r="M3" s="80"/>
      <c r="N3" s="80"/>
      <c r="O3" s="80"/>
      <c r="P3" s="80"/>
      <c r="Q3" s="80"/>
      <c r="R3" s="1"/>
      <c r="S3" s="1"/>
    </row>
    <row r="4" spans="2:23" x14ac:dyDescent="0.2">
      <c r="B4" s="62" t="s">
        <v>11</v>
      </c>
      <c r="C4" s="62"/>
      <c r="D4" s="60">
        <f>SUM($R$9:$S$993)</f>
        <v>-28999.107865715785</v>
      </c>
      <c r="E4" s="60"/>
      <c r="F4" s="62" t="s">
        <v>12</v>
      </c>
      <c r="G4" s="62"/>
      <c r="H4" s="76">
        <f>SUM($T$9:$U$108)</f>
        <v>-157.30000000000786</v>
      </c>
      <c r="I4" s="77"/>
      <c r="J4" s="59" t="s">
        <v>13</v>
      </c>
      <c r="K4" s="59"/>
      <c r="L4" s="78">
        <f>MAX($C$9:$D$990)-C9</f>
        <v>0</v>
      </c>
      <c r="M4" s="78"/>
      <c r="N4" s="59" t="s">
        <v>14</v>
      </c>
      <c r="O4" s="59"/>
      <c r="P4" s="60">
        <f>SUMIF(R9:S990,"&lt;0",R9:S990)</f>
        <v>-358014.54389743152</v>
      </c>
      <c r="Q4" s="60"/>
      <c r="R4" s="1"/>
      <c r="S4" s="1"/>
      <c r="T4" s="1"/>
    </row>
    <row r="5" spans="2:23" x14ac:dyDescent="0.2">
      <c r="B5" s="40" t="s">
        <v>15</v>
      </c>
      <c r="C5" s="39">
        <f>COUNTIF($R$9:$R$990,"&gt;0")</f>
        <v>42</v>
      </c>
      <c r="D5" s="38" t="s">
        <v>16</v>
      </c>
      <c r="E5" s="16">
        <f>COUNTIF($R$9:$R$990,"&lt;0")</f>
        <v>45</v>
      </c>
      <c r="F5" s="38" t="s">
        <v>17</v>
      </c>
      <c r="G5" s="39">
        <f>COUNTIF($R$9:$R$990,"=0")</f>
        <v>0</v>
      </c>
      <c r="H5" s="38" t="s">
        <v>18</v>
      </c>
      <c r="I5" s="3">
        <f>C5/SUM(C5,E5,G5)</f>
        <v>0.48275862068965519</v>
      </c>
      <c r="J5" s="61" t="s">
        <v>19</v>
      </c>
      <c r="K5" s="62"/>
      <c r="L5" s="63">
        <f>MAX(V9:V993)</f>
        <v>3</v>
      </c>
      <c r="M5" s="64"/>
      <c r="N5" s="18" t="s">
        <v>20</v>
      </c>
      <c r="O5" s="9"/>
      <c r="P5" s="63">
        <f>MAX(W9:W993)</f>
        <v>6</v>
      </c>
      <c r="Q5" s="64"/>
      <c r="R5" s="1"/>
      <c r="S5" s="36"/>
      <c r="T5" s="1"/>
    </row>
    <row r="6" spans="2:23" x14ac:dyDescent="0.2">
      <c r="B6" s="11"/>
      <c r="C6" s="14"/>
      <c r="D6" s="15"/>
      <c r="E6" s="12"/>
      <c r="F6" s="11"/>
      <c r="G6" s="12"/>
      <c r="H6" s="11"/>
      <c r="I6" s="17"/>
      <c r="J6" s="11"/>
      <c r="K6" s="11"/>
      <c r="L6" s="12"/>
      <c r="M6" s="12"/>
      <c r="N6" s="13"/>
      <c r="O6" s="13"/>
      <c r="P6" s="10"/>
      <c r="Q6" s="41"/>
      <c r="R6" s="1"/>
      <c r="S6" s="1"/>
      <c r="U6" s="37"/>
    </row>
    <row r="7" spans="2:23" x14ac:dyDescent="0.2">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3" x14ac:dyDescent="0.2">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3" x14ac:dyDescent="0.2">
      <c r="B9" s="42">
        <v>1</v>
      </c>
      <c r="C9" s="44">
        <f>L2</f>
        <v>300000</v>
      </c>
      <c r="D9" s="44"/>
      <c r="E9" s="42">
        <v>2018</v>
      </c>
      <c r="F9" s="8">
        <v>43467</v>
      </c>
      <c r="G9" s="42" t="s">
        <v>4</v>
      </c>
      <c r="H9" s="45">
        <v>112.755</v>
      </c>
      <c r="I9" s="45"/>
      <c r="J9" s="42">
        <v>10.199999999999999</v>
      </c>
      <c r="K9" s="46">
        <f t="shared" ref="K9:K72" si="0">IF(J9="","",C9*0.03)</f>
        <v>9000</v>
      </c>
      <c r="L9" s="47"/>
      <c r="M9" s="6">
        <f>IF(J9="","",(K9/J9)/LOOKUP(RIGHT($D$2,3),定数!$A$6:$A$13,定数!$B$6:$B$13))</f>
        <v>8.8235294117647065</v>
      </c>
      <c r="N9" s="42">
        <v>2018</v>
      </c>
      <c r="O9" s="8">
        <v>43467</v>
      </c>
      <c r="P9" s="45">
        <v>112.65300000000001</v>
      </c>
      <c r="Q9" s="45"/>
      <c r="R9" s="48">
        <f>IF(P9="","",T9*M9*LOOKUP(RIGHT($D$2,3),定数!$A$6:$A$13,定数!$B$6:$B$13))</f>
        <v>-8999.9999999990869</v>
      </c>
      <c r="S9" s="48"/>
      <c r="T9" s="49">
        <f>IF(P9="","",IF(G9="買",(P9-H9),(H9-P9))*IF(RIGHT($D$2,3)="JPY",100,10000))</f>
        <v>-10.199999999998965</v>
      </c>
      <c r="U9" s="49"/>
      <c r="V9" s="35">
        <f>IF(T9&lt;&gt;"",IF(T9&gt;0,1+V8,0),"")</f>
        <v>0</v>
      </c>
      <c r="W9">
        <f>IF(T9&lt;&gt;"",IF(T9&lt;0,1+W8,0),"")</f>
        <v>1</v>
      </c>
    </row>
    <row r="10" spans="2:23" x14ac:dyDescent="0.2">
      <c r="B10" s="42">
        <v>2</v>
      </c>
      <c r="C10" s="44">
        <f t="shared" ref="C10:C73" si="1">IF(R9="","",C9+R9)</f>
        <v>291000.00000000093</v>
      </c>
      <c r="D10" s="44"/>
      <c r="E10" s="42">
        <v>2018</v>
      </c>
      <c r="F10" s="8">
        <v>43468</v>
      </c>
      <c r="G10" s="42" t="s">
        <v>4</v>
      </c>
      <c r="H10" s="45">
        <v>112.352</v>
      </c>
      <c r="I10" s="45"/>
      <c r="J10" s="42">
        <v>9.4</v>
      </c>
      <c r="K10" s="46">
        <f t="shared" si="0"/>
        <v>8730.0000000000273</v>
      </c>
      <c r="L10" s="47"/>
      <c r="M10" s="6">
        <f>IF(J10="","",(K10/J10)/LOOKUP(RIGHT($D$2,3),定数!$A$6:$A$13,定数!$B$6:$B$13))</f>
        <v>9.2872340425532212</v>
      </c>
      <c r="N10" s="42">
        <v>2018</v>
      </c>
      <c r="O10" s="8">
        <v>43468</v>
      </c>
      <c r="P10" s="45">
        <v>112.258</v>
      </c>
      <c r="Q10" s="45"/>
      <c r="R10" s="48">
        <f>IF(P10="","",T10*M10*LOOKUP(RIGHT($D$2,3),定数!$A$6:$A$13,定数!$B$6:$B$13))</f>
        <v>-8730.0000000007985</v>
      </c>
      <c r="S10" s="48"/>
      <c r="T10" s="49">
        <f>IF(P10="","",IF(G10="買",(P10-H10),(H10-P10))*IF(RIGHT($D$2,3)="JPY",100,10000))</f>
        <v>-9.4000000000008299</v>
      </c>
      <c r="U10" s="49"/>
      <c r="V10" s="23">
        <f>IF(T10&lt;&gt;"",IF(T10&gt;0,1+V9,0),"")</f>
        <v>0</v>
      </c>
      <c r="W10">
        <f t="shared" ref="W10:W73" si="2">IF(T10&lt;&gt;"",IF(T10&lt;0,1+W9,0),"")</f>
        <v>2</v>
      </c>
    </row>
    <row r="11" spans="2:23" x14ac:dyDescent="0.2">
      <c r="B11" s="42">
        <v>3</v>
      </c>
      <c r="C11" s="44">
        <f t="shared" si="1"/>
        <v>282270.00000000012</v>
      </c>
      <c r="D11" s="44"/>
      <c r="E11" s="42">
        <v>2018</v>
      </c>
      <c r="F11" s="8">
        <v>43484</v>
      </c>
      <c r="G11" s="42" t="s">
        <v>3</v>
      </c>
      <c r="H11" s="45">
        <v>110.54300000000001</v>
      </c>
      <c r="I11" s="45"/>
      <c r="J11" s="42">
        <v>20</v>
      </c>
      <c r="K11" s="46">
        <f t="shared" si="0"/>
        <v>8468.100000000004</v>
      </c>
      <c r="L11" s="47"/>
      <c r="M11" s="6">
        <f>IF(J11="","",(K11/J11)/LOOKUP(RIGHT($D$2,3),定数!$A$6:$A$13,定数!$B$6:$B$13))</f>
        <v>4.2340500000000016</v>
      </c>
      <c r="N11" s="42">
        <v>2018</v>
      </c>
      <c r="O11" s="8">
        <v>43485</v>
      </c>
      <c r="P11" s="45">
        <v>110.74299999999999</v>
      </c>
      <c r="Q11" s="45"/>
      <c r="R11" s="48">
        <f>IF(P11="","",T11*M11*LOOKUP(RIGHT($D$2,3),定数!$A$6:$A$13,定数!$B$6:$B$13))</f>
        <v>-8468.099999999522</v>
      </c>
      <c r="S11" s="48"/>
      <c r="T11" s="49">
        <f>IF(P11="","",IF(G11="買",(P11-H11),(H11-P11))*IF(RIGHT($D$2,3)="JPY",100,10000))</f>
        <v>-19.999999999998863</v>
      </c>
      <c r="U11" s="49"/>
      <c r="V11" s="23">
        <f>IF(T11&lt;&gt;"",IF(T11&gt;0,1+V10,0),"")</f>
        <v>0</v>
      </c>
      <c r="W11">
        <f t="shared" si="2"/>
        <v>3</v>
      </c>
    </row>
    <row r="12" spans="2:23" x14ac:dyDescent="0.2">
      <c r="B12" s="42">
        <v>4</v>
      </c>
      <c r="C12" s="44">
        <f t="shared" si="1"/>
        <v>273801.90000000061</v>
      </c>
      <c r="D12" s="44"/>
      <c r="E12" s="42">
        <v>2018</v>
      </c>
      <c r="F12" s="8">
        <v>43490</v>
      </c>
      <c r="G12" s="42" t="s">
        <v>3</v>
      </c>
      <c r="H12" s="45">
        <v>108.61799999999999</v>
      </c>
      <c r="I12" s="45"/>
      <c r="J12" s="42">
        <v>52.3</v>
      </c>
      <c r="K12" s="46">
        <f t="shared" si="0"/>
        <v>8214.0570000000171</v>
      </c>
      <c r="L12" s="47"/>
      <c r="M12" s="6">
        <f>IF(J12="","",(K12/J12)/LOOKUP(RIGHT($D$2,3),定数!$A$6:$A$13,定数!$B$6:$B$13))</f>
        <v>1.5705653919694107</v>
      </c>
      <c r="N12" s="42">
        <v>2018</v>
      </c>
      <c r="O12" s="8">
        <v>43491</v>
      </c>
      <c r="P12" s="45">
        <v>109.14100000000001</v>
      </c>
      <c r="Q12" s="45"/>
      <c r="R12" s="48">
        <f>IF(P12="","",T12*M12*LOOKUP(RIGHT($D$2,3),定数!$A$6:$A$13,定数!$B$6:$B$13))</f>
        <v>-8214.0570000001808</v>
      </c>
      <c r="S12" s="48"/>
      <c r="T12" s="49">
        <f t="shared" ref="T12:T75" si="3">IF(P12="","",IF(G12="買",(P12-H12),(H12-P12))*IF(RIGHT($D$2,3)="JPY",100,10000))</f>
        <v>-52.300000000001035</v>
      </c>
      <c r="U12" s="49"/>
      <c r="V12" s="23">
        <f>IF(T12&lt;&gt;"",IF(T12&gt;0,1+V11,0),"")</f>
        <v>0</v>
      </c>
      <c r="W12">
        <f t="shared" si="2"/>
        <v>4</v>
      </c>
    </row>
    <row r="13" spans="2:23" x14ac:dyDescent="0.2">
      <c r="B13" s="42">
        <v>5</v>
      </c>
      <c r="C13" s="44">
        <f t="shared" si="1"/>
        <v>265587.8430000004</v>
      </c>
      <c r="D13" s="44"/>
      <c r="E13" s="42">
        <v>2018</v>
      </c>
      <c r="F13" s="8">
        <v>43499</v>
      </c>
      <c r="G13" s="42" t="s">
        <v>4</v>
      </c>
      <c r="H13" s="89">
        <v>110.21899999999999</v>
      </c>
      <c r="I13" s="89"/>
      <c r="J13" s="90">
        <v>21.1</v>
      </c>
      <c r="K13" s="46">
        <f t="shared" si="0"/>
        <v>7967.635290000012</v>
      </c>
      <c r="L13" s="47"/>
      <c r="M13" s="6">
        <f>IF(J13="","",(K13/J13)/LOOKUP(RIGHT($D$2,3),定数!$A$6:$A$13,定数!$B$6:$B$13))</f>
        <v>3.7761304691943183</v>
      </c>
      <c r="N13" s="42">
        <v>2018</v>
      </c>
      <c r="O13" s="8">
        <v>43501</v>
      </c>
      <c r="P13" s="45">
        <v>110.008</v>
      </c>
      <c r="Q13" s="45"/>
      <c r="R13" s="48">
        <f>IF(P13="","",T13*M13*LOOKUP(RIGHT($D$2,3),定数!$A$6:$A$13,定数!$B$6:$B$13))</f>
        <v>-7967.6352899999556</v>
      </c>
      <c r="S13" s="48"/>
      <c r="T13" s="49">
        <f t="shared" si="3"/>
        <v>-21.099999999999852</v>
      </c>
      <c r="U13" s="49"/>
      <c r="V13" s="23">
        <f t="shared" ref="V13:V22" si="4">IF(T13&lt;&gt;"",IF(T13&gt;0,1+V12,0),"")</f>
        <v>0</v>
      </c>
      <c r="W13">
        <f t="shared" si="2"/>
        <v>5</v>
      </c>
    </row>
    <row r="14" spans="2:23" x14ac:dyDescent="0.2">
      <c r="B14" s="42">
        <v>6</v>
      </c>
      <c r="C14" s="44">
        <f t="shared" si="1"/>
        <v>257620.20771000045</v>
      </c>
      <c r="D14" s="44"/>
      <c r="E14" s="42">
        <v>2018</v>
      </c>
      <c r="F14" s="8">
        <v>43509</v>
      </c>
      <c r="G14" s="42" t="s">
        <v>37</v>
      </c>
      <c r="H14" s="45">
        <v>107.54300000000001</v>
      </c>
      <c r="I14" s="45"/>
      <c r="J14" s="42">
        <v>19.899999999999999</v>
      </c>
      <c r="K14" s="46">
        <f t="shared" si="0"/>
        <v>7728.606231300013</v>
      </c>
      <c r="L14" s="47"/>
      <c r="M14" s="6">
        <f>IF(J14="","",(K14/J14)/LOOKUP(RIGHT($D$2,3),定数!$A$6:$A$13,定数!$B$6:$B$13))</f>
        <v>3.8837217242713638</v>
      </c>
      <c r="N14" s="42">
        <v>2018</v>
      </c>
      <c r="O14" s="8">
        <v>43510</v>
      </c>
      <c r="P14" s="45">
        <v>107.742</v>
      </c>
      <c r="Q14" s="45"/>
      <c r="R14" s="48">
        <f>IF(P14="","",T14*M14*LOOKUP(RIGHT($D$2,3),定数!$A$6:$A$13,定数!$B$6:$B$13))</f>
        <v>-7728.6062312999393</v>
      </c>
      <c r="S14" s="48"/>
      <c r="T14" s="49">
        <f t="shared" si="3"/>
        <v>-19.899999999999807</v>
      </c>
      <c r="U14" s="49"/>
      <c r="V14" s="23">
        <f t="shared" si="4"/>
        <v>0</v>
      </c>
      <c r="W14">
        <f t="shared" si="2"/>
        <v>6</v>
      </c>
    </row>
    <row r="15" spans="2:23" x14ac:dyDescent="0.2">
      <c r="B15" s="42">
        <v>7</v>
      </c>
      <c r="C15" s="44">
        <f t="shared" si="1"/>
        <v>249891.60147870053</v>
      </c>
      <c r="D15" s="44"/>
      <c r="E15" s="42">
        <v>2018</v>
      </c>
      <c r="F15" s="8">
        <v>43512</v>
      </c>
      <c r="G15" s="42" t="s">
        <v>3</v>
      </c>
      <c r="H15" s="45">
        <v>106.045</v>
      </c>
      <c r="I15" s="45"/>
      <c r="J15" s="42">
        <v>15.6</v>
      </c>
      <c r="K15" s="46">
        <f t="shared" si="0"/>
        <v>7496.7480443610157</v>
      </c>
      <c r="L15" s="47"/>
      <c r="M15" s="6">
        <f>IF(J15="","",(K15/J15)/LOOKUP(RIGHT($D$2,3),定数!$A$6:$A$13,定数!$B$6:$B$13))</f>
        <v>4.8056077207442414</v>
      </c>
      <c r="N15" s="42">
        <v>2018</v>
      </c>
      <c r="O15" s="8">
        <v>43512</v>
      </c>
      <c r="P15" s="45">
        <v>105.929</v>
      </c>
      <c r="Q15" s="45"/>
      <c r="R15" s="48">
        <f>IF(P15="","",T15*M15*LOOKUP(RIGHT($D$2,3),定数!$A$6:$A$13,定数!$B$6:$B$13))</f>
        <v>5574.5049560633033</v>
      </c>
      <c r="S15" s="48"/>
      <c r="T15" s="49">
        <f t="shared" si="3"/>
        <v>11.599999999999966</v>
      </c>
      <c r="U15" s="49"/>
      <c r="V15" s="23">
        <f t="shared" si="4"/>
        <v>1</v>
      </c>
      <c r="W15">
        <f t="shared" si="2"/>
        <v>0</v>
      </c>
    </row>
    <row r="16" spans="2:23" x14ac:dyDescent="0.2">
      <c r="B16" s="42">
        <v>8</v>
      </c>
      <c r="C16" s="44">
        <f t="shared" si="1"/>
        <v>255466.10643476382</v>
      </c>
      <c r="D16" s="44"/>
      <c r="E16" s="42">
        <v>2018</v>
      </c>
      <c r="F16" s="8">
        <v>43515</v>
      </c>
      <c r="G16" s="42" t="s">
        <v>4</v>
      </c>
      <c r="H16" s="45">
        <v>106.31</v>
      </c>
      <c r="I16" s="45"/>
      <c r="J16" s="42">
        <v>17.899999999999999</v>
      </c>
      <c r="K16" s="46">
        <f t="shared" si="0"/>
        <v>7663.9831930429145</v>
      </c>
      <c r="L16" s="47"/>
      <c r="M16" s="6">
        <f>IF(J16="","",(K16/J16)/LOOKUP(RIGHT($D$2,3),定数!$A$6:$A$13,定数!$B$6:$B$13))</f>
        <v>4.2815548564485564</v>
      </c>
      <c r="N16" s="42">
        <v>2018</v>
      </c>
      <c r="O16" s="8">
        <v>43515</v>
      </c>
      <c r="P16" s="45">
        <v>106.131</v>
      </c>
      <c r="Q16" s="45"/>
      <c r="R16" s="48">
        <f>IF(P16="","",T16*M16*LOOKUP(RIGHT($D$2,3),定数!$A$6:$A$13,定数!$B$6:$B$13))</f>
        <v>-7663.9831930430037</v>
      </c>
      <c r="S16" s="48"/>
      <c r="T16" s="49">
        <f t="shared" si="3"/>
        <v>-17.900000000000205</v>
      </c>
      <c r="U16" s="49"/>
      <c r="V16" s="23">
        <f t="shared" si="4"/>
        <v>0</v>
      </c>
      <c r="W16">
        <f t="shared" si="2"/>
        <v>1</v>
      </c>
    </row>
    <row r="17" spans="2:23" x14ac:dyDescent="0.2">
      <c r="B17" s="42">
        <v>9</v>
      </c>
      <c r="C17" s="44">
        <f t="shared" si="1"/>
        <v>247802.12324172081</v>
      </c>
      <c r="D17" s="44"/>
      <c r="E17" s="42">
        <v>2018</v>
      </c>
      <c r="F17" s="8">
        <v>43517</v>
      </c>
      <c r="G17" s="42" t="s">
        <v>4</v>
      </c>
      <c r="H17" s="45">
        <v>107.30500000000001</v>
      </c>
      <c r="I17" s="45"/>
      <c r="J17" s="42">
        <v>11.5</v>
      </c>
      <c r="K17" s="46">
        <f t="shared" si="0"/>
        <v>7434.063697251624</v>
      </c>
      <c r="L17" s="47"/>
      <c r="M17" s="6">
        <f>IF(J17="","",(K17/J17)/LOOKUP(RIGHT($D$2,3),定数!$A$6:$A$13,定数!$B$6:$B$13))</f>
        <v>6.4644032150014121</v>
      </c>
      <c r="N17" s="42">
        <v>2018</v>
      </c>
      <c r="O17" s="8">
        <v>43517</v>
      </c>
      <c r="P17" s="45">
        <v>107.426</v>
      </c>
      <c r="Q17" s="45"/>
      <c r="R17" s="48">
        <f>IF(P17="","",T17*M17*LOOKUP(RIGHT($D$2,3),定数!$A$6:$A$13,定数!$B$6:$B$13))</f>
        <v>7821.9278901513935</v>
      </c>
      <c r="S17" s="48"/>
      <c r="T17" s="49">
        <f t="shared" si="3"/>
        <v>12.099999999999511</v>
      </c>
      <c r="U17" s="49"/>
      <c r="V17" s="23">
        <f t="shared" si="4"/>
        <v>1</v>
      </c>
      <c r="W17">
        <f t="shared" si="2"/>
        <v>0</v>
      </c>
    </row>
    <row r="18" spans="2:23" x14ac:dyDescent="0.2">
      <c r="B18" s="42">
        <v>10</v>
      </c>
      <c r="C18" s="44">
        <f t="shared" si="1"/>
        <v>255624.0511318722</v>
      </c>
      <c r="D18" s="44"/>
      <c r="E18" s="42">
        <v>2018</v>
      </c>
      <c r="F18" s="8">
        <v>43524</v>
      </c>
      <c r="G18" s="42" t="s">
        <v>3</v>
      </c>
      <c r="H18" s="45">
        <v>107.071</v>
      </c>
      <c r="I18" s="45"/>
      <c r="J18" s="42">
        <v>9</v>
      </c>
      <c r="K18" s="46">
        <f t="shared" si="0"/>
        <v>7668.7215339561653</v>
      </c>
      <c r="L18" s="47"/>
      <c r="M18" s="6">
        <f>IF(J18="","",(K18/J18)/LOOKUP(RIGHT($D$2,3),定数!$A$6:$A$13,定数!$B$6:$B$13))</f>
        <v>8.5208017043957405</v>
      </c>
      <c r="N18" s="42">
        <v>2018</v>
      </c>
      <c r="O18" s="8">
        <v>43524</v>
      </c>
      <c r="P18" s="45">
        <v>106.979</v>
      </c>
      <c r="Q18" s="45"/>
      <c r="R18" s="48">
        <f>IF(P18="","",T18*M18*LOOKUP(RIGHT($D$2,3),定数!$A$6:$A$13,定数!$B$6:$B$13))</f>
        <v>7839.1375680439751</v>
      </c>
      <c r="S18" s="48"/>
      <c r="T18" s="49">
        <f t="shared" si="3"/>
        <v>9.1999999999998749</v>
      </c>
      <c r="U18" s="49"/>
      <c r="V18" s="23">
        <f t="shared" si="4"/>
        <v>2</v>
      </c>
      <c r="W18">
        <f t="shared" si="2"/>
        <v>0</v>
      </c>
    </row>
    <row r="19" spans="2:23" x14ac:dyDescent="0.2">
      <c r="B19" s="42">
        <v>11</v>
      </c>
      <c r="C19" s="44">
        <f t="shared" si="1"/>
        <v>263463.18869991618</v>
      </c>
      <c r="D19" s="44"/>
      <c r="E19" s="42">
        <v>2018</v>
      </c>
      <c r="F19" s="8">
        <v>43531</v>
      </c>
      <c r="G19" s="42" t="s">
        <v>3</v>
      </c>
      <c r="H19" s="45">
        <v>105.96</v>
      </c>
      <c r="I19" s="45"/>
      <c r="J19" s="42">
        <v>23</v>
      </c>
      <c r="K19" s="46">
        <f t="shared" si="0"/>
        <v>7903.8956609974848</v>
      </c>
      <c r="L19" s="47"/>
      <c r="M19" s="6">
        <f>IF(J19="","",(K19/J19)/LOOKUP(RIGHT($D$2,3),定数!$A$6:$A$13,定数!$B$6:$B$13))</f>
        <v>3.4364763743467326</v>
      </c>
      <c r="N19" s="42">
        <v>2018</v>
      </c>
      <c r="O19" s="8">
        <v>43531</v>
      </c>
      <c r="P19" s="45">
        <v>106.19</v>
      </c>
      <c r="Q19" s="45"/>
      <c r="R19" s="48">
        <f>IF(P19="","",T19*M19*LOOKUP(RIGHT($D$2,3),定数!$A$6:$A$13,定数!$B$6:$B$13))</f>
        <v>-7903.8956609976212</v>
      </c>
      <c r="S19" s="48"/>
      <c r="T19" s="49">
        <f t="shared" si="3"/>
        <v>-23.000000000000398</v>
      </c>
      <c r="U19" s="49"/>
      <c r="V19" s="23">
        <f t="shared" si="4"/>
        <v>0</v>
      </c>
      <c r="W19">
        <f t="shared" si="2"/>
        <v>1</v>
      </c>
    </row>
    <row r="20" spans="2:23" x14ac:dyDescent="0.2">
      <c r="B20" s="42">
        <v>12</v>
      </c>
      <c r="C20" s="44">
        <f t="shared" si="1"/>
        <v>255559.29303891855</v>
      </c>
      <c r="D20" s="44"/>
      <c r="E20" s="42">
        <v>2018</v>
      </c>
      <c r="F20" s="8">
        <v>43533</v>
      </c>
      <c r="G20" s="42" t="s">
        <v>4</v>
      </c>
      <c r="H20" s="45">
        <v>106.295</v>
      </c>
      <c r="I20" s="45"/>
      <c r="J20" s="42">
        <v>17.3</v>
      </c>
      <c r="K20" s="46">
        <f t="shared" si="0"/>
        <v>7666.7787911675559</v>
      </c>
      <c r="L20" s="47"/>
      <c r="M20" s="6">
        <f>IF(J20="","",(K20/J20)/LOOKUP(RIGHT($D$2,3),定数!$A$6:$A$13,定数!$B$6:$B$13))</f>
        <v>4.4316640411373154</v>
      </c>
      <c r="N20" s="42">
        <v>2018</v>
      </c>
      <c r="O20" s="8">
        <v>43533</v>
      </c>
      <c r="P20" s="45">
        <v>106.492</v>
      </c>
      <c r="Q20" s="45"/>
      <c r="R20" s="48">
        <f>IF(P20="","",T20*M20*LOOKUP(RIGHT($D$2,3),定数!$A$6:$A$13,定数!$B$6:$B$13))</f>
        <v>8730.3781610406313</v>
      </c>
      <c r="S20" s="48"/>
      <c r="T20" s="49">
        <f t="shared" si="3"/>
        <v>19.700000000000273</v>
      </c>
      <c r="U20" s="49"/>
      <c r="V20" s="23">
        <f t="shared" si="4"/>
        <v>1</v>
      </c>
      <c r="W20">
        <f t="shared" si="2"/>
        <v>0</v>
      </c>
    </row>
    <row r="21" spans="2:23" x14ac:dyDescent="0.2">
      <c r="B21" s="42">
        <v>13</v>
      </c>
      <c r="C21" s="44">
        <f t="shared" si="1"/>
        <v>264289.67119995918</v>
      </c>
      <c r="D21" s="44"/>
      <c r="E21" s="42">
        <v>2018</v>
      </c>
      <c r="F21" s="8">
        <v>43536</v>
      </c>
      <c r="G21" s="42" t="s">
        <v>3</v>
      </c>
      <c r="H21" s="45">
        <v>106.717</v>
      </c>
      <c r="I21" s="45"/>
      <c r="J21" s="42">
        <v>12.9</v>
      </c>
      <c r="K21" s="46">
        <f t="shared" si="0"/>
        <v>7928.6901359987751</v>
      </c>
      <c r="L21" s="47"/>
      <c r="M21" s="6">
        <f>IF(J21="","",(K21/J21)/LOOKUP(RIGHT($D$2,3),定数!$A$6:$A$13,定数!$B$6:$B$13))</f>
        <v>6.1462714232548636</v>
      </c>
      <c r="N21" s="42">
        <v>2018</v>
      </c>
      <c r="O21" s="8">
        <v>43536</v>
      </c>
      <c r="P21" s="45">
        <v>106.45699999999999</v>
      </c>
      <c r="Q21" s="45"/>
      <c r="R21" s="48">
        <f>IF(P21="","",T21*M21*LOOKUP(RIGHT($D$2,3),定数!$A$6:$A$13,定数!$B$6:$B$13))</f>
        <v>15980.305700462961</v>
      </c>
      <c r="S21" s="48"/>
      <c r="T21" s="49">
        <f t="shared" si="3"/>
        <v>26.000000000000512</v>
      </c>
      <c r="U21" s="49"/>
      <c r="V21" s="23">
        <f t="shared" si="4"/>
        <v>2</v>
      </c>
      <c r="W21">
        <f t="shared" si="2"/>
        <v>0</v>
      </c>
    </row>
    <row r="22" spans="2:23" x14ac:dyDescent="0.2">
      <c r="B22" s="42">
        <v>14</v>
      </c>
      <c r="C22" s="44">
        <f t="shared" si="1"/>
        <v>280269.97690042213</v>
      </c>
      <c r="D22" s="44"/>
      <c r="E22" s="42">
        <v>2018</v>
      </c>
      <c r="F22" s="8">
        <v>43544</v>
      </c>
      <c r="G22" s="42" t="s">
        <v>4</v>
      </c>
      <c r="H22" s="45">
        <v>106.05800000000001</v>
      </c>
      <c r="I22" s="45"/>
      <c r="J22" s="42">
        <v>13.4</v>
      </c>
      <c r="K22" s="46">
        <f t="shared" si="0"/>
        <v>8408.0993070126642</v>
      </c>
      <c r="L22" s="47"/>
      <c r="M22" s="6">
        <f>IF(J22="","",(K22/J22)/LOOKUP(RIGHT($D$2,3),定数!$A$6:$A$13,定数!$B$6:$B$13))</f>
        <v>6.2747009753825855</v>
      </c>
      <c r="N22" s="42">
        <v>2018</v>
      </c>
      <c r="O22" s="8">
        <v>43544</v>
      </c>
      <c r="P22" s="45">
        <v>106.205</v>
      </c>
      <c r="Q22" s="45"/>
      <c r="R22" s="48">
        <f>IF(P22="","",T22*M22*LOOKUP(RIGHT($D$2,3),定数!$A$6:$A$13,定数!$B$6:$B$13))</f>
        <v>9223.8104338118592</v>
      </c>
      <c r="S22" s="48"/>
      <c r="T22" s="49">
        <f t="shared" si="3"/>
        <v>14.699999999999136</v>
      </c>
      <c r="U22" s="49"/>
      <c r="V22" s="23">
        <f t="shared" si="4"/>
        <v>3</v>
      </c>
      <c r="W22">
        <f t="shared" si="2"/>
        <v>0</v>
      </c>
    </row>
    <row r="23" spans="2:23" x14ac:dyDescent="0.2">
      <c r="B23" s="42">
        <v>15</v>
      </c>
      <c r="C23" s="44">
        <f t="shared" si="1"/>
        <v>289493.78733423399</v>
      </c>
      <c r="D23" s="44"/>
      <c r="E23" s="42">
        <v>2018</v>
      </c>
      <c r="F23" s="8">
        <v>43544</v>
      </c>
      <c r="G23" s="42" t="s">
        <v>4</v>
      </c>
      <c r="H23" s="45">
        <v>106.435</v>
      </c>
      <c r="I23" s="45"/>
      <c r="J23" s="42">
        <v>35.9</v>
      </c>
      <c r="K23" s="46">
        <f t="shared" si="0"/>
        <v>8684.8136200270201</v>
      </c>
      <c r="L23" s="47"/>
      <c r="M23" s="6">
        <f>IF(J23="","",(K23/J23)/LOOKUP(RIGHT($D$2,3),定数!$A$6:$A$13,定数!$B$6:$B$13))</f>
        <v>2.4191681392832924</v>
      </c>
      <c r="N23" s="42">
        <v>2018</v>
      </c>
      <c r="O23" s="8">
        <v>43546</v>
      </c>
      <c r="P23" s="45">
        <v>106.07599999999999</v>
      </c>
      <c r="Q23" s="45"/>
      <c r="R23" s="48">
        <f>IF(P23="","",T23*M23*LOOKUP(RIGHT($D$2,3),定数!$A$6:$A$13,定数!$B$6:$B$13))</f>
        <v>-8684.8136200272347</v>
      </c>
      <c r="S23" s="48"/>
      <c r="T23" s="49">
        <f t="shared" si="3"/>
        <v>-35.900000000000887</v>
      </c>
      <c r="U23" s="49"/>
      <c r="V23" t="str">
        <f t="shared" ref="V23:W74" si="5">IF(S23&lt;&gt;"",IF(S23&lt;0,1+V22,0),"")</f>
        <v/>
      </c>
      <c r="W23">
        <f t="shared" si="2"/>
        <v>1</v>
      </c>
    </row>
    <row r="24" spans="2:23" x14ac:dyDescent="0.2">
      <c r="B24" s="42">
        <v>16</v>
      </c>
      <c r="C24" s="44">
        <f t="shared" si="1"/>
        <v>280808.97371420678</v>
      </c>
      <c r="D24" s="44"/>
      <c r="E24" s="42">
        <v>2018</v>
      </c>
      <c r="F24" s="8">
        <v>43546</v>
      </c>
      <c r="G24" s="42" t="s">
        <v>3</v>
      </c>
      <c r="H24" s="45">
        <v>105.364</v>
      </c>
      <c r="I24" s="45"/>
      <c r="J24" s="42">
        <v>28.2</v>
      </c>
      <c r="K24" s="46">
        <f t="shared" si="0"/>
        <v>8424.2692114262027</v>
      </c>
      <c r="L24" s="47"/>
      <c r="M24" s="6">
        <f>IF(J24="","",(K24/J24)/LOOKUP(RIGHT($D$2,3),定数!$A$6:$A$13,定数!$B$6:$B$13))</f>
        <v>2.9873295075979445</v>
      </c>
      <c r="N24" s="42">
        <v>2018</v>
      </c>
      <c r="O24" s="8">
        <v>43547</v>
      </c>
      <c r="P24" s="45">
        <v>105.646</v>
      </c>
      <c r="Q24" s="45"/>
      <c r="R24" s="48">
        <f>IF(P24="","",T24*M24*LOOKUP(RIGHT($D$2,3),定数!$A$6:$A$13,定数!$B$6:$B$13))</f>
        <v>-8424.2692114260972</v>
      </c>
      <c r="S24" s="48"/>
      <c r="T24" s="49">
        <f t="shared" si="3"/>
        <v>-28.199999999999648</v>
      </c>
      <c r="U24" s="49"/>
      <c r="V24" t="str">
        <f t="shared" si="5"/>
        <v/>
      </c>
      <c r="W24">
        <f t="shared" si="2"/>
        <v>2</v>
      </c>
    </row>
    <row r="25" spans="2:23" x14ac:dyDescent="0.2">
      <c r="B25" s="42">
        <v>17</v>
      </c>
      <c r="C25" s="44">
        <f t="shared" si="1"/>
        <v>272384.70450278069</v>
      </c>
      <c r="D25" s="44"/>
      <c r="E25" s="42">
        <v>2018</v>
      </c>
      <c r="F25" s="8">
        <v>43551</v>
      </c>
      <c r="G25" s="42" t="s">
        <v>4</v>
      </c>
      <c r="H25" s="45">
        <v>105.64400000000001</v>
      </c>
      <c r="I25" s="45"/>
      <c r="J25" s="42">
        <v>10.7</v>
      </c>
      <c r="K25" s="46">
        <f t="shared" si="0"/>
        <v>8171.5411350834202</v>
      </c>
      <c r="L25" s="47"/>
      <c r="M25" s="6">
        <f>IF(J25="","",(K25/J25)/LOOKUP(RIGHT($D$2,3),定数!$A$6:$A$13,定数!$B$6:$B$13))</f>
        <v>7.6369543318536639</v>
      </c>
      <c r="N25" s="42">
        <v>2018</v>
      </c>
      <c r="O25" s="8">
        <v>43551</v>
      </c>
      <c r="P25" s="45">
        <v>105.53700000000001</v>
      </c>
      <c r="Q25" s="45"/>
      <c r="R25" s="48">
        <f>IF(P25="","",T25*M25*LOOKUP(RIGHT($D$2,3),定数!$A$6:$A$13,定数!$B$6:$B$13))</f>
        <v>-8171.5411350833674</v>
      </c>
      <c r="S25" s="48"/>
      <c r="T25" s="49">
        <f t="shared" si="3"/>
        <v>-10.699999999999932</v>
      </c>
      <c r="U25" s="49"/>
      <c r="V25" t="str">
        <f t="shared" si="5"/>
        <v/>
      </c>
      <c r="W25">
        <f t="shared" si="2"/>
        <v>3</v>
      </c>
    </row>
    <row r="26" spans="2:23" x14ac:dyDescent="0.2">
      <c r="B26" s="42">
        <v>18</v>
      </c>
      <c r="C26" s="44">
        <f>IF(R25="","",C25+R25)</f>
        <v>264213.16336769733</v>
      </c>
      <c r="D26" s="44"/>
      <c r="E26" s="42">
        <v>2018</v>
      </c>
      <c r="F26" s="8">
        <v>43554</v>
      </c>
      <c r="G26" s="42" t="s">
        <v>3</v>
      </c>
      <c r="H26" s="45">
        <v>106.126</v>
      </c>
      <c r="I26" s="45"/>
      <c r="J26" s="42">
        <v>21</v>
      </c>
      <c r="K26" s="46">
        <f t="shared" si="0"/>
        <v>7926.3949010309198</v>
      </c>
      <c r="L26" s="47"/>
      <c r="M26" s="6">
        <f>IF(J26="","",(K26/J26)/LOOKUP(RIGHT($D$2,3),定数!$A$6:$A$13,定数!$B$6:$B$13))</f>
        <v>3.7744737623956763</v>
      </c>
      <c r="N26" s="42">
        <v>2018</v>
      </c>
      <c r="O26" s="8">
        <v>43557</v>
      </c>
      <c r="P26" s="45">
        <v>106.336</v>
      </c>
      <c r="Q26" s="45"/>
      <c r="R26" s="48">
        <f>IF(P26="","",T26*M26*LOOKUP(RIGHT($D$2,3),定数!$A$6:$A$13,定数!$B$6:$B$13))</f>
        <v>-7926.3949010306842</v>
      </c>
      <c r="S26" s="48"/>
      <c r="T26" s="49">
        <f t="shared" si="3"/>
        <v>-20.999999999999375</v>
      </c>
      <c r="U26" s="49"/>
      <c r="V26" t="str">
        <f t="shared" si="5"/>
        <v/>
      </c>
      <c r="W26">
        <f t="shared" si="2"/>
        <v>4</v>
      </c>
    </row>
    <row r="27" spans="2:23" x14ac:dyDescent="0.2">
      <c r="B27" s="42">
        <v>19</v>
      </c>
      <c r="C27" s="44">
        <f t="shared" si="1"/>
        <v>256286.76846666663</v>
      </c>
      <c r="D27" s="44"/>
      <c r="E27" s="42">
        <v>2018</v>
      </c>
      <c r="F27" s="8">
        <v>43564</v>
      </c>
      <c r="G27" s="42" t="s">
        <v>3</v>
      </c>
      <c r="H27" s="45">
        <v>106.879</v>
      </c>
      <c r="I27" s="45"/>
      <c r="J27" s="42">
        <v>15.4</v>
      </c>
      <c r="K27" s="46">
        <f t="shared" si="0"/>
        <v>7688.6030539999983</v>
      </c>
      <c r="L27" s="47"/>
      <c r="M27" s="6">
        <f>IF(J27="","",(K27/J27)/LOOKUP(RIGHT($D$2,3),定数!$A$6:$A$13,定数!$B$6:$B$13))</f>
        <v>4.9925993857142847</v>
      </c>
      <c r="N27" s="42">
        <v>2018</v>
      </c>
      <c r="O27" s="8">
        <v>43564</v>
      </c>
      <c r="P27" s="45">
        <v>107.033</v>
      </c>
      <c r="Q27" s="45"/>
      <c r="R27" s="48">
        <f>IF(P27="","",T27*M27*LOOKUP(RIGHT($D$2,3),定数!$A$6:$A$13,定数!$B$6:$B$13))</f>
        <v>-7688.6030539998173</v>
      </c>
      <c r="S27" s="48"/>
      <c r="T27" s="49">
        <f t="shared" si="3"/>
        <v>-15.399999999999636</v>
      </c>
      <c r="U27" s="49"/>
      <c r="V27" t="str">
        <f t="shared" si="5"/>
        <v/>
      </c>
      <c r="W27">
        <f t="shared" si="2"/>
        <v>5</v>
      </c>
    </row>
    <row r="28" spans="2:23" x14ac:dyDescent="0.2">
      <c r="B28" s="42">
        <v>20</v>
      </c>
      <c r="C28" s="44">
        <f t="shared" si="1"/>
        <v>248598.1654126668</v>
      </c>
      <c r="D28" s="44"/>
      <c r="E28" s="42">
        <v>2018</v>
      </c>
      <c r="F28" s="8">
        <v>43578</v>
      </c>
      <c r="G28" s="42" t="s">
        <v>4</v>
      </c>
      <c r="H28" s="45">
        <v>107.809</v>
      </c>
      <c r="I28" s="45"/>
      <c r="J28" s="42">
        <v>15.3</v>
      </c>
      <c r="K28" s="46">
        <f t="shared" si="0"/>
        <v>7457.9449623800037</v>
      </c>
      <c r="L28" s="47"/>
      <c r="M28" s="6">
        <f>IF(J28="","",(K28/J28)/LOOKUP(RIGHT($D$2,3),定数!$A$6:$A$13,定数!$B$6:$B$13))</f>
        <v>4.8744738316209171</v>
      </c>
      <c r="N28" s="42">
        <v>2018</v>
      </c>
      <c r="O28" s="8">
        <v>43578</v>
      </c>
      <c r="P28" s="45">
        <v>107.98099999999999</v>
      </c>
      <c r="Q28" s="45"/>
      <c r="R28" s="48">
        <f>IF(P28="","",T28*M28*LOOKUP(RIGHT($D$2,3),定数!$A$6:$A$13,定数!$B$6:$B$13))</f>
        <v>8384.0949903878336</v>
      </c>
      <c r="S28" s="48"/>
      <c r="T28" s="49">
        <f t="shared" si="3"/>
        <v>17.199999999999704</v>
      </c>
      <c r="U28" s="49"/>
      <c r="V28" t="str">
        <f t="shared" si="5"/>
        <v/>
      </c>
      <c r="W28">
        <f t="shared" si="2"/>
        <v>0</v>
      </c>
    </row>
    <row r="29" spans="2:23" x14ac:dyDescent="0.2">
      <c r="B29" s="42">
        <v>21</v>
      </c>
      <c r="C29" s="44">
        <f t="shared" si="1"/>
        <v>256982.26040305462</v>
      </c>
      <c r="D29" s="44"/>
      <c r="E29" s="42">
        <v>2018</v>
      </c>
      <c r="F29" s="8">
        <v>43580</v>
      </c>
      <c r="G29" s="42" t="s">
        <v>4</v>
      </c>
      <c r="H29" s="45">
        <v>109.111</v>
      </c>
      <c r="I29" s="45"/>
      <c r="J29" s="42">
        <v>13.4</v>
      </c>
      <c r="K29" s="46">
        <f t="shared" si="0"/>
        <v>7709.4678120916387</v>
      </c>
      <c r="L29" s="47"/>
      <c r="M29" s="6">
        <f>IF(J29="","",(K29/J29)/LOOKUP(RIGHT($D$2,3),定数!$A$6:$A$13,定数!$B$6:$B$13))</f>
        <v>5.7533341881280888</v>
      </c>
      <c r="N29" s="42">
        <v>2018</v>
      </c>
      <c r="O29" s="8">
        <v>43580</v>
      </c>
      <c r="P29" s="45">
        <v>109.258</v>
      </c>
      <c r="Q29" s="45"/>
      <c r="R29" s="48">
        <f>IF(P29="","",T29*M29*LOOKUP(RIGHT($D$2,3),定数!$A$6:$A$13,定数!$B$6:$B$13))</f>
        <v>8457.4012565477933</v>
      </c>
      <c r="S29" s="48"/>
      <c r="T29" s="49">
        <f t="shared" si="3"/>
        <v>14.699999999999136</v>
      </c>
      <c r="U29" s="49"/>
      <c r="V29" t="str">
        <f t="shared" si="5"/>
        <v/>
      </c>
      <c r="W29">
        <f t="shared" si="2"/>
        <v>0</v>
      </c>
    </row>
    <row r="30" spans="2:23" x14ac:dyDescent="0.2">
      <c r="B30" s="42">
        <v>22</v>
      </c>
      <c r="C30" s="44">
        <f t="shared" si="1"/>
        <v>265439.66165960243</v>
      </c>
      <c r="D30" s="44"/>
      <c r="E30" s="42">
        <v>2018</v>
      </c>
      <c r="F30" s="8">
        <v>43581</v>
      </c>
      <c r="G30" s="42" t="s">
        <v>4</v>
      </c>
      <c r="H30" s="45">
        <v>109.438</v>
      </c>
      <c r="I30" s="45"/>
      <c r="J30" s="42">
        <v>19.2</v>
      </c>
      <c r="K30" s="46">
        <f t="shared" si="0"/>
        <v>7963.189849788072</v>
      </c>
      <c r="L30" s="47"/>
      <c r="M30" s="6">
        <f>IF(J30="","",(K30/J30)/LOOKUP(RIGHT($D$2,3),定数!$A$6:$A$13,定数!$B$6:$B$13))</f>
        <v>4.1474947134312883</v>
      </c>
      <c r="N30" s="42">
        <v>2018</v>
      </c>
      <c r="O30" s="8">
        <v>43581</v>
      </c>
      <c r="P30" s="45">
        <v>109.246</v>
      </c>
      <c r="Q30" s="45"/>
      <c r="R30" s="48">
        <f>IF(P30="","",T30*M30*LOOKUP(RIGHT($D$2,3),定数!$A$6:$A$13,定数!$B$6:$B$13))</f>
        <v>-7963.1898497883758</v>
      </c>
      <c r="S30" s="48"/>
      <c r="T30" s="49">
        <f t="shared" si="3"/>
        <v>-19.200000000000728</v>
      </c>
      <c r="U30" s="49"/>
      <c r="V30" t="str">
        <f t="shared" si="5"/>
        <v/>
      </c>
      <c r="W30">
        <f t="shared" si="2"/>
        <v>1</v>
      </c>
    </row>
    <row r="31" spans="2:23" x14ac:dyDescent="0.2">
      <c r="B31" s="42">
        <v>23</v>
      </c>
      <c r="C31" s="44">
        <f t="shared" si="1"/>
        <v>257476.47180981404</v>
      </c>
      <c r="D31" s="44"/>
      <c r="E31" s="42">
        <v>2018</v>
      </c>
      <c r="F31" s="8">
        <v>43583</v>
      </c>
      <c r="G31" s="42" t="s">
        <v>3</v>
      </c>
      <c r="H31" s="45">
        <v>109.017</v>
      </c>
      <c r="I31" s="45"/>
      <c r="J31" s="42">
        <v>11.4</v>
      </c>
      <c r="K31" s="46">
        <f t="shared" si="0"/>
        <v>7724.2941542944209</v>
      </c>
      <c r="L31" s="47"/>
      <c r="M31" s="6">
        <f>IF(J31="","",(K31/J31)/LOOKUP(RIGHT($D$2,3),定数!$A$6:$A$13,定数!$B$6:$B$13))</f>
        <v>6.775696626574053</v>
      </c>
      <c r="N31" s="42">
        <v>2018</v>
      </c>
      <c r="O31" s="8">
        <v>43585</v>
      </c>
      <c r="P31" s="45">
        <v>109.131</v>
      </c>
      <c r="Q31" s="45"/>
      <c r="R31" s="48">
        <f>IF(P31="","",T31*M31*LOOKUP(RIGHT($D$2,3),定数!$A$6:$A$13,定数!$B$6:$B$13))</f>
        <v>-7724.2941542947137</v>
      </c>
      <c r="S31" s="48"/>
      <c r="T31" s="49">
        <f t="shared" si="3"/>
        <v>-11.400000000000432</v>
      </c>
      <c r="U31" s="49"/>
      <c r="V31" t="str">
        <f t="shared" si="5"/>
        <v/>
      </c>
      <c r="W31">
        <f t="shared" si="2"/>
        <v>2</v>
      </c>
    </row>
    <row r="32" spans="2:23" x14ac:dyDescent="0.2">
      <c r="B32" s="42">
        <v>24</v>
      </c>
      <c r="C32" s="44">
        <f>IF(R31="","",C31+R31)</f>
        <v>249752.17765551934</v>
      </c>
      <c r="D32" s="44"/>
      <c r="E32" s="42">
        <v>2018</v>
      </c>
      <c r="F32" s="8">
        <v>43588</v>
      </c>
      <c r="G32" s="42" t="s">
        <v>3</v>
      </c>
      <c r="H32" s="45">
        <v>109.604</v>
      </c>
      <c r="I32" s="45"/>
      <c r="J32" s="42">
        <v>13.5</v>
      </c>
      <c r="K32" s="46">
        <f t="shared" si="0"/>
        <v>7492.5653296655801</v>
      </c>
      <c r="L32" s="47"/>
      <c r="M32" s="6">
        <f>IF(J32="","",(K32/J32)/LOOKUP(RIGHT($D$2,3),定数!$A$6:$A$13,定数!$B$6:$B$13))</f>
        <v>5.5500483923448742</v>
      </c>
      <c r="N32" s="42">
        <v>2018</v>
      </c>
      <c r="O32" s="8">
        <v>43588</v>
      </c>
      <c r="P32" s="45">
        <v>109.458</v>
      </c>
      <c r="Q32" s="45"/>
      <c r="R32" s="48">
        <f>IF(P32="","",T32*M32*LOOKUP(RIGHT($D$2,3),定数!$A$6:$A$13,定数!$B$6:$B$13))</f>
        <v>8103.0706528235614</v>
      </c>
      <c r="S32" s="48"/>
      <c r="T32" s="49">
        <f t="shared" si="3"/>
        <v>14.60000000000008</v>
      </c>
      <c r="U32" s="49"/>
      <c r="V32" t="str">
        <f t="shared" si="5"/>
        <v/>
      </c>
      <c r="W32">
        <f t="shared" si="2"/>
        <v>0</v>
      </c>
    </row>
    <row r="33" spans="2:23" x14ac:dyDescent="0.2">
      <c r="B33" s="42">
        <v>25</v>
      </c>
      <c r="C33" s="44">
        <f t="shared" si="1"/>
        <v>257855.24830834291</v>
      </c>
      <c r="D33" s="44"/>
      <c r="E33" s="42">
        <v>2018</v>
      </c>
      <c r="F33" s="8">
        <v>43596</v>
      </c>
      <c r="G33" s="42" t="s">
        <v>3</v>
      </c>
      <c r="H33" s="45">
        <v>109.292</v>
      </c>
      <c r="I33" s="45"/>
      <c r="J33" s="42">
        <v>13</v>
      </c>
      <c r="K33" s="46">
        <f t="shared" si="0"/>
        <v>7735.6574492502868</v>
      </c>
      <c r="L33" s="47"/>
      <c r="M33" s="6">
        <f>IF(J33="","",(K33/J33)/LOOKUP(RIGHT($D$2,3),定数!$A$6:$A$13,定数!$B$6:$B$13))</f>
        <v>5.9505057301925284</v>
      </c>
      <c r="N33" s="42">
        <v>2018</v>
      </c>
      <c r="O33" s="8">
        <v>43596</v>
      </c>
      <c r="P33" s="45">
        <v>109.15</v>
      </c>
      <c r="Q33" s="45"/>
      <c r="R33" s="48">
        <f>IF(P33="","",T33*M33*LOOKUP(RIGHT($D$2,3),定数!$A$6:$A$13,定数!$B$6:$B$13))</f>
        <v>8449.7181368731453</v>
      </c>
      <c r="S33" s="48"/>
      <c r="T33" s="49">
        <f t="shared" si="3"/>
        <v>14.199999999999591</v>
      </c>
      <c r="U33" s="49"/>
      <c r="V33" t="str">
        <f t="shared" si="5"/>
        <v/>
      </c>
      <c r="W33">
        <f t="shared" si="2"/>
        <v>0</v>
      </c>
    </row>
    <row r="34" spans="2:23" x14ac:dyDescent="0.2">
      <c r="B34" s="42">
        <v>26</v>
      </c>
      <c r="C34" s="44">
        <f t="shared" si="1"/>
        <v>266304.96644521604</v>
      </c>
      <c r="D34" s="44"/>
      <c r="E34" s="42">
        <v>2018</v>
      </c>
      <c r="F34" s="8">
        <v>43599</v>
      </c>
      <c r="G34" s="42" t="s">
        <v>4</v>
      </c>
      <c r="H34" s="45">
        <v>109.532</v>
      </c>
      <c r="I34" s="45"/>
      <c r="J34" s="42">
        <v>8</v>
      </c>
      <c r="K34" s="46">
        <f t="shared" si="0"/>
        <v>7989.1489933564808</v>
      </c>
      <c r="L34" s="47"/>
      <c r="M34" s="6">
        <f>IF(J34="","",(K34/J34)/LOOKUP(RIGHT($D$2,3),定数!$A$6:$A$13,定数!$B$6:$B$13))</f>
        <v>9.9864362416956016</v>
      </c>
      <c r="N34" s="42">
        <v>2018</v>
      </c>
      <c r="O34" s="8">
        <v>43600</v>
      </c>
      <c r="P34" s="45">
        <v>109.611</v>
      </c>
      <c r="Q34" s="45"/>
      <c r="R34" s="48">
        <f>IF(P34="","",T34*M34*LOOKUP(RIGHT($D$2,3),定数!$A$6:$A$13,定数!$B$6:$B$13))</f>
        <v>7889.2846309402967</v>
      </c>
      <c r="S34" s="48"/>
      <c r="T34" s="49">
        <f t="shared" si="3"/>
        <v>7.9000000000007731</v>
      </c>
      <c r="U34" s="49"/>
      <c r="V34" t="str">
        <f t="shared" si="5"/>
        <v/>
      </c>
      <c r="W34">
        <f t="shared" si="2"/>
        <v>0</v>
      </c>
    </row>
    <row r="35" spans="2:23" x14ac:dyDescent="0.2">
      <c r="B35" s="42">
        <v>27</v>
      </c>
      <c r="C35" s="44">
        <f t="shared" si="1"/>
        <v>274194.25107615633</v>
      </c>
      <c r="D35" s="44"/>
      <c r="E35" s="42">
        <v>2018</v>
      </c>
      <c r="F35" s="8">
        <v>43601</v>
      </c>
      <c r="G35" s="42" t="s">
        <v>4</v>
      </c>
      <c r="H35" s="45">
        <v>110.398</v>
      </c>
      <c r="I35" s="45"/>
      <c r="J35" s="42">
        <v>14.5</v>
      </c>
      <c r="K35" s="46">
        <f t="shared" si="0"/>
        <v>8225.8275322846894</v>
      </c>
      <c r="L35" s="47"/>
      <c r="M35" s="6">
        <f>IF(J35="","",(K35/J35)/LOOKUP(RIGHT($D$2,3),定数!$A$6:$A$13,定数!$B$6:$B$13))</f>
        <v>5.6729845050239236</v>
      </c>
      <c r="N35" s="42">
        <v>2018</v>
      </c>
      <c r="O35" s="8">
        <v>43601</v>
      </c>
      <c r="P35" s="45">
        <v>110.253</v>
      </c>
      <c r="Q35" s="45"/>
      <c r="R35" s="48">
        <f>IF(P35="","",T35*M35*LOOKUP(RIGHT($D$2,3),定数!$A$6:$A$13,定数!$B$6:$B$13))</f>
        <v>-8225.8275322844638</v>
      </c>
      <c r="S35" s="48"/>
      <c r="T35" s="49">
        <f t="shared" si="3"/>
        <v>-14.499999999999602</v>
      </c>
      <c r="U35" s="49"/>
      <c r="V35" t="str">
        <f t="shared" si="5"/>
        <v/>
      </c>
      <c r="W35">
        <f t="shared" si="2"/>
        <v>1</v>
      </c>
    </row>
    <row r="36" spans="2:23" x14ac:dyDescent="0.2">
      <c r="B36" s="42">
        <v>28</v>
      </c>
      <c r="C36" s="44">
        <f t="shared" si="1"/>
        <v>265968.42354387185</v>
      </c>
      <c r="D36" s="44"/>
      <c r="E36" s="42">
        <v>2018</v>
      </c>
      <c r="F36" s="8">
        <v>43617</v>
      </c>
      <c r="G36" s="42" t="s">
        <v>4</v>
      </c>
      <c r="H36" s="45">
        <v>109.21899999999999</v>
      </c>
      <c r="I36" s="45"/>
      <c r="J36" s="42">
        <v>14.8</v>
      </c>
      <c r="K36" s="46">
        <f t="shared" si="0"/>
        <v>7979.0527063161553</v>
      </c>
      <c r="L36" s="47"/>
      <c r="M36" s="6">
        <f>IF(J36="","",(K36/J36)/LOOKUP(RIGHT($D$2,3),定数!$A$6:$A$13,定数!$B$6:$B$13))</f>
        <v>5.3912518285919964</v>
      </c>
      <c r="N36" s="42">
        <v>2018</v>
      </c>
      <c r="O36" s="8">
        <v>43617</v>
      </c>
      <c r="P36" s="45">
        <v>109.38</v>
      </c>
      <c r="Q36" s="45"/>
      <c r="R36" s="48">
        <f>IF(P36="","",T36*M36*LOOKUP(RIGHT($D$2,3),定数!$A$6:$A$13,定数!$B$6:$B$13))</f>
        <v>8679.9154440331877</v>
      </c>
      <c r="S36" s="48"/>
      <c r="T36" s="49">
        <f t="shared" si="3"/>
        <v>16.100000000000136</v>
      </c>
      <c r="U36" s="49"/>
      <c r="V36" t="str">
        <f t="shared" si="5"/>
        <v/>
      </c>
      <c r="W36">
        <f t="shared" si="2"/>
        <v>0</v>
      </c>
    </row>
    <row r="37" spans="2:23" x14ac:dyDescent="0.2">
      <c r="B37" s="42">
        <v>29</v>
      </c>
      <c r="C37" s="44">
        <f t="shared" si="1"/>
        <v>274648.33898790501</v>
      </c>
      <c r="D37" s="44"/>
      <c r="E37" s="42">
        <v>2018</v>
      </c>
      <c r="F37" s="8">
        <v>43618</v>
      </c>
      <c r="G37" s="42" t="s">
        <v>4</v>
      </c>
      <c r="H37" s="45">
        <v>109.526</v>
      </c>
      <c r="I37" s="45"/>
      <c r="J37" s="42">
        <v>12.1</v>
      </c>
      <c r="K37" s="46">
        <f t="shared" si="0"/>
        <v>8239.4501696371499</v>
      </c>
      <c r="L37" s="47"/>
      <c r="M37" s="6">
        <f>IF(J37="","",(K37/J37)/LOOKUP(RIGHT($D$2,3),定数!$A$6:$A$13,定数!$B$6:$B$13))</f>
        <v>6.8094629501133479</v>
      </c>
      <c r="N37" s="42">
        <v>2018</v>
      </c>
      <c r="O37" s="8">
        <v>43620</v>
      </c>
      <c r="P37" s="45">
        <v>109.667</v>
      </c>
      <c r="Q37" s="45"/>
      <c r="R37" s="48">
        <f>IF(P37="","",T37*M37*LOOKUP(RIGHT($D$2,3),定数!$A$6:$A$13,定数!$B$6:$B$13))</f>
        <v>9601.342759660185</v>
      </c>
      <c r="S37" s="48"/>
      <c r="T37" s="49">
        <f t="shared" si="3"/>
        <v>14.100000000000534</v>
      </c>
      <c r="U37" s="49"/>
      <c r="V37" t="str">
        <f t="shared" si="5"/>
        <v/>
      </c>
      <c r="W37">
        <f t="shared" si="2"/>
        <v>0</v>
      </c>
    </row>
    <row r="38" spans="2:23" x14ac:dyDescent="0.2">
      <c r="B38" s="42">
        <v>30</v>
      </c>
      <c r="C38" s="44">
        <f t="shared" si="1"/>
        <v>284249.68174756522</v>
      </c>
      <c r="D38" s="44"/>
      <c r="E38" s="42">
        <v>2018</v>
      </c>
      <c r="F38" s="8">
        <v>43621</v>
      </c>
      <c r="G38" s="42" t="s">
        <v>4</v>
      </c>
      <c r="H38" s="45">
        <v>109.907</v>
      </c>
      <c r="I38" s="45"/>
      <c r="J38" s="42">
        <v>13.8</v>
      </c>
      <c r="K38" s="46">
        <f t="shared" si="0"/>
        <v>8527.4904524269568</v>
      </c>
      <c r="L38" s="47"/>
      <c r="M38" s="6">
        <f>IF(J38="","",(K38/J38)/LOOKUP(RIGHT($D$2,3),定数!$A$6:$A$13,定数!$B$6:$B$13))</f>
        <v>6.1793409075557655</v>
      </c>
      <c r="N38" s="42">
        <v>2018</v>
      </c>
      <c r="O38" s="8">
        <v>43621</v>
      </c>
      <c r="P38" s="45">
        <v>109.76900000000001</v>
      </c>
      <c r="Q38" s="45"/>
      <c r="R38" s="48">
        <f>IF(P38="","",T38*M38*LOOKUP(RIGHT($D$2,3),定数!$A$6:$A$13,定数!$B$6:$B$13))</f>
        <v>-8527.490452426402</v>
      </c>
      <c r="S38" s="48"/>
      <c r="T38" s="49">
        <f t="shared" si="3"/>
        <v>-13.799999999999102</v>
      </c>
      <c r="U38" s="49"/>
      <c r="V38" t="str">
        <f t="shared" si="5"/>
        <v/>
      </c>
      <c r="W38">
        <f t="shared" si="2"/>
        <v>1</v>
      </c>
    </row>
    <row r="39" spans="2:23" x14ac:dyDescent="0.2">
      <c r="B39" s="42">
        <v>31</v>
      </c>
      <c r="C39" s="44">
        <f t="shared" si="1"/>
        <v>275722.19129513879</v>
      </c>
      <c r="D39" s="44"/>
      <c r="E39" s="42">
        <v>2018</v>
      </c>
      <c r="F39" s="8">
        <v>43623</v>
      </c>
      <c r="G39" s="42" t="s">
        <v>4</v>
      </c>
      <c r="H39" s="45">
        <v>110.194</v>
      </c>
      <c r="I39" s="45"/>
      <c r="J39" s="42">
        <v>10.5</v>
      </c>
      <c r="K39" s="46">
        <f t="shared" si="0"/>
        <v>8271.6657388541644</v>
      </c>
      <c r="L39" s="47"/>
      <c r="M39" s="6">
        <f>IF(J39="","",(K39/J39)/LOOKUP(RIGHT($D$2,3),定数!$A$6:$A$13,定数!$B$6:$B$13))</f>
        <v>7.8777768941468231</v>
      </c>
      <c r="N39" s="42">
        <v>2018</v>
      </c>
      <c r="O39" s="8">
        <v>43623</v>
      </c>
      <c r="P39" s="45">
        <v>110.089</v>
      </c>
      <c r="Q39" s="45"/>
      <c r="R39" s="48">
        <f>IF(P39="","",T39*M39*LOOKUP(RIGHT($D$2,3),定数!$A$6:$A$13,定数!$B$6:$B$13))</f>
        <v>-8271.6657388544772</v>
      </c>
      <c r="S39" s="48"/>
      <c r="T39" s="49">
        <f t="shared" si="3"/>
        <v>-10.500000000000398</v>
      </c>
      <c r="U39" s="49"/>
      <c r="V39" t="str">
        <f t="shared" si="5"/>
        <v/>
      </c>
      <c r="W39">
        <f t="shared" si="2"/>
        <v>2</v>
      </c>
    </row>
    <row r="40" spans="2:23" x14ac:dyDescent="0.2">
      <c r="B40" s="42">
        <v>32</v>
      </c>
      <c r="C40" s="44">
        <f t="shared" si="1"/>
        <v>267450.52555628429</v>
      </c>
      <c r="D40" s="44"/>
      <c r="E40" s="42">
        <v>2018</v>
      </c>
      <c r="F40" s="8">
        <v>43624</v>
      </c>
      <c r="G40" s="42" t="s">
        <v>3</v>
      </c>
      <c r="H40" s="45">
        <v>109.60599999999999</v>
      </c>
      <c r="I40" s="45"/>
      <c r="J40" s="42">
        <v>12.1</v>
      </c>
      <c r="K40" s="46">
        <f t="shared" si="0"/>
        <v>8023.5157666885289</v>
      </c>
      <c r="L40" s="47"/>
      <c r="M40" s="6">
        <f>IF(J40="","",(K40/J40)/LOOKUP(RIGHT($D$2,3),定数!$A$6:$A$13,定数!$B$6:$B$13))</f>
        <v>6.6310047658582878</v>
      </c>
      <c r="N40" s="42">
        <v>2018</v>
      </c>
      <c r="O40" s="8">
        <v>43624</v>
      </c>
      <c r="P40" s="45">
        <v>109.47499999999999</v>
      </c>
      <c r="Q40" s="45"/>
      <c r="R40" s="48">
        <f>IF(P40="","",T40*M40*LOOKUP(RIGHT($D$2,3),定数!$A$6:$A$13,定数!$B$6:$B$13))</f>
        <v>8686.6162432743713</v>
      </c>
      <c r="S40" s="48"/>
      <c r="T40" s="49">
        <f t="shared" si="3"/>
        <v>13.100000000000023</v>
      </c>
      <c r="U40" s="49"/>
      <c r="V40" t="str">
        <f t="shared" si="5"/>
        <v/>
      </c>
      <c r="W40">
        <f t="shared" si="2"/>
        <v>0</v>
      </c>
    </row>
    <row r="41" spans="2:23" x14ac:dyDescent="0.2">
      <c r="B41" s="42">
        <v>33</v>
      </c>
      <c r="C41" s="44">
        <f t="shared" si="1"/>
        <v>276137.14179955865</v>
      </c>
      <c r="D41" s="44"/>
      <c r="E41" s="42">
        <v>2018</v>
      </c>
      <c r="F41" s="8">
        <v>43629</v>
      </c>
      <c r="G41" s="42" t="s">
        <v>4</v>
      </c>
      <c r="H41" s="45">
        <v>110.50700000000001</v>
      </c>
      <c r="I41" s="45"/>
      <c r="J41" s="42">
        <v>32.200000000000003</v>
      </c>
      <c r="K41" s="46">
        <f t="shared" si="0"/>
        <v>8284.1142539867596</v>
      </c>
      <c r="L41" s="47"/>
      <c r="M41" s="6">
        <f>IF(J41="","",(K41/J41)/LOOKUP(RIGHT($D$2,3),定数!$A$6:$A$13,定数!$B$6:$B$13))</f>
        <v>2.5727062900579996</v>
      </c>
      <c r="N41" s="42">
        <v>2018</v>
      </c>
      <c r="O41" s="8">
        <v>43629</v>
      </c>
      <c r="P41" s="45">
        <v>110.67</v>
      </c>
      <c r="Q41" s="45"/>
      <c r="R41" s="48">
        <f>IF(P41="","",T41*M41*LOOKUP(RIGHT($D$2,3),定数!$A$6:$A$13,定数!$B$6:$B$13))</f>
        <v>4193.5112527944548</v>
      </c>
      <c r="S41" s="48"/>
      <c r="T41" s="49">
        <f t="shared" si="3"/>
        <v>16.29999999999967</v>
      </c>
      <c r="U41" s="49"/>
      <c r="V41" t="str">
        <f t="shared" si="5"/>
        <v/>
      </c>
      <c r="W41">
        <f t="shared" si="2"/>
        <v>0</v>
      </c>
    </row>
    <row r="42" spans="2:23" x14ac:dyDescent="0.2">
      <c r="B42" s="42">
        <v>34</v>
      </c>
      <c r="C42" s="44">
        <f t="shared" si="1"/>
        <v>280330.65305235313</v>
      </c>
      <c r="D42" s="44"/>
      <c r="E42" s="42">
        <v>2018</v>
      </c>
      <c r="F42" s="8">
        <v>43641</v>
      </c>
      <c r="G42" s="42" t="s">
        <v>3</v>
      </c>
      <c r="H42" s="45">
        <v>109.441</v>
      </c>
      <c r="I42" s="45"/>
      <c r="J42" s="42">
        <v>14.4</v>
      </c>
      <c r="K42" s="46">
        <f t="shared" si="0"/>
        <v>8409.9195915705932</v>
      </c>
      <c r="L42" s="47"/>
      <c r="M42" s="6">
        <f>IF(J42="","",(K42/J42)/LOOKUP(RIGHT($D$2,3),定数!$A$6:$A$13,定数!$B$6:$B$13))</f>
        <v>5.8402219385906893</v>
      </c>
      <c r="N42" s="42">
        <v>2018</v>
      </c>
      <c r="O42" s="8">
        <v>43641</v>
      </c>
      <c r="P42" s="45">
        <v>109.58499999999999</v>
      </c>
      <c r="Q42" s="45"/>
      <c r="R42" s="48">
        <f>IF(P42="","",T42*M42*LOOKUP(RIGHT($D$2,3),定数!$A$6:$A$13,定数!$B$6:$B$13))</f>
        <v>-8409.919591570082</v>
      </c>
      <c r="S42" s="48"/>
      <c r="T42" s="49">
        <f t="shared" si="3"/>
        <v>-14.399999999999125</v>
      </c>
      <c r="U42" s="49"/>
      <c r="V42" t="str">
        <f t="shared" si="5"/>
        <v/>
      </c>
      <c r="W42">
        <f t="shared" si="2"/>
        <v>1</v>
      </c>
    </row>
    <row r="43" spans="2:23" x14ac:dyDescent="0.2">
      <c r="B43" s="42">
        <v>35</v>
      </c>
      <c r="C43" s="44">
        <f t="shared" si="1"/>
        <v>271920.73346078303</v>
      </c>
      <c r="D43" s="44"/>
      <c r="E43" s="42">
        <v>2018</v>
      </c>
      <c r="F43" s="8">
        <v>43645</v>
      </c>
      <c r="G43" s="42" t="s">
        <v>4</v>
      </c>
      <c r="H43" s="45">
        <v>110.43</v>
      </c>
      <c r="I43" s="45"/>
      <c r="J43" s="42">
        <v>15.8</v>
      </c>
      <c r="K43" s="46">
        <f t="shared" si="0"/>
        <v>8157.6220038234906</v>
      </c>
      <c r="L43" s="47"/>
      <c r="M43" s="6">
        <f>IF(J43="","",(K43/J43)/LOOKUP(RIGHT($D$2,3),定数!$A$6:$A$13,定数!$B$6:$B$13))</f>
        <v>5.1630519011541081</v>
      </c>
      <c r="N43" s="42">
        <v>2018</v>
      </c>
      <c r="O43" s="8">
        <v>43645</v>
      </c>
      <c r="P43" s="45">
        <v>110.608</v>
      </c>
      <c r="Q43" s="45"/>
      <c r="R43" s="48">
        <f>IF(P43="","",T43*M43*LOOKUP(RIGHT($D$2,3),定数!$A$6:$A$13,定数!$B$6:$B$13))</f>
        <v>9190.2323840541703</v>
      </c>
      <c r="S43" s="48"/>
      <c r="T43" s="49">
        <f t="shared" si="3"/>
        <v>17.799999999999727</v>
      </c>
      <c r="U43" s="49"/>
      <c r="V43" t="str">
        <f t="shared" si="5"/>
        <v/>
      </c>
      <c r="W43">
        <f t="shared" si="2"/>
        <v>0</v>
      </c>
    </row>
    <row r="44" spans="2:23" x14ac:dyDescent="0.2">
      <c r="B44" s="42">
        <v>36</v>
      </c>
      <c r="C44" s="44">
        <f t="shared" si="1"/>
        <v>281110.96584483719</v>
      </c>
      <c r="D44" s="44"/>
      <c r="E44" s="42">
        <v>208</v>
      </c>
      <c r="F44" s="8">
        <v>43645</v>
      </c>
      <c r="G44" s="42" t="s">
        <v>4</v>
      </c>
      <c r="H44" s="45">
        <v>110.786</v>
      </c>
      <c r="I44" s="45"/>
      <c r="J44" s="42">
        <v>16.8</v>
      </c>
      <c r="K44" s="46">
        <f t="shared" si="0"/>
        <v>8433.3289753451154</v>
      </c>
      <c r="L44" s="47"/>
      <c r="M44" s="6">
        <f>IF(J44="","",(K44/J44)/LOOKUP(RIGHT($D$2,3),定数!$A$6:$A$13,定数!$B$6:$B$13))</f>
        <v>5.0198386758006635</v>
      </c>
      <c r="N44" s="42">
        <v>2018</v>
      </c>
      <c r="O44" s="8">
        <v>43646</v>
      </c>
      <c r="P44" s="45">
        <v>110.61799999999999</v>
      </c>
      <c r="Q44" s="45"/>
      <c r="R44" s="48">
        <f>IF(P44="","",T44*M44*LOOKUP(RIGHT($D$2,3),定数!$A$6:$A$13,定数!$B$6:$B$13))</f>
        <v>-8433.3289753454337</v>
      </c>
      <c r="S44" s="48"/>
      <c r="T44" s="49">
        <f t="shared" si="3"/>
        <v>-16.800000000000637</v>
      </c>
      <c r="U44" s="49"/>
      <c r="V44" t="str">
        <f t="shared" si="5"/>
        <v/>
      </c>
      <c r="W44">
        <f t="shared" si="2"/>
        <v>1</v>
      </c>
    </row>
    <row r="45" spans="2:23" x14ac:dyDescent="0.2">
      <c r="B45" s="42">
        <v>37</v>
      </c>
      <c r="C45" s="44">
        <f t="shared" si="1"/>
        <v>272677.63686949178</v>
      </c>
      <c r="D45" s="44"/>
      <c r="E45" s="42">
        <v>2018</v>
      </c>
      <c r="F45" s="8">
        <v>43653</v>
      </c>
      <c r="G45" s="42" t="s">
        <v>3</v>
      </c>
      <c r="H45" s="45">
        <v>110.459</v>
      </c>
      <c r="I45" s="45"/>
      <c r="J45" s="42">
        <v>8.5</v>
      </c>
      <c r="K45" s="46">
        <f t="shared" si="0"/>
        <v>8180.3291060847532</v>
      </c>
      <c r="L45" s="47"/>
      <c r="M45" s="6">
        <f>IF(J45="","",(K45/J45)/LOOKUP(RIGHT($D$2,3),定数!$A$6:$A$13,定数!$B$6:$B$13))</f>
        <v>9.6239165953938279</v>
      </c>
      <c r="N45" s="42">
        <v>2018</v>
      </c>
      <c r="O45" s="8">
        <v>43655</v>
      </c>
      <c r="P45" s="45">
        <v>110.374</v>
      </c>
      <c r="Q45" s="45"/>
      <c r="R45" s="48">
        <f>IF(P45="","",T45*M45*LOOKUP(RIGHT($D$2,3),定数!$A$6:$A$13,定数!$B$6:$B$13))</f>
        <v>8180.3291060855199</v>
      </c>
      <c r="S45" s="48"/>
      <c r="T45" s="49">
        <f t="shared" si="3"/>
        <v>8.5000000000007958</v>
      </c>
      <c r="U45" s="49"/>
      <c r="V45" t="str">
        <f t="shared" si="5"/>
        <v/>
      </c>
      <c r="W45">
        <f t="shared" si="2"/>
        <v>0</v>
      </c>
    </row>
    <row r="46" spans="2:23" x14ac:dyDescent="0.2">
      <c r="B46" s="42">
        <v>38</v>
      </c>
      <c r="C46" s="44">
        <f>IF(R45="","",C45+R45)</f>
        <v>280857.9659755773</v>
      </c>
      <c r="D46" s="44"/>
      <c r="E46" s="42">
        <v>2018</v>
      </c>
      <c r="F46" s="8">
        <v>43655</v>
      </c>
      <c r="G46" s="42" t="s">
        <v>3</v>
      </c>
      <c r="H46" s="45">
        <v>110.378</v>
      </c>
      <c r="I46" s="45"/>
      <c r="J46" s="42">
        <v>9.3000000000000007</v>
      </c>
      <c r="K46" s="46">
        <f t="shared" si="0"/>
        <v>8425.7389792673184</v>
      </c>
      <c r="L46" s="47"/>
      <c r="M46" s="6">
        <f>IF(J46="","",(K46/J46)/LOOKUP(RIGHT($D$2,3),定数!$A$6:$A$13,定数!$B$6:$B$13))</f>
        <v>9.0599343863089441</v>
      </c>
      <c r="N46" s="42">
        <v>2018</v>
      </c>
      <c r="O46" s="8">
        <v>43655</v>
      </c>
      <c r="P46" s="45">
        <v>110.471</v>
      </c>
      <c r="Q46" s="45"/>
      <c r="R46" s="48">
        <f>IF(P46="","",T46*M46*LOOKUP(RIGHT($D$2,3),定数!$A$6:$A$13,定数!$B$6:$B$13))</f>
        <v>-8425.7389792676386</v>
      </c>
      <c r="S46" s="48"/>
      <c r="T46" s="49">
        <f t="shared" si="3"/>
        <v>-9.3000000000003524</v>
      </c>
      <c r="U46" s="49"/>
      <c r="V46" t="str">
        <f t="shared" si="5"/>
        <v/>
      </c>
      <c r="W46">
        <f t="shared" si="2"/>
        <v>1</v>
      </c>
    </row>
    <row r="47" spans="2:23" x14ac:dyDescent="0.2">
      <c r="B47" s="42">
        <v>39</v>
      </c>
      <c r="C47" s="44">
        <f t="shared" si="1"/>
        <v>272432.22699630965</v>
      </c>
      <c r="D47" s="44"/>
      <c r="E47" s="42">
        <v>2018</v>
      </c>
      <c r="F47" s="8">
        <v>43657</v>
      </c>
      <c r="G47" s="42" t="s">
        <v>4</v>
      </c>
      <c r="H47" s="45">
        <v>111.276</v>
      </c>
      <c r="I47" s="45"/>
      <c r="J47" s="42">
        <v>8.5</v>
      </c>
      <c r="K47" s="46">
        <f t="shared" si="0"/>
        <v>8172.9668098892889</v>
      </c>
      <c r="L47" s="47"/>
      <c r="M47" s="6">
        <f>IF(J47="","",(K47/J47)/LOOKUP(RIGHT($D$2,3),定数!$A$6:$A$13,定数!$B$6:$B$13))</f>
        <v>9.6152550704579873</v>
      </c>
      <c r="N47" s="42">
        <v>2018</v>
      </c>
      <c r="O47" s="8">
        <v>43657</v>
      </c>
      <c r="P47" s="45">
        <v>111.191</v>
      </c>
      <c r="Q47" s="45"/>
      <c r="R47" s="48">
        <f>IF(P47="","",T47*M47*LOOKUP(RIGHT($D$2,3),定数!$A$6:$A$13,定数!$B$6:$B$13))</f>
        <v>-8172.9668098886877</v>
      </c>
      <c r="S47" s="48"/>
      <c r="T47" s="49">
        <f t="shared" si="3"/>
        <v>-8.4999999999993747</v>
      </c>
      <c r="U47" s="49"/>
      <c r="V47" t="str">
        <f t="shared" si="5"/>
        <v/>
      </c>
      <c r="W47">
        <f t="shared" si="2"/>
        <v>2</v>
      </c>
    </row>
    <row r="48" spans="2:23" x14ac:dyDescent="0.2">
      <c r="B48" s="42">
        <v>40</v>
      </c>
      <c r="C48" s="44">
        <f t="shared" si="1"/>
        <v>264259.26018642099</v>
      </c>
      <c r="D48" s="44"/>
      <c r="E48" s="42">
        <v>2018</v>
      </c>
      <c r="F48" s="8">
        <v>43659</v>
      </c>
      <c r="G48" s="42" t="s">
        <v>4</v>
      </c>
      <c r="H48" s="45">
        <v>112.544</v>
      </c>
      <c r="I48" s="45"/>
      <c r="J48" s="42">
        <v>7.9</v>
      </c>
      <c r="K48" s="46">
        <f t="shared" si="0"/>
        <v>7927.7778055926292</v>
      </c>
      <c r="L48" s="47"/>
      <c r="M48" s="6">
        <f>IF(J48="","",(K48/J48)/LOOKUP(RIGHT($D$2,3),定数!$A$6:$A$13,定数!$B$6:$B$13))</f>
        <v>10.035161779231176</v>
      </c>
      <c r="N48" s="42">
        <v>2018</v>
      </c>
      <c r="O48" s="8">
        <v>43659</v>
      </c>
      <c r="P48" s="45">
        <v>112.622</v>
      </c>
      <c r="Q48" s="45"/>
      <c r="R48" s="48">
        <f>IF(P48="","",T48*M48*LOOKUP(RIGHT($D$2,3),定数!$A$6:$A$13,定数!$B$6:$B$13))</f>
        <v>7827.4261878006146</v>
      </c>
      <c r="S48" s="48"/>
      <c r="T48" s="49">
        <f t="shared" si="3"/>
        <v>7.8000000000002956</v>
      </c>
      <c r="U48" s="49"/>
      <c r="V48" t="str">
        <f t="shared" si="5"/>
        <v/>
      </c>
      <c r="W48">
        <f t="shared" si="2"/>
        <v>0</v>
      </c>
    </row>
    <row r="49" spans="2:23" x14ac:dyDescent="0.2">
      <c r="B49" s="42">
        <v>41</v>
      </c>
      <c r="C49" s="44">
        <f>IF(R48="","",C48+R48)</f>
        <v>272086.68637422158</v>
      </c>
      <c r="D49" s="44"/>
      <c r="E49" s="42">
        <v>2018</v>
      </c>
      <c r="F49" s="8">
        <v>43671</v>
      </c>
      <c r="G49" s="42" t="s">
        <v>4</v>
      </c>
      <c r="H49" s="45">
        <v>111.346</v>
      </c>
      <c r="I49" s="45"/>
      <c r="J49" s="42">
        <v>20</v>
      </c>
      <c r="K49" s="46">
        <f t="shared" si="0"/>
        <v>8162.6005912266473</v>
      </c>
      <c r="L49" s="47"/>
      <c r="M49" s="6">
        <f>IF(J49="","",(K49/J49)/LOOKUP(RIGHT($D$2,3),定数!$A$6:$A$13,定数!$B$6:$B$13))</f>
        <v>4.0813002956133237</v>
      </c>
      <c r="N49" s="42">
        <v>2018</v>
      </c>
      <c r="O49" s="8">
        <v>43671</v>
      </c>
      <c r="P49" s="45">
        <v>111.146</v>
      </c>
      <c r="Q49" s="45"/>
      <c r="R49" s="48">
        <f>IF(P49="","",T49*M49*LOOKUP(RIGHT($D$2,3),定数!$A$6:$A$13,定数!$B$6:$B$13))</f>
        <v>-8162.6005912267628</v>
      </c>
      <c r="S49" s="48"/>
      <c r="T49" s="49">
        <f t="shared" si="3"/>
        <v>-20.000000000000284</v>
      </c>
      <c r="U49" s="49"/>
      <c r="V49" t="str">
        <f t="shared" si="5"/>
        <v/>
      </c>
      <c r="W49">
        <f t="shared" si="2"/>
        <v>1</v>
      </c>
    </row>
    <row r="50" spans="2:23" x14ac:dyDescent="0.2">
      <c r="B50" s="42">
        <v>42</v>
      </c>
      <c r="C50" s="44">
        <f t="shared" si="1"/>
        <v>263924.08578299481</v>
      </c>
      <c r="D50" s="44"/>
      <c r="E50" s="42">
        <v>2018</v>
      </c>
      <c r="F50" s="8">
        <v>43678</v>
      </c>
      <c r="G50" s="42" t="s">
        <v>4</v>
      </c>
      <c r="H50" s="45">
        <v>111.852</v>
      </c>
      <c r="I50" s="45"/>
      <c r="J50" s="42">
        <v>14.8</v>
      </c>
      <c r="K50" s="46">
        <f t="shared" si="0"/>
        <v>7917.7225734898439</v>
      </c>
      <c r="L50" s="47"/>
      <c r="M50" s="6">
        <f>IF(J50="","",(K50/J50)/LOOKUP(RIGHT($D$2,3),定数!$A$6:$A$13,定数!$B$6:$B$13))</f>
        <v>5.3498125496553</v>
      </c>
      <c r="N50" s="42">
        <v>2018</v>
      </c>
      <c r="O50" s="8">
        <v>43678</v>
      </c>
      <c r="P50" s="45">
        <v>111.70399999999999</v>
      </c>
      <c r="Q50" s="45"/>
      <c r="R50" s="48">
        <f>IF(P50="","",T50*M50*LOOKUP(RIGHT($D$2,3),定数!$A$6:$A$13,定数!$B$6:$B$13))</f>
        <v>-7917.7225734903968</v>
      </c>
      <c r="S50" s="48"/>
      <c r="T50" s="49">
        <f t="shared" si="3"/>
        <v>-14.800000000001035</v>
      </c>
      <c r="U50" s="49"/>
      <c r="V50" t="str">
        <f t="shared" si="5"/>
        <v/>
      </c>
      <c r="W50">
        <f t="shared" si="2"/>
        <v>2</v>
      </c>
    </row>
    <row r="51" spans="2:23" x14ac:dyDescent="0.2">
      <c r="B51" s="42">
        <v>43</v>
      </c>
      <c r="C51" s="44">
        <f t="shared" si="1"/>
        <v>256006.3632095044</v>
      </c>
      <c r="D51" s="44"/>
      <c r="E51" s="42">
        <v>2018</v>
      </c>
      <c r="F51" s="8">
        <v>43683</v>
      </c>
      <c r="G51" s="42" t="s">
        <v>4</v>
      </c>
      <c r="H51" s="45">
        <v>111.495</v>
      </c>
      <c r="I51" s="45"/>
      <c r="J51" s="42">
        <v>16.2</v>
      </c>
      <c r="K51" s="46">
        <f t="shared" si="0"/>
        <v>7680.1908962851321</v>
      </c>
      <c r="L51" s="47"/>
      <c r="M51" s="6">
        <f>IF(J51="","",(K51/J51)/LOOKUP(RIGHT($D$2,3),定数!$A$6:$A$13,定数!$B$6:$B$13))</f>
        <v>4.7408585779537855</v>
      </c>
      <c r="N51" s="42">
        <v>2018</v>
      </c>
      <c r="O51" s="8">
        <v>43684</v>
      </c>
      <c r="P51" s="45">
        <v>111.333</v>
      </c>
      <c r="Q51" s="45"/>
      <c r="R51" s="48">
        <f>IF(P51="","",T51*M51*LOOKUP(RIGHT($D$2,3),定数!$A$6:$A$13,定数!$B$6:$B$13))</f>
        <v>-7680.1908962854241</v>
      </c>
      <c r="S51" s="48"/>
      <c r="T51" s="49">
        <f t="shared" si="3"/>
        <v>-16.200000000000614</v>
      </c>
      <c r="U51" s="49"/>
      <c r="V51" t="str">
        <f t="shared" si="5"/>
        <v/>
      </c>
      <c r="W51">
        <f t="shared" si="2"/>
        <v>3</v>
      </c>
    </row>
    <row r="52" spans="2:23" x14ac:dyDescent="0.2">
      <c r="B52" s="42">
        <v>44</v>
      </c>
      <c r="C52" s="44">
        <f t="shared" si="1"/>
        <v>248326.17231321897</v>
      </c>
      <c r="D52" s="44"/>
      <c r="E52" s="42">
        <v>2018</v>
      </c>
      <c r="F52" s="8">
        <v>43684</v>
      </c>
      <c r="G52" s="42" t="s">
        <v>3</v>
      </c>
      <c r="H52" s="89">
        <v>111.29600000000001</v>
      </c>
      <c r="I52" s="89"/>
      <c r="J52" s="90">
        <v>6.9</v>
      </c>
      <c r="K52" s="46">
        <f t="shared" si="0"/>
        <v>7449.7851693965686</v>
      </c>
      <c r="L52" s="47"/>
      <c r="M52" s="6">
        <f>IF(J52="","",(K52/J52)/LOOKUP(RIGHT($D$2,3),定数!$A$6:$A$13,定数!$B$6:$B$13))</f>
        <v>10.796790100574738</v>
      </c>
      <c r="N52" s="42">
        <v>2018</v>
      </c>
      <c r="O52" s="8">
        <v>43684</v>
      </c>
      <c r="P52" s="45">
        <v>111.247</v>
      </c>
      <c r="Q52" s="45"/>
      <c r="R52" s="48">
        <f>IF(P52="","",T52*M52*LOOKUP(RIGHT($D$2,3),定数!$A$6:$A$13,定数!$B$6:$B$13))</f>
        <v>5290.4271492823336</v>
      </c>
      <c r="S52" s="48"/>
      <c r="T52" s="49">
        <f t="shared" si="3"/>
        <v>4.9000000000006594</v>
      </c>
      <c r="U52" s="49"/>
      <c r="V52" t="str">
        <f t="shared" si="5"/>
        <v/>
      </c>
      <c r="W52">
        <f t="shared" si="2"/>
        <v>0</v>
      </c>
    </row>
    <row r="53" spans="2:23" x14ac:dyDescent="0.2">
      <c r="B53" s="42">
        <v>45</v>
      </c>
      <c r="C53" s="44">
        <f t="shared" si="1"/>
        <v>253616.5994625013</v>
      </c>
      <c r="D53" s="44"/>
      <c r="E53" s="42">
        <v>2018</v>
      </c>
      <c r="F53" s="8">
        <v>43685</v>
      </c>
      <c r="G53" s="42" t="s">
        <v>3</v>
      </c>
      <c r="H53" s="45">
        <v>110.923</v>
      </c>
      <c r="I53" s="45"/>
      <c r="J53" s="42">
        <v>11.6</v>
      </c>
      <c r="K53" s="46">
        <f t="shared" si="0"/>
        <v>7608.4979838750387</v>
      </c>
      <c r="L53" s="47"/>
      <c r="M53" s="6">
        <f>IF(J53="","",(K53/J53)/LOOKUP(RIGHT($D$2,3),定数!$A$6:$A$13,定数!$B$6:$B$13))</f>
        <v>6.5590499860991711</v>
      </c>
      <c r="N53" s="42">
        <v>2018</v>
      </c>
      <c r="O53" s="8">
        <v>43686</v>
      </c>
      <c r="P53" s="45">
        <v>110.798</v>
      </c>
      <c r="Q53" s="45"/>
      <c r="R53" s="48">
        <f>IF(P53="","",T53*M53*LOOKUP(RIGHT($D$2,3),定数!$A$6:$A$13,定数!$B$6:$B$13))</f>
        <v>8198.8124826239637</v>
      </c>
      <c r="S53" s="48"/>
      <c r="T53" s="49">
        <f t="shared" si="3"/>
        <v>12.5</v>
      </c>
      <c r="U53" s="49"/>
      <c r="V53" t="str">
        <f t="shared" si="5"/>
        <v/>
      </c>
      <c r="W53">
        <f t="shared" si="2"/>
        <v>0</v>
      </c>
    </row>
    <row r="54" spans="2:23" x14ac:dyDescent="0.2">
      <c r="B54" s="42">
        <v>46</v>
      </c>
      <c r="C54" s="44">
        <f t="shared" si="1"/>
        <v>261815.41194512526</v>
      </c>
      <c r="D54" s="44"/>
      <c r="E54" s="42">
        <v>2018</v>
      </c>
      <c r="F54" s="8">
        <v>43690</v>
      </c>
      <c r="G54" s="42" t="s">
        <v>3</v>
      </c>
      <c r="H54" s="45">
        <v>110.229</v>
      </c>
      <c r="I54" s="45"/>
      <c r="J54" s="42">
        <v>13.3</v>
      </c>
      <c r="K54" s="46">
        <f t="shared" si="0"/>
        <v>7854.4623583537577</v>
      </c>
      <c r="L54" s="47"/>
      <c r="M54" s="6">
        <f>IF(J54="","",(K54/J54)/LOOKUP(RIGHT($D$2,3),定数!$A$6:$A$13,定数!$B$6:$B$13))</f>
        <v>5.9056107957547042</v>
      </c>
      <c r="N54" s="42">
        <v>2018</v>
      </c>
      <c r="O54" s="8">
        <v>43690</v>
      </c>
      <c r="P54" s="45">
        <v>110.36199999999999</v>
      </c>
      <c r="Q54" s="45"/>
      <c r="R54" s="48">
        <f>IF(P54="","",T54*M54*LOOKUP(RIGHT($D$2,3),定数!$A$6:$A$13,定数!$B$6:$B$13))</f>
        <v>-7854.462358353494</v>
      </c>
      <c r="S54" s="48"/>
      <c r="T54" s="49">
        <f t="shared" si="3"/>
        <v>-13.299999999999557</v>
      </c>
      <c r="U54" s="49"/>
      <c r="V54" t="str">
        <f t="shared" si="5"/>
        <v/>
      </c>
      <c r="W54">
        <f t="shared" si="2"/>
        <v>1</v>
      </c>
    </row>
    <row r="55" spans="2:23" x14ac:dyDescent="0.2">
      <c r="B55" s="42">
        <v>47</v>
      </c>
      <c r="C55" s="44">
        <f t="shared" si="1"/>
        <v>253960.94958677178</v>
      </c>
      <c r="D55" s="44"/>
      <c r="E55" s="42">
        <v>2018</v>
      </c>
      <c r="F55" s="8">
        <v>43691</v>
      </c>
      <c r="G55" s="42" t="s">
        <v>4</v>
      </c>
      <c r="H55" s="45">
        <v>110.742</v>
      </c>
      <c r="I55" s="45"/>
      <c r="J55" s="42">
        <v>14</v>
      </c>
      <c r="K55" s="46">
        <f t="shared" si="0"/>
        <v>7618.828487603153</v>
      </c>
      <c r="L55" s="47"/>
      <c r="M55" s="6">
        <f>IF(J55="","",(K55/J55)/LOOKUP(RIGHT($D$2,3),定数!$A$6:$A$13,定数!$B$6:$B$13))</f>
        <v>5.4420203482879659</v>
      </c>
      <c r="N55" s="42">
        <v>2018</v>
      </c>
      <c r="O55" s="8">
        <v>43691</v>
      </c>
      <c r="P55" s="45">
        <v>110.602</v>
      </c>
      <c r="Q55" s="45"/>
      <c r="R55" s="48">
        <f>IF(P55="","",T55*M55*LOOKUP(RIGHT($D$2,3),定数!$A$6:$A$13,定数!$B$6:$B$13))</f>
        <v>-7618.828487603183</v>
      </c>
      <c r="S55" s="48"/>
      <c r="T55" s="49">
        <f t="shared" si="3"/>
        <v>-14.000000000000057</v>
      </c>
      <c r="U55" s="49"/>
      <c r="V55" t="str">
        <f t="shared" si="5"/>
        <v/>
      </c>
      <c r="W55">
        <f t="shared" si="2"/>
        <v>2</v>
      </c>
    </row>
    <row r="56" spans="2:23" x14ac:dyDescent="0.2">
      <c r="B56" s="42">
        <v>48</v>
      </c>
      <c r="C56" s="44">
        <f t="shared" si="1"/>
        <v>246342.12109916861</v>
      </c>
      <c r="D56" s="44"/>
      <c r="E56" s="42">
        <v>2018</v>
      </c>
      <c r="F56" s="8">
        <v>43692</v>
      </c>
      <c r="G56" s="42" t="s">
        <v>4</v>
      </c>
      <c r="H56" s="45">
        <v>111.303</v>
      </c>
      <c r="I56" s="45"/>
      <c r="J56" s="42">
        <v>13.7</v>
      </c>
      <c r="K56" s="46">
        <f t="shared" si="0"/>
        <v>7390.2636329750576</v>
      </c>
      <c r="L56" s="47"/>
      <c r="M56" s="6">
        <f>IF(J56="","",(K56/J56)/LOOKUP(RIGHT($D$2,3),定数!$A$6:$A$13,定数!$B$6:$B$13))</f>
        <v>5.3943530167701157</v>
      </c>
      <c r="N56" s="42">
        <v>2018</v>
      </c>
      <c r="O56" s="8">
        <v>43692</v>
      </c>
      <c r="P56" s="45">
        <v>111.166</v>
      </c>
      <c r="Q56" s="45"/>
      <c r="R56" s="48">
        <f>IF(P56="","",T56*M56*LOOKUP(RIGHT($D$2,3),定数!$A$6:$A$13,定数!$B$6:$B$13))</f>
        <v>-7390.2636329750831</v>
      </c>
      <c r="S56" s="48"/>
      <c r="T56" s="49">
        <f t="shared" si="3"/>
        <v>-13.700000000000045</v>
      </c>
      <c r="U56" s="49"/>
      <c r="V56" t="str">
        <f t="shared" si="5"/>
        <v/>
      </c>
      <c r="W56">
        <f t="shared" si="2"/>
        <v>3</v>
      </c>
    </row>
    <row r="57" spans="2:23" x14ac:dyDescent="0.2">
      <c r="B57" s="42">
        <v>49</v>
      </c>
      <c r="C57" s="44">
        <f t="shared" si="1"/>
        <v>238951.85746619353</v>
      </c>
      <c r="D57" s="44"/>
      <c r="E57" s="42">
        <v>2018</v>
      </c>
      <c r="F57" s="8">
        <v>43708</v>
      </c>
      <c r="G57" s="42" t="s">
        <v>3</v>
      </c>
      <c r="H57" s="45">
        <v>110.953</v>
      </c>
      <c r="I57" s="45"/>
      <c r="J57" s="42">
        <v>18</v>
      </c>
      <c r="K57" s="46">
        <f t="shared" si="0"/>
        <v>7168.5557239858053</v>
      </c>
      <c r="L57" s="47"/>
      <c r="M57" s="6">
        <f>IF(J57="","",(K57/J57)/LOOKUP(RIGHT($D$2,3),定数!$A$6:$A$13,定数!$B$6:$B$13))</f>
        <v>3.982530957769892</v>
      </c>
      <c r="N57" s="42">
        <v>2018</v>
      </c>
      <c r="O57" s="8">
        <v>43708</v>
      </c>
      <c r="P57" s="45">
        <v>110.747</v>
      </c>
      <c r="Q57" s="45"/>
      <c r="R57" s="48">
        <f>IF(P57="","",T57*M57*LOOKUP(RIGHT($D$2,3),定数!$A$6:$A$13,定数!$B$6:$B$13))</f>
        <v>8204.0137730060997</v>
      </c>
      <c r="S57" s="48"/>
      <c r="T57" s="49">
        <f t="shared" si="3"/>
        <v>20.600000000000307</v>
      </c>
      <c r="U57" s="49"/>
      <c r="V57" t="str">
        <f t="shared" si="5"/>
        <v/>
      </c>
      <c r="W57">
        <f t="shared" si="2"/>
        <v>0</v>
      </c>
    </row>
    <row r="58" spans="2:23" x14ac:dyDescent="0.2">
      <c r="B58" s="42">
        <v>50</v>
      </c>
      <c r="C58" s="44">
        <f t="shared" si="1"/>
        <v>247155.87123919962</v>
      </c>
      <c r="D58" s="44"/>
      <c r="E58" s="42">
        <v>2018</v>
      </c>
      <c r="F58" s="8">
        <v>43713</v>
      </c>
      <c r="G58" s="42" t="s">
        <v>4</v>
      </c>
      <c r="H58" s="45">
        <v>111.503</v>
      </c>
      <c r="I58" s="45"/>
      <c r="J58" s="42">
        <v>14</v>
      </c>
      <c r="K58" s="46">
        <f t="shared" si="0"/>
        <v>7414.6761371759885</v>
      </c>
      <c r="L58" s="47"/>
      <c r="M58" s="6">
        <f>IF(J58="","",(K58/J58)/LOOKUP(RIGHT($D$2,3),定数!$A$6:$A$13,定数!$B$6:$B$13))</f>
        <v>5.2961972408399909</v>
      </c>
      <c r="N58" s="42">
        <v>2018</v>
      </c>
      <c r="O58" s="8">
        <v>43713</v>
      </c>
      <c r="P58" s="45">
        <v>111.658</v>
      </c>
      <c r="Q58" s="45"/>
      <c r="R58" s="48">
        <f>IF(P58="","",T58*M58*LOOKUP(RIGHT($D$2,3),定数!$A$6:$A$13,定数!$B$6:$B$13))</f>
        <v>8209.1057233020456</v>
      </c>
      <c r="S58" s="48"/>
      <c r="T58" s="49">
        <f t="shared" si="3"/>
        <v>15.500000000000114</v>
      </c>
      <c r="U58" s="49"/>
      <c r="V58" t="str">
        <f t="shared" si="5"/>
        <v/>
      </c>
      <c r="W58">
        <f t="shared" si="2"/>
        <v>0</v>
      </c>
    </row>
    <row r="59" spans="2:23" x14ac:dyDescent="0.2">
      <c r="B59" s="42">
        <v>51</v>
      </c>
      <c r="C59" s="44">
        <f t="shared" si="1"/>
        <v>255364.97696250168</v>
      </c>
      <c r="D59" s="44"/>
      <c r="E59" s="42">
        <v>2018</v>
      </c>
      <c r="F59" s="8">
        <v>43714</v>
      </c>
      <c r="G59" s="42" t="s">
        <v>3</v>
      </c>
      <c r="H59" s="45">
        <v>111.411</v>
      </c>
      <c r="I59" s="45"/>
      <c r="J59" s="42">
        <v>9.8000000000000007</v>
      </c>
      <c r="K59" s="46">
        <f t="shared" si="0"/>
        <v>7660.9493088750496</v>
      </c>
      <c r="L59" s="47"/>
      <c r="M59" s="6">
        <f>IF(J59="","",(K59/J59)/LOOKUP(RIGHT($D$2,3),定数!$A$6:$A$13,定数!$B$6:$B$13))</f>
        <v>7.8172952131378057</v>
      </c>
      <c r="N59" s="42">
        <v>2018</v>
      </c>
      <c r="O59" s="8">
        <v>43714</v>
      </c>
      <c r="P59" s="45">
        <v>111.309</v>
      </c>
      <c r="Q59" s="45"/>
      <c r="R59" s="48">
        <f>IF(P59="","",T59*M59*LOOKUP(RIGHT($D$2,3),定数!$A$6:$A$13,定数!$B$6:$B$13))</f>
        <v>7973.6411174008635</v>
      </c>
      <c r="S59" s="48"/>
      <c r="T59" s="49">
        <f t="shared" si="3"/>
        <v>10.200000000000387</v>
      </c>
      <c r="U59" s="49"/>
      <c r="V59" t="str">
        <f t="shared" si="5"/>
        <v/>
      </c>
      <c r="W59">
        <f t="shared" si="2"/>
        <v>0</v>
      </c>
    </row>
    <row r="60" spans="2:23" x14ac:dyDescent="0.2">
      <c r="B60" s="42">
        <v>52</v>
      </c>
      <c r="C60" s="44">
        <f t="shared" si="1"/>
        <v>263338.61807990255</v>
      </c>
      <c r="D60" s="44"/>
      <c r="E60" s="42">
        <v>2018</v>
      </c>
      <c r="F60" s="8">
        <v>43714</v>
      </c>
      <c r="G60" s="42" t="s">
        <v>3</v>
      </c>
      <c r="H60" s="45">
        <v>111.32299999999999</v>
      </c>
      <c r="I60" s="45"/>
      <c r="J60" s="42">
        <v>9.6</v>
      </c>
      <c r="K60" s="46">
        <f t="shared" si="0"/>
        <v>7900.1585423970764</v>
      </c>
      <c r="L60" s="47"/>
      <c r="M60" s="6">
        <f>IF(J60="","",(K60/J60)/LOOKUP(RIGHT($D$2,3),定数!$A$6:$A$13,定数!$B$6:$B$13))</f>
        <v>8.2293318149969554</v>
      </c>
      <c r="N60" s="42">
        <v>2018</v>
      </c>
      <c r="O60" s="8">
        <v>43714</v>
      </c>
      <c r="P60" s="45">
        <v>111.419</v>
      </c>
      <c r="Q60" s="45"/>
      <c r="R60" s="48">
        <f>IF(P60="","",T60*M60*LOOKUP(RIGHT($D$2,3),定数!$A$6:$A$13,定数!$B$6:$B$13))</f>
        <v>-7900.1585423973766</v>
      </c>
      <c r="S60" s="48"/>
      <c r="T60" s="49">
        <f t="shared" si="3"/>
        <v>-9.6000000000003638</v>
      </c>
      <c r="U60" s="49"/>
      <c r="V60" t="str">
        <f t="shared" si="5"/>
        <v/>
      </c>
      <c r="W60">
        <f t="shared" si="2"/>
        <v>1</v>
      </c>
    </row>
    <row r="61" spans="2:23" x14ac:dyDescent="0.2">
      <c r="B61" s="42">
        <v>53</v>
      </c>
      <c r="C61" s="44">
        <f t="shared" si="1"/>
        <v>255438.45953750517</v>
      </c>
      <c r="D61" s="44"/>
      <c r="E61" s="42">
        <v>2018</v>
      </c>
      <c r="F61" s="8">
        <v>43714</v>
      </c>
      <c r="G61" s="42" t="s">
        <v>3</v>
      </c>
      <c r="H61" s="45">
        <v>111.27500000000001</v>
      </c>
      <c r="I61" s="45"/>
      <c r="J61" s="90">
        <v>6.2</v>
      </c>
      <c r="K61" s="46">
        <f t="shared" si="0"/>
        <v>7663.1537861251545</v>
      </c>
      <c r="L61" s="47"/>
      <c r="M61" s="6">
        <f>IF(J61="","",(K61/J61)/LOOKUP(RIGHT($D$2,3),定数!$A$6:$A$13,定数!$B$6:$B$13))</f>
        <v>12.359925461492185</v>
      </c>
      <c r="N61" s="42">
        <v>2018</v>
      </c>
      <c r="O61" s="8">
        <v>43714</v>
      </c>
      <c r="P61" s="45">
        <v>111.21899999999999</v>
      </c>
      <c r="Q61" s="45"/>
      <c r="R61" s="48">
        <f>IF(P61="","",T61*M61*LOOKUP(RIGHT($D$2,3),定数!$A$6:$A$13,定数!$B$6:$B$13))</f>
        <v>6921.5582584370568</v>
      </c>
      <c r="S61" s="48"/>
      <c r="T61" s="49">
        <f t="shared" si="3"/>
        <v>5.6000000000011596</v>
      </c>
      <c r="U61" s="49"/>
      <c r="V61" t="str">
        <f t="shared" si="5"/>
        <v/>
      </c>
      <c r="W61">
        <f t="shared" si="2"/>
        <v>0</v>
      </c>
    </row>
    <row r="62" spans="2:23" x14ac:dyDescent="0.2">
      <c r="B62" s="42">
        <v>54</v>
      </c>
      <c r="C62" s="44">
        <f t="shared" si="1"/>
        <v>262360.01779594226</v>
      </c>
      <c r="D62" s="44"/>
      <c r="E62" s="42">
        <v>2018</v>
      </c>
      <c r="F62" s="8">
        <v>43719</v>
      </c>
      <c r="G62" s="42" t="s">
        <v>4</v>
      </c>
      <c r="H62" s="45">
        <v>111.15600000000001</v>
      </c>
      <c r="I62" s="45"/>
      <c r="J62" s="42">
        <v>8.5</v>
      </c>
      <c r="K62" s="46">
        <f t="shared" si="0"/>
        <v>7870.8005338782677</v>
      </c>
      <c r="L62" s="47"/>
      <c r="M62" s="6">
        <f>IF(J62="","",(K62/J62)/LOOKUP(RIGHT($D$2,3),定数!$A$6:$A$13,定数!$B$6:$B$13))</f>
        <v>9.2597653339744337</v>
      </c>
      <c r="N62" s="42">
        <v>2018</v>
      </c>
      <c r="O62" s="8">
        <v>43719</v>
      </c>
      <c r="P62" s="45">
        <v>111.22799999999999</v>
      </c>
      <c r="Q62" s="45"/>
      <c r="R62" s="48">
        <f>IF(P62="","",T62*M62*LOOKUP(RIGHT($D$2,3),定数!$A$6:$A$13,定数!$B$6:$B$13))</f>
        <v>6667.0310404605289</v>
      </c>
      <c r="S62" s="48"/>
      <c r="T62" s="49">
        <f t="shared" si="3"/>
        <v>7.1999999999988518</v>
      </c>
      <c r="U62" s="49"/>
      <c r="V62" t="str">
        <f t="shared" si="5"/>
        <v/>
      </c>
      <c r="W62">
        <f t="shared" si="2"/>
        <v>0</v>
      </c>
    </row>
    <row r="63" spans="2:23" x14ac:dyDescent="0.2">
      <c r="B63" s="42">
        <v>55</v>
      </c>
      <c r="C63" s="44">
        <f t="shared" si="1"/>
        <v>269027.04883640277</v>
      </c>
      <c r="D63" s="44"/>
      <c r="E63" s="42">
        <v>2018</v>
      </c>
      <c r="F63" s="8">
        <v>43720</v>
      </c>
      <c r="G63" s="42" t="s">
        <v>4</v>
      </c>
      <c r="H63" s="45">
        <v>111.63800000000001</v>
      </c>
      <c r="I63" s="45"/>
      <c r="J63" s="42">
        <v>8.6</v>
      </c>
      <c r="K63" s="46">
        <f t="shared" si="0"/>
        <v>8070.8114650920825</v>
      </c>
      <c r="L63" s="47"/>
      <c r="M63" s="6">
        <f>IF(J63="","",(K63/J63)/LOOKUP(RIGHT($D$2,3),定数!$A$6:$A$13,定数!$B$6:$B$13))</f>
        <v>9.3846644942931192</v>
      </c>
      <c r="N63" s="42">
        <v>2018</v>
      </c>
      <c r="O63" s="8">
        <v>43720</v>
      </c>
      <c r="P63" s="45">
        <v>111.55200000000001</v>
      </c>
      <c r="Q63" s="45"/>
      <c r="R63" s="48">
        <f>IF(P63="","",T63*M63*LOOKUP(RIGHT($D$2,3),定数!$A$6:$A$13,定数!$B$6:$B$13))</f>
        <v>-8070.8114650919442</v>
      </c>
      <c r="S63" s="48"/>
      <c r="T63" s="49">
        <f t="shared" si="3"/>
        <v>-8.5999999999998522</v>
      </c>
      <c r="U63" s="49"/>
      <c r="V63" t="str">
        <f t="shared" si="5"/>
        <v/>
      </c>
      <c r="W63">
        <f t="shared" si="2"/>
        <v>1</v>
      </c>
    </row>
    <row r="64" spans="2:23" x14ac:dyDescent="0.2">
      <c r="B64" s="42">
        <v>56</v>
      </c>
      <c r="C64" s="44">
        <f t="shared" si="1"/>
        <v>260956.23737131082</v>
      </c>
      <c r="D64" s="44"/>
      <c r="E64" s="42">
        <v>2016</v>
      </c>
      <c r="F64" s="8">
        <v>43721</v>
      </c>
      <c r="G64" s="42" t="s">
        <v>3</v>
      </c>
      <c r="H64" s="45">
        <v>111.24299999999999</v>
      </c>
      <c r="I64" s="45"/>
      <c r="J64" s="42">
        <v>21.9</v>
      </c>
      <c r="K64" s="46">
        <f t="shared" si="0"/>
        <v>7828.6871211393245</v>
      </c>
      <c r="L64" s="47"/>
      <c r="M64" s="6">
        <f>IF(J64="","",(K64/J64)/LOOKUP(RIGHT($D$2,3),定数!$A$6:$A$13,定数!$B$6:$B$13))</f>
        <v>3.5747429776891897</v>
      </c>
      <c r="N64" s="42">
        <v>2018</v>
      </c>
      <c r="O64" s="8">
        <v>43721</v>
      </c>
      <c r="P64" s="45">
        <v>111.462</v>
      </c>
      <c r="Q64" s="45"/>
      <c r="R64" s="48">
        <f>IF(P64="","",T64*M64*LOOKUP(RIGHT($D$2,3),定数!$A$6:$A$13,定数!$B$6:$B$13))</f>
        <v>-7828.6871211396219</v>
      </c>
      <c r="S64" s="48"/>
      <c r="T64" s="49">
        <f t="shared" si="3"/>
        <v>-21.90000000000083</v>
      </c>
      <c r="U64" s="49"/>
      <c r="V64" t="str">
        <f t="shared" si="5"/>
        <v/>
      </c>
      <c r="W64">
        <f t="shared" si="2"/>
        <v>2</v>
      </c>
    </row>
    <row r="65" spans="2:23" x14ac:dyDescent="0.2">
      <c r="B65" s="42">
        <v>57</v>
      </c>
      <c r="C65" s="44">
        <f t="shared" si="1"/>
        <v>253127.55025017119</v>
      </c>
      <c r="D65" s="44"/>
      <c r="E65" s="42">
        <v>2018</v>
      </c>
      <c r="F65" s="8">
        <v>43631</v>
      </c>
      <c r="G65" s="42" t="s">
        <v>4</v>
      </c>
      <c r="H65" s="45">
        <v>112.038</v>
      </c>
      <c r="I65" s="45"/>
      <c r="J65" s="42">
        <v>7.9</v>
      </c>
      <c r="K65" s="46">
        <f t="shared" si="0"/>
        <v>7593.8265075051349</v>
      </c>
      <c r="L65" s="47"/>
      <c r="M65" s="6">
        <f>IF(J65="","",(K65/J65)/LOOKUP(RIGHT($D$2,3),定数!$A$6:$A$13,定数!$B$6:$B$13))</f>
        <v>9.6124386170951066</v>
      </c>
      <c r="N65" s="42">
        <v>2018</v>
      </c>
      <c r="O65" s="88">
        <v>43725</v>
      </c>
      <c r="P65" s="45">
        <v>111.959</v>
      </c>
      <c r="Q65" s="45"/>
      <c r="R65" s="48">
        <f>IF(P65="","",T65*M65*LOOKUP(RIGHT($D$2,3),定数!$A$6:$A$13,定数!$B$6:$B$13))</f>
        <v>-7593.826507504511</v>
      </c>
      <c r="S65" s="48"/>
      <c r="T65" s="49">
        <f t="shared" si="3"/>
        <v>-7.899999999999352</v>
      </c>
      <c r="U65" s="49"/>
      <c r="V65" t="str">
        <f t="shared" si="5"/>
        <v/>
      </c>
      <c r="W65">
        <f t="shared" si="2"/>
        <v>3</v>
      </c>
    </row>
    <row r="66" spans="2:23" x14ac:dyDescent="0.2">
      <c r="B66" s="42">
        <v>58</v>
      </c>
      <c r="C66" s="44">
        <f t="shared" si="1"/>
        <v>245533.72374266668</v>
      </c>
      <c r="D66" s="44"/>
      <c r="E66" s="42">
        <v>2018</v>
      </c>
      <c r="F66" s="8">
        <v>43723</v>
      </c>
      <c r="G66" s="42" t="s">
        <v>4</v>
      </c>
      <c r="H66" s="45">
        <v>112.03</v>
      </c>
      <c r="I66" s="45"/>
      <c r="J66" s="42">
        <v>7</v>
      </c>
      <c r="K66" s="46">
        <f t="shared" si="0"/>
        <v>7366.0117122800002</v>
      </c>
      <c r="L66" s="47"/>
      <c r="M66" s="6">
        <f>IF(J66="","",(K66/J66)/LOOKUP(RIGHT($D$2,3),定数!$A$6:$A$13,定数!$B$6:$B$13))</f>
        <v>10.522873874685715</v>
      </c>
      <c r="N66" s="42">
        <v>2018</v>
      </c>
      <c r="O66" s="8">
        <v>43725</v>
      </c>
      <c r="P66" s="45">
        <v>111.96</v>
      </c>
      <c r="Q66" s="45"/>
      <c r="R66" s="48">
        <f>IF(P66="","",T66*M66*LOOKUP(RIGHT($D$2,3),定数!$A$6:$A$13,定数!$B$6:$B$13))</f>
        <v>-7366.0117122807778</v>
      </c>
      <c r="S66" s="48"/>
      <c r="T66" s="49">
        <f t="shared" si="3"/>
        <v>-7.000000000000739</v>
      </c>
      <c r="U66" s="49"/>
      <c r="V66" t="str">
        <f t="shared" si="5"/>
        <v/>
      </c>
      <c r="W66">
        <f t="shared" si="2"/>
        <v>4</v>
      </c>
    </row>
    <row r="67" spans="2:23" x14ac:dyDescent="0.2">
      <c r="B67" s="42">
        <v>59</v>
      </c>
      <c r="C67" s="44">
        <f t="shared" si="1"/>
        <v>238167.71203038591</v>
      </c>
      <c r="D67" s="44"/>
      <c r="E67" s="42">
        <v>2018</v>
      </c>
      <c r="F67" s="8">
        <v>43726</v>
      </c>
      <c r="G67" s="42" t="s">
        <v>4</v>
      </c>
      <c r="H67" s="45">
        <v>111.994</v>
      </c>
      <c r="I67" s="45"/>
      <c r="J67" s="42">
        <v>12.1</v>
      </c>
      <c r="K67" s="46">
        <f t="shared" si="0"/>
        <v>7145.0313609115774</v>
      </c>
      <c r="L67" s="47"/>
      <c r="M67" s="6">
        <f>IF(J67="","",(K67/J67)/LOOKUP(RIGHT($D$2,3),定数!$A$6:$A$13,定数!$B$6:$B$13))</f>
        <v>5.9049845957946925</v>
      </c>
      <c r="N67" s="42">
        <v>2018</v>
      </c>
      <c r="O67" s="8">
        <v>43726</v>
      </c>
      <c r="P67" s="45">
        <v>112.125</v>
      </c>
      <c r="Q67" s="45"/>
      <c r="R67" s="48">
        <f>IF(P67="","",T67*M67*LOOKUP(RIGHT($D$2,3),定数!$A$6:$A$13,定数!$B$6:$B$13))</f>
        <v>7735.5298204910614</v>
      </c>
      <c r="S67" s="48"/>
      <c r="T67" s="49">
        <f t="shared" si="3"/>
        <v>13.100000000000023</v>
      </c>
      <c r="U67" s="49"/>
      <c r="V67" t="str">
        <f t="shared" si="5"/>
        <v/>
      </c>
      <c r="W67">
        <f t="shared" si="2"/>
        <v>0</v>
      </c>
    </row>
    <row r="68" spans="2:23" x14ac:dyDescent="0.2">
      <c r="B68" s="42">
        <v>60</v>
      </c>
      <c r="C68" s="44">
        <f t="shared" si="1"/>
        <v>245903.24185087698</v>
      </c>
      <c r="D68" s="44"/>
      <c r="E68" s="42">
        <v>2018</v>
      </c>
      <c r="F68" s="8">
        <v>43729</v>
      </c>
      <c r="G68" s="42" t="s">
        <v>4</v>
      </c>
      <c r="H68" s="45">
        <v>112.506</v>
      </c>
      <c r="I68" s="45"/>
      <c r="J68" s="42">
        <v>7.8</v>
      </c>
      <c r="K68" s="46">
        <f t="shared" si="0"/>
        <v>7377.0972555263088</v>
      </c>
      <c r="L68" s="47"/>
      <c r="M68" s="6">
        <f>IF(J68="","",(K68/J68)/LOOKUP(RIGHT($D$2,3),定数!$A$6:$A$13,定数!$B$6:$B$13))</f>
        <v>9.4578169942644994</v>
      </c>
      <c r="N68" s="42">
        <v>2018</v>
      </c>
      <c r="O68" s="8">
        <v>43729</v>
      </c>
      <c r="P68" s="45">
        <v>112.58199999999999</v>
      </c>
      <c r="Q68" s="45"/>
      <c r="R68" s="48">
        <f>IF(P68="","",T68*M68*LOOKUP(RIGHT($D$2,3),定数!$A$6:$A$13,定数!$B$6:$B$13))</f>
        <v>7187.9409156403963</v>
      </c>
      <c r="S68" s="48"/>
      <c r="T68" s="49">
        <f t="shared" si="3"/>
        <v>7.5999999999993406</v>
      </c>
      <c r="U68" s="49"/>
      <c r="V68" t="str">
        <f t="shared" si="5"/>
        <v/>
      </c>
      <c r="W68">
        <f t="shared" si="2"/>
        <v>0</v>
      </c>
    </row>
    <row r="69" spans="2:23" x14ac:dyDescent="0.2">
      <c r="B69" s="42">
        <v>61</v>
      </c>
      <c r="C69" s="44">
        <f t="shared" si="1"/>
        <v>253091.18276651736</v>
      </c>
      <c r="D69" s="44"/>
      <c r="E69" s="42">
        <v>2018</v>
      </c>
      <c r="F69" s="8">
        <v>43736</v>
      </c>
      <c r="G69" s="42" t="s">
        <v>4</v>
      </c>
      <c r="H69" s="45">
        <v>113.434</v>
      </c>
      <c r="I69" s="45"/>
      <c r="J69" s="42">
        <v>10.4</v>
      </c>
      <c r="K69" s="46">
        <f t="shared" si="0"/>
        <v>7592.7354829955202</v>
      </c>
      <c r="L69" s="47"/>
      <c r="M69" s="6">
        <f>IF(J69="","",(K69/J69)/LOOKUP(RIGHT($D$2,3),定数!$A$6:$A$13,定数!$B$6:$B$13))</f>
        <v>7.300707195188</v>
      </c>
      <c r="N69" s="42">
        <v>2018</v>
      </c>
      <c r="O69" s="8">
        <v>43736</v>
      </c>
      <c r="P69" s="45">
        <v>113.54300000000001</v>
      </c>
      <c r="Q69" s="45"/>
      <c r="R69" s="48">
        <f>IF(P69="","",T69*M69*LOOKUP(RIGHT($D$2,3),定数!$A$6:$A$13,定数!$B$6:$B$13))</f>
        <v>7957.7708427555681</v>
      </c>
      <c r="S69" s="48"/>
      <c r="T69" s="49">
        <f t="shared" si="3"/>
        <v>10.900000000000887</v>
      </c>
      <c r="U69" s="49"/>
      <c r="V69" t="str">
        <f t="shared" si="5"/>
        <v/>
      </c>
      <c r="W69">
        <f t="shared" si="2"/>
        <v>0</v>
      </c>
    </row>
    <row r="70" spans="2:23" x14ac:dyDescent="0.2">
      <c r="B70" s="42">
        <v>62</v>
      </c>
      <c r="C70" s="44">
        <f t="shared" si="1"/>
        <v>261048.95360927292</v>
      </c>
      <c r="D70" s="44"/>
      <c r="E70" s="42">
        <v>2018</v>
      </c>
      <c r="F70" s="8">
        <v>43740</v>
      </c>
      <c r="G70" s="42" t="s">
        <v>4</v>
      </c>
      <c r="H70" s="45">
        <v>113.99</v>
      </c>
      <c r="I70" s="45"/>
      <c r="J70" s="42">
        <v>7.9</v>
      </c>
      <c r="K70" s="46">
        <f t="shared" si="0"/>
        <v>7831.4686082781873</v>
      </c>
      <c r="L70" s="47"/>
      <c r="M70" s="6">
        <f>IF(J70="","",(K70/J70)/LOOKUP(RIGHT($D$2,3),定数!$A$6:$A$13,定数!$B$6:$B$13))</f>
        <v>9.9132514028837804</v>
      </c>
      <c r="N70" s="42">
        <v>2018</v>
      </c>
      <c r="O70" s="8">
        <v>43740</v>
      </c>
      <c r="P70" s="45">
        <v>113.911</v>
      </c>
      <c r="Q70" s="45"/>
      <c r="R70" s="48">
        <f>IF(P70="","",T70*M70*LOOKUP(RIGHT($D$2,3),定数!$A$6:$A$13,定数!$B$6:$B$13))</f>
        <v>-7831.4686082775443</v>
      </c>
      <c r="S70" s="48"/>
      <c r="T70" s="49">
        <f t="shared" si="3"/>
        <v>-7.899999999999352</v>
      </c>
      <c r="U70" s="49"/>
      <c r="V70" t="str">
        <f t="shared" si="5"/>
        <v/>
      </c>
      <c r="W70">
        <f t="shared" si="2"/>
        <v>1</v>
      </c>
    </row>
    <row r="71" spans="2:23" x14ac:dyDescent="0.2">
      <c r="B71" s="42">
        <v>63</v>
      </c>
      <c r="C71" s="44">
        <f t="shared" si="1"/>
        <v>253217.4850009954</v>
      </c>
      <c r="D71" s="44"/>
      <c r="E71" s="42">
        <v>2018</v>
      </c>
      <c r="F71" s="8">
        <v>43740</v>
      </c>
      <c r="G71" s="42" t="s">
        <v>4</v>
      </c>
      <c r="H71" s="45">
        <v>113.988</v>
      </c>
      <c r="I71" s="45"/>
      <c r="J71" s="42">
        <v>7.7</v>
      </c>
      <c r="K71" s="46">
        <f t="shared" si="0"/>
        <v>7596.5245500298615</v>
      </c>
      <c r="L71" s="47"/>
      <c r="M71" s="6">
        <f>IF(J71="","",(K71/J71)/LOOKUP(RIGHT($D$2,3),定数!$A$6:$A$13,定数!$B$6:$B$13))</f>
        <v>9.8656162987400791</v>
      </c>
      <c r="N71" s="42">
        <v>2018</v>
      </c>
      <c r="O71" s="8">
        <v>43740</v>
      </c>
      <c r="P71" s="45">
        <v>113.911</v>
      </c>
      <c r="Q71" s="45"/>
      <c r="R71" s="48">
        <f>IF(P71="","",T71*M71*LOOKUP(RIGHT($D$2,3),定数!$A$6:$A$13,定数!$B$6:$B$13))</f>
        <v>-7596.5245500296814</v>
      </c>
      <c r="S71" s="48"/>
      <c r="T71" s="49">
        <f t="shared" si="3"/>
        <v>-7.6999999999998181</v>
      </c>
      <c r="U71" s="49"/>
      <c r="V71" t="str">
        <f t="shared" si="5"/>
        <v/>
      </c>
      <c r="W71">
        <f t="shared" si="2"/>
        <v>2</v>
      </c>
    </row>
    <row r="72" spans="2:23" x14ac:dyDescent="0.2">
      <c r="B72" s="42">
        <v>64</v>
      </c>
      <c r="C72" s="44">
        <f t="shared" si="1"/>
        <v>245620.96045096571</v>
      </c>
      <c r="D72" s="44"/>
      <c r="E72" s="42">
        <v>2018</v>
      </c>
      <c r="F72" s="8">
        <v>43744</v>
      </c>
      <c r="G72" s="42" t="s">
        <v>3</v>
      </c>
      <c r="H72" s="45">
        <v>113.70099999999999</v>
      </c>
      <c r="I72" s="45"/>
      <c r="J72" s="42">
        <v>11.8</v>
      </c>
      <c r="K72" s="46">
        <f t="shared" si="0"/>
        <v>7368.6288135289706</v>
      </c>
      <c r="L72" s="47"/>
      <c r="M72" s="6">
        <f>IF(J72="","",(K72/J72)/LOOKUP(RIGHT($D$2,3),定数!$A$6:$A$13,定数!$B$6:$B$13))</f>
        <v>6.24460068943133</v>
      </c>
      <c r="N72" s="42">
        <v>2018</v>
      </c>
      <c r="O72" s="8">
        <v>43746</v>
      </c>
      <c r="P72" s="45">
        <v>113.819</v>
      </c>
      <c r="Q72" s="45"/>
      <c r="R72" s="48">
        <f>IF(P72="","",T72*M72*LOOKUP(RIGHT($D$2,3),定数!$A$6:$A$13,定数!$B$6:$B$13))</f>
        <v>-7368.6288135295445</v>
      </c>
      <c r="S72" s="48"/>
      <c r="T72" s="49">
        <f t="shared" si="3"/>
        <v>-11.800000000000921</v>
      </c>
      <c r="U72" s="49"/>
      <c r="V72" t="str">
        <f t="shared" si="5"/>
        <v/>
      </c>
      <c r="W72">
        <f t="shared" si="2"/>
        <v>3</v>
      </c>
    </row>
    <row r="73" spans="2:23" x14ac:dyDescent="0.2">
      <c r="B73" s="42">
        <v>65</v>
      </c>
      <c r="C73" s="44">
        <f t="shared" si="1"/>
        <v>238252.33163743617</v>
      </c>
      <c r="D73" s="44"/>
      <c r="E73" s="42">
        <v>2018</v>
      </c>
      <c r="F73" s="8">
        <v>43754</v>
      </c>
      <c r="G73" s="42" t="s">
        <v>4</v>
      </c>
      <c r="H73" s="45">
        <v>112.129</v>
      </c>
      <c r="I73" s="45"/>
      <c r="J73" s="42">
        <v>11</v>
      </c>
      <c r="K73" s="46">
        <f t="shared" ref="K73:K108" si="6">IF(J73="","",C73*0.03)</f>
        <v>7147.5699491230853</v>
      </c>
      <c r="L73" s="47"/>
      <c r="M73" s="6">
        <f>IF(J73="","",(K73/J73)/LOOKUP(RIGHT($D$2,3),定数!$A$6:$A$13,定数!$B$6:$B$13))</f>
        <v>6.4977908628391683</v>
      </c>
      <c r="N73" s="42">
        <v>2018</v>
      </c>
      <c r="O73" s="8">
        <v>43754</v>
      </c>
      <c r="P73" s="45">
        <v>112.01900000000001</v>
      </c>
      <c r="Q73" s="45"/>
      <c r="R73" s="48">
        <f>IF(P73="","",T73*M73*LOOKUP(RIGHT($D$2,3),定数!$A$6:$A$13,定数!$B$6:$B$13))</f>
        <v>-7147.5699491230489</v>
      </c>
      <c r="S73" s="48"/>
      <c r="T73" s="49">
        <f t="shared" si="3"/>
        <v>-10.999999999999943</v>
      </c>
      <c r="U73" s="49"/>
      <c r="V73" t="str">
        <f t="shared" si="5"/>
        <v/>
      </c>
      <c r="W73">
        <f t="shared" si="2"/>
        <v>4</v>
      </c>
    </row>
    <row r="74" spans="2:23" x14ac:dyDescent="0.2">
      <c r="B74" s="42">
        <v>66</v>
      </c>
      <c r="C74" s="44">
        <f t="shared" ref="C74:C108" si="7">IF(R73="","",C73+R73)</f>
        <v>231104.76168831313</v>
      </c>
      <c r="D74" s="44"/>
      <c r="E74" s="42">
        <v>2018</v>
      </c>
      <c r="F74" s="8">
        <v>43754</v>
      </c>
      <c r="G74" s="42" t="s">
        <v>4</v>
      </c>
      <c r="H74" s="45">
        <v>112.188</v>
      </c>
      <c r="I74" s="45"/>
      <c r="J74" s="42">
        <v>15.7</v>
      </c>
      <c r="K74" s="46">
        <f t="shared" si="6"/>
        <v>6933.1428506493939</v>
      </c>
      <c r="L74" s="47"/>
      <c r="M74" s="6">
        <f>IF(J74="","",(K74/J74)/LOOKUP(RIGHT($D$2,3),定数!$A$6:$A$13,定数!$B$6:$B$13))</f>
        <v>4.4160145545537546</v>
      </c>
      <c r="N74" s="42">
        <v>2018</v>
      </c>
      <c r="O74" s="88">
        <v>43755</v>
      </c>
      <c r="P74" s="45">
        <v>112.246</v>
      </c>
      <c r="Q74" s="45"/>
      <c r="R74" s="48">
        <f>IF(P74="","",T74*M74*LOOKUP(RIGHT($D$2,3),定数!$A$6:$A$13,定数!$B$6:$B$13))</f>
        <v>2561.288441640856</v>
      </c>
      <c r="S74" s="48"/>
      <c r="T74" s="49">
        <f t="shared" si="3"/>
        <v>5.7999999999992724</v>
      </c>
      <c r="U74" s="49"/>
      <c r="V74" t="str">
        <f t="shared" si="5"/>
        <v/>
      </c>
      <c r="W74">
        <f t="shared" si="5"/>
        <v>0</v>
      </c>
    </row>
    <row r="75" spans="2:23" x14ac:dyDescent="0.2">
      <c r="B75" s="42">
        <v>67</v>
      </c>
      <c r="C75" s="44">
        <f t="shared" si="7"/>
        <v>233666.05012995398</v>
      </c>
      <c r="D75" s="44"/>
      <c r="E75" s="42">
        <v>2018</v>
      </c>
      <c r="F75" s="8">
        <v>43755</v>
      </c>
      <c r="G75" s="42" t="s">
        <v>4</v>
      </c>
      <c r="H75" s="45">
        <v>112.181</v>
      </c>
      <c r="I75" s="45"/>
      <c r="J75" s="42">
        <v>9.4</v>
      </c>
      <c r="K75" s="46">
        <f t="shared" si="6"/>
        <v>7009.9815038986189</v>
      </c>
      <c r="L75" s="47"/>
      <c r="M75" s="6">
        <f>IF(J75="","",(K75/J75)/LOOKUP(RIGHT($D$2,3),定数!$A$6:$A$13,定数!$B$6:$B$13))</f>
        <v>7.4574271318070409</v>
      </c>
      <c r="N75" s="42">
        <v>2018</v>
      </c>
      <c r="O75" s="8">
        <v>43755</v>
      </c>
      <c r="P75" s="45">
        <v>112.27800000000001</v>
      </c>
      <c r="Q75" s="45"/>
      <c r="R75" s="48">
        <f>IF(P75="","",T75*M75*LOOKUP(RIGHT($D$2,3),定数!$A$6:$A$13,定数!$B$6:$B$13))</f>
        <v>7233.7043178534568</v>
      </c>
      <c r="S75" s="48"/>
      <c r="T75" s="49">
        <f t="shared" si="3"/>
        <v>9.7000000000008413</v>
      </c>
      <c r="U75" s="49"/>
      <c r="V75" t="str">
        <f t="shared" ref="V75:W90" si="8">IF(S75&lt;&gt;"",IF(S75&lt;0,1+V74,0),"")</f>
        <v/>
      </c>
      <c r="W75">
        <f t="shared" si="8"/>
        <v>0</v>
      </c>
    </row>
    <row r="76" spans="2:23" x14ac:dyDescent="0.2">
      <c r="B76" s="42">
        <v>68</v>
      </c>
      <c r="C76" s="44">
        <f t="shared" si="7"/>
        <v>240899.75444780744</v>
      </c>
      <c r="D76" s="44"/>
      <c r="E76" s="42">
        <v>2018</v>
      </c>
      <c r="F76" s="8">
        <v>43758</v>
      </c>
      <c r="G76" s="42" t="s">
        <v>4</v>
      </c>
      <c r="H76" s="45">
        <v>112.563</v>
      </c>
      <c r="I76" s="45"/>
      <c r="J76" s="42">
        <v>17.399999999999999</v>
      </c>
      <c r="K76" s="46">
        <f t="shared" si="6"/>
        <v>7226.9926334342226</v>
      </c>
      <c r="L76" s="47"/>
      <c r="M76" s="6">
        <f>IF(J76="","",(K76/J76)/LOOKUP(RIGHT($D$2,3),定数!$A$6:$A$13,定数!$B$6:$B$13))</f>
        <v>4.153444042203577</v>
      </c>
      <c r="N76" s="42">
        <v>2018</v>
      </c>
      <c r="O76" s="8">
        <v>43758</v>
      </c>
      <c r="P76" s="45">
        <v>112.389</v>
      </c>
      <c r="Q76" s="45"/>
      <c r="R76" s="48">
        <f>IF(P76="","",T76*M76*LOOKUP(RIGHT($D$2,3),定数!$A$6:$A$13,定数!$B$6:$B$13))</f>
        <v>-7226.9926334344973</v>
      </c>
      <c r="S76" s="48"/>
      <c r="T76" s="49">
        <f t="shared" ref="T76:T108" si="9">IF(P76="","",IF(G76="買",(P76-H76),(H76-P76))*IF(RIGHT($D$2,3)="JPY",100,10000))</f>
        <v>-17.400000000000659</v>
      </c>
      <c r="U76" s="49"/>
      <c r="V76" t="str">
        <f t="shared" si="8"/>
        <v/>
      </c>
      <c r="W76">
        <f t="shared" si="8"/>
        <v>1</v>
      </c>
    </row>
    <row r="77" spans="2:23" x14ac:dyDescent="0.2">
      <c r="B77" s="42">
        <v>69</v>
      </c>
      <c r="C77" s="44">
        <f t="shared" si="7"/>
        <v>233672.76181437293</v>
      </c>
      <c r="D77" s="44"/>
      <c r="E77" s="42">
        <v>2018</v>
      </c>
      <c r="F77" s="8">
        <v>43762</v>
      </c>
      <c r="G77" s="42" t="s">
        <v>4</v>
      </c>
      <c r="H77" s="45">
        <v>112.471</v>
      </c>
      <c r="I77" s="45"/>
      <c r="J77" s="42">
        <v>12.4</v>
      </c>
      <c r="K77" s="46">
        <f t="shared" si="6"/>
        <v>7010.1828544311875</v>
      </c>
      <c r="L77" s="47"/>
      <c r="M77" s="6">
        <f>IF(J77="","",(K77/J77)/LOOKUP(RIGHT($D$2,3),定数!$A$6:$A$13,定数!$B$6:$B$13))</f>
        <v>5.6533732697025707</v>
      </c>
      <c r="N77" s="42">
        <v>2018</v>
      </c>
      <c r="O77" s="8">
        <v>43762</v>
      </c>
      <c r="P77" s="45">
        <v>112.34699999999999</v>
      </c>
      <c r="Q77" s="45"/>
      <c r="R77" s="48">
        <f>IF(P77="","",T77*M77*LOOKUP(RIGHT($D$2,3),定数!$A$6:$A$13,定数!$B$6:$B$13))</f>
        <v>-7010.1828544317214</v>
      </c>
      <c r="S77" s="48"/>
      <c r="T77" s="49">
        <f t="shared" si="9"/>
        <v>-12.400000000000944</v>
      </c>
      <c r="U77" s="49"/>
      <c r="V77" t="str">
        <f t="shared" si="8"/>
        <v/>
      </c>
      <c r="W77">
        <f t="shared" si="8"/>
        <v>2</v>
      </c>
    </row>
    <row r="78" spans="2:23" x14ac:dyDescent="0.2">
      <c r="B78" s="42">
        <v>70</v>
      </c>
      <c r="C78" s="44">
        <f t="shared" si="7"/>
        <v>226662.57895994122</v>
      </c>
      <c r="D78" s="44"/>
      <c r="E78" s="42">
        <v>2018</v>
      </c>
      <c r="F78" s="8">
        <v>43767</v>
      </c>
      <c r="G78" s="42" t="s">
        <v>4</v>
      </c>
      <c r="H78" s="45">
        <v>111.97</v>
      </c>
      <c r="I78" s="45"/>
      <c r="J78" s="42">
        <v>12.5</v>
      </c>
      <c r="K78" s="46">
        <f t="shared" si="6"/>
        <v>6799.8773687982366</v>
      </c>
      <c r="L78" s="47"/>
      <c r="M78" s="6">
        <f>IF(J78="","",(K78/J78)/LOOKUP(RIGHT($D$2,3),定数!$A$6:$A$13,定数!$B$6:$B$13))</f>
        <v>5.4399018950385889</v>
      </c>
      <c r="N78" s="42">
        <v>2018</v>
      </c>
      <c r="O78" s="8">
        <v>43767</v>
      </c>
      <c r="P78" s="45">
        <v>112.10599999999999</v>
      </c>
      <c r="Q78" s="45"/>
      <c r="R78" s="48">
        <f>IF(P78="","",T78*M78*LOOKUP(RIGHT($D$2,3),定数!$A$6:$A$13,定数!$B$6:$B$13))</f>
        <v>7398.266577252245</v>
      </c>
      <c r="S78" s="48"/>
      <c r="T78" s="49">
        <f t="shared" si="9"/>
        <v>13.599999999999568</v>
      </c>
      <c r="U78" s="49"/>
      <c r="V78" t="str">
        <f t="shared" si="8"/>
        <v/>
      </c>
      <c r="W78">
        <f t="shared" si="8"/>
        <v>0</v>
      </c>
    </row>
    <row r="79" spans="2:23" x14ac:dyDescent="0.2">
      <c r="B79" s="42">
        <v>71</v>
      </c>
      <c r="C79" s="44">
        <f t="shared" si="7"/>
        <v>234060.84553719347</v>
      </c>
      <c r="D79" s="44"/>
      <c r="E79" s="42">
        <v>2018</v>
      </c>
      <c r="F79" s="8">
        <v>43768</v>
      </c>
      <c r="G79" s="42" t="s">
        <v>4</v>
      </c>
      <c r="H79" s="45">
        <v>112.843</v>
      </c>
      <c r="I79" s="45"/>
      <c r="J79" s="42">
        <v>17.100000000000001</v>
      </c>
      <c r="K79" s="46">
        <f t="shared" si="6"/>
        <v>7021.8253661158042</v>
      </c>
      <c r="L79" s="47"/>
      <c r="M79" s="6">
        <f>IF(J79="","",(K79/J79)/LOOKUP(RIGHT($D$2,3),定数!$A$6:$A$13,定数!$B$6:$B$13))</f>
        <v>4.1063306234595345</v>
      </c>
      <c r="N79" s="42">
        <v>2018</v>
      </c>
      <c r="O79" s="8">
        <v>43769</v>
      </c>
      <c r="P79" s="45">
        <v>113.03700000000001</v>
      </c>
      <c r="Q79" s="45"/>
      <c r="R79" s="48">
        <f>IF(P79="","",T79*M79*LOOKUP(RIGHT($D$2,3),定数!$A$6:$A$13,定数!$B$6:$B$13))</f>
        <v>7966.2814095116046</v>
      </c>
      <c r="S79" s="48"/>
      <c r="T79" s="49">
        <f t="shared" si="9"/>
        <v>19.400000000000261</v>
      </c>
      <c r="U79" s="49"/>
      <c r="V79" t="str">
        <f t="shared" si="8"/>
        <v/>
      </c>
      <c r="W79">
        <f t="shared" si="8"/>
        <v>0</v>
      </c>
    </row>
    <row r="80" spans="2:23" x14ac:dyDescent="0.2">
      <c r="B80" s="42">
        <v>72</v>
      </c>
      <c r="C80" s="44">
        <f t="shared" si="7"/>
        <v>242027.12694670507</v>
      </c>
      <c r="D80" s="44"/>
      <c r="E80" s="42">
        <v>2018</v>
      </c>
      <c r="F80" s="8">
        <v>43771</v>
      </c>
      <c r="G80" s="42" t="s">
        <v>4</v>
      </c>
      <c r="H80" s="45">
        <v>112.983</v>
      </c>
      <c r="I80" s="45"/>
      <c r="J80" s="42">
        <v>19.399999999999999</v>
      </c>
      <c r="K80" s="46">
        <f t="shared" si="6"/>
        <v>7260.8138084011516</v>
      </c>
      <c r="L80" s="47"/>
      <c r="M80" s="6">
        <f>IF(J80="","",(K80/J80)/LOOKUP(RIGHT($D$2,3),定数!$A$6:$A$13,定数!$B$6:$B$13))</f>
        <v>3.7426875301036864</v>
      </c>
      <c r="N80" s="42">
        <v>2018</v>
      </c>
      <c r="O80" s="8">
        <v>43772</v>
      </c>
      <c r="P80" s="45">
        <v>113.20699999999999</v>
      </c>
      <c r="Q80" s="45"/>
      <c r="R80" s="48">
        <f>IF(P80="","",T80*M80*LOOKUP(RIGHT($D$2,3),定数!$A$6:$A$13,定数!$B$6:$B$13))</f>
        <v>8383.6200674318661</v>
      </c>
      <c r="S80" s="48"/>
      <c r="T80" s="49">
        <f t="shared" si="9"/>
        <v>22.399999999998954</v>
      </c>
      <c r="U80" s="49"/>
      <c r="V80" t="str">
        <f t="shared" si="8"/>
        <v/>
      </c>
      <c r="W80">
        <f t="shared" si="8"/>
        <v>0</v>
      </c>
    </row>
    <row r="81" spans="2:23" x14ac:dyDescent="0.2">
      <c r="B81" s="42">
        <v>73</v>
      </c>
      <c r="C81" s="44">
        <f t="shared" si="7"/>
        <v>250410.74701413693</v>
      </c>
      <c r="D81" s="44"/>
      <c r="E81" s="42">
        <v>2018</v>
      </c>
      <c r="F81" s="8">
        <v>43774</v>
      </c>
      <c r="G81" s="42" t="s">
        <v>4</v>
      </c>
      <c r="H81" s="45">
        <v>113.214</v>
      </c>
      <c r="I81" s="45"/>
      <c r="J81" s="42">
        <v>6.7</v>
      </c>
      <c r="K81" s="46">
        <f t="shared" si="6"/>
        <v>7512.3224104241071</v>
      </c>
      <c r="L81" s="47"/>
      <c r="M81" s="6">
        <f>IF(J81="","",(K81/J81)/LOOKUP(RIGHT($D$2,3),定数!$A$6:$A$13,定数!$B$6:$B$13))</f>
        <v>11.21242150809568</v>
      </c>
      <c r="N81" s="42">
        <v>2018</v>
      </c>
      <c r="O81" s="8">
        <v>43774</v>
      </c>
      <c r="P81" s="45">
        <v>113.276</v>
      </c>
      <c r="Q81" s="45"/>
      <c r="R81" s="48">
        <f>IF(P81="","",T81*M81*LOOKUP(RIGHT($D$2,3),定数!$A$6:$A$13,定数!$B$6:$B$13))</f>
        <v>6951.7013350190537</v>
      </c>
      <c r="S81" s="48"/>
      <c r="T81" s="49">
        <f t="shared" si="9"/>
        <v>6.1999999999997613</v>
      </c>
      <c r="U81" s="49"/>
      <c r="V81" t="str">
        <f t="shared" si="8"/>
        <v/>
      </c>
      <c r="W81">
        <f t="shared" si="8"/>
        <v>0</v>
      </c>
    </row>
    <row r="82" spans="2:23" x14ac:dyDescent="0.2">
      <c r="B82" s="42">
        <v>74</v>
      </c>
      <c r="C82" s="44">
        <f t="shared" si="7"/>
        <v>257362.44834915598</v>
      </c>
      <c r="D82" s="44"/>
      <c r="E82" s="42">
        <v>2018</v>
      </c>
      <c r="F82" s="8">
        <v>43777</v>
      </c>
      <c r="G82" s="42" t="s">
        <v>4</v>
      </c>
      <c r="H82" s="45">
        <v>113.726</v>
      </c>
      <c r="I82" s="45"/>
      <c r="J82" s="42">
        <v>7.3</v>
      </c>
      <c r="K82" s="46">
        <f t="shared" si="6"/>
        <v>7720.873450474679</v>
      </c>
      <c r="L82" s="47"/>
      <c r="M82" s="6">
        <f>IF(J82="","",(K82/J82)/LOOKUP(RIGHT($D$2,3),定数!$A$6:$A$13,定数!$B$6:$B$13))</f>
        <v>10.576538973252985</v>
      </c>
      <c r="N82" s="42">
        <v>2018</v>
      </c>
      <c r="O82" s="8">
        <v>43777</v>
      </c>
      <c r="P82" s="45">
        <v>113.65300000000001</v>
      </c>
      <c r="Q82" s="45"/>
      <c r="R82" s="48">
        <f>IF(P82="","",T82*M82*LOOKUP(RIGHT($D$2,3),定数!$A$6:$A$13,定数!$B$6:$B$13))</f>
        <v>-7720.8734504739696</v>
      </c>
      <c r="S82" s="48"/>
      <c r="T82" s="49">
        <f t="shared" si="9"/>
        <v>-7.2999999999993292</v>
      </c>
      <c r="U82" s="49"/>
      <c r="V82" t="str">
        <f t="shared" si="8"/>
        <v/>
      </c>
      <c r="W82">
        <f t="shared" si="8"/>
        <v>1</v>
      </c>
    </row>
    <row r="83" spans="2:23" x14ac:dyDescent="0.2">
      <c r="B83" s="42">
        <v>75</v>
      </c>
      <c r="C83" s="44">
        <f t="shared" si="7"/>
        <v>249641.57489868201</v>
      </c>
      <c r="D83" s="44"/>
      <c r="E83" s="42">
        <v>2018</v>
      </c>
      <c r="F83" s="8">
        <v>43779</v>
      </c>
      <c r="G83" s="42" t="s">
        <v>3</v>
      </c>
      <c r="H83" s="45">
        <v>113.77</v>
      </c>
      <c r="I83" s="45"/>
      <c r="J83" s="42">
        <v>10.1</v>
      </c>
      <c r="K83" s="46">
        <f t="shared" si="6"/>
        <v>7489.24724696046</v>
      </c>
      <c r="L83" s="47"/>
      <c r="M83" s="6">
        <f>IF(J83="","",(K83/J83)/LOOKUP(RIGHT($D$2,3),定数!$A$6:$A$13,定数!$B$6:$B$13))</f>
        <v>7.4150962841192678</v>
      </c>
      <c r="N83" s="42">
        <v>2018</v>
      </c>
      <c r="O83" s="8">
        <v>43779</v>
      </c>
      <c r="P83" s="45">
        <v>113.871</v>
      </c>
      <c r="Q83" s="45"/>
      <c r="R83" s="48">
        <f>IF(P83="","",T83*M83*LOOKUP(RIGHT($D$2,3),定数!$A$6:$A$13,定数!$B$6:$B$13))</f>
        <v>-7489.2472469603927</v>
      </c>
      <c r="S83" s="48"/>
      <c r="T83" s="49">
        <f t="shared" si="9"/>
        <v>-10.099999999999909</v>
      </c>
      <c r="U83" s="49"/>
      <c r="V83" t="str">
        <f t="shared" si="8"/>
        <v/>
      </c>
      <c r="W83">
        <f t="shared" si="8"/>
        <v>2</v>
      </c>
    </row>
    <row r="84" spans="2:23" x14ac:dyDescent="0.2">
      <c r="B84" s="42">
        <v>76</v>
      </c>
      <c r="C84" s="44">
        <f t="shared" si="7"/>
        <v>242152.32765172163</v>
      </c>
      <c r="D84" s="44"/>
      <c r="E84" s="42">
        <v>2018</v>
      </c>
      <c r="F84" s="8">
        <v>43784</v>
      </c>
      <c r="G84" s="42" t="s">
        <v>3</v>
      </c>
      <c r="H84" s="45">
        <v>113.536</v>
      </c>
      <c r="I84" s="45"/>
      <c r="J84" s="42">
        <v>13</v>
      </c>
      <c r="K84" s="46">
        <f t="shared" si="6"/>
        <v>7264.5698295516486</v>
      </c>
      <c r="L84" s="47"/>
      <c r="M84" s="6">
        <f>IF(J84="","",(K84/J84)/LOOKUP(RIGHT($D$2,3),定数!$A$6:$A$13,定数!$B$6:$B$13))</f>
        <v>5.5881306381166533</v>
      </c>
      <c r="N84" s="42">
        <v>2018</v>
      </c>
      <c r="O84" s="8">
        <v>43784</v>
      </c>
      <c r="P84" s="45">
        <v>113.39400000000001</v>
      </c>
      <c r="Q84" s="45"/>
      <c r="R84" s="48">
        <f>IF(P84="","",T84*M84*LOOKUP(RIGHT($D$2,3),定数!$A$6:$A$13,定数!$B$6:$B$13))</f>
        <v>7935.1455061254183</v>
      </c>
      <c r="S84" s="48"/>
      <c r="T84" s="49">
        <f t="shared" si="9"/>
        <v>14.199999999999591</v>
      </c>
      <c r="U84" s="49"/>
      <c r="V84" t="str">
        <f t="shared" si="8"/>
        <v/>
      </c>
      <c r="W84">
        <f t="shared" si="8"/>
        <v>0</v>
      </c>
    </row>
    <row r="85" spans="2:23" x14ac:dyDescent="0.2">
      <c r="B85" s="42">
        <v>77</v>
      </c>
      <c r="C85" s="44">
        <f t="shared" si="7"/>
        <v>250087.47315784704</v>
      </c>
      <c r="D85" s="44"/>
      <c r="E85" s="42">
        <v>2018</v>
      </c>
      <c r="F85" s="8">
        <v>43786</v>
      </c>
      <c r="G85" s="42" t="s">
        <v>3</v>
      </c>
      <c r="H85" s="45">
        <v>112.758</v>
      </c>
      <c r="I85" s="45"/>
      <c r="J85" s="42">
        <v>12.4</v>
      </c>
      <c r="K85" s="46">
        <f t="shared" si="6"/>
        <v>7502.624194735411</v>
      </c>
      <c r="L85" s="47"/>
      <c r="M85" s="6">
        <f>IF(J85="","",(K85/J85)/LOOKUP(RIGHT($D$2,3),定数!$A$6:$A$13,定数!$B$6:$B$13))</f>
        <v>6.0505033828511374</v>
      </c>
      <c r="N85" s="42">
        <v>2018</v>
      </c>
      <c r="O85" s="8">
        <v>43788</v>
      </c>
      <c r="P85" s="45">
        <v>112.685</v>
      </c>
      <c r="Q85" s="45"/>
      <c r="R85" s="48">
        <f>IF(P85="","",T85*M85*LOOKUP(RIGHT($D$2,3),定数!$A$6:$A$13,定数!$B$6:$B$13))</f>
        <v>4416.8674694809251</v>
      </c>
      <c r="S85" s="48"/>
      <c r="T85" s="49">
        <f t="shared" si="9"/>
        <v>7.2999999999993292</v>
      </c>
      <c r="U85" s="49"/>
      <c r="V85" t="str">
        <f t="shared" si="8"/>
        <v/>
      </c>
      <c r="W85">
        <f t="shared" si="8"/>
        <v>0</v>
      </c>
    </row>
    <row r="86" spans="2:23" x14ac:dyDescent="0.2">
      <c r="B86" s="42">
        <v>78</v>
      </c>
      <c r="C86" s="44">
        <f t="shared" si="7"/>
        <v>254504.34062732797</v>
      </c>
      <c r="D86" s="44"/>
      <c r="E86" s="42">
        <v>2018</v>
      </c>
      <c r="F86" s="8">
        <v>43788</v>
      </c>
      <c r="G86" s="42" t="s">
        <v>3</v>
      </c>
      <c r="H86" s="45">
        <v>112.70099999999999</v>
      </c>
      <c r="I86" s="45"/>
      <c r="J86" s="42">
        <v>10.9</v>
      </c>
      <c r="K86" s="46">
        <f t="shared" si="6"/>
        <v>7635.1302188198388</v>
      </c>
      <c r="L86" s="47"/>
      <c r="M86" s="6">
        <f>IF(J86="","",(K86/J86)/LOOKUP(RIGHT($D$2,3),定数!$A$6:$A$13,定数!$B$6:$B$13))</f>
        <v>7.0047066227704944</v>
      </c>
      <c r="N86" s="42">
        <v>2018</v>
      </c>
      <c r="O86" s="8">
        <v>43788</v>
      </c>
      <c r="P86" s="45">
        <v>112.81</v>
      </c>
      <c r="Q86" s="45"/>
      <c r="R86" s="48">
        <f>IF(P86="","",T86*M86*LOOKUP(RIGHT($D$2,3),定数!$A$6:$A$13,定数!$B$6:$B$13))</f>
        <v>-7635.13021882046</v>
      </c>
      <c r="S86" s="48"/>
      <c r="T86" s="49">
        <f t="shared" si="9"/>
        <v>-10.900000000000887</v>
      </c>
      <c r="U86" s="49"/>
      <c r="V86" t="str">
        <f t="shared" si="8"/>
        <v/>
      </c>
      <c r="W86">
        <f t="shared" si="8"/>
        <v>1</v>
      </c>
    </row>
    <row r="87" spans="2:23" x14ac:dyDescent="0.2">
      <c r="B87" s="42">
        <v>79</v>
      </c>
      <c r="C87" s="44">
        <f t="shared" si="7"/>
        <v>246869.2104085075</v>
      </c>
      <c r="D87" s="44"/>
      <c r="E87" s="42">
        <v>2018</v>
      </c>
      <c r="F87" s="8">
        <v>43790</v>
      </c>
      <c r="G87" s="42" t="s">
        <v>4</v>
      </c>
      <c r="H87" s="45">
        <v>112.738</v>
      </c>
      <c r="I87" s="45"/>
      <c r="J87" s="42">
        <v>10.1</v>
      </c>
      <c r="K87" s="46">
        <f t="shared" si="6"/>
        <v>7406.0763122552244</v>
      </c>
      <c r="L87" s="47"/>
      <c r="M87" s="6">
        <f>IF(J87="","",(K87/J87)/LOOKUP(RIGHT($D$2,3),定数!$A$6:$A$13,定数!$B$6:$B$13))</f>
        <v>7.3327488240150736</v>
      </c>
      <c r="N87" s="42">
        <v>2018</v>
      </c>
      <c r="O87" s="8">
        <v>43790</v>
      </c>
      <c r="P87" s="45">
        <v>112.84399999999999</v>
      </c>
      <c r="Q87" s="45"/>
      <c r="R87" s="48">
        <f>IF(P87="","",T87*M87*LOOKUP(RIGHT($D$2,3),定数!$A$6:$A$13,定数!$B$6:$B$13))</f>
        <v>7772.7137534555777</v>
      </c>
      <c r="S87" s="48"/>
      <c r="T87" s="49">
        <f t="shared" si="9"/>
        <v>10.599999999999454</v>
      </c>
      <c r="U87" s="49"/>
      <c r="V87" t="str">
        <f t="shared" si="8"/>
        <v/>
      </c>
      <c r="W87">
        <f t="shared" si="8"/>
        <v>0</v>
      </c>
    </row>
    <row r="88" spans="2:23" x14ac:dyDescent="0.2">
      <c r="B88" s="42">
        <v>80</v>
      </c>
      <c r="C88" s="44">
        <f t="shared" si="7"/>
        <v>254641.92416196308</v>
      </c>
      <c r="D88" s="44"/>
      <c r="E88" s="42">
        <v>2018</v>
      </c>
      <c r="F88" s="8">
        <v>43790</v>
      </c>
      <c r="G88" s="42" t="s">
        <v>4</v>
      </c>
      <c r="H88" s="45">
        <v>112.89</v>
      </c>
      <c r="I88" s="45"/>
      <c r="J88" s="42">
        <v>7.3</v>
      </c>
      <c r="K88" s="46">
        <f t="shared" si="6"/>
        <v>7639.2577248588923</v>
      </c>
      <c r="L88" s="47"/>
      <c r="M88" s="6">
        <f>IF(J88="","",(K88/J88)/LOOKUP(RIGHT($D$2,3),定数!$A$6:$A$13,定数!$B$6:$B$13))</f>
        <v>10.464736609395743</v>
      </c>
      <c r="N88" s="42">
        <v>2018</v>
      </c>
      <c r="O88" s="8">
        <v>43790</v>
      </c>
      <c r="P88" s="45">
        <v>112.959</v>
      </c>
      <c r="Q88" s="45"/>
      <c r="R88" s="48">
        <f>IF(P88="","",T88*M88*LOOKUP(RIGHT($D$2,3),定数!$A$6:$A$13,定数!$B$6:$B$13))</f>
        <v>7220.6682604833359</v>
      </c>
      <c r="S88" s="48"/>
      <c r="T88" s="49">
        <f t="shared" si="9"/>
        <v>6.9000000000002615</v>
      </c>
      <c r="U88" s="49"/>
      <c r="V88" t="str">
        <f t="shared" si="8"/>
        <v/>
      </c>
      <c r="W88">
        <f t="shared" si="8"/>
        <v>0</v>
      </c>
    </row>
    <row r="89" spans="2:23" x14ac:dyDescent="0.2">
      <c r="B89" s="42">
        <v>81</v>
      </c>
      <c r="C89" s="44">
        <f t="shared" si="7"/>
        <v>261862.59242244641</v>
      </c>
      <c r="D89" s="44"/>
      <c r="E89" s="42">
        <v>2018</v>
      </c>
      <c r="F89" s="8">
        <v>43792</v>
      </c>
      <c r="G89" s="42" t="s">
        <v>3</v>
      </c>
      <c r="H89" s="45">
        <v>112.922</v>
      </c>
      <c r="I89" s="45"/>
      <c r="J89" s="42">
        <v>8.1999999999999993</v>
      </c>
      <c r="K89" s="46">
        <f t="shared" si="6"/>
        <v>7855.8777726733924</v>
      </c>
      <c r="L89" s="47"/>
      <c r="M89" s="6">
        <f>IF(J89="","",(K89/J89)/LOOKUP(RIGHT($D$2,3),定数!$A$6:$A$13,定数!$B$6:$B$13))</f>
        <v>9.5803387471626742</v>
      </c>
      <c r="N89" s="42">
        <v>2018</v>
      </c>
      <c r="O89" s="8">
        <v>43792</v>
      </c>
      <c r="P89" s="45">
        <v>113.004</v>
      </c>
      <c r="Q89" s="45"/>
      <c r="R89" s="48">
        <f>IF(P89="","",T89*M89*LOOKUP(RIGHT($D$2,3),定数!$A$6:$A$13,定数!$B$6:$B$13))</f>
        <v>-7855.8777726741437</v>
      </c>
      <c r="S89" s="48"/>
      <c r="T89" s="49">
        <f t="shared" si="9"/>
        <v>-8.2000000000007844</v>
      </c>
      <c r="U89" s="49"/>
      <c r="V89" t="str">
        <f t="shared" si="8"/>
        <v/>
      </c>
      <c r="W89">
        <f t="shared" si="8"/>
        <v>1</v>
      </c>
    </row>
    <row r="90" spans="2:23" x14ac:dyDescent="0.2">
      <c r="B90" s="42">
        <v>82</v>
      </c>
      <c r="C90" s="44">
        <f t="shared" si="7"/>
        <v>254006.71464977227</v>
      </c>
      <c r="D90" s="44"/>
      <c r="E90" s="42">
        <v>2018</v>
      </c>
      <c r="F90" s="8">
        <v>43792</v>
      </c>
      <c r="G90" s="42" t="s">
        <v>3</v>
      </c>
      <c r="H90" s="45">
        <v>112.81699999999999</v>
      </c>
      <c r="I90" s="45"/>
      <c r="J90" s="42">
        <v>9.5</v>
      </c>
      <c r="K90" s="46">
        <f t="shared" si="6"/>
        <v>7620.2014394931675</v>
      </c>
      <c r="L90" s="47"/>
      <c r="M90" s="6">
        <f>IF(J90="","",(K90/J90)/LOOKUP(RIGHT($D$2,3),定数!$A$6:$A$13,定数!$B$6:$B$13))</f>
        <v>8.0212646731507036</v>
      </c>
      <c r="N90" s="42">
        <v>2018</v>
      </c>
      <c r="O90" s="8">
        <v>43792</v>
      </c>
      <c r="P90" s="45">
        <v>112.71899999999999</v>
      </c>
      <c r="Q90" s="45"/>
      <c r="R90" s="48">
        <f>IF(P90="","",T90*M90*LOOKUP(RIGHT($D$2,3),定数!$A$6:$A$13,定数!$B$6:$B$13))</f>
        <v>7860.8393796876071</v>
      </c>
      <c r="S90" s="48"/>
      <c r="T90" s="49">
        <f t="shared" si="9"/>
        <v>9.7999999999998977</v>
      </c>
      <c r="U90" s="49"/>
      <c r="V90" t="str">
        <f t="shared" si="8"/>
        <v/>
      </c>
      <c r="W90">
        <f t="shared" si="8"/>
        <v>0</v>
      </c>
    </row>
    <row r="91" spans="2:23" x14ac:dyDescent="0.2">
      <c r="B91" s="42">
        <v>83</v>
      </c>
      <c r="C91" s="44">
        <f t="shared" si="7"/>
        <v>261867.55402945989</v>
      </c>
      <c r="D91" s="44"/>
      <c r="E91" s="42">
        <v>2018</v>
      </c>
      <c r="F91" s="8">
        <v>43797</v>
      </c>
      <c r="G91" s="42" t="s">
        <v>4</v>
      </c>
      <c r="H91" s="45">
        <v>113.797</v>
      </c>
      <c r="I91" s="45"/>
      <c r="J91" s="42">
        <v>7.6</v>
      </c>
      <c r="K91" s="46">
        <f t="shared" si="6"/>
        <v>7856.0266208837966</v>
      </c>
      <c r="L91" s="47"/>
      <c r="M91" s="6">
        <f>IF(J91="","",(K91/J91)/LOOKUP(RIGHT($D$2,3),定数!$A$6:$A$13,定数!$B$6:$B$13))</f>
        <v>10.336877132741838</v>
      </c>
      <c r="N91" s="42">
        <v>2018</v>
      </c>
      <c r="O91" s="8">
        <v>43797</v>
      </c>
      <c r="P91" s="45">
        <v>113.871</v>
      </c>
      <c r="Q91" s="45"/>
      <c r="R91" s="48">
        <f>IF(P91="","",T91*M91*LOOKUP(RIGHT($D$2,3),定数!$A$6:$A$13,定数!$B$6:$B$13))</f>
        <v>7649.2890782287604</v>
      </c>
      <c r="S91" s="48"/>
      <c r="T91" s="49">
        <f t="shared" si="9"/>
        <v>7.3999999999998067</v>
      </c>
      <c r="U91" s="49"/>
      <c r="V91" t="str">
        <f t="shared" ref="V91:W106" si="10">IF(S91&lt;&gt;"",IF(S91&lt;0,1+V90,0),"")</f>
        <v/>
      </c>
      <c r="W91">
        <f t="shared" si="10"/>
        <v>0</v>
      </c>
    </row>
    <row r="92" spans="2:23" x14ac:dyDescent="0.2">
      <c r="B92" s="42">
        <v>84</v>
      </c>
      <c r="C92" s="44">
        <f t="shared" si="7"/>
        <v>269516.84310768865</v>
      </c>
      <c r="D92" s="44"/>
      <c r="E92" s="42">
        <v>2018</v>
      </c>
      <c r="F92" s="8">
        <v>43799</v>
      </c>
      <c r="G92" s="42" t="s">
        <v>4</v>
      </c>
      <c r="H92" s="45">
        <v>113.489</v>
      </c>
      <c r="I92" s="45"/>
      <c r="J92" s="42">
        <v>18</v>
      </c>
      <c r="K92" s="46">
        <f t="shared" si="6"/>
        <v>8085.5052932306589</v>
      </c>
      <c r="L92" s="47"/>
      <c r="M92" s="6">
        <f>IF(J92="","",(K92/J92)/LOOKUP(RIGHT($D$2,3),定数!$A$6:$A$13,定数!$B$6:$B$13))</f>
        <v>4.4919473851281442</v>
      </c>
      <c r="N92" s="42">
        <v>2018</v>
      </c>
      <c r="O92" s="8">
        <v>43800</v>
      </c>
      <c r="P92" s="45">
        <v>113.69499999999999</v>
      </c>
      <c r="Q92" s="45"/>
      <c r="R92" s="48">
        <f>IF(P92="","",T92*M92*LOOKUP(RIGHT($D$2,3),定数!$A$6:$A$13,定数!$B$6:$B$13))</f>
        <v>9253.4116133634761</v>
      </c>
      <c r="S92" s="48"/>
      <c r="T92" s="49">
        <f t="shared" si="9"/>
        <v>20.599999999998886</v>
      </c>
      <c r="U92" s="49"/>
      <c r="V92" t="str">
        <f t="shared" si="10"/>
        <v/>
      </c>
      <c r="W92">
        <f t="shared" si="10"/>
        <v>0</v>
      </c>
    </row>
    <row r="93" spans="2:23" x14ac:dyDescent="0.2">
      <c r="B93" s="42">
        <v>85</v>
      </c>
      <c r="C93" s="44">
        <f t="shared" si="7"/>
        <v>278770.25472105213</v>
      </c>
      <c r="D93" s="44"/>
      <c r="E93" s="42">
        <v>2018</v>
      </c>
      <c r="F93" s="8">
        <v>43807</v>
      </c>
      <c r="G93" s="42" t="s">
        <v>3</v>
      </c>
      <c r="H93" s="45">
        <v>112.571</v>
      </c>
      <c r="I93" s="45"/>
      <c r="J93" s="42">
        <v>14.1</v>
      </c>
      <c r="K93" s="46">
        <f t="shared" si="6"/>
        <v>8363.1076416315627</v>
      </c>
      <c r="L93" s="47"/>
      <c r="M93" s="6">
        <f>IF(J93="","",(K93/J93)/LOOKUP(RIGHT($D$2,3),定数!$A$6:$A$13,定数!$B$6:$B$13))</f>
        <v>5.9312820153415338</v>
      </c>
      <c r="N93" s="42">
        <v>2018</v>
      </c>
      <c r="O93" s="8">
        <v>43809</v>
      </c>
      <c r="P93" s="45">
        <v>112.41500000000001</v>
      </c>
      <c r="Q93" s="45"/>
      <c r="R93" s="48">
        <f>IF(P93="","",T93*M93*LOOKUP(RIGHT($D$2,3),定数!$A$6:$A$13,定数!$B$6:$B$13))</f>
        <v>9252.7999439323012</v>
      </c>
      <c r="S93" s="48"/>
      <c r="T93" s="49">
        <f t="shared" si="9"/>
        <v>15.59999999999917</v>
      </c>
      <c r="U93" s="49"/>
      <c r="V93" t="str">
        <f t="shared" si="10"/>
        <v/>
      </c>
      <c r="W93">
        <f t="shared" si="10"/>
        <v>0</v>
      </c>
    </row>
    <row r="94" spans="2:23" x14ac:dyDescent="0.2">
      <c r="B94" s="42">
        <v>86</v>
      </c>
      <c r="C94" s="44">
        <f t="shared" si="7"/>
        <v>288023.0546649844</v>
      </c>
      <c r="D94" s="44"/>
      <c r="E94" s="42">
        <v>2018</v>
      </c>
      <c r="F94" s="8">
        <v>43819</v>
      </c>
      <c r="G94" s="42" t="s">
        <v>4</v>
      </c>
      <c r="H94" s="45">
        <v>112.514</v>
      </c>
      <c r="I94" s="45"/>
      <c r="J94" s="42">
        <v>10.3</v>
      </c>
      <c r="K94" s="46">
        <f t="shared" si="6"/>
        <v>8640.6916399495312</v>
      </c>
      <c r="L94" s="47"/>
      <c r="M94" s="6">
        <f>IF(J94="","",(K94/J94)/LOOKUP(RIGHT($D$2,3),定数!$A$6:$A$13,定数!$B$6:$B$13))</f>
        <v>8.3890210096597393</v>
      </c>
      <c r="N94" s="42">
        <v>2018</v>
      </c>
      <c r="O94" s="8">
        <v>43819</v>
      </c>
      <c r="P94" s="45">
        <v>112.411</v>
      </c>
      <c r="Q94" s="45"/>
      <c r="R94" s="48">
        <f>IF(P94="","",T94*M94*LOOKUP(RIGHT($D$2,3),定数!$A$6:$A$13,定数!$B$6:$B$13))</f>
        <v>-8640.6916399490638</v>
      </c>
      <c r="S94" s="48"/>
      <c r="T94" s="49">
        <f t="shared" si="9"/>
        <v>-10.299999999999443</v>
      </c>
      <c r="U94" s="49"/>
      <c r="V94" t="str">
        <f t="shared" si="10"/>
        <v/>
      </c>
      <c r="W94">
        <f t="shared" si="10"/>
        <v>1</v>
      </c>
    </row>
    <row r="95" spans="2:23" x14ac:dyDescent="0.2">
      <c r="B95" s="42">
        <v>87</v>
      </c>
      <c r="C95" s="44">
        <f t="shared" si="7"/>
        <v>279382.36302503536</v>
      </c>
      <c r="D95" s="44"/>
      <c r="E95" s="42">
        <v>2018</v>
      </c>
      <c r="F95" s="8">
        <v>43826</v>
      </c>
      <c r="G95" s="42" t="s">
        <v>3</v>
      </c>
      <c r="H95" s="45">
        <v>110.642</v>
      </c>
      <c r="I95" s="45"/>
      <c r="J95" s="42">
        <v>25.1</v>
      </c>
      <c r="K95" s="46">
        <f t="shared" si="6"/>
        <v>8381.4708907510612</v>
      </c>
      <c r="L95" s="47"/>
      <c r="M95" s="6">
        <f>IF(J95="","",(K95/J95)/LOOKUP(RIGHT($D$2,3),定数!$A$6:$A$13,定数!$B$6:$B$13))</f>
        <v>3.3392314305781117</v>
      </c>
      <c r="N95" s="42">
        <v>2018</v>
      </c>
      <c r="O95" s="8">
        <v>43827</v>
      </c>
      <c r="P95" s="45">
        <v>110.893</v>
      </c>
      <c r="Q95" s="45"/>
      <c r="R95" s="48">
        <f>IF(P95="","",T95*M95*LOOKUP(RIGHT($D$2,3),定数!$A$6:$A$13,定数!$B$6:$B$13))</f>
        <v>-8381.4708907512195</v>
      </c>
      <c r="S95" s="48"/>
      <c r="T95" s="49">
        <f t="shared" si="9"/>
        <v>-25.100000000000477</v>
      </c>
      <c r="U95" s="49"/>
      <c r="V95" t="str">
        <f t="shared" si="10"/>
        <v/>
      </c>
      <c r="W95">
        <f t="shared" si="10"/>
        <v>2</v>
      </c>
    </row>
    <row r="96" spans="2:23" x14ac:dyDescent="0.2">
      <c r="B96" s="42">
        <v>88</v>
      </c>
      <c r="C96" s="44">
        <f t="shared" si="7"/>
        <v>271000.89213428413</v>
      </c>
      <c r="D96" s="44"/>
      <c r="E96" s="42"/>
      <c r="F96" s="8"/>
      <c r="G96" s="42"/>
      <c r="H96" s="45"/>
      <c r="I96" s="45"/>
      <c r="J96" s="42"/>
      <c r="K96" s="46" t="str">
        <f t="shared" si="6"/>
        <v/>
      </c>
      <c r="L96" s="47"/>
      <c r="M96" s="6" t="str">
        <f>IF(J96="","",(K96/J96)/LOOKUP(RIGHT($D$2,3),定数!$A$6:$A$13,定数!$B$6:$B$13))</f>
        <v/>
      </c>
      <c r="N96" s="42"/>
      <c r="O96" s="8"/>
      <c r="P96" s="45"/>
      <c r="Q96" s="45"/>
      <c r="R96" s="48" t="str">
        <f>IF(P96="","",T96*M96*LOOKUP(RIGHT($D$2,3),定数!$A$6:$A$13,定数!$B$6:$B$13))</f>
        <v/>
      </c>
      <c r="S96" s="48"/>
      <c r="T96" s="49" t="str">
        <f t="shared" si="9"/>
        <v/>
      </c>
      <c r="U96" s="49"/>
      <c r="V96" t="str">
        <f t="shared" si="10"/>
        <v/>
      </c>
      <c r="W96" t="str">
        <f t="shared" si="10"/>
        <v/>
      </c>
    </row>
    <row r="97" spans="2:23" x14ac:dyDescent="0.2">
      <c r="B97" s="42">
        <v>89</v>
      </c>
      <c r="C97" s="44" t="str">
        <f t="shared" si="7"/>
        <v/>
      </c>
      <c r="D97" s="44"/>
      <c r="E97" s="42"/>
      <c r="F97" s="8"/>
      <c r="G97" s="42"/>
      <c r="H97" s="45"/>
      <c r="I97" s="45"/>
      <c r="J97" s="42"/>
      <c r="K97" s="46" t="str">
        <f t="shared" si="6"/>
        <v/>
      </c>
      <c r="L97" s="47"/>
      <c r="M97" s="6" t="str">
        <f>IF(J97="","",(K97/J97)/LOOKUP(RIGHT($D$2,3),定数!$A$6:$A$13,定数!$B$6:$B$13))</f>
        <v/>
      </c>
      <c r="N97" s="42"/>
      <c r="O97" s="8"/>
      <c r="P97" s="45"/>
      <c r="Q97" s="45"/>
      <c r="R97" s="48" t="str">
        <f>IF(P97="","",T97*M97*LOOKUP(RIGHT($D$2,3),定数!$A$6:$A$13,定数!$B$6:$B$13))</f>
        <v/>
      </c>
      <c r="S97" s="48"/>
      <c r="T97" s="49" t="str">
        <f t="shared" si="9"/>
        <v/>
      </c>
      <c r="U97" s="49"/>
      <c r="V97" t="str">
        <f t="shared" si="10"/>
        <v/>
      </c>
      <c r="W97" t="str">
        <f t="shared" si="10"/>
        <v/>
      </c>
    </row>
    <row r="98" spans="2:23" x14ac:dyDescent="0.2">
      <c r="B98" s="42">
        <v>90</v>
      </c>
      <c r="C98" s="44" t="str">
        <f t="shared" si="7"/>
        <v/>
      </c>
      <c r="D98" s="44"/>
      <c r="E98" s="42"/>
      <c r="F98" s="8"/>
      <c r="G98" s="42"/>
      <c r="H98" s="45"/>
      <c r="I98" s="45"/>
      <c r="J98" s="42"/>
      <c r="K98" s="46" t="str">
        <f t="shared" si="6"/>
        <v/>
      </c>
      <c r="L98" s="47"/>
      <c r="M98" s="6" t="str">
        <f>IF(J98="","",(K98/J98)/LOOKUP(RIGHT($D$2,3),定数!$A$6:$A$13,定数!$B$6:$B$13))</f>
        <v/>
      </c>
      <c r="N98" s="42"/>
      <c r="O98" s="8"/>
      <c r="P98" s="45"/>
      <c r="Q98" s="45"/>
      <c r="R98" s="48" t="str">
        <f>IF(P98="","",T98*M98*LOOKUP(RIGHT($D$2,3),定数!$A$6:$A$13,定数!$B$6:$B$13))</f>
        <v/>
      </c>
      <c r="S98" s="48"/>
      <c r="T98" s="49" t="str">
        <f t="shared" si="9"/>
        <v/>
      </c>
      <c r="U98" s="49"/>
      <c r="V98" t="str">
        <f t="shared" si="10"/>
        <v/>
      </c>
      <c r="W98" t="str">
        <f t="shared" si="10"/>
        <v/>
      </c>
    </row>
    <row r="99" spans="2:23" x14ac:dyDescent="0.2">
      <c r="B99" s="42">
        <v>91</v>
      </c>
      <c r="C99" s="44" t="str">
        <f t="shared" si="7"/>
        <v/>
      </c>
      <c r="D99" s="44"/>
      <c r="E99" s="42"/>
      <c r="F99" s="8"/>
      <c r="G99" s="42"/>
      <c r="H99" s="45"/>
      <c r="I99" s="45"/>
      <c r="J99" s="42"/>
      <c r="K99" s="46" t="str">
        <f t="shared" si="6"/>
        <v/>
      </c>
      <c r="L99" s="47"/>
      <c r="M99" s="6" t="str">
        <f>IF(J99="","",(K99/J99)/LOOKUP(RIGHT($D$2,3),定数!$A$6:$A$13,定数!$B$6:$B$13))</f>
        <v/>
      </c>
      <c r="N99" s="42"/>
      <c r="O99" s="8"/>
      <c r="P99" s="45"/>
      <c r="Q99" s="45"/>
      <c r="R99" s="48" t="str">
        <f>IF(P99="","",T99*M99*LOOKUP(RIGHT($D$2,3),定数!$A$6:$A$13,定数!$B$6:$B$13))</f>
        <v/>
      </c>
      <c r="S99" s="48"/>
      <c r="T99" s="49" t="str">
        <f t="shared" si="9"/>
        <v/>
      </c>
      <c r="U99" s="49"/>
      <c r="V99" t="str">
        <f t="shared" si="10"/>
        <v/>
      </c>
      <c r="W99" t="str">
        <f t="shared" si="10"/>
        <v/>
      </c>
    </row>
    <row r="100" spans="2:23" x14ac:dyDescent="0.2">
      <c r="B100" s="42">
        <v>92</v>
      </c>
      <c r="C100" s="44" t="str">
        <f t="shared" si="7"/>
        <v/>
      </c>
      <c r="D100" s="44"/>
      <c r="E100" s="42"/>
      <c r="F100" s="8"/>
      <c r="G100" s="42"/>
      <c r="H100" s="45"/>
      <c r="I100" s="45"/>
      <c r="J100" s="42"/>
      <c r="K100" s="46" t="str">
        <f t="shared" si="6"/>
        <v/>
      </c>
      <c r="L100" s="47"/>
      <c r="M100" s="6" t="str">
        <f>IF(J100="","",(K100/J100)/LOOKUP(RIGHT($D$2,3),定数!$A$6:$A$13,定数!$B$6:$B$13))</f>
        <v/>
      </c>
      <c r="N100" s="42"/>
      <c r="O100" s="8"/>
      <c r="P100" s="45"/>
      <c r="Q100" s="45"/>
      <c r="R100" s="48" t="str">
        <f>IF(P100="","",T100*M100*LOOKUP(RIGHT($D$2,3),定数!$A$6:$A$13,定数!$B$6:$B$13))</f>
        <v/>
      </c>
      <c r="S100" s="48"/>
      <c r="T100" s="49" t="str">
        <f t="shared" si="9"/>
        <v/>
      </c>
      <c r="U100" s="49"/>
      <c r="V100" t="str">
        <f t="shared" si="10"/>
        <v/>
      </c>
      <c r="W100" t="str">
        <f t="shared" si="10"/>
        <v/>
      </c>
    </row>
    <row r="101" spans="2:23" x14ac:dyDescent="0.2">
      <c r="B101" s="42">
        <v>93</v>
      </c>
      <c r="C101" s="44" t="str">
        <f t="shared" si="7"/>
        <v/>
      </c>
      <c r="D101" s="44"/>
      <c r="E101" s="42"/>
      <c r="F101" s="8"/>
      <c r="G101" s="42"/>
      <c r="H101" s="45"/>
      <c r="I101" s="45"/>
      <c r="J101" s="42"/>
      <c r="K101" s="46" t="str">
        <f t="shared" si="6"/>
        <v/>
      </c>
      <c r="L101" s="47"/>
      <c r="M101" s="6" t="str">
        <f>IF(J101="","",(K101/J101)/LOOKUP(RIGHT($D$2,3),定数!$A$6:$A$13,定数!$B$6:$B$13))</f>
        <v/>
      </c>
      <c r="N101" s="42"/>
      <c r="O101" s="8"/>
      <c r="P101" s="45"/>
      <c r="Q101" s="45"/>
      <c r="R101" s="48" t="str">
        <f>IF(P101="","",T101*M101*LOOKUP(RIGHT($D$2,3),定数!$A$6:$A$13,定数!$B$6:$B$13))</f>
        <v/>
      </c>
      <c r="S101" s="48"/>
      <c r="T101" s="49" t="str">
        <f t="shared" si="9"/>
        <v/>
      </c>
      <c r="U101" s="49"/>
      <c r="V101" t="str">
        <f t="shared" si="10"/>
        <v/>
      </c>
      <c r="W101" t="str">
        <f t="shared" si="10"/>
        <v/>
      </c>
    </row>
    <row r="102" spans="2:23" x14ac:dyDescent="0.2">
      <c r="B102" s="42">
        <v>94</v>
      </c>
      <c r="C102" s="44" t="str">
        <f t="shared" si="7"/>
        <v/>
      </c>
      <c r="D102" s="44"/>
      <c r="E102" s="42"/>
      <c r="F102" s="8"/>
      <c r="G102" s="42"/>
      <c r="H102" s="45"/>
      <c r="I102" s="45"/>
      <c r="J102" s="42"/>
      <c r="K102" s="46" t="str">
        <f t="shared" si="6"/>
        <v/>
      </c>
      <c r="L102" s="47"/>
      <c r="M102" s="6" t="str">
        <f>IF(J102="","",(K102/J102)/LOOKUP(RIGHT($D$2,3),定数!$A$6:$A$13,定数!$B$6:$B$13))</f>
        <v/>
      </c>
      <c r="N102" s="42"/>
      <c r="O102" s="8"/>
      <c r="P102" s="45"/>
      <c r="Q102" s="45"/>
      <c r="R102" s="48" t="str">
        <f>IF(P102="","",T102*M102*LOOKUP(RIGHT($D$2,3),定数!$A$6:$A$13,定数!$B$6:$B$13))</f>
        <v/>
      </c>
      <c r="S102" s="48"/>
      <c r="T102" s="49" t="str">
        <f t="shared" si="9"/>
        <v/>
      </c>
      <c r="U102" s="49"/>
      <c r="V102" t="str">
        <f t="shared" si="10"/>
        <v/>
      </c>
      <c r="W102" t="str">
        <f t="shared" si="10"/>
        <v/>
      </c>
    </row>
    <row r="103" spans="2:23" x14ac:dyDescent="0.2">
      <c r="B103" s="42">
        <v>95</v>
      </c>
      <c r="C103" s="44" t="str">
        <f t="shared" si="7"/>
        <v/>
      </c>
      <c r="D103" s="44"/>
      <c r="E103" s="42"/>
      <c r="F103" s="8"/>
      <c r="G103" s="42"/>
      <c r="H103" s="45"/>
      <c r="I103" s="45"/>
      <c r="J103" s="42"/>
      <c r="K103" s="46" t="str">
        <f t="shared" si="6"/>
        <v/>
      </c>
      <c r="L103" s="47"/>
      <c r="M103" s="6" t="str">
        <f>IF(J103="","",(K103/J103)/LOOKUP(RIGHT($D$2,3),定数!$A$6:$A$13,定数!$B$6:$B$13))</f>
        <v/>
      </c>
      <c r="N103" s="42"/>
      <c r="O103" s="8"/>
      <c r="P103" s="45"/>
      <c r="Q103" s="45"/>
      <c r="R103" s="48" t="str">
        <f>IF(P103="","",T103*M103*LOOKUP(RIGHT($D$2,3),定数!$A$6:$A$13,定数!$B$6:$B$13))</f>
        <v/>
      </c>
      <c r="S103" s="48"/>
      <c r="T103" s="49" t="str">
        <f t="shared" si="9"/>
        <v/>
      </c>
      <c r="U103" s="49"/>
      <c r="V103" t="str">
        <f t="shared" si="10"/>
        <v/>
      </c>
      <c r="W103" t="str">
        <f t="shared" si="10"/>
        <v/>
      </c>
    </row>
    <row r="104" spans="2:23" x14ac:dyDescent="0.2">
      <c r="B104" s="42">
        <v>96</v>
      </c>
      <c r="C104" s="44" t="str">
        <f t="shared" si="7"/>
        <v/>
      </c>
      <c r="D104" s="44"/>
      <c r="E104" s="42"/>
      <c r="F104" s="8"/>
      <c r="G104" s="42"/>
      <c r="H104" s="45"/>
      <c r="I104" s="45"/>
      <c r="J104" s="42"/>
      <c r="K104" s="46" t="str">
        <f t="shared" si="6"/>
        <v/>
      </c>
      <c r="L104" s="47"/>
      <c r="M104" s="6" t="str">
        <f>IF(J104="","",(K104/J104)/LOOKUP(RIGHT($D$2,3),定数!$A$6:$A$13,定数!$B$6:$B$13))</f>
        <v/>
      </c>
      <c r="N104" s="42"/>
      <c r="O104" s="8"/>
      <c r="P104" s="45"/>
      <c r="Q104" s="45"/>
      <c r="R104" s="48" t="str">
        <f>IF(P104="","",T104*M104*LOOKUP(RIGHT($D$2,3),定数!$A$6:$A$13,定数!$B$6:$B$13))</f>
        <v/>
      </c>
      <c r="S104" s="48"/>
      <c r="T104" s="49" t="str">
        <f t="shared" si="9"/>
        <v/>
      </c>
      <c r="U104" s="49"/>
      <c r="V104" t="str">
        <f t="shared" si="10"/>
        <v/>
      </c>
      <c r="W104" t="str">
        <f t="shared" si="10"/>
        <v/>
      </c>
    </row>
    <row r="105" spans="2:23" x14ac:dyDescent="0.2">
      <c r="B105" s="42">
        <v>97</v>
      </c>
      <c r="C105" s="44" t="str">
        <f t="shared" si="7"/>
        <v/>
      </c>
      <c r="D105" s="44"/>
      <c r="E105" s="42"/>
      <c r="F105" s="8"/>
      <c r="G105" s="42"/>
      <c r="H105" s="45"/>
      <c r="I105" s="45"/>
      <c r="J105" s="42"/>
      <c r="K105" s="46" t="str">
        <f t="shared" si="6"/>
        <v/>
      </c>
      <c r="L105" s="47"/>
      <c r="M105" s="6" t="str">
        <f>IF(J105="","",(K105/J105)/LOOKUP(RIGHT($D$2,3),定数!$A$6:$A$13,定数!$B$6:$B$13))</f>
        <v/>
      </c>
      <c r="N105" s="42"/>
      <c r="O105" s="8"/>
      <c r="P105" s="45"/>
      <c r="Q105" s="45"/>
      <c r="R105" s="48" t="str">
        <f>IF(P105="","",T105*M105*LOOKUP(RIGHT($D$2,3),定数!$A$6:$A$13,定数!$B$6:$B$13))</f>
        <v/>
      </c>
      <c r="S105" s="48"/>
      <c r="T105" s="49" t="str">
        <f t="shared" si="9"/>
        <v/>
      </c>
      <c r="U105" s="49"/>
      <c r="V105" t="str">
        <f t="shared" si="10"/>
        <v/>
      </c>
      <c r="W105" t="str">
        <f t="shared" si="10"/>
        <v/>
      </c>
    </row>
    <row r="106" spans="2:23" x14ac:dyDescent="0.2">
      <c r="B106" s="42">
        <v>98</v>
      </c>
      <c r="C106" s="44" t="str">
        <f t="shared" si="7"/>
        <v/>
      </c>
      <c r="D106" s="44"/>
      <c r="E106" s="42"/>
      <c r="F106" s="8"/>
      <c r="G106" s="42"/>
      <c r="H106" s="45"/>
      <c r="I106" s="45"/>
      <c r="J106" s="42"/>
      <c r="K106" s="46" t="str">
        <f t="shared" si="6"/>
        <v/>
      </c>
      <c r="L106" s="47"/>
      <c r="M106" s="6" t="str">
        <f>IF(J106="","",(K106/J106)/LOOKUP(RIGHT($D$2,3),定数!$A$6:$A$13,定数!$B$6:$B$13))</f>
        <v/>
      </c>
      <c r="N106" s="42"/>
      <c r="O106" s="8"/>
      <c r="P106" s="45"/>
      <c r="Q106" s="45"/>
      <c r="R106" s="48" t="str">
        <f>IF(P106="","",T106*M106*LOOKUP(RIGHT($D$2,3),定数!$A$6:$A$13,定数!$B$6:$B$13))</f>
        <v/>
      </c>
      <c r="S106" s="48"/>
      <c r="T106" s="49" t="str">
        <f t="shared" si="9"/>
        <v/>
      </c>
      <c r="U106" s="49"/>
      <c r="V106" t="str">
        <f t="shared" si="10"/>
        <v/>
      </c>
      <c r="W106" t="str">
        <f t="shared" si="10"/>
        <v/>
      </c>
    </row>
    <row r="107" spans="2:23" x14ac:dyDescent="0.2">
      <c r="B107" s="42">
        <v>99</v>
      </c>
      <c r="C107" s="44" t="str">
        <f t="shared" si="7"/>
        <v/>
      </c>
      <c r="D107" s="44"/>
      <c r="E107" s="42"/>
      <c r="F107" s="8"/>
      <c r="G107" s="42"/>
      <c r="H107" s="45"/>
      <c r="I107" s="45"/>
      <c r="J107" s="42"/>
      <c r="K107" s="46" t="str">
        <f t="shared" si="6"/>
        <v/>
      </c>
      <c r="L107" s="47"/>
      <c r="M107" s="6" t="str">
        <f>IF(J107="","",(K107/J107)/LOOKUP(RIGHT($D$2,3),定数!$A$6:$A$13,定数!$B$6:$B$13))</f>
        <v/>
      </c>
      <c r="N107" s="42"/>
      <c r="O107" s="8"/>
      <c r="P107" s="45"/>
      <c r="Q107" s="45"/>
      <c r="R107" s="48" t="str">
        <f>IF(P107="","",T107*M107*LOOKUP(RIGHT($D$2,3),定数!$A$6:$A$13,定数!$B$6:$B$13))</f>
        <v/>
      </c>
      <c r="S107" s="48"/>
      <c r="T107" s="49" t="str">
        <f t="shared" si="9"/>
        <v/>
      </c>
      <c r="U107" s="49"/>
      <c r="V107" t="str">
        <f t="shared" ref="V107:W108" si="11">IF(S107&lt;&gt;"",IF(S107&lt;0,1+V106,0),"")</f>
        <v/>
      </c>
      <c r="W107" t="str">
        <f t="shared" si="11"/>
        <v/>
      </c>
    </row>
    <row r="108" spans="2:23" x14ac:dyDescent="0.2">
      <c r="B108" s="42">
        <v>100</v>
      </c>
      <c r="C108" s="44" t="str">
        <f t="shared" si="7"/>
        <v/>
      </c>
      <c r="D108" s="44"/>
      <c r="E108" s="42"/>
      <c r="F108" s="8"/>
      <c r="G108" s="42"/>
      <c r="H108" s="45"/>
      <c r="I108" s="45"/>
      <c r="J108" s="42"/>
      <c r="K108" s="46" t="str">
        <f t="shared" si="6"/>
        <v/>
      </c>
      <c r="L108" s="47"/>
      <c r="M108" s="6" t="str">
        <f>IF(J108="","",(K108/J108)/LOOKUP(RIGHT($D$2,3),定数!$A$6:$A$13,定数!$B$6:$B$13))</f>
        <v/>
      </c>
      <c r="N108" s="42"/>
      <c r="O108" s="8"/>
      <c r="P108" s="45"/>
      <c r="Q108" s="45"/>
      <c r="R108" s="48" t="str">
        <f>IF(P108="","",T108*M108*LOOKUP(RIGHT($D$2,3),定数!$A$6:$A$13,定数!$B$6:$B$13))</f>
        <v/>
      </c>
      <c r="S108" s="48"/>
      <c r="T108" s="49" t="str">
        <f t="shared" si="9"/>
        <v/>
      </c>
      <c r="U108" s="49"/>
      <c r="V108" t="str">
        <f t="shared" si="11"/>
        <v/>
      </c>
      <c r="W108" t="str">
        <f t="shared" si="11"/>
        <v/>
      </c>
    </row>
    <row r="109" spans="2:23" x14ac:dyDescent="0.2">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D210733C-A34B-4EA6-9782-557CA93582D8}">
      <formula1>"買,売"</formula1>
    </dataValidation>
  </dataValidation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A02B2-21D9-463B-9401-480820CC5AE7}">
  <dimension ref="B2:W109"/>
  <sheetViews>
    <sheetView zoomScale="115" zoomScaleNormal="115" workbookViewId="0">
      <pane ySplit="8" topLeftCell="A66" activePane="bottomLeft" state="frozen"/>
      <selection pane="bottomLeft" activeCell="O74" sqref="O74"/>
    </sheetView>
  </sheetViews>
  <sheetFormatPr defaultRowHeight="13.2" x14ac:dyDescent="0.2"/>
  <cols>
    <col min="1" max="1" width="2.88671875" customWidth="1"/>
    <col min="2" max="18" width="6.6640625" customWidth="1"/>
    <col min="22" max="22" width="10.88671875" style="23" hidden="1" customWidth="1"/>
    <col min="23" max="23" width="0" hidden="1" customWidth="1"/>
  </cols>
  <sheetData>
    <row r="2" spans="2:23" x14ac:dyDescent="0.2">
      <c r="B2" s="62" t="s">
        <v>5</v>
      </c>
      <c r="C2" s="62"/>
      <c r="D2" s="81" t="s">
        <v>57</v>
      </c>
      <c r="E2" s="81"/>
      <c r="F2" s="62" t="s">
        <v>6</v>
      </c>
      <c r="G2" s="62"/>
      <c r="H2" s="77" t="s">
        <v>61</v>
      </c>
      <c r="I2" s="77"/>
      <c r="J2" s="62" t="s">
        <v>7</v>
      </c>
      <c r="K2" s="62"/>
      <c r="L2" s="82">
        <v>300000</v>
      </c>
      <c r="M2" s="81"/>
      <c r="N2" s="62" t="s">
        <v>8</v>
      </c>
      <c r="O2" s="62"/>
      <c r="P2" s="78">
        <f>SUM(L2,D4)</f>
        <v>307561.43070780853</v>
      </c>
      <c r="Q2" s="77"/>
      <c r="R2" s="1"/>
      <c r="S2" s="1"/>
      <c r="T2" s="1"/>
    </row>
    <row r="3" spans="2:23" ht="57" customHeight="1" x14ac:dyDescent="0.2">
      <c r="B3" s="62" t="s">
        <v>9</v>
      </c>
      <c r="C3" s="62"/>
      <c r="D3" s="79" t="s">
        <v>38</v>
      </c>
      <c r="E3" s="79"/>
      <c r="F3" s="79"/>
      <c r="G3" s="79"/>
      <c r="H3" s="79"/>
      <c r="I3" s="79"/>
      <c r="J3" s="62" t="s">
        <v>10</v>
      </c>
      <c r="K3" s="62"/>
      <c r="L3" s="79" t="s">
        <v>60</v>
      </c>
      <c r="M3" s="80"/>
      <c r="N3" s="80"/>
      <c r="O3" s="80"/>
      <c r="P3" s="80"/>
      <c r="Q3" s="80"/>
      <c r="R3" s="1"/>
      <c r="S3" s="1"/>
    </row>
    <row r="4" spans="2:23" x14ac:dyDescent="0.2">
      <c r="B4" s="62" t="s">
        <v>11</v>
      </c>
      <c r="C4" s="62"/>
      <c r="D4" s="60">
        <f>SUM($R$9:$S$993)</f>
        <v>7561.4307078085258</v>
      </c>
      <c r="E4" s="60"/>
      <c r="F4" s="62" t="s">
        <v>12</v>
      </c>
      <c r="G4" s="62"/>
      <c r="H4" s="76">
        <f>SUM($T$9:$U$108)</f>
        <v>-95.100000000007867</v>
      </c>
      <c r="I4" s="77"/>
      <c r="J4" s="59" t="s">
        <v>13</v>
      </c>
      <c r="K4" s="59"/>
      <c r="L4" s="78">
        <f>MAX($C$9:$D$990)-C9</f>
        <v>26880.041139130946</v>
      </c>
      <c r="M4" s="78"/>
      <c r="N4" s="59" t="s">
        <v>14</v>
      </c>
      <c r="O4" s="59"/>
      <c r="P4" s="60">
        <f>SUMIF(R9:S990,"&lt;0",R9:S990)</f>
        <v>-387017.49755962967</v>
      </c>
      <c r="Q4" s="60"/>
      <c r="R4" s="1"/>
      <c r="S4" s="1"/>
      <c r="T4" s="1"/>
    </row>
    <row r="5" spans="2:23" x14ac:dyDescent="0.2">
      <c r="B5" s="40" t="s">
        <v>15</v>
      </c>
      <c r="C5" s="39">
        <f>COUNTIF($R$9:$R$990,"&gt;0")</f>
        <v>40</v>
      </c>
      <c r="D5" s="38" t="s">
        <v>16</v>
      </c>
      <c r="E5" s="16">
        <f>COUNTIF($R$9:$R$990,"&lt;0")</f>
        <v>47</v>
      </c>
      <c r="F5" s="38" t="s">
        <v>17</v>
      </c>
      <c r="G5" s="39">
        <f>COUNTIF($R$9:$R$990,"=0")</f>
        <v>0</v>
      </c>
      <c r="H5" s="38" t="s">
        <v>18</v>
      </c>
      <c r="I5" s="3">
        <f>C5/SUM(C5,E5,G5)</f>
        <v>0.45977011494252873</v>
      </c>
      <c r="J5" s="61" t="s">
        <v>19</v>
      </c>
      <c r="K5" s="62"/>
      <c r="L5" s="63">
        <f>MAX(V9:V993)</f>
        <v>3</v>
      </c>
      <c r="M5" s="64"/>
      <c r="N5" s="18" t="s">
        <v>20</v>
      </c>
      <c r="O5" s="9"/>
      <c r="P5" s="63">
        <f>MAX(W9:W993)</f>
        <v>6</v>
      </c>
      <c r="Q5" s="64"/>
      <c r="R5" s="1"/>
      <c r="S5" s="36"/>
      <c r="T5" s="1"/>
    </row>
    <row r="6" spans="2:23" x14ac:dyDescent="0.2">
      <c r="B6" s="11"/>
      <c r="C6" s="14"/>
      <c r="D6" s="15"/>
      <c r="E6" s="12"/>
      <c r="F6" s="11"/>
      <c r="G6" s="12"/>
      <c r="H6" s="11"/>
      <c r="I6" s="17"/>
      <c r="J6" s="11"/>
      <c r="K6" s="11"/>
      <c r="L6" s="12"/>
      <c r="M6" s="12"/>
      <c r="N6" s="13"/>
      <c r="O6" s="13"/>
      <c r="P6" s="10"/>
      <c r="Q6" s="41"/>
      <c r="R6" s="1"/>
      <c r="S6" s="1"/>
      <c r="U6" s="37"/>
    </row>
    <row r="7" spans="2:23" x14ac:dyDescent="0.2">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3" x14ac:dyDescent="0.2">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3" x14ac:dyDescent="0.2">
      <c r="B9" s="42">
        <v>1</v>
      </c>
      <c r="C9" s="44">
        <f>L2</f>
        <v>300000</v>
      </c>
      <c r="D9" s="44"/>
      <c r="E9" s="42">
        <v>2018</v>
      </c>
      <c r="F9" s="8">
        <v>43467</v>
      </c>
      <c r="G9" s="42" t="s">
        <v>4</v>
      </c>
      <c r="H9" s="45">
        <v>112.755</v>
      </c>
      <c r="I9" s="45"/>
      <c r="J9" s="42">
        <v>10.199999999999999</v>
      </c>
      <c r="K9" s="46">
        <f t="shared" ref="K9:K72" si="0">IF(J9="","",C9*0.03)</f>
        <v>9000</v>
      </c>
      <c r="L9" s="47"/>
      <c r="M9" s="6">
        <f>IF(J9="","",(K9/J9)/LOOKUP(RIGHT($D$2,3),定数!$A$6:$A$13,定数!$B$6:$B$13))</f>
        <v>8.8235294117647065</v>
      </c>
      <c r="N9" s="42">
        <v>2018</v>
      </c>
      <c r="O9" s="8">
        <v>43467</v>
      </c>
      <c r="P9" s="45">
        <v>112.65300000000001</v>
      </c>
      <c r="Q9" s="45"/>
      <c r="R9" s="48">
        <f>IF(P9="","",T9*M9*LOOKUP(RIGHT($D$2,3),定数!$A$6:$A$13,定数!$B$6:$B$13))</f>
        <v>-8999.9999999990869</v>
      </c>
      <c r="S9" s="48"/>
      <c r="T9" s="49">
        <f>IF(P9="","",IF(G9="買",(P9-H9),(H9-P9))*IF(RIGHT($D$2,3)="JPY",100,10000))</f>
        <v>-10.199999999998965</v>
      </c>
      <c r="U9" s="49"/>
      <c r="V9" s="35">
        <f>IF(T9&lt;&gt;"",IF(T9&gt;0,1+V8,0),"")</f>
        <v>0</v>
      </c>
      <c r="W9">
        <f>IF(T9&lt;&gt;"",IF(T9&lt;0,1+W8,0),"")</f>
        <v>1</v>
      </c>
    </row>
    <row r="10" spans="2:23" x14ac:dyDescent="0.2">
      <c r="B10" s="42">
        <v>2</v>
      </c>
      <c r="C10" s="44">
        <f t="shared" ref="C10:C73" si="1">IF(R9="","",C9+R9)</f>
        <v>291000.00000000093</v>
      </c>
      <c r="D10" s="44"/>
      <c r="E10" s="42">
        <v>2018</v>
      </c>
      <c r="F10" s="8">
        <v>43468</v>
      </c>
      <c r="G10" s="42" t="s">
        <v>4</v>
      </c>
      <c r="H10" s="45">
        <v>112.352</v>
      </c>
      <c r="I10" s="45"/>
      <c r="J10" s="42">
        <v>9.4</v>
      </c>
      <c r="K10" s="46">
        <f t="shared" si="0"/>
        <v>8730.0000000000273</v>
      </c>
      <c r="L10" s="47"/>
      <c r="M10" s="6">
        <f>IF(J10="","",(K10/J10)/LOOKUP(RIGHT($D$2,3),定数!$A$6:$A$13,定数!$B$6:$B$13))</f>
        <v>9.2872340425532212</v>
      </c>
      <c r="N10" s="42">
        <v>2018</v>
      </c>
      <c r="O10" s="8">
        <v>43468</v>
      </c>
      <c r="P10" s="45">
        <v>112.258</v>
      </c>
      <c r="Q10" s="45"/>
      <c r="R10" s="48">
        <f>IF(P10="","",T10*M10*LOOKUP(RIGHT($D$2,3),定数!$A$6:$A$13,定数!$B$6:$B$13))</f>
        <v>-8730.0000000007985</v>
      </c>
      <c r="S10" s="48"/>
      <c r="T10" s="49">
        <f>IF(P10="","",IF(G10="買",(P10-H10),(H10-P10))*IF(RIGHT($D$2,3)="JPY",100,10000))</f>
        <v>-9.4000000000008299</v>
      </c>
      <c r="U10" s="49"/>
      <c r="V10" s="23">
        <f>IF(T10&lt;&gt;"",IF(T10&gt;0,1+V9,0),"")</f>
        <v>0</v>
      </c>
      <c r="W10">
        <f t="shared" ref="W10:W73" si="2">IF(T10&lt;&gt;"",IF(T10&lt;0,1+W9,0),"")</f>
        <v>2</v>
      </c>
    </row>
    <row r="11" spans="2:23" x14ac:dyDescent="0.2">
      <c r="B11" s="42">
        <v>3</v>
      </c>
      <c r="C11" s="44">
        <f t="shared" si="1"/>
        <v>282270.00000000012</v>
      </c>
      <c r="D11" s="44"/>
      <c r="E11" s="42">
        <v>2018</v>
      </c>
      <c r="F11" s="8">
        <v>43484</v>
      </c>
      <c r="G11" s="42" t="s">
        <v>3</v>
      </c>
      <c r="H11" s="45">
        <v>110.54300000000001</v>
      </c>
      <c r="I11" s="45"/>
      <c r="J11" s="42">
        <v>20</v>
      </c>
      <c r="K11" s="46">
        <f t="shared" si="0"/>
        <v>8468.100000000004</v>
      </c>
      <c r="L11" s="47"/>
      <c r="M11" s="6">
        <f>IF(J11="","",(K11/J11)/LOOKUP(RIGHT($D$2,3),定数!$A$6:$A$13,定数!$B$6:$B$13))</f>
        <v>4.2340500000000016</v>
      </c>
      <c r="N11" s="42">
        <v>2018</v>
      </c>
      <c r="O11" s="8">
        <v>43485</v>
      </c>
      <c r="P11" s="45">
        <v>110.74299999999999</v>
      </c>
      <c r="Q11" s="45"/>
      <c r="R11" s="48">
        <f>IF(P11="","",T11*M11*LOOKUP(RIGHT($D$2,3),定数!$A$6:$A$13,定数!$B$6:$B$13))</f>
        <v>-8468.099999999522</v>
      </c>
      <c r="S11" s="48"/>
      <c r="T11" s="49">
        <f>IF(P11="","",IF(G11="買",(P11-H11),(H11-P11))*IF(RIGHT($D$2,3)="JPY",100,10000))</f>
        <v>-19.999999999998863</v>
      </c>
      <c r="U11" s="49"/>
      <c r="V11" s="23">
        <f>IF(T11&lt;&gt;"",IF(T11&gt;0,1+V10,0),"")</f>
        <v>0</v>
      </c>
      <c r="W11">
        <f t="shared" si="2"/>
        <v>3</v>
      </c>
    </row>
    <row r="12" spans="2:23" x14ac:dyDescent="0.2">
      <c r="B12" s="42">
        <v>4</v>
      </c>
      <c r="C12" s="44">
        <f t="shared" si="1"/>
        <v>273801.90000000061</v>
      </c>
      <c r="D12" s="44"/>
      <c r="E12" s="42">
        <v>2018</v>
      </c>
      <c r="F12" s="8">
        <v>43490</v>
      </c>
      <c r="G12" s="42" t="s">
        <v>3</v>
      </c>
      <c r="H12" s="45">
        <v>108.61799999999999</v>
      </c>
      <c r="I12" s="45"/>
      <c r="J12" s="42">
        <v>52.3</v>
      </c>
      <c r="K12" s="46">
        <f t="shared" si="0"/>
        <v>8214.0570000000171</v>
      </c>
      <c r="L12" s="47"/>
      <c r="M12" s="6">
        <f>IF(J12="","",(K12/J12)/LOOKUP(RIGHT($D$2,3),定数!$A$6:$A$13,定数!$B$6:$B$13))</f>
        <v>1.5705653919694107</v>
      </c>
      <c r="N12" s="42">
        <v>2018</v>
      </c>
      <c r="O12" s="8">
        <v>43491</v>
      </c>
      <c r="P12" s="45">
        <v>109.14100000000001</v>
      </c>
      <c r="Q12" s="45"/>
      <c r="R12" s="48">
        <f>IF(P12="","",T12*M12*LOOKUP(RIGHT($D$2,3),定数!$A$6:$A$13,定数!$B$6:$B$13))</f>
        <v>-8214.0570000001808</v>
      </c>
      <c r="S12" s="48"/>
      <c r="T12" s="49">
        <f t="shared" ref="T12:T75" si="3">IF(P12="","",IF(G12="買",(P12-H12),(H12-P12))*IF(RIGHT($D$2,3)="JPY",100,10000))</f>
        <v>-52.300000000001035</v>
      </c>
      <c r="U12" s="49"/>
      <c r="V12" s="23">
        <f>IF(T12&lt;&gt;"",IF(T12&gt;0,1+V11,0),"")</f>
        <v>0</v>
      </c>
      <c r="W12">
        <f t="shared" si="2"/>
        <v>4</v>
      </c>
    </row>
    <row r="13" spans="2:23" x14ac:dyDescent="0.2">
      <c r="B13" s="42">
        <v>5</v>
      </c>
      <c r="C13" s="44">
        <f t="shared" si="1"/>
        <v>265587.8430000004</v>
      </c>
      <c r="D13" s="44"/>
      <c r="E13" s="42">
        <v>2018</v>
      </c>
      <c r="F13" s="8">
        <v>43499</v>
      </c>
      <c r="G13" s="42" t="s">
        <v>4</v>
      </c>
      <c r="H13" s="45">
        <v>110.21</v>
      </c>
      <c r="I13" s="45"/>
      <c r="J13" s="42">
        <v>20.2</v>
      </c>
      <c r="K13" s="46">
        <f t="shared" si="0"/>
        <v>7967.635290000012</v>
      </c>
      <c r="L13" s="47"/>
      <c r="M13" s="6">
        <f>IF(J13="","",(K13/J13)/LOOKUP(RIGHT($D$2,3),定数!$A$6:$A$13,定数!$B$6:$B$13))</f>
        <v>3.9443739059406</v>
      </c>
      <c r="N13" s="42">
        <v>2018</v>
      </c>
      <c r="O13" s="8">
        <v>43501</v>
      </c>
      <c r="P13" s="45">
        <v>110.008</v>
      </c>
      <c r="Q13" s="45"/>
      <c r="R13" s="48">
        <f>IF(P13="","",T13*M13*LOOKUP(RIGHT($D$2,3),定数!$A$6:$A$13,定数!$B$6:$B$13))</f>
        <v>-7967.6352899999401</v>
      </c>
      <c r="S13" s="48"/>
      <c r="T13" s="49">
        <f t="shared" si="3"/>
        <v>-20.199999999999818</v>
      </c>
      <c r="U13" s="49"/>
      <c r="V13" s="23">
        <f t="shared" ref="V13:V22" si="4">IF(T13&lt;&gt;"",IF(T13&gt;0,1+V12,0),"")</f>
        <v>0</v>
      </c>
      <c r="W13">
        <f t="shared" si="2"/>
        <v>5</v>
      </c>
    </row>
    <row r="14" spans="2:23" x14ac:dyDescent="0.2">
      <c r="B14" s="42">
        <v>6</v>
      </c>
      <c r="C14" s="44">
        <f t="shared" si="1"/>
        <v>257620.20771000045</v>
      </c>
      <c r="D14" s="44"/>
      <c r="E14" s="42">
        <v>2018</v>
      </c>
      <c r="F14" s="8">
        <v>43509</v>
      </c>
      <c r="G14" s="42" t="s">
        <v>37</v>
      </c>
      <c r="H14" s="45">
        <v>107.54300000000001</v>
      </c>
      <c r="I14" s="45"/>
      <c r="J14" s="42">
        <v>19.899999999999999</v>
      </c>
      <c r="K14" s="46">
        <f t="shared" si="0"/>
        <v>7728.606231300013</v>
      </c>
      <c r="L14" s="47"/>
      <c r="M14" s="6">
        <f>IF(J14="","",(K14/J14)/LOOKUP(RIGHT($D$2,3),定数!$A$6:$A$13,定数!$B$6:$B$13))</f>
        <v>3.8837217242713638</v>
      </c>
      <c r="N14" s="42">
        <v>2018</v>
      </c>
      <c r="O14" s="8">
        <v>43510</v>
      </c>
      <c r="P14" s="45">
        <v>107.742</v>
      </c>
      <c r="Q14" s="45"/>
      <c r="R14" s="48">
        <f>IF(P14="","",T14*M14*LOOKUP(RIGHT($D$2,3),定数!$A$6:$A$13,定数!$B$6:$B$13))</f>
        <v>-7728.6062312999393</v>
      </c>
      <c r="S14" s="48"/>
      <c r="T14" s="49">
        <f t="shared" si="3"/>
        <v>-19.899999999999807</v>
      </c>
      <c r="U14" s="49"/>
      <c r="V14" s="23">
        <f t="shared" si="4"/>
        <v>0</v>
      </c>
      <c r="W14">
        <f t="shared" si="2"/>
        <v>6</v>
      </c>
    </row>
    <row r="15" spans="2:23" x14ac:dyDescent="0.2">
      <c r="B15" s="42">
        <v>7</v>
      </c>
      <c r="C15" s="44">
        <f t="shared" si="1"/>
        <v>249891.60147870053</v>
      </c>
      <c r="D15" s="44"/>
      <c r="E15" s="42">
        <v>2018</v>
      </c>
      <c r="F15" s="8">
        <v>43512</v>
      </c>
      <c r="G15" s="42" t="s">
        <v>3</v>
      </c>
      <c r="H15" s="45">
        <v>106.045</v>
      </c>
      <c r="I15" s="45"/>
      <c r="J15" s="42">
        <v>15.6</v>
      </c>
      <c r="K15" s="46">
        <f t="shared" si="0"/>
        <v>7496.7480443610157</v>
      </c>
      <c r="L15" s="47"/>
      <c r="M15" s="6">
        <f>IF(J15="","",(K15/J15)/LOOKUP(RIGHT($D$2,3),定数!$A$6:$A$13,定数!$B$6:$B$13))</f>
        <v>4.8056077207442414</v>
      </c>
      <c r="N15" s="42">
        <v>2018</v>
      </c>
      <c r="O15" s="8">
        <v>43512</v>
      </c>
      <c r="P15" s="45">
        <v>105.901</v>
      </c>
      <c r="Q15" s="45"/>
      <c r="R15" s="48">
        <f>IF(P15="","",T15*M15*LOOKUP(RIGHT($D$2,3),定数!$A$6:$A$13,定数!$B$6:$B$13))</f>
        <v>6920.0751178719702</v>
      </c>
      <c r="S15" s="48"/>
      <c r="T15" s="49">
        <f t="shared" si="3"/>
        <v>14.400000000000546</v>
      </c>
      <c r="U15" s="49"/>
      <c r="V15" s="23">
        <f t="shared" si="4"/>
        <v>1</v>
      </c>
      <c r="W15">
        <f t="shared" si="2"/>
        <v>0</v>
      </c>
    </row>
    <row r="16" spans="2:23" x14ac:dyDescent="0.2">
      <c r="B16" s="42">
        <v>8</v>
      </c>
      <c r="C16" s="44">
        <f t="shared" si="1"/>
        <v>256811.67659657251</v>
      </c>
      <c r="D16" s="44"/>
      <c r="E16" s="42">
        <v>2018</v>
      </c>
      <c r="F16" s="8">
        <v>43515</v>
      </c>
      <c r="G16" s="42" t="s">
        <v>4</v>
      </c>
      <c r="H16" s="45">
        <v>106.31</v>
      </c>
      <c r="I16" s="45"/>
      <c r="J16" s="42">
        <v>17.899999999999999</v>
      </c>
      <c r="K16" s="46">
        <f t="shared" si="0"/>
        <v>7704.3502978971746</v>
      </c>
      <c r="L16" s="47"/>
      <c r="M16" s="6">
        <f>IF(J16="","",(K16/J16)/LOOKUP(RIGHT($D$2,3),定数!$A$6:$A$13,定数!$B$6:$B$13))</f>
        <v>4.3041063116743992</v>
      </c>
      <c r="N16" s="42">
        <v>2018</v>
      </c>
      <c r="O16" s="8">
        <v>43515</v>
      </c>
      <c r="P16" s="45">
        <v>106.131</v>
      </c>
      <c r="Q16" s="45"/>
      <c r="R16" s="48">
        <f>IF(P16="","",T16*M16*LOOKUP(RIGHT($D$2,3),定数!$A$6:$A$13,定数!$B$6:$B$13))</f>
        <v>-7704.3502978972629</v>
      </c>
      <c r="S16" s="48"/>
      <c r="T16" s="49">
        <f t="shared" si="3"/>
        <v>-17.900000000000205</v>
      </c>
      <c r="U16" s="49"/>
      <c r="V16" s="23">
        <f t="shared" si="4"/>
        <v>0</v>
      </c>
      <c r="W16">
        <f t="shared" si="2"/>
        <v>1</v>
      </c>
    </row>
    <row r="17" spans="2:23" x14ac:dyDescent="0.2">
      <c r="B17" s="42">
        <v>9</v>
      </c>
      <c r="C17" s="44">
        <f t="shared" si="1"/>
        <v>249107.32629867524</v>
      </c>
      <c r="D17" s="44"/>
      <c r="E17" s="42">
        <v>2018</v>
      </c>
      <c r="F17" s="8">
        <v>43517</v>
      </c>
      <c r="G17" s="42" t="s">
        <v>4</v>
      </c>
      <c r="H17" s="45">
        <v>107.30500000000001</v>
      </c>
      <c r="I17" s="45"/>
      <c r="J17" s="42">
        <v>11.5</v>
      </c>
      <c r="K17" s="46">
        <f t="shared" si="0"/>
        <v>7473.2197889602567</v>
      </c>
      <c r="L17" s="47"/>
      <c r="M17" s="6">
        <f>IF(J17="","",(K17/J17)/LOOKUP(RIGHT($D$2,3),定数!$A$6:$A$13,定数!$B$6:$B$13))</f>
        <v>6.4984519904002234</v>
      </c>
      <c r="N17" s="42">
        <v>2018</v>
      </c>
      <c r="O17" s="8">
        <v>43517</v>
      </c>
      <c r="P17" s="45">
        <v>107.452</v>
      </c>
      <c r="Q17" s="45"/>
      <c r="R17" s="48">
        <f>IF(P17="","",T17*M17*LOOKUP(RIGHT($D$2,3),定数!$A$6:$A$13,定数!$B$6:$B$13))</f>
        <v>9552.7244258877672</v>
      </c>
      <c r="S17" s="48"/>
      <c r="T17" s="49">
        <f t="shared" si="3"/>
        <v>14.699999999999136</v>
      </c>
      <c r="U17" s="49"/>
      <c r="V17" s="23">
        <f t="shared" si="4"/>
        <v>1</v>
      </c>
      <c r="W17">
        <f t="shared" si="2"/>
        <v>0</v>
      </c>
    </row>
    <row r="18" spans="2:23" x14ac:dyDescent="0.2">
      <c r="B18" s="42">
        <v>10</v>
      </c>
      <c r="C18" s="44">
        <f t="shared" si="1"/>
        <v>258660.05072456301</v>
      </c>
      <c r="D18" s="44"/>
      <c r="E18" s="42">
        <v>2018</v>
      </c>
      <c r="F18" s="8">
        <v>43524</v>
      </c>
      <c r="G18" s="42" t="s">
        <v>3</v>
      </c>
      <c r="H18" s="45">
        <v>107.071</v>
      </c>
      <c r="I18" s="45"/>
      <c r="J18" s="42">
        <v>9</v>
      </c>
      <c r="K18" s="46">
        <f t="shared" si="0"/>
        <v>7759.8015217368902</v>
      </c>
      <c r="L18" s="47"/>
      <c r="M18" s="6">
        <f>IF(J18="","",(K18/J18)/LOOKUP(RIGHT($D$2,3),定数!$A$6:$A$13,定数!$B$6:$B$13))</f>
        <v>8.6220016908187667</v>
      </c>
      <c r="N18" s="42">
        <v>2018</v>
      </c>
      <c r="O18" s="8">
        <v>43524</v>
      </c>
      <c r="P18" s="45">
        <v>106.961</v>
      </c>
      <c r="Q18" s="45"/>
      <c r="R18" s="48">
        <f>IF(P18="","",T18*M18*LOOKUP(RIGHT($D$2,3),定数!$A$6:$A$13,定数!$B$6:$B$13))</f>
        <v>9484.2018599005933</v>
      </c>
      <c r="S18" s="48"/>
      <c r="T18" s="49">
        <f t="shared" si="3"/>
        <v>10.999999999999943</v>
      </c>
      <c r="U18" s="49"/>
      <c r="V18" s="23">
        <f t="shared" si="4"/>
        <v>2</v>
      </c>
      <c r="W18">
        <f t="shared" si="2"/>
        <v>0</v>
      </c>
    </row>
    <row r="19" spans="2:23" x14ac:dyDescent="0.2">
      <c r="B19" s="42">
        <v>11</v>
      </c>
      <c r="C19" s="44">
        <f t="shared" si="1"/>
        <v>268144.25258446363</v>
      </c>
      <c r="D19" s="44"/>
      <c r="E19" s="42">
        <v>2018</v>
      </c>
      <c r="F19" s="8">
        <v>43531</v>
      </c>
      <c r="G19" s="42" t="s">
        <v>3</v>
      </c>
      <c r="H19" s="45">
        <v>105.96</v>
      </c>
      <c r="I19" s="45"/>
      <c r="J19" s="42">
        <v>23</v>
      </c>
      <c r="K19" s="46">
        <f t="shared" si="0"/>
        <v>8044.3275775339089</v>
      </c>
      <c r="L19" s="47"/>
      <c r="M19" s="6">
        <f>IF(J19="","",(K19/J19)/LOOKUP(RIGHT($D$2,3),定数!$A$6:$A$13,定数!$B$6:$B$13))</f>
        <v>3.4975337293625688</v>
      </c>
      <c r="N19" s="42">
        <v>2018</v>
      </c>
      <c r="O19" s="8">
        <v>43531</v>
      </c>
      <c r="P19" s="45">
        <v>106.19</v>
      </c>
      <c r="Q19" s="45"/>
      <c r="R19" s="48">
        <f>IF(P19="","",T19*M19*LOOKUP(RIGHT($D$2,3),定数!$A$6:$A$13,定数!$B$6:$B$13))</f>
        <v>-8044.3275775340471</v>
      </c>
      <c r="S19" s="48"/>
      <c r="T19" s="49">
        <f t="shared" si="3"/>
        <v>-23.000000000000398</v>
      </c>
      <c r="U19" s="49"/>
      <c r="V19" s="23">
        <f t="shared" si="4"/>
        <v>0</v>
      </c>
      <c r="W19">
        <f t="shared" si="2"/>
        <v>1</v>
      </c>
    </row>
    <row r="20" spans="2:23" x14ac:dyDescent="0.2">
      <c r="B20" s="42">
        <v>12</v>
      </c>
      <c r="C20" s="44">
        <f t="shared" si="1"/>
        <v>260099.92500692958</v>
      </c>
      <c r="D20" s="44"/>
      <c r="E20" s="42">
        <v>2018</v>
      </c>
      <c r="F20" s="8">
        <v>43533</v>
      </c>
      <c r="G20" s="42" t="s">
        <v>4</v>
      </c>
      <c r="H20" s="45">
        <v>106.295</v>
      </c>
      <c r="I20" s="45"/>
      <c r="J20" s="42">
        <v>17.3</v>
      </c>
      <c r="K20" s="46">
        <f t="shared" si="0"/>
        <v>7802.9977502078873</v>
      </c>
      <c r="L20" s="47"/>
      <c r="M20" s="6">
        <f>IF(J20="","",(K20/J20)/LOOKUP(RIGHT($D$2,3),定数!$A$6:$A$13,定数!$B$6:$B$13))</f>
        <v>4.5104033238195873</v>
      </c>
      <c r="N20" s="42">
        <v>2018</v>
      </c>
      <c r="O20" s="8">
        <v>43533</v>
      </c>
      <c r="P20" s="45">
        <v>106.529</v>
      </c>
      <c r="Q20" s="45"/>
      <c r="R20" s="48">
        <f>IF(P20="","",T20*M20*LOOKUP(RIGHT($D$2,3),定数!$A$6:$A$13,定数!$B$6:$B$13))</f>
        <v>10554.343777737593</v>
      </c>
      <c r="S20" s="48"/>
      <c r="T20" s="49">
        <f t="shared" si="3"/>
        <v>23.399999999999466</v>
      </c>
      <c r="U20" s="49"/>
      <c r="V20" s="23">
        <f t="shared" si="4"/>
        <v>1</v>
      </c>
      <c r="W20">
        <f t="shared" si="2"/>
        <v>0</v>
      </c>
    </row>
    <row r="21" spans="2:23" x14ac:dyDescent="0.2">
      <c r="B21" s="42">
        <v>13</v>
      </c>
      <c r="C21" s="44">
        <f t="shared" si="1"/>
        <v>270654.26878466719</v>
      </c>
      <c r="D21" s="44"/>
      <c r="E21" s="42">
        <v>2018</v>
      </c>
      <c r="F21" s="8">
        <v>43536</v>
      </c>
      <c r="G21" s="42" t="s">
        <v>3</v>
      </c>
      <c r="H21" s="45">
        <v>106.717</v>
      </c>
      <c r="I21" s="45"/>
      <c r="J21" s="42">
        <v>12.9</v>
      </c>
      <c r="K21" s="46">
        <f t="shared" si="0"/>
        <v>8119.6280635400153</v>
      </c>
      <c r="L21" s="47"/>
      <c r="M21" s="6">
        <f>IF(J21="","",(K21/J21)/LOOKUP(RIGHT($D$2,3),定数!$A$6:$A$13,定数!$B$6:$B$13))</f>
        <v>6.2942853205736551</v>
      </c>
      <c r="N21" s="42">
        <v>2018</v>
      </c>
      <c r="O21" s="8">
        <v>43536</v>
      </c>
      <c r="P21" s="45">
        <v>106.43</v>
      </c>
      <c r="Q21" s="45"/>
      <c r="R21" s="48">
        <f>IF(P21="","",T21*M21*LOOKUP(RIGHT($D$2,3),定数!$A$6:$A$13,定数!$B$6:$B$13))</f>
        <v>18064.59887004588</v>
      </c>
      <c r="S21" s="48"/>
      <c r="T21" s="49">
        <f t="shared" si="3"/>
        <v>28.699999999999193</v>
      </c>
      <c r="U21" s="49"/>
      <c r="V21" s="23">
        <f t="shared" si="4"/>
        <v>2</v>
      </c>
      <c r="W21">
        <f t="shared" si="2"/>
        <v>0</v>
      </c>
    </row>
    <row r="22" spans="2:23" x14ac:dyDescent="0.2">
      <c r="B22" s="42">
        <v>14</v>
      </c>
      <c r="C22" s="44">
        <f t="shared" si="1"/>
        <v>288718.86765471305</v>
      </c>
      <c r="D22" s="44"/>
      <c r="E22" s="42">
        <v>2018</v>
      </c>
      <c r="F22" s="8">
        <v>43544</v>
      </c>
      <c r="G22" s="42" t="s">
        <v>4</v>
      </c>
      <c r="H22" s="45">
        <v>106.05800000000001</v>
      </c>
      <c r="I22" s="45"/>
      <c r="J22" s="42">
        <v>13.4</v>
      </c>
      <c r="K22" s="46">
        <f t="shared" si="0"/>
        <v>8661.5660296413917</v>
      </c>
      <c r="L22" s="47"/>
      <c r="M22" s="6">
        <f>IF(J22="","",(K22/J22)/LOOKUP(RIGHT($D$2,3),定数!$A$6:$A$13,定数!$B$6:$B$13))</f>
        <v>6.4638552460010388</v>
      </c>
      <c r="N22" s="42">
        <v>2018</v>
      </c>
      <c r="O22" s="8">
        <v>43544</v>
      </c>
      <c r="P22" s="45">
        <v>106.23399999999999</v>
      </c>
      <c r="Q22" s="45"/>
      <c r="R22" s="48">
        <f>IF(P22="","",T22*M22*LOOKUP(RIGHT($D$2,3),定数!$A$6:$A$13,定数!$B$6:$B$13))</f>
        <v>11376.385232961034</v>
      </c>
      <c r="S22" s="48"/>
      <c r="T22" s="49">
        <f t="shared" si="3"/>
        <v>17.599999999998772</v>
      </c>
      <c r="U22" s="49"/>
      <c r="V22" s="23">
        <f t="shared" si="4"/>
        <v>3</v>
      </c>
      <c r="W22">
        <f t="shared" si="2"/>
        <v>0</v>
      </c>
    </row>
    <row r="23" spans="2:23" x14ac:dyDescent="0.2">
      <c r="B23" s="42">
        <v>15</v>
      </c>
      <c r="C23" s="44">
        <f t="shared" si="1"/>
        <v>300095.25288767408</v>
      </c>
      <c r="D23" s="44"/>
      <c r="E23" s="42">
        <v>2018</v>
      </c>
      <c r="F23" s="8">
        <v>43544</v>
      </c>
      <c r="G23" s="42" t="s">
        <v>4</v>
      </c>
      <c r="H23" s="45">
        <v>106.435</v>
      </c>
      <c r="I23" s="45"/>
      <c r="J23" s="42">
        <v>35.9</v>
      </c>
      <c r="K23" s="46">
        <f t="shared" si="0"/>
        <v>9002.8575866302217</v>
      </c>
      <c r="L23" s="47"/>
      <c r="M23" s="6">
        <f>IF(J23="","",(K23/J23)/LOOKUP(RIGHT($D$2,3),定数!$A$6:$A$13,定数!$B$6:$B$13))</f>
        <v>2.5077597734346022</v>
      </c>
      <c r="N23" s="42">
        <v>2018</v>
      </c>
      <c r="O23" s="8">
        <v>43546</v>
      </c>
      <c r="P23" s="45">
        <v>106.07599999999999</v>
      </c>
      <c r="Q23" s="45"/>
      <c r="R23" s="48">
        <f>IF(P23="","",T23*M23*LOOKUP(RIGHT($D$2,3),定数!$A$6:$A$13,定数!$B$6:$B$13))</f>
        <v>-9002.8575866304436</v>
      </c>
      <c r="S23" s="48"/>
      <c r="T23" s="49">
        <f t="shared" si="3"/>
        <v>-35.900000000000887</v>
      </c>
      <c r="U23" s="49"/>
      <c r="V23" t="str">
        <f t="shared" ref="V23:W74" si="5">IF(S23&lt;&gt;"",IF(S23&lt;0,1+V22,0),"")</f>
        <v/>
      </c>
      <c r="W23">
        <f t="shared" si="2"/>
        <v>1</v>
      </c>
    </row>
    <row r="24" spans="2:23" x14ac:dyDescent="0.2">
      <c r="B24" s="42">
        <v>16</v>
      </c>
      <c r="C24" s="44">
        <f t="shared" si="1"/>
        <v>291092.39530104364</v>
      </c>
      <c r="D24" s="44"/>
      <c r="E24" s="42">
        <v>2018</v>
      </c>
      <c r="F24" s="8">
        <v>43546</v>
      </c>
      <c r="G24" s="42" t="s">
        <v>3</v>
      </c>
      <c r="H24" s="45">
        <v>105.364</v>
      </c>
      <c r="I24" s="45"/>
      <c r="J24" s="42">
        <v>28.2</v>
      </c>
      <c r="K24" s="46">
        <f t="shared" si="0"/>
        <v>8732.7718590313088</v>
      </c>
      <c r="L24" s="47"/>
      <c r="M24" s="6">
        <f>IF(J24="","",(K24/J24)/LOOKUP(RIGHT($D$2,3),定数!$A$6:$A$13,定数!$B$6:$B$13))</f>
        <v>3.0967276095855705</v>
      </c>
      <c r="N24" s="42">
        <v>2018</v>
      </c>
      <c r="O24" s="8">
        <v>43547</v>
      </c>
      <c r="P24" s="45">
        <v>105.646</v>
      </c>
      <c r="Q24" s="45"/>
      <c r="R24" s="48">
        <f>IF(P24="","",T24*M24*LOOKUP(RIGHT($D$2,3),定数!$A$6:$A$13,定数!$B$6:$B$13))</f>
        <v>-8732.7718590311997</v>
      </c>
      <c r="S24" s="48"/>
      <c r="T24" s="49">
        <f t="shared" si="3"/>
        <v>-28.199999999999648</v>
      </c>
      <c r="U24" s="49"/>
      <c r="V24" t="str">
        <f t="shared" si="5"/>
        <v/>
      </c>
      <c r="W24">
        <f t="shared" si="2"/>
        <v>2</v>
      </c>
    </row>
    <row r="25" spans="2:23" x14ac:dyDescent="0.2">
      <c r="B25" s="42">
        <v>17</v>
      </c>
      <c r="C25" s="44">
        <f t="shared" si="1"/>
        <v>282359.62344201247</v>
      </c>
      <c r="D25" s="44"/>
      <c r="E25" s="42">
        <v>2018</v>
      </c>
      <c r="F25" s="8">
        <v>43551</v>
      </c>
      <c r="G25" s="42" t="s">
        <v>4</v>
      </c>
      <c r="H25" s="45">
        <v>105.64400000000001</v>
      </c>
      <c r="I25" s="45"/>
      <c r="J25" s="42">
        <v>10.7</v>
      </c>
      <c r="K25" s="46">
        <f t="shared" si="0"/>
        <v>8470.7887032603739</v>
      </c>
      <c r="L25" s="47"/>
      <c r="M25" s="6">
        <f>IF(J25="","",(K25/J25)/LOOKUP(RIGHT($D$2,3),定数!$A$6:$A$13,定数!$B$6:$B$13))</f>
        <v>7.9166249563181061</v>
      </c>
      <c r="N25" s="42">
        <v>2018</v>
      </c>
      <c r="O25" s="8">
        <v>43551</v>
      </c>
      <c r="P25" s="45">
        <v>105.53700000000001</v>
      </c>
      <c r="Q25" s="45"/>
      <c r="R25" s="48">
        <f>IF(P25="","",T25*M25*LOOKUP(RIGHT($D$2,3),定数!$A$6:$A$13,定数!$B$6:$B$13))</f>
        <v>-8470.7887032603194</v>
      </c>
      <c r="S25" s="48"/>
      <c r="T25" s="49">
        <f t="shared" si="3"/>
        <v>-10.699999999999932</v>
      </c>
      <c r="U25" s="49"/>
      <c r="V25" t="str">
        <f t="shared" si="5"/>
        <v/>
      </c>
      <c r="W25">
        <f t="shared" si="2"/>
        <v>3</v>
      </c>
    </row>
    <row r="26" spans="2:23" x14ac:dyDescent="0.2">
      <c r="B26" s="42">
        <v>18</v>
      </c>
      <c r="C26" s="44">
        <f>IF(R25="","",C25+R25)</f>
        <v>273888.83473875216</v>
      </c>
      <c r="D26" s="44"/>
      <c r="E26" s="42">
        <v>2018</v>
      </c>
      <c r="F26" s="8">
        <v>43554</v>
      </c>
      <c r="G26" s="42" t="s">
        <v>3</v>
      </c>
      <c r="H26" s="45">
        <v>106.126</v>
      </c>
      <c r="I26" s="45"/>
      <c r="J26" s="42">
        <v>21</v>
      </c>
      <c r="K26" s="46">
        <f t="shared" si="0"/>
        <v>8216.6650421625654</v>
      </c>
      <c r="L26" s="47"/>
      <c r="M26" s="6">
        <f>IF(J26="","",(K26/J26)/LOOKUP(RIGHT($D$2,3),定数!$A$6:$A$13,定数!$B$6:$B$13))</f>
        <v>3.9126976391250308</v>
      </c>
      <c r="N26" s="42">
        <v>2018</v>
      </c>
      <c r="O26" s="8">
        <v>43557</v>
      </c>
      <c r="P26" s="45">
        <v>106.336</v>
      </c>
      <c r="Q26" s="45"/>
      <c r="R26" s="48">
        <f>IF(P26="","",T26*M26*LOOKUP(RIGHT($D$2,3),定数!$A$6:$A$13,定数!$B$6:$B$13))</f>
        <v>-8216.6650421623199</v>
      </c>
      <c r="S26" s="48"/>
      <c r="T26" s="49">
        <f t="shared" si="3"/>
        <v>-20.999999999999375</v>
      </c>
      <c r="U26" s="49"/>
      <c r="V26" t="str">
        <f t="shared" si="5"/>
        <v/>
      </c>
      <c r="W26">
        <f t="shared" si="2"/>
        <v>4</v>
      </c>
    </row>
    <row r="27" spans="2:23" x14ac:dyDescent="0.2">
      <c r="B27" s="42">
        <v>19</v>
      </c>
      <c r="C27" s="44">
        <f t="shared" si="1"/>
        <v>265672.16969658982</v>
      </c>
      <c r="D27" s="44"/>
      <c r="E27" s="42">
        <v>2018</v>
      </c>
      <c r="F27" s="8">
        <v>43564</v>
      </c>
      <c r="G27" s="42" t="s">
        <v>3</v>
      </c>
      <c r="H27" s="45">
        <v>106.879</v>
      </c>
      <c r="I27" s="45"/>
      <c r="J27" s="42">
        <v>15.4</v>
      </c>
      <c r="K27" s="46">
        <f t="shared" si="0"/>
        <v>7970.1650908976944</v>
      </c>
      <c r="L27" s="47"/>
      <c r="M27" s="6">
        <f>IF(J27="","",(K27/J27)/LOOKUP(RIGHT($D$2,3),定数!$A$6:$A$13,定数!$B$6:$B$13))</f>
        <v>5.1754318772062948</v>
      </c>
      <c r="N27" s="42">
        <v>2018</v>
      </c>
      <c r="O27" s="8">
        <v>43564</v>
      </c>
      <c r="P27" s="45">
        <v>107.033</v>
      </c>
      <c r="Q27" s="45"/>
      <c r="R27" s="48">
        <f>IF(P27="","",T27*M27*LOOKUP(RIGHT($D$2,3),定数!$A$6:$A$13,定数!$B$6:$B$13))</f>
        <v>-7970.1650908975053</v>
      </c>
      <c r="S27" s="48"/>
      <c r="T27" s="49">
        <f t="shared" si="3"/>
        <v>-15.399999999999636</v>
      </c>
      <c r="U27" s="49"/>
      <c r="V27" t="str">
        <f t="shared" si="5"/>
        <v/>
      </c>
      <c r="W27">
        <f t="shared" si="2"/>
        <v>5</v>
      </c>
    </row>
    <row r="28" spans="2:23" x14ac:dyDescent="0.2">
      <c r="B28" s="42">
        <v>20</v>
      </c>
      <c r="C28" s="44">
        <f t="shared" si="1"/>
        <v>257702.00460569232</v>
      </c>
      <c r="D28" s="44"/>
      <c r="E28" s="42">
        <v>2018</v>
      </c>
      <c r="F28" s="8">
        <v>43578</v>
      </c>
      <c r="G28" s="42" t="s">
        <v>4</v>
      </c>
      <c r="H28" s="45">
        <v>107.809</v>
      </c>
      <c r="I28" s="45"/>
      <c r="J28" s="42">
        <v>15.3</v>
      </c>
      <c r="K28" s="46">
        <f t="shared" si="0"/>
        <v>7731.0601381707693</v>
      </c>
      <c r="L28" s="47"/>
      <c r="M28" s="6">
        <f>IF(J28="","",(K28/J28)/LOOKUP(RIGHT($D$2,3),定数!$A$6:$A$13,定数!$B$6:$B$13))</f>
        <v>5.0529804824645552</v>
      </c>
      <c r="N28" s="42">
        <v>2018</v>
      </c>
      <c r="O28" s="8">
        <v>43578</v>
      </c>
      <c r="P28" s="45">
        <v>108.014</v>
      </c>
      <c r="Q28" s="45"/>
      <c r="R28" s="48">
        <f>IF(P28="","",T28*M28*LOOKUP(RIGHT($D$2,3),定数!$A$6:$A$13,定数!$B$6:$B$13))</f>
        <v>10358.609989052253</v>
      </c>
      <c r="S28" s="48"/>
      <c r="T28" s="49">
        <f t="shared" si="3"/>
        <v>20.499999999999829</v>
      </c>
      <c r="U28" s="49"/>
      <c r="V28" t="str">
        <f t="shared" si="5"/>
        <v/>
      </c>
      <c r="W28">
        <f t="shared" si="2"/>
        <v>0</v>
      </c>
    </row>
    <row r="29" spans="2:23" x14ac:dyDescent="0.2">
      <c r="B29" s="42">
        <v>21</v>
      </c>
      <c r="C29" s="44">
        <f t="shared" si="1"/>
        <v>268060.61459474458</v>
      </c>
      <c r="D29" s="44"/>
      <c r="E29" s="42">
        <v>2018</v>
      </c>
      <c r="F29" s="8">
        <v>43580</v>
      </c>
      <c r="G29" s="42" t="s">
        <v>4</v>
      </c>
      <c r="H29" s="45">
        <v>109.111</v>
      </c>
      <c r="I29" s="45"/>
      <c r="J29" s="42">
        <v>13.4</v>
      </c>
      <c r="K29" s="46">
        <f t="shared" si="0"/>
        <v>8041.8184378423366</v>
      </c>
      <c r="L29" s="47"/>
      <c r="M29" s="6">
        <f>IF(J29="","",(K29/J29)/LOOKUP(RIGHT($D$2,3),定数!$A$6:$A$13,定数!$B$6:$B$13))</f>
        <v>6.0013570431659229</v>
      </c>
      <c r="N29" s="42">
        <v>2018</v>
      </c>
      <c r="O29" s="8">
        <v>43580</v>
      </c>
      <c r="P29" s="45">
        <v>109.28700000000001</v>
      </c>
      <c r="Q29" s="45"/>
      <c r="R29" s="48">
        <f>IF(P29="","",T29*M29*LOOKUP(RIGHT($D$2,3),定数!$A$6:$A$13,定数!$B$6:$B$13))</f>
        <v>10562.388395972139</v>
      </c>
      <c r="S29" s="48"/>
      <c r="T29" s="49">
        <f t="shared" si="3"/>
        <v>17.600000000000193</v>
      </c>
      <c r="U29" s="49"/>
      <c r="V29" t="str">
        <f t="shared" si="5"/>
        <v/>
      </c>
      <c r="W29">
        <f t="shared" si="2"/>
        <v>0</v>
      </c>
    </row>
    <row r="30" spans="2:23" x14ac:dyDescent="0.2">
      <c r="B30" s="42">
        <v>22</v>
      </c>
      <c r="C30" s="44">
        <f t="shared" si="1"/>
        <v>278623.00299071672</v>
      </c>
      <c r="D30" s="44"/>
      <c r="E30" s="42">
        <v>2018</v>
      </c>
      <c r="F30" s="8">
        <v>43581</v>
      </c>
      <c r="G30" s="42" t="s">
        <v>4</v>
      </c>
      <c r="H30" s="45">
        <v>109.438</v>
      </c>
      <c r="I30" s="45"/>
      <c r="J30" s="42">
        <v>19.2</v>
      </c>
      <c r="K30" s="46">
        <f t="shared" si="0"/>
        <v>8358.6900897215019</v>
      </c>
      <c r="L30" s="47"/>
      <c r="M30" s="6">
        <f>IF(J30="","",(K30/J30)/LOOKUP(RIGHT($D$2,3),定数!$A$6:$A$13,定数!$B$6:$B$13))</f>
        <v>4.3534844217299487</v>
      </c>
      <c r="N30" s="42">
        <v>2018</v>
      </c>
      <c r="O30" s="8">
        <v>43581</v>
      </c>
      <c r="P30" s="45">
        <v>109.246</v>
      </c>
      <c r="Q30" s="45"/>
      <c r="R30" s="48">
        <f>IF(P30="","",T30*M30*LOOKUP(RIGHT($D$2,3),定数!$A$6:$A$13,定数!$B$6:$B$13))</f>
        <v>-8358.6900897218184</v>
      </c>
      <c r="S30" s="48"/>
      <c r="T30" s="49">
        <f t="shared" si="3"/>
        <v>-19.200000000000728</v>
      </c>
      <c r="U30" s="49"/>
      <c r="V30" t="str">
        <f t="shared" si="5"/>
        <v/>
      </c>
      <c r="W30">
        <f t="shared" si="2"/>
        <v>1</v>
      </c>
    </row>
    <row r="31" spans="2:23" x14ac:dyDescent="0.2">
      <c r="B31" s="42">
        <v>23</v>
      </c>
      <c r="C31" s="44">
        <f t="shared" si="1"/>
        <v>270264.3129009949</v>
      </c>
      <c r="D31" s="44"/>
      <c r="E31" s="42">
        <v>2018</v>
      </c>
      <c r="F31" s="8">
        <v>43583</v>
      </c>
      <c r="G31" s="42" t="s">
        <v>3</v>
      </c>
      <c r="H31" s="45">
        <v>109.017</v>
      </c>
      <c r="I31" s="45"/>
      <c r="J31" s="42">
        <v>11.4</v>
      </c>
      <c r="K31" s="46">
        <f t="shared" si="0"/>
        <v>8107.929387029847</v>
      </c>
      <c r="L31" s="47"/>
      <c r="M31" s="6">
        <f>IF(J31="","",(K31/J31)/LOOKUP(RIGHT($D$2,3),定数!$A$6:$A$13,定数!$B$6:$B$13))</f>
        <v>7.1122187605524969</v>
      </c>
      <c r="N31" s="42">
        <v>2018</v>
      </c>
      <c r="O31" s="8">
        <v>43585</v>
      </c>
      <c r="P31" s="45">
        <v>109.131</v>
      </c>
      <c r="Q31" s="45"/>
      <c r="R31" s="48">
        <f>IF(P31="","",T31*M31*LOOKUP(RIGHT($D$2,3),定数!$A$6:$A$13,定数!$B$6:$B$13))</f>
        <v>-8107.9293870301544</v>
      </c>
      <c r="S31" s="48"/>
      <c r="T31" s="49">
        <f t="shared" si="3"/>
        <v>-11.400000000000432</v>
      </c>
      <c r="U31" s="49"/>
      <c r="V31" t="str">
        <f t="shared" si="5"/>
        <v/>
      </c>
      <c r="W31">
        <f t="shared" si="2"/>
        <v>2</v>
      </c>
    </row>
    <row r="32" spans="2:23" x14ac:dyDescent="0.2">
      <c r="B32" s="42">
        <v>24</v>
      </c>
      <c r="C32" s="44">
        <f>IF(R31="","",C31+R31)</f>
        <v>262156.38351396477</v>
      </c>
      <c r="D32" s="44"/>
      <c r="E32" s="42">
        <v>2018</v>
      </c>
      <c r="F32" s="8">
        <v>43588</v>
      </c>
      <c r="G32" s="42" t="s">
        <v>3</v>
      </c>
      <c r="H32" s="45">
        <v>109.604</v>
      </c>
      <c r="I32" s="45"/>
      <c r="J32" s="42">
        <v>13.5</v>
      </c>
      <c r="K32" s="46">
        <f t="shared" si="0"/>
        <v>7864.6915054189431</v>
      </c>
      <c r="L32" s="47"/>
      <c r="M32" s="6">
        <f>IF(J32="","",(K32/J32)/LOOKUP(RIGHT($D$2,3),定数!$A$6:$A$13,定数!$B$6:$B$13))</f>
        <v>5.825697411421439</v>
      </c>
      <c r="N32" s="42">
        <v>2018</v>
      </c>
      <c r="O32" s="8">
        <v>43588</v>
      </c>
      <c r="P32" s="45">
        <v>109.429</v>
      </c>
      <c r="Q32" s="45"/>
      <c r="R32" s="48">
        <f>IF(P32="","",T32*M32*LOOKUP(RIGHT($D$2,3),定数!$A$6:$A$13,定数!$B$6:$B$13))</f>
        <v>10194.970469987353</v>
      </c>
      <c r="S32" s="48"/>
      <c r="T32" s="49">
        <f t="shared" si="3"/>
        <v>17.499999999999716</v>
      </c>
      <c r="U32" s="49"/>
      <c r="V32" t="str">
        <f t="shared" si="5"/>
        <v/>
      </c>
      <c r="W32">
        <f t="shared" si="2"/>
        <v>0</v>
      </c>
    </row>
    <row r="33" spans="2:23" x14ac:dyDescent="0.2">
      <c r="B33" s="42">
        <v>25</v>
      </c>
      <c r="C33" s="44">
        <f t="shared" si="1"/>
        <v>272351.35398395214</v>
      </c>
      <c r="D33" s="44"/>
      <c r="E33" s="42">
        <v>2018</v>
      </c>
      <c r="F33" s="8">
        <v>43596</v>
      </c>
      <c r="G33" s="42" t="s">
        <v>3</v>
      </c>
      <c r="H33" s="45">
        <v>109.292</v>
      </c>
      <c r="I33" s="45"/>
      <c r="J33" s="42">
        <v>13</v>
      </c>
      <c r="K33" s="46">
        <f t="shared" si="0"/>
        <v>8170.5406195185642</v>
      </c>
      <c r="L33" s="47"/>
      <c r="M33" s="6">
        <f>IF(J33="","",(K33/J33)/LOOKUP(RIGHT($D$2,3),定数!$A$6:$A$13,定数!$B$6:$B$13))</f>
        <v>6.2850312457835109</v>
      </c>
      <c r="N33" s="42">
        <v>2018</v>
      </c>
      <c r="O33" s="8">
        <v>43597</v>
      </c>
      <c r="P33" s="45">
        <v>109.422</v>
      </c>
      <c r="Q33" s="45"/>
      <c r="R33" s="48">
        <f>IF(P33="","",T33*M33*LOOKUP(RIGHT($D$2,3),定数!$A$6:$A$13,定数!$B$6:$B$13))</f>
        <v>-8170.5406195182786</v>
      </c>
      <c r="S33" s="48"/>
      <c r="T33" s="49">
        <f t="shared" si="3"/>
        <v>-12.999999999999545</v>
      </c>
      <c r="U33" s="49"/>
      <c r="V33" t="str">
        <f t="shared" si="5"/>
        <v/>
      </c>
      <c r="W33">
        <f t="shared" si="2"/>
        <v>1</v>
      </c>
    </row>
    <row r="34" spans="2:23" x14ac:dyDescent="0.2">
      <c r="B34" s="42">
        <v>26</v>
      </c>
      <c r="C34" s="44">
        <f t="shared" si="1"/>
        <v>264180.81336443388</v>
      </c>
      <c r="D34" s="44"/>
      <c r="E34" s="42">
        <v>2018</v>
      </c>
      <c r="F34" s="8">
        <v>43599</v>
      </c>
      <c r="G34" s="42" t="s">
        <v>4</v>
      </c>
      <c r="H34" s="45">
        <v>109.532</v>
      </c>
      <c r="I34" s="45"/>
      <c r="J34" s="42">
        <v>8</v>
      </c>
      <c r="K34" s="46">
        <f t="shared" si="0"/>
        <v>7925.4244009330159</v>
      </c>
      <c r="L34" s="47"/>
      <c r="M34" s="6">
        <f>IF(J34="","",(K34/J34)/LOOKUP(RIGHT($D$2,3),定数!$A$6:$A$13,定数!$B$6:$B$13))</f>
        <v>9.9067805011662706</v>
      </c>
      <c r="N34" s="42">
        <v>2018</v>
      </c>
      <c r="O34" s="8">
        <v>43600</v>
      </c>
      <c r="P34" s="45">
        <v>109.627</v>
      </c>
      <c r="Q34" s="45"/>
      <c r="R34" s="48">
        <f>IF(P34="","",T34*M34*LOOKUP(RIGHT($D$2,3),定数!$A$6:$A$13,定数!$B$6:$B$13))</f>
        <v>9411.4414761078442</v>
      </c>
      <c r="S34" s="48"/>
      <c r="T34" s="49">
        <f t="shared" si="3"/>
        <v>9.4999999999998863</v>
      </c>
      <c r="U34" s="49"/>
      <c r="V34" t="str">
        <f t="shared" si="5"/>
        <v/>
      </c>
      <c r="W34">
        <f t="shared" si="2"/>
        <v>0</v>
      </c>
    </row>
    <row r="35" spans="2:23" x14ac:dyDescent="0.2">
      <c r="B35" s="42">
        <v>27</v>
      </c>
      <c r="C35" s="44">
        <f t="shared" si="1"/>
        <v>273592.25484054175</v>
      </c>
      <c r="D35" s="44"/>
      <c r="E35" s="42">
        <v>2018</v>
      </c>
      <c r="F35" s="8">
        <v>43601</v>
      </c>
      <c r="G35" s="42" t="s">
        <v>4</v>
      </c>
      <c r="H35" s="45">
        <v>110.398</v>
      </c>
      <c r="I35" s="45"/>
      <c r="J35" s="42">
        <v>14.5</v>
      </c>
      <c r="K35" s="46">
        <f t="shared" si="0"/>
        <v>8207.7676452162523</v>
      </c>
      <c r="L35" s="47"/>
      <c r="M35" s="6">
        <f>IF(J35="","",(K35/J35)/LOOKUP(RIGHT($D$2,3),定数!$A$6:$A$13,定数!$B$6:$B$13))</f>
        <v>5.6605294104939672</v>
      </c>
      <c r="N35" s="42">
        <v>2018</v>
      </c>
      <c r="O35" s="8">
        <v>43601</v>
      </c>
      <c r="P35" s="45">
        <v>110.253</v>
      </c>
      <c r="Q35" s="45"/>
      <c r="R35" s="48">
        <f>IF(P35="","",T35*M35*LOOKUP(RIGHT($D$2,3),定数!$A$6:$A$13,定数!$B$6:$B$13))</f>
        <v>-8207.7676452160267</v>
      </c>
      <c r="S35" s="48"/>
      <c r="T35" s="49">
        <f t="shared" si="3"/>
        <v>-14.499999999999602</v>
      </c>
      <c r="U35" s="49"/>
      <c r="V35" t="str">
        <f t="shared" si="5"/>
        <v/>
      </c>
      <c r="W35">
        <f t="shared" si="2"/>
        <v>1</v>
      </c>
    </row>
    <row r="36" spans="2:23" x14ac:dyDescent="0.2">
      <c r="B36" s="42">
        <v>28</v>
      </c>
      <c r="C36" s="44">
        <f t="shared" si="1"/>
        <v>265384.48719532572</v>
      </c>
      <c r="D36" s="44"/>
      <c r="E36" s="42">
        <v>2018</v>
      </c>
      <c r="F36" s="8">
        <v>43617</v>
      </c>
      <c r="G36" s="42" t="s">
        <v>4</v>
      </c>
      <c r="H36" s="45">
        <v>109.21899999999999</v>
      </c>
      <c r="I36" s="45"/>
      <c r="J36" s="42">
        <v>14.8</v>
      </c>
      <c r="K36" s="46">
        <f t="shared" si="0"/>
        <v>7961.5346158597713</v>
      </c>
      <c r="L36" s="47"/>
      <c r="M36" s="6">
        <f>IF(J36="","",(K36/J36)/LOOKUP(RIGHT($D$2,3),定数!$A$6:$A$13,定数!$B$6:$B$13))</f>
        <v>5.3794152809863318</v>
      </c>
      <c r="N36" s="42">
        <v>2018</v>
      </c>
      <c r="O36" s="8">
        <v>43617</v>
      </c>
      <c r="P36" s="45">
        <v>109.411</v>
      </c>
      <c r="Q36" s="45"/>
      <c r="R36" s="48">
        <f>IF(P36="","",T36*M36*LOOKUP(RIGHT($D$2,3),定数!$A$6:$A$13,定数!$B$6:$B$13))</f>
        <v>10328.477339494148</v>
      </c>
      <c r="S36" s="48"/>
      <c r="T36" s="49">
        <f t="shared" si="3"/>
        <v>19.200000000000728</v>
      </c>
      <c r="U36" s="49"/>
      <c r="V36" t="str">
        <f t="shared" si="5"/>
        <v/>
      </c>
      <c r="W36">
        <f t="shared" si="2"/>
        <v>0</v>
      </c>
    </row>
    <row r="37" spans="2:23" x14ac:dyDescent="0.2">
      <c r="B37" s="42">
        <v>29</v>
      </c>
      <c r="C37" s="44">
        <f t="shared" si="1"/>
        <v>275712.96453481988</v>
      </c>
      <c r="D37" s="44"/>
      <c r="E37" s="42">
        <v>2018</v>
      </c>
      <c r="F37" s="8">
        <v>43618</v>
      </c>
      <c r="G37" s="42" t="s">
        <v>4</v>
      </c>
      <c r="H37" s="45">
        <v>109.526</v>
      </c>
      <c r="I37" s="45"/>
      <c r="J37" s="42">
        <v>12.1</v>
      </c>
      <c r="K37" s="46">
        <f t="shared" si="0"/>
        <v>8271.3889360445955</v>
      </c>
      <c r="L37" s="47"/>
      <c r="M37" s="6">
        <f>IF(J37="","",(K37/J37)/LOOKUP(RIGHT($D$2,3),定数!$A$6:$A$13,定数!$B$6:$B$13))</f>
        <v>6.8358586248302444</v>
      </c>
      <c r="N37" s="42">
        <v>2018</v>
      </c>
      <c r="O37" s="8">
        <v>43620</v>
      </c>
      <c r="P37" s="45">
        <v>109.69199999999999</v>
      </c>
      <c r="Q37" s="45"/>
      <c r="R37" s="48">
        <f>IF(P37="","",T37*M37*LOOKUP(RIGHT($D$2,3),定数!$A$6:$A$13,定数!$B$6:$B$13))</f>
        <v>11347.525317217987</v>
      </c>
      <c r="S37" s="48"/>
      <c r="T37" s="49">
        <f t="shared" si="3"/>
        <v>16.599999999999682</v>
      </c>
      <c r="U37" s="49"/>
      <c r="V37" t="str">
        <f t="shared" si="5"/>
        <v/>
      </c>
      <c r="W37">
        <f t="shared" si="2"/>
        <v>0</v>
      </c>
    </row>
    <row r="38" spans="2:23" x14ac:dyDescent="0.2">
      <c r="B38" s="42">
        <v>30</v>
      </c>
      <c r="C38" s="44">
        <f t="shared" si="1"/>
        <v>287060.48985203786</v>
      </c>
      <c r="D38" s="44"/>
      <c r="E38" s="42">
        <v>2018</v>
      </c>
      <c r="F38" s="8">
        <v>43621</v>
      </c>
      <c r="G38" s="42" t="s">
        <v>4</v>
      </c>
      <c r="H38" s="45">
        <v>109.907</v>
      </c>
      <c r="I38" s="45"/>
      <c r="J38" s="42">
        <v>13.8</v>
      </c>
      <c r="K38" s="46">
        <f t="shared" si="0"/>
        <v>8611.8146955611355</v>
      </c>
      <c r="L38" s="47"/>
      <c r="M38" s="6">
        <f>IF(J38="","",(K38/J38)/LOOKUP(RIGHT($D$2,3),定数!$A$6:$A$13,定数!$B$6:$B$13))</f>
        <v>6.2404454315660391</v>
      </c>
      <c r="N38" s="42">
        <v>2018</v>
      </c>
      <c r="O38" s="8">
        <v>43621</v>
      </c>
      <c r="P38" s="45">
        <v>109.76900000000001</v>
      </c>
      <c r="Q38" s="45"/>
      <c r="R38" s="48">
        <f>IF(P38="","",T38*M38*LOOKUP(RIGHT($D$2,3),定数!$A$6:$A$13,定数!$B$6:$B$13))</f>
        <v>-8611.8146955605735</v>
      </c>
      <c r="S38" s="48"/>
      <c r="T38" s="49">
        <f t="shared" si="3"/>
        <v>-13.799999999999102</v>
      </c>
      <c r="U38" s="49"/>
      <c r="V38" t="str">
        <f t="shared" si="5"/>
        <v/>
      </c>
      <c r="W38">
        <f t="shared" si="2"/>
        <v>1</v>
      </c>
    </row>
    <row r="39" spans="2:23" x14ac:dyDescent="0.2">
      <c r="B39" s="42">
        <v>31</v>
      </c>
      <c r="C39" s="44">
        <f t="shared" si="1"/>
        <v>278448.67515647731</v>
      </c>
      <c r="D39" s="44"/>
      <c r="E39" s="42">
        <v>2018</v>
      </c>
      <c r="F39" s="8">
        <v>43623</v>
      </c>
      <c r="G39" s="42" t="s">
        <v>4</v>
      </c>
      <c r="H39" s="45">
        <v>110.194</v>
      </c>
      <c r="I39" s="45"/>
      <c r="J39" s="42">
        <v>10.5</v>
      </c>
      <c r="K39" s="46">
        <f t="shared" si="0"/>
        <v>8353.4602546943188</v>
      </c>
      <c r="L39" s="47"/>
      <c r="M39" s="6">
        <f>IF(J39="","",(K39/J39)/LOOKUP(RIGHT($D$2,3),定数!$A$6:$A$13,定数!$B$6:$B$13))</f>
        <v>7.9556764330422087</v>
      </c>
      <c r="N39" s="42">
        <v>2018</v>
      </c>
      <c r="O39" s="8">
        <v>43623</v>
      </c>
      <c r="P39" s="45">
        <v>110.089</v>
      </c>
      <c r="Q39" s="45"/>
      <c r="R39" s="48">
        <f>IF(P39="","",T39*M39*LOOKUP(RIGHT($D$2,3),定数!$A$6:$A$13,定数!$B$6:$B$13))</f>
        <v>-8353.4602546946353</v>
      </c>
      <c r="S39" s="48"/>
      <c r="T39" s="49">
        <f t="shared" si="3"/>
        <v>-10.500000000000398</v>
      </c>
      <c r="U39" s="49"/>
      <c r="V39" t="str">
        <f t="shared" si="5"/>
        <v/>
      </c>
      <c r="W39">
        <f t="shared" si="2"/>
        <v>2</v>
      </c>
    </row>
    <row r="40" spans="2:23" x14ac:dyDescent="0.2">
      <c r="B40" s="42">
        <v>32</v>
      </c>
      <c r="C40" s="44">
        <f t="shared" si="1"/>
        <v>270095.21490178269</v>
      </c>
      <c r="D40" s="44"/>
      <c r="E40" s="42">
        <v>2018</v>
      </c>
      <c r="F40" s="8">
        <v>43624</v>
      </c>
      <c r="G40" s="42" t="s">
        <v>3</v>
      </c>
      <c r="H40" s="45">
        <v>109.60599999999999</v>
      </c>
      <c r="I40" s="45"/>
      <c r="J40" s="42">
        <v>12.1</v>
      </c>
      <c r="K40" s="46">
        <f t="shared" si="0"/>
        <v>8102.8564470534802</v>
      </c>
      <c r="L40" s="47"/>
      <c r="M40" s="6">
        <f>IF(J40="","",(K40/J40)/LOOKUP(RIGHT($D$2,3),定数!$A$6:$A$13,定数!$B$6:$B$13))</f>
        <v>6.6965755760772563</v>
      </c>
      <c r="N40" s="42">
        <v>2018</v>
      </c>
      <c r="O40" s="8">
        <v>43624</v>
      </c>
      <c r="P40" s="45">
        <v>109.45</v>
      </c>
      <c r="Q40" s="45"/>
      <c r="R40" s="48">
        <f>IF(P40="","",T40*M40*LOOKUP(RIGHT($D$2,3),定数!$A$6:$A$13,定数!$B$6:$B$13))</f>
        <v>10446.657898679965</v>
      </c>
      <c r="S40" s="48"/>
      <c r="T40" s="49">
        <f t="shared" si="3"/>
        <v>15.59999999999917</v>
      </c>
      <c r="U40" s="49"/>
      <c r="V40" t="str">
        <f t="shared" si="5"/>
        <v/>
      </c>
      <c r="W40">
        <f t="shared" si="2"/>
        <v>0</v>
      </c>
    </row>
    <row r="41" spans="2:23" x14ac:dyDescent="0.2">
      <c r="B41" s="42">
        <v>33</v>
      </c>
      <c r="C41" s="44">
        <f t="shared" si="1"/>
        <v>280541.87280046265</v>
      </c>
      <c r="D41" s="44"/>
      <c r="E41" s="42">
        <v>2018</v>
      </c>
      <c r="F41" s="8">
        <v>43629</v>
      </c>
      <c r="G41" s="42" t="s">
        <v>4</v>
      </c>
      <c r="H41" s="45">
        <v>110.50700000000001</v>
      </c>
      <c r="I41" s="45"/>
      <c r="J41" s="90">
        <v>23.6</v>
      </c>
      <c r="K41" s="46">
        <f t="shared" si="0"/>
        <v>8416.2561840138787</v>
      </c>
      <c r="L41" s="47"/>
      <c r="M41" s="6">
        <f>IF(J41="","",(K41/J41)/LOOKUP(RIGHT($D$2,3),定数!$A$6:$A$13,定数!$B$6:$B$13))</f>
        <v>3.5662102474635078</v>
      </c>
      <c r="N41" s="42">
        <v>2018</v>
      </c>
      <c r="O41" s="8">
        <v>43629</v>
      </c>
      <c r="P41" s="45">
        <v>110.70099999999999</v>
      </c>
      <c r="Q41" s="45"/>
      <c r="R41" s="48">
        <f>IF(P41="","",T41*M41*LOOKUP(RIGHT($D$2,3),定数!$A$6:$A$13,定数!$B$6:$B$13))</f>
        <v>6918.4478800787911</v>
      </c>
      <c r="S41" s="48"/>
      <c r="T41" s="49">
        <f t="shared" si="3"/>
        <v>19.39999999999884</v>
      </c>
      <c r="U41" s="49"/>
      <c r="V41" t="str">
        <f t="shared" si="5"/>
        <v/>
      </c>
      <c r="W41">
        <f t="shared" si="2"/>
        <v>0</v>
      </c>
    </row>
    <row r="42" spans="2:23" x14ac:dyDescent="0.2">
      <c r="B42" s="42">
        <v>34</v>
      </c>
      <c r="C42" s="44">
        <f t="shared" si="1"/>
        <v>287460.32068054145</v>
      </c>
      <c r="D42" s="44"/>
      <c r="E42" s="42">
        <v>2018</v>
      </c>
      <c r="F42" s="8">
        <v>43641</v>
      </c>
      <c r="G42" s="42" t="s">
        <v>3</v>
      </c>
      <c r="H42" s="45">
        <v>109.441</v>
      </c>
      <c r="I42" s="45"/>
      <c r="J42" s="42">
        <v>14.4</v>
      </c>
      <c r="K42" s="46">
        <f t="shared" si="0"/>
        <v>8623.809620416243</v>
      </c>
      <c r="L42" s="47"/>
      <c r="M42" s="6">
        <f>IF(J42="","",(K42/J42)/LOOKUP(RIGHT($D$2,3),定数!$A$6:$A$13,定数!$B$6:$B$13))</f>
        <v>5.9887566808446131</v>
      </c>
      <c r="N42" s="42">
        <v>2018</v>
      </c>
      <c r="O42" s="8">
        <v>43641</v>
      </c>
      <c r="P42" s="45">
        <v>109.58499999999999</v>
      </c>
      <c r="Q42" s="45"/>
      <c r="R42" s="48">
        <f>IF(P42="","",T42*M42*LOOKUP(RIGHT($D$2,3),定数!$A$6:$A$13,定数!$B$6:$B$13))</f>
        <v>-8623.8096204157191</v>
      </c>
      <c r="S42" s="48"/>
      <c r="T42" s="49">
        <f t="shared" si="3"/>
        <v>-14.399999999999125</v>
      </c>
      <c r="U42" s="49"/>
      <c r="V42" t="str">
        <f t="shared" si="5"/>
        <v/>
      </c>
      <c r="W42">
        <f t="shared" si="2"/>
        <v>1</v>
      </c>
    </row>
    <row r="43" spans="2:23" x14ac:dyDescent="0.2">
      <c r="B43" s="42">
        <v>35</v>
      </c>
      <c r="C43" s="44">
        <f t="shared" si="1"/>
        <v>278836.51106012572</v>
      </c>
      <c r="D43" s="44"/>
      <c r="E43" s="42">
        <v>2018</v>
      </c>
      <c r="F43" s="8">
        <v>43645</v>
      </c>
      <c r="G43" s="42" t="s">
        <v>4</v>
      </c>
      <c r="H43" s="45">
        <v>110.43</v>
      </c>
      <c r="I43" s="45"/>
      <c r="J43" s="42">
        <v>15.8</v>
      </c>
      <c r="K43" s="46">
        <f t="shared" si="0"/>
        <v>8365.0953318037718</v>
      </c>
      <c r="L43" s="47"/>
      <c r="M43" s="6">
        <f>IF(J43="","",(K43/J43)/LOOKUP(RIGHT($D$2,3),定数!$A$6:$A$13,定数!$B$6:$B$13))</f>
        <v>5.2943641340530201</v>
      </c>
      <c r="N43" s="42">
        <v>2018</v>
      </c>
      <c r="O43" s="8">
        <v>43645</v>
      </c>
      <c r="P43" s="45">
        <v>110.642</v>
      </c>
      <c r="Q43" s="45"/>
      <c r="R43" s="48">
        <f>IF(P43="","",T43*M43*LOOKUP(RIGHT($D$2,3),定数!$A$6:$A$13,定数!$B$6:$B$13))</f>
        <v>11224.051964191825</v>
      </c>
      <c r="S43" s="48"/>
      <c r="T43" s="49">
        <f t="shared" si="3"/>
        <v>21.199999999998909</v>
      </c>
      <c r="U43" s="49"/>
      <c r="V43" t="str">
        <f t="shared" si="5"/>
        <v/>
      </c>
      <c r="W43">
        <f t="shared" si="2"/>
        <v>0</v>
      </c>
    </row>
    <row r="44" spans="2:23" x14ac:dyDescent="0.2">
      <c r="B44" s="42">
        <v>36</v>
      </c>
      <c r="C44" s="44">
        <f t="shared" si="1"/>
        <v>290060.56302431755</v>
      </c>
      <c r="D44" s="44"/>
      <c r="E44" s="42">
        <v>208</v>
      </c>
      <c r="F44" s="8">
        <v>43645</v>
      </c>
      <c r="G44" s="42" t="s">
        <v>4</v>
      </c>
      <c r="H44" s="45">
        <v>110.786</v>
      </c>
      <c r="I44" s="45"/>
      <c r="J44" s="42">
        <v>16.8</v>
      </c>
      <c r="K44" s="46">
        <f t="shared" si="0"/>
        <v>8701.8168907295258</v>
      </c>
      <c r="L44" s="47"/>
      <c r="M44" s="6">
        <f>IF(J44="","",(K44/J44)/LOOKUP(RIGHT($D$2,3),定数!$A$6:$A$13,定数!$B$6:$B$13))</f>
        <v>5.1796529111485263</v>
      </c>
      <c r="N44" s="42">
        <v>2018</v>
      </c>
      <c r="O44" s="8">
        <v>43646</v>
      </c>
      <c r="P44" s="45">
        <v>110.61799999999999</v>
      </c>
      <c r="Q44" s="45"/>
      <c r="R44" s="48">
        <f>IF(P44="","",T44*M44*LOOKUP(RIGHT($D$2,3),定数!$A$6:$A$13,定数!$B$6:$B$13))</f>
        <v>-8701.816890729855</v>
      </c>
      <c r="S44" s="48"/>
      <c r="T44" s="49">
        <f t="shared" si="3"/>
        <v>-16.800000000000637</v>
      </c>
      <c r="U44" s="49"/>
      <c r="V44" t="str">
        <f t="shared" si="5"/>
        <v/>
      </c>
      <c r="W44">
        <f t="shared" si="2"/>
        <v>1</v>
      </c>
    </row>
    <row r="45" spans="2:23" x14ac:dyDescent="0.2">
      <c r="B45" s="42">
        <v>37</v>
      </c>
      <c r="C45" s="44">
        <f t="shared" si="1"/>
        <v>281358.74613358767</v>
      </c>
      <c r="D45" s="44"/>
      <c r="E45" s="42">
        <v>2018</v>
      </c>
      <c r="F45" s="8">
        <v>43653</v>
      </c>
      <c r="G45" s="42" t="s">
        <v>3</v>
      </c>
      <c r="H45" s="45">
        <v>110.459</v>
      </c>
      <c r="I45" s="45"/>
      <c r="J45" s="42">
        <v>8.5</v>
      </c>
      <c r="K45" s="46">
        <f t="shared" si="0"/>
        <v>8440.7623840076303</v>
      </c>
      <c r="L45" s="47"/>
      <c r="M45" s="6">
        <f>IF(J45="","",(K45/J45)/LOOKUP(RIGHT($D$2,3),定数!$A$6:$A$13,定数!$B$6:$B$13))</f>
        <v>9.9303086870678001</v>
      </c>
      <c r="N45" s="42">
        <v>2018</v>
      </c>
      <c r="O45" s="8">
        <v>43655</v>
      </c>
      <c r="P45" s="45">
        <v>110.35599999999999</v>
      </c>
      <c r="Q45" s="45"/>
      <c r="R45" s="48">
        <f>IF(P45="","",T45*M45*LOOKUP(RIGHT($D$2,3),定数!$A$6:$A$13,定数!$B$6:$B$13))</f>
        <v>10228.217947680692</v>
      </c>
      <c r="S45" s="48"/>
      <c r="T45" s="49">
        <f t="shared" si="3"/>
        <v>10.300000000000864</v>
      </c>
      <c r="U45" s="49"/>
      <c r="V45" t="str">
        <f t="shared" si="5"/>
        <v/>
      </c>
      <c r="W45">
        <f t="shared" si="2"/>
        <v>0</v>
      </c>
    </row>
    <row r="46" spans="2:23" x14ac:dyDescent="0.2">
      <c r="B46" s="42">
        <v>38</v>
      </c>
      <c r="C46" s="44">
        <f>IF(R45="","",C45+R45)</f>
        <v>291586.96408126835</v>
      </c>
      <c r="D46" s="44"/>
      <c r="E46" s="42">
        <v>2018</v>
      </c>
      <c r="F46" s="8">
        <v>43655</v>
      </c>
      <c r="G46" s="42" t="s">
        <v>3</v>
      </c>
      <c r="H46" s="45">
        <v>110.378</v>
      </c>
      <c r="I46" s="45"/>
      <c r="J46" s="42">
        <v>9.3000000000000007</v>
      </c>
      <c r="K46" s="46">
        <f t="shared" si="0"/>
        <v>8747.6089224380503</v>
      </c>
      <c r="L46" s="47"/>
      <c r="M46" s="6">
        <f>IF(J46="","",(K46/J46)/LOOKUP(RIGHT($D$2,3),定数!$A$6:$A$13,定数!$B$6:$B$13))</f>
        <v>9.4060310993957525</v>
      </c>
      <c r="N46" s="42">
        <v>2018</v>
      </c>
      <c r="O46" s="8">
        <v>43655</v>
      </c>
      <c r="P46" s="45">
        <v>110.471</v>
      </c>
      <c r="Q46" s="45"/>
      <c r="R46" s="48">
        <f>IF(P46="","",T46*M46*LOOKUP(RIGHT($D$2,3),定数!$A$6:$A$13,定数!$B$6:$B$13))</f>
        <v>-8747.6089224383813</v>
      </c>
      <c r="S46" s="48"/>
      <c r="T46" s="49">
        <f t="shared" si="3"/>
        <v>-9.3000000000003524</v>
      </c>
      <c r="U46" s="49"/>
      <c r="V46" t="str">
        <f t="shared" si="5"/>
        <v/>
      </c>
      <c r="W46">
        <f t="shared" si="2"/>
        <v>1</v>
      </c>
    </row>
    <row r="47" spans="2:23" x14ac:dyDescent="0.2">
      <c r="B47" s="42">
        <v>39</v>
      </c>
      <c r="C47" s="44">
        <f t="shared" si="1"/>
        <v>282839.35515882995</v>
      </c>
      <c r="D47" s="44"/>
      <c r="E47" s="42">
        <v>2018</v>
      </c>
      <c r="F47" s="8">
        <v>43657</v>
      </c>
      <c r="G47" s="42" t="s">
        <v>4</v>
      </c>
      <c r="H47" s="45">
        <v>111.276</v>
      </c>
      <c r="I47" s="45"/>
      <c r="J47" s="42">
        <v>8.5</v>
      </c>
      <c r="K47" s="46">
        <f t="shared" si="0"/>
        <v>8485.1806547648976</v>
      </c>
      <c r="L47" s="47"/>
      <c r="M47" s="6">
        <f>IF(J47="","",(K47/J47)/LOOKUP(RIGHT($D$2,3),定数!$A$6:$A$13,定数!$B$6:$B$13))</f>
        <v>9.9825654761939973</v>
      </c>
      <c r="N47" s="42">
        <v>2018</v>
      </c>
      <c r="O47" s="8">
        <v>43657</v>
      </c>
      <c r="P47" s="45">
        <v>111.191</v>
      </c>
      <c r="Q47" s="45"/>
      <c r="R47" s="48">
        <f>IF(P47="","",T47*M47*LOOKUP(RIGHT($D$2,3),定数!$A$6:$A$13,定数!$B$6:$B$13))</f>
        <v>-8485.1806547642736</v>
      </c>
      <c r="S47" s="48"/>
      <c r="T47" s="49">
        <f t="shared" si="3"/>
        <v>-8.4999999999993747</v>
      </c>
      <c r="U47" s="49"/>
      <c r="V47" t="str">
        <f t="shared" si="5"/>
        <v/>
      </c>
      <c r="W47">
        <f t="shared" si="2"/>
        <v>2</v>
      </c>
    </row>
    <row r="48" spans="2:23" x14ac:dyDescent="0.2">
      <c r="B48" s="42">
        <v>40</v>
      </c>
      <c r="C48" s="44">
        <f t="shared" si="1"/>
        <v>274354.17450406565</v>
      </c>
      <c r="D48" s="44"/>
      <c r="E48" s="42">
        <v>2018</v>
      </c>
      <c r="F48" s="8">
        <v>43659</v>
      </c>
      <c r="G48" s="42" t="s">
        <v>4</v>
      </c>
      <c r="H48" s="45">
        <v>112.544</v>
      </c>
      <c r="I48" s="45"/>
      <c r="J48" s="42">
        <v>7.9</v>
      </c>
      <c r="K48" s="46">
        <f t="shared" si="0"/>
        <v>8230.62523512197</v>
      </c>
      <c r="L48" s="47"/>
      <c r="M48" s="6">
        <f>IF(J48="","",(K48/J48)/LOOKUP(RIGHT($D$2,3),定数!$A$6:$A$13,定数!$B$6:$B$13))</f>
        <v>10.418512955850595</v>
      </c>
      <c r="N48" s="42">
        <v>2018</v>
      </c>
      <c r="O48" s="8">
        <v>43659</v>
      </c>
      <c r="P48" s="45">
        <v>112.63800000000001</v>
      </c>
      <c r="Q48" s="45"/>
      <c r="R48" s="48">
        <f>IF(P48="","",T48*M48*LOOKUP(RIGHT($D$2,3),定数!$A$6:$A$13,定数!$B$6:$B$13))</f>
        <v>9793.4021785004225</v>
      </c>
      <c r="S48" s="48"/>
      <c r="T48" s="49">
        <f t="shared" si="3"/>
        <v>9.4000000000008299</v>
      </c>
      <c r="U48" s="49"/>
      <c r="V48" t="str">
        <f t="shared" si="5"/>
        <v/>
      </c>
      <c r="W48">
        <f t="shared" si="2"/>
        <v>0</v>
      </c>
    </row>
    <row r="49" spans="2:23" x14ac:dyDescent="0.2">
      <c r="B49" s="42">
        <v>41</v>
      </c>
      <c r="C49" s="44">
        <f>IF(R48="","",C48+R48)</f>
        <v>284147.57668256608</v>
      </c>
      <c r="D49" s="44"/>
      <c r="E49" s="42">
        <v>2018</v>
      </c>
      <c r="F49" s="8">
        <v>43671</v>
      </c>
      <c r="G49" s="42" t="s">
        <v>4</v>
      </c>
      <c r="H49" s="45">
        <v>111.346</v>
      </c>
      <c r="I49" s="45"/>
      <c r="J49" s="42">
        <v>20</v>
      </c>
      <c r="K49" s="46">
        <f t="shared" si="0"/>
        <v>8524.4273004769821</v>
      </c>
      <c r="L49" s="47"/>
      <c r="M49" s="6">
        <f>IF(J49="","",(K49/J49)/LOOKUP(RIGHT($D$2,3),定数!$A$6:$A$13,定数!$B$6:$B$13))</f>
        <v>4.2622136502384906</v>
      </c>
      <c r="N49" s="42">
        <v>2018</v>
      </c>
      <c r="O49" s="8">
        <v>43671</v>
      </c>
      <c r="P49" s="45">
        <v>111.146</v>
      </c>
      <c r="Q49" s="45"/>
      <c r="R49" s="48">
        <f>IF(P49="","",T49*M49*LOOKUP(RIGHT($D$2,3),定数!$A$6:$A$13,定数!$B$6:$B$13))</f>
        <v>-8524.4273004771021</v>
      </c>
      <c r="S49" s="48"/>
      <c r="T49" s="49">
        <f t="shared" si="3"/>
        <v>-20.000000000000284</v>
      </c>
      <c r="U49" s="49"/>
      <c r="V49" t="str">
        <f t="shared" si="5"/>
        <v/>
      </c>
      <c r="W49">
        <f t="shared" si="2"/>
        <v>1</v>
      </c>
    </row>
    <row r="50" spans="2:23" x14ac:dyDescent="0.2">
      <c r="B50" s="42">
        <v>42</v>
      </c>
      <c r="C50" s="44">
        <f t="shared" si="1"/>
        <v>275623.14938208897</v>
      </c>
      <c r="D50" s="44"/>
      <c r="E50" s="42">
        <v>2018</v>
      </c>
      <c r="F50" s="8">
        <v>43678</v>
      </c>
      <c r="G50" s="42" t="s">
        <v>4</v>
      </c>
      <c r="H50" s="45">
        <v>111.852</v>
      </c>
      <c r="I50" s="45"/>
      <c r="J50" s="42">
        <v>14.8</v>
      </c>
      <c r="K50" s="46">
        <f t="shared" si="0"/>
        <v>8268.6944814626695</v>
      </c>
      <c r="L50" s="47"/>
      <c r="M50" s="6">
        <f>IF(J50="","",(K50/J50)/LOOKUP(RIGHT($D$2,3),定数!$A$6:$A$13,定数!$B$6:$B$13))</f>
        <v>5.58695573071802</v>
      </c>
      <c r="N50" s="42">
        <v>2018</v>
      </c>
      <c r="O50" s="8">
        <v>43678</v>
      </c>
      <c r="P50" s="45">
        <v>111.70399999999999</v>
      </c>
      <c r="Q50" s="45"/>
      <c r="R50" s="48">
        <f>IF(P50="","",T50*M50*LOOKUP(RIGHT($D$2,3),定数!$A$6:$A$13,定数!$B$6:$B$13))</f>
        <v>-8268.6944814632479</v>
      </c>
      <c r="S50" s="48"/>
      <c r="T50" s="49">
        <f t="shared" si="3"/>
        <v>-14.800000000001035</v>
      </c>
      <c r="U50" s="49"/>
      <c r="V50" t="str">
        <f t="shared" si="5"/>
        <v/>
      </c>
      <c r="W50">
        <f t="shared" si="2"/>
        <v>2</v>
      </c>
    </row>
    <row r="51" spans="2:23" x14ac:dyDescent="0.2">
      <c r="B51" s="42">
        <v>43</v>
      </c>
      <c r="C51" s="44">
        <f t="shared" si="1"/>
        <v>267354.45490062574</v>
      </c>
      <c r="D51" s="44"/>
      <c r="E51" s="42">
        <v>2018</v>
      </c>
      <c r="F51" s="8">
        <v>43683</v>
      </c>
      <c r="G51" s="42" t="s">
        <v>4</v>
      </c>
      <c r="H51" s="45">
        <v>111.495</v>
      </c>
      <c r="I51" s="45"/>
      <c r="J51" s="42">
        <v>16.2</v>
      </c>
      <c r="K51" s="46">
        <f t="shared" si="0"/>
        <v>8020.6336470187716</v>
      </c>
      <c r="L51" s="47"/>
      <c r="M51" s="6">
        <f>IF(J51="","",(K51/J51)/LOOKUP(RIGHT($D$2,3),定数!$A$6:$A$13,定数!$B$6:$B$13))</f>
        <v>4.9510084240856616</v>
      </c>
      <c r="N51" s="42">
        <v>2018</v>
      </c>
      <c r="O51" s="8">
        <v>43684</v>
      </c>
      <c r="P51" s="45">
        <v>111.333</v>
      </c>
      <c r="Q51" s="45"/>
      <c r="R51" s="48">
        <f>IF(P51="","",T51*M51*LOOKUP(RIGHT($D$2,3),定数!$A$6:$A$13,定数!$B$6:$B$13))</f>
        <v>-8020.6336470190763</v>
      </c>
      <c r="S51" s="48"/>
      <c r="T51" s="49">
        <f t="shared" si="3"/>
        <v>-16.200000000000614</v>
      </c>
      <c r="U51" s="49"/>
      <c r="V51" t="str">
        <f t="shared" si="5"/>
        <v/>
      </c>
      <c r="W51">
        <f t="shared" si="2"/>
        <v>3</v>
      </c>
    </row>
    <row r="52" spans="2:23" x14ac:dyDescent="0.2">
      <c r="B52" s="42">
        <v>44</v>
      </c>
      <c r="C52" s="44">
        <f t="shared" si="1"/>
        <v>259333.82125360667</v>
      </c>
      <c r="D52" s="44"/>
      <c r="E52" s="42">
        <v>2018</v>
      </c>
      <c r="F52" s="8">
        <v>43684</v>
      </c>
      <c r="G52" s="42" t="s">
        <v>3</v>
      </c>
      <c r="H52" s="45">
        <v>111.29600000000001</v>
      </c>
      <c r="I52" s="45"/>
      <c r="J52" s="90">
        <v>6.9</v>
      </c>
      <c r="K52" s="46">
        <f t="shared" si="0"/>
        <v>7780.0146376082002</v>
      </c>
      <c r="L52" s="47"/>
      <c r="M52" s="6">
        <f>IF(J52="","",(K52/J52)/LOOKUP(RIGHT($D$2,3),定数!$A$6:$A$13,定数!$B$6:$B$13))</f>
        <v>11.275383532765506</v>
      </c>
      <c r="N52" s="42">
        <v>2018</v>
      </c>
      <c r="O52" s="8">
        <v>43684</v>
      </c>
      <c r="P52" s="45">
        <v>111.36499999999999</v>
      </c>
      <c r="Q52" s="45"/>
      <c r="R52" s="48">
        <f>IF(P52="","",T52*M52*LOOKUP(RIGHT($D$2,3),定数!$A$6:$A$13,定数!$B$6:$B$13))</f>
        <v>-7780.0146376068924</v>
      </c>
      <c r="S52" s="48"/>
      <c r="T52" s="49">
        <f t="shared" si="3"/>
        <v>-6.8999999999988404</v>
      </c>
      <c r="U52" s="49"/>
      <c r="V52" t="str">
        <f t="shared" si="5"/>
        <v/>
      </c>
      <c r="W52">
        <f t="shared" si="2"/>
        <v>4</v>
      </c>
    </row>
    <row r="53" spans="2:23" x14ac:dyDescent="0.2">
      <c r="B53" s="42">
        <v>45</v>
      </c>
      <c r="C53" s="44">
        <f t="shared" si="1"/>
        <v>251553.80661599978</v>
      </c>
      <c r="D53" s="44"/>
      <c r="E53" s="42">
        <v>2018</v>
      </c>
      <c r="F53" s="8">
        <v>43685</v>
      </c>
      <c r="G53" s="42" t="s">
        <v>3</v>
      </c>
      <c r="H53" s="45">
        <v>110.923</v>
      </c>
      <c r="I53" s="45"/>
      <c r="J53" s="42">
        <v>11.6</v>
      </c>
      <c r="K53" s="46">
        <f t="shared" si="0"/>
        <v>7546.6141984799933</v>
      </c>
      <c r="L53" s="47"/>
      <c r="M53" s="6">
        <f>IF(J53="","",(K53/J53)/LOOKUP(RIGHT($D$2,3),定数!$A$6:$A$13,定数!$B$6:$B$13))</f>
        <v>6.5057018952413737</v>
      </c>
      <c r="N53" s="42">
        <v>2018</v>
      </c>
      <c r="O53" s="8">
        <v>43686</v>
      </c>
      <c r="P53" s="45">
        <v>110.774</v>
      </c>
      <c r="Q53" s="45"/>
      <c r="R53" s="48">
        <f>IF(P53="","",T53*M53*LOOKUP(RIGHT($D$2,3),定数!$A$6:$A$13,定数!$B$6:$B$13))</f>
        <v>9693.495823909705</v>
      </c>
      <c r="S53" s="48"/>
      <c r="T53" s="49">
        <f t="shared" si="3"/>
        <v>14.900000000000091</v>
      </c>
      <c r="U53" s="49"/>
      <c r="V53" t="str">
        <f t="shared" si="5"/>
        <v/>
      </c>
      <c r="W53">
        <f t="shared" si="2"/>
        <v>0</v>
      </c>
    </row>
    <row r="54" spans="2:23" x14ac:dyDescent="0.2">
      <c r="B54" s="42">
        <v>46</v>
      </c>
      <c r="C54" s="44">
        <f t="shared" si="1"/>
        <v>261247.30243990949</v>
      </c>
      <c r="D54" s="44"/>
      <c r="E54" s="42">
        <v>2018</v>
      </c>
      <c r="F54" s="8">
        <v>43690</v>
      </c>
      <c r="G54" s="42" t="s">
        <v>3</v>
      </c>
      <c r="H54" s="45">
        <v>110.229</v>
      </c>
      <c r="I54" s="45"/>
      <c r="J54" s="42">
        <v>13.3</v>
      </c>
      <c r="K54" s="46">
        <f t="shared" si="0"/>
        <v>7837.419073197284</v>
      </c>
      <c r="L54" s="47"/>
      <c r="M54" s="6">
        <f>IF(J54="","",(K54/J54)/LOOKUP(RIGHT($D$2,3),定数!$A$6:$A$13,定数!$B$6:$B$13))</f>
        <v>5.892796295637055</v>
      </c>
      <c r="N54" s="42">
        <v>2018</v>
      </c>
      <c r="O54" s="8">
        <v>43690</v>
      </c>
      <c r="P54" s="45">
        <v>110.36199999999999</v>
      </c>
      <c r="Q54" s="45"/>
      <c r="R54" s="48">
        <f>IF(P54="","",T54*M54*LOOKUP(RIGHT($D$2,3),定数!$A$6:$A$13,定数!$B$6:$B$13))</f>
        <v>-7837.419073197022</v>
      </c>
      <c r="S54" s="48"/>
      <c r="T54" s="49">
        <f t="shared" si="3"/>
        <v>-13.299999999999557</v>
      </c>
      <c r="U54" s="49"/>
      <c r="V54" t="str">
        <f t="shared" si="5"/>
        <v/>
      </c>
      <c r="W54">
        <f t="shared" si="2"/>
        <v>1</v>
      </c>
    </row>
    <row r="55" spans="2:23" x14ac:dyDescent="0.2">
      <c r="B55" s="42">
        <v>47</v>
      </c>
      <c r="C55" s="44">
        <f t="shared" si="1"/>
        <v>253409.88336671246</v>
      </c>
      <c r="D55" s="44"/>
      <c r="E55" s="42">
        <v>2018</v>
      </c>
      <c r="F55" s="8">
        <v>43691</v>
      </c>
      <c r="G55" s="42" t="s">
        <v>4</v>
      </c>
      <c r="H55" s="45">
        <v>110.742</v>
      </c>
      <c r="I55" s="45"/>
      <c r="J55" s="42">
        <v>14</v>
      </c>
      <c r="K55" s="46">
        <f t="shared" si="0"/>
        <v>7602.2965010013731</v>
      </c>
      <c r="L55" s="47"/>
      <c r="M55" s="6">
        <f>IF(J55="","",(K55/J55)/LOOKUP(RIGHT($D$2,3),定数!$A$6:$A$13,定数!$B$6:$B$13))</f>
        <v>5.4302117864295516</v>
      </c>
      <c r="N55" s="42">
        <v>2018</v>
      </c>
      <c r="O55" s="8">
        <v>43691</v>
      </c>
      <c r="P55" s="45">
        <v>110.602</v>
      </c>
      <c r="Q55" s="45"/>
      <c r="R55" s="48">
        <f>IF(P55="","",T55*M55*LOOKUP(RIGHT($D$2,3),定数!$A$6:$A$13,定数!$B$6:$B$13))</f>
        <v>-7602.2965010014032</v>
      </c>
      <c r="S55" s="48"/>
      <c r="T55" s="49">
        <f t="shared" si="3"/>
        <v>-14.000000000000057</v>
      </c>
      <c r="U55" s="49"/>
      <c r="V55" t="str">
        <f t="shared" si="5"/>
        <v/>
      </c>
      <c r="W55">
        <f t="shared" si="2"/>
        <v>2</v>
      </c>
    </row>
    <row r="56" spans="2:23" x14ac:dyDescent="0.2">
      <c r="B56" s="42">
        <v>48</v>
      </c>
      <c r="C56" s="44">
        <f t="shared" si="1"/>
        <v>245807.58686571105</v>
      </c>
      <c r="D56" s="44"/>
      <c r="E56" s="42">
        <v>2018</v>
      </c>
      <c r="F56" s="8">
        <v>43692</v>
      </c>
      <c r="G56" s="42" t="s">
        <v>4</v>
      </c>
      <c r="H56" s="45">
        <v>111.303</v>
      </c>
      <c r="I56" s="45"/>
      <c r="J56" s="42">
        <v>13.7</v>
      </c>
      <c r="K56" s="46">
        <f t="shared" si="0"/>
        <v>7374.2276059713313</v>
      </c>
      <c r="L56" s="47"/>
      <c r="M56" s="6">
        <f>IF(J56="","",(K56/J56)/LOOKUP(RIGHT($D$2,3),定数!$A$6:$A$13,定数!$B$6:$B$13))</f>
        <v>5.3826478875703154</v>
      </c>
      <c r="N56" s="42">
        <v>2018</v>
      </c>
      <c r="O56" s="8">
        <v>43692</v>
      </c>
      <c r="P56" s="45">
        <v>111.166</v>
      </c>
      <c r="Q56" s="45"/>
      <c r="R56" s="48">
        <f>IF(P56="","",T56*M56*LOOKUP(RIGHT($D$2,3),定数!$A$6:$A$13,定数!$B$6:$B$13))</f>
        <v>-7374.2276059713558</v>
      </c>
      <c r="S56" s="48"/>
      <c r="T56" s="49">
        <f t="shared" si="3"/>
        <v>-13.700000000000045</v>
      </c>
      <c r="U56" s="49"/>
      <c r="V56" t="str">
        <f t="shared" si="5"/>
        <v/>
      </c>
      <c r="W56">
        <f t="shared" si="2"/>
        <v>3</v>
      </c>
    </row>
    <row r="57" spans="2:23" x14ac:dyDescent="0.2">
      <c r="B57" s="42">
        <v>49</v>
      </c>
      <c r="C57" s="44">
        <f t="shared" si="1"/>
        <v>238433.35925973969</v>
      </c>
      <c r="D57" s="44"/>
      <c r="E57" s="42">
        <v>2018</v>
      </c>
      <c r="F57" s="8">
        <v>43708</v>
      </c>
      <c r="G57" s="42" t="s">
        <v>3</v>
      </c>
      <c r="H57" s="45">
        <v>110.953</v>
      </c>
      <c r="I57" s="45"/>
      <c r="J57" s="42">
        <v>18</v>
      </c>
      <c r="K57" s="46">
        <f t="shared" si="0"/>
        <v>7153.0007777921901</v>
      </c>
      <c r="L57" s="47"/>
      <c r="M57" s="6">
        <f>IF(J57="","",(K57/J57)/LOOKUP(RIGHT($D$2,3),定数!$A$6:$A$13,定数!$B$6:$B$13))</f>
        <v>3.9738893209956609</v>
      </c>
      <c r="N57" s="42">
        <v>2018</v>
      </c>
      <c r="O57" s="8">
        <v>43708</v>
      </c>
      <c r="P57" s="45">
        <v>110.708</v>
      </c>
      <c r="Q57" s="45"/>
      <c r="R57" s="48">
        <f>IF(P57="","",T57*M57*LOOKUP(RIGHT($D$2,3),定数!$A$6:$A$13,定数!$B$6:$B$13))</f>
        <v>9736.0288364395492</v>
      </c>
      <c r="S57" s="48"/>
      <c r="T57" s="49">
        <f t="shared" si="3"/>
        <v>24.500000000000455</v>
      </c>
      <c r="U57" s="49"/>
      <c r="V57" t="str">
        <f t="shared" si="5"/>
        <v/>
      </c>
      <c r="W57">
        <f t="shared" si="2"/>
        <v>0</v>
      </c>
    </row>
    <row r="58" spans="2:23" x14ac:dyDescent="0.2">
      <c r="B58" s="42">
        <v>50</v>
      </c>
      <c r="C58" s="44">
        <f t="shared" si="1"/>
        <v>248169.38809617923</v>
      </c>
      <c r="D58" s="44"/>
      <c r="E58" s="42">
        <v>2018</v>
      </c>
      <c r="F58" s="8">
        <v>43713</v>
      </c>
      <c r="G58" s="42" t="s">
        <v>4</v>
      </c>
      <c r="H58" s="45">
        <v>111.503</v>
      </c>
      <c r="I58" s="45"/>
      <c r="J58" s="42">
        <v>14</v>
      </c>
      <c r="K58" s="46">
        <f t="shared" si="0"/>
        <v>7445.0816428853768</v>
      </c>
      <c r="L58" s="47"/>
      <c r="M58" s="6">
        <f>IF(J58="","",(K58/J58)/LOOKUP(RIGHT($D$2,3),定数!$A$6:$A$13,定数!$B$6:$B$13))</f>
        <v>5.3179154592038405</v>
      </c>
      <c r="N58" s="42">
        <v>2018</v>
      </c>
      <c r="O58" s="8">
        <v>43713</v>
      </c>
      <c r="P58" s="45">
        <v>111.688</v>
      </c>
      <c r="Q58" s="45"/>
      <c r="R58" s="48">
        <f>IF(P58="","",T58*M58*LOOKUP(RIGHT($D$2,3),定数!$A$6:$A$13,定数!$B$6:$B$13))</f>
        <v>9838.1435995272259</v>
      </c>
      <c r="S58" s="48"/>
      <c r="T58" s="49">
        <f t="shared" si="3"/>
        <v>18.500000000000227</v>
      </c>
      <c r="U58" s="49"/>
      <c r="V58" t="str">
        <f t="shared" si="5"/>
        <v/>
      </c>
      <c r="W58">
        <f t="shared" si="2"/>
        <v>0</v>
      </c>
    </row>
    <row r="59" spans="2:23" x14ac:dyDescent="0.2">
      <c r="B59" s="42">
        <v>51</v>
      </c>
      <c r="C59" s="44">
        <f t="shared" si="1"/>
        <v>258007.53169570645</v>
      </c>
      <c r="D59" s="44"/>
      <c r="E59" s="42">
        <v>2018</v>
      </c>
      <c r="F59" s="8">
        <v>43714</v>
      </c>
      <c r="G59" s="42" t="s">
        <v>3</v>
      </c>
      <c r="H59" s="45">
        <v>111.411</v>
      </c>
      <c r="I59" s="45"/>
      <c r="J59" s="42">
        <v>9.8000000000000007</v>
      </c>
      <c r="K59" s="46">
        <f t="shared" si="0"/>
        <v>7740.2259508711932</v>
      </c>
      <c r="L59" s="47"/>
      <c r="M59" s="6">
        <f>IF(J59="","",(K59/J59)/LOOKUP(RIGHT($D$2,3),定数!$A$6:$A$13,定数!$B$6:$B$13))</f>
        <v>7.8981897457869312</v>
      </c>
      <c r="N59" s="42">
        <v>2018</v>
      </c>
      <c r="O59" s="8">
        <v>43714</v>
      </c>
      <c r="P59" s="45">
        <v>111.289</v>
      </c>
      <c r="Q59" s="45"/>
      <c r="R59" s="48">
        <f>IF(P59="","",T59*M59*LOOKUP(RIGHT($D$2,3),定数!$A$6:$A$13,定数!$B$6:$B$13))</f>
        <v>9635.7914898600466</v>
      </c>
      <c r="S59" s="48"/>
      <c r="T59" s="49">
        <f t="shared" si="3"/>
        <v>12.199999999999989</v>
      </c>
      <c r="U59" s="49"/>
      <c r="V59" t="str">
        <f t="shared" si="5"/>
        <v/>
      </c>
      <c r="W59">
        <f t="shared" si="2"/>
        <v>0</v>
      </c>
    </row>
    <row r="60" spans="2:23" x14ac:dyDescent="0.2">
      <c r="B60" s="42">
        <v>52</v>
      </c>
      <c r="C60" s="44">
        <f t="shared" si="1"/>
        <v>267643.32318556652</v>
      </c>
      <c r="D60" s="44"/>
      <c r="E60" s="42">
        <v>2018</v>
      </c>
      <c r="F60" s="8">
        <v>43714</v>
      </c>
      <c r="G60" s="42" t="s">
        <v>3</v>
      </c>
      <c r="H60" s="45">
        <v>111.32299999999999</v>
      </c>
      <c r="I60" s="45"/>
      <c r="J60" s="42">
        <v>9.6</v>
      </c>
      <c r="K60" s="46">
        <f t="shared" si="0"/>
        <v>8029.2996955669951</v>
      </c>
      <c r="L60" s="47"/>
      <c r="M60" s="6">
        <f>IF(J60="","",(K60/J60)/LOOKUP(RIGHT($D$2,3),定数!$A$6:$A$13,定数!$B$6:$B$13))</f>
        <v>8.3638538495489527</v>
      </c>
      <c r="N60" s="42">
        <v>2018</v>
      </c>
      <c r="O60" s="8">
        <v>43714</v>
      </c>
      <c r="P60" s="45">
        <v>111.419</v>
      </c>
      <c r="Q60" s="45"/>
      <c r="R60" s="48">
        <f>IF(P60="","",T60*M60*LOOKUP(RIGHT($D$2,3),定数!$A$6:$A$13,定数!$B$6:$B$13))</f>
        <v>-8029.2996955672988</v>
      </c>
      <c r="S60" s="48"/>
      <c r="T60" s="49">
        <f t="shared" si="3"/>
        <v>-9.6000000000003638</v>
      </c>
      <c r="U60" s="49"/>
      <c r="V60" t="str">
        <f t="shared" si="5"/>
        <v/>
      </c>
      <c r="W60">
        <f t="shared" si="2"/>
        <v>1</v>
      </c>
    </row>
    <row r="61" spans="2:23" x14ac:dyDescent="0.2">
      <c r="B61" s="42">
        <v>53</v>
      </c>
      <c r="C61" s="44">
        <f t="shared" si="1"/>
        <v>259614.02348999924</v>
      </c>
      <c r="D61" s="44"/>
      <c r="E61" s="42">
        <v>2018</v>
      </c>
      <c r="F61" s="8">
        <v>43714</v>
      </c>
      <c r="G61" s="42" t="s">
        <v>3</v>
      </c>
      <c r="H61" s="45">
        <v>111.27500000000001</v>
      </c>
      <c r="I61" s="45"/>
      <c r="J61" s="90">
        <v>6.2</v>
      </c>
      <c r="K61" s="46">
        <f t="shared" si="0"/>
        <v>7788.4207046999763</v>
      </c>
      <c r="L61" s="47"/>
      <c r="M61" s="6">
        <f>IF(J61="","",(K61/J61)/LOOKUP(RIGHT($D$2,3),定数!$A$6:$A$13,定数!$B$6:$B$13))</f>
        <v>12.561968878548349</v>
      </c>
      <c r="N61" s="42">
        <v>2018</v>
      </c>
      <c r="O61" s="8">
        <v>43714</v>
      </c>
      <c r="P61" s="45">
        <v>111.20699999999999</v>
      </c>
      <c r="Q61" s="45"/>
      <c r="R61" s="48">
        <f>IF(P61="","",T61*M61*LOOKUP(RIGHT($D$2,3),定数!$A$6:$A$13,定数!$B$6:$B$13))</f>
        <v>8542.1388374143917</v>
      </c>
      <c r="S61" s="48"/>
      <c r="T61" s="49">
        <f t="shared" si="3"/>
        <v>6.8000000000012051</v>
      </c>
      <c r="U61" s="49"/>
      <c r="V61" t="str">
        <f t="shared" si="5"/>
        <v/>
      </c>
      <c r="W61">
        <f t="shared" si="2"/>
        <v>0</v>
      </c>
    </row>
    <row r="62" spans="2:23" x14ac:dyDescent="0.2">
      <c r="B62" s="42">
        <v>54</v>
      </c>
      <c r="C62" s="44">
        <f t="shared" si="1"/>
        <v>268156.16232741362</v>
      </c>
      <c r="D62" s="44"/>
      <c r="E62" s="42">
        <v>2018</v>
      </c>
      <c r="F62" s="8">
        <v>43719</v>
      </c>
      <c r="G62" s="42" t="s">
        <v>4</v>
      </c>
      <c r="H62" s="45">
        <v>111.15600000000001</v>
      </c>
      <c r="I62" s="45"/>
      <c r="J62" s="42">
        <v>8.5</v>
      </c>
      <c r="K62" s="46">
        <f t="shared" si="0"/>
        <v>8044.6848698224085</v>
      </c>
      <c r="L62" s="47"/>
      <c r="M62" s="6">
        <f>IF(J62="","",(K62/J62)/LOOKUP(RIGHT($D$2,3),定数!$A$6:$A$13,定数!$B$6:$B$13))</f>
        <v>9.46433514096754</v>
      </c>
      <c r="N62" s="42">
        <v>2018</v>
      </c>
      <c r="O62" s="8">
        <v>43719</v>
      </c>
      <c r="P62" s="45">
        <v>111.244</v>
      </c>
      <c r="Q62" s="45"/>
      <c r="R62" s="48">
        <f>IF(P62="","",T62*M62*LOOKUP(RIGHT($D$2,3),定数!$A$6:$A$13,定数!$B$6:$B$13))</f>
        <v>8328.614924050853</v>
      </c>
      <c r="S62" s="48"/>
      <c r="T62" s="49">
        <f t="shared" si="3"/>
        <v>8.7999999999993861</v>
      </c>
      <c r="U62" s="49"/>
      <c r="V62" t="str">
        <f t="shared" si="5"/>
        <v/>
      </c>
      <c r="W62">
        <f t="shared" si="2"/>
        <v>0</v>
      </c>
    </row>
    <row r="63" spans="2:23" x14ac:dyDescent="0.2">
      <c r="B63" s="42">
        <v>55</v>
      </c>
      <c r="C63" s="44">
        <f t="shared" si="1"/>
        <v>276484.77725146449</v>
      </c>
      <c r="D63" s="44"/>
      <c r="E63" s="42">
        <v>2018</v>
      </c>
      <c r="F63" s="8">
        <v>43720</v>
      </c>
      <c r="G63" s="42" t="s">
        <v>4</v>
      </c>
      <c r="H63" s="45">
        <v>111.63800000000001</v>
      </c>
      <c r="I63" s="45"/>
      <c r="J63" s="42">
        <v>8.6</v>
      </c>
      <c r="K63" s="46">
        <f t="shared" si="0"/>
        <v>8294.5433175439339</v>
      </c>
      <c r="L63" s="47"/>
      <c r="M63" s="6">
        <f>IF(J63="","",(K63/J63)/LOOKUP(RIGHT($D$2,3),定数!$A$6:$A$13,定数!$B$6:$B$13))</f>
        <v>9.6448178110975977</v>
      </c>
      <c r="N63" s="42">
        <v>2018</v>
      </c>
      <c r="O63" s="8">
        <v>43720</v>
      </c>
      <c r="P63" s="45">
        <v>111.55200000000001</v>
      </c>
      <c r="Q63" s="45"/>
      <c r="R63" s="48">
        <f>IF(P63="","",T63*M63*LOOKUP(RIGHT($D$2,3),定数!$A$6:$A$13,定数!$B$6:$B$13))</f>
        <v>-8294.543317543792</v>
      </c>
      <c r="S63" s="48"/>
      <c r="T63" s="49">
        <f t="shared" si="3"/>
        <v>-8.5999999999998522</v>
      </c>
      <c r="U63" s="49"/>
      <c r="V63" t="str">
        <f t="shared" si="5"/>
        <v/>
      </c>
      <c r="W63">
        <f t="shared" si="2"/>
        <v>1</v>
      </c>
    </row>
    <row r="64" spans="2:23" x14ac:dyDescent="0.2">
      <c r="B64" s="42">
        <v>56</v>
      </c>
      <c r="C64" s="44">
        <f t="shared" si="1"/>
        <v>268190.23393392068</v>
      </c>
      <c r="D64" s="44"/>
      <c r="E64" s="42">
        <v>2016</v>
      </c>
      <c r="F64" s="8">
        <v>43721</v>
      </c>
      <c r="G64" s="42" t="s">
        <v>3</v>
      </c>
      <c r="H64" s="45">
        <v>111.24299999999999</v>
      </c>
      <c r="I64" s="45"/>
      <c r="J64" s="42">
        <v>21.9</v>
      </c>
      <c r="K64" s="46">
        <f t="shared" si="0"/>
        <v>8045.7070180176197</v>
      </c>
      <c r="L64" s="47"/>
      <c r="M64" s="6">
        <f>IF(J64="","",(K64/J64)/LOOKUP(RIGHT($D$2,3),定数!$A$6:$A$13,定数!$B$6:$B$13))</f>
        <v>3.6738388210126116</v>
      </c>
      <c r="N64" s="42">
        <v>2018</v>
      </c>
      <c r="O64" s="8">
        <v>43721</v>
      </c>
      <c r="P64" s="45">
        <v>111.462</v>
      </c>
      <c r="Q64" s="45"/>
      <c r="R64" s="48">
        <f>IF(P64="","",T64*M64*LOOKUP(RIGHT($D$2,3),定数!$A$6:$A$13,定数!$B$6:$B$13))</f>
        <v>-8045.7070180179244</v>
      </c>
      <c r="S64" s="48"/>
      <c r="T64" s="49">
        <f t="shared" si="3"/>
        <v>-21.90000000000083</v>
      </c>
      <c r="U64" s="49"/>
      <c r="V64" t="str">
        <f t="shared" si="5"/>
        <v/>
      </c>
      <c r="W64">
        <f t="shared" si="2"/>
        <v>2</v>
      </c>
    </row>
    <row r="65" spans="2:23" x14ac:dyDescent="0.2">
      <c r="B65" s="42">
        <v>57</v>
      </c>
      <c r="C65" s="44">
        <f t="shared" si="1"/>
        <v>260144.52691590277</v>
      </c>
      <c r="D65" s="44"/>
      <c r="E65" s="42">
        <v>2018</v>
      </c>
      <c r="F65" s="8">
        <v>43631</v>
      </c>
      <c r="G65" s="42" t="s">
        <v>4</v>
      </c>
      <c r="H65" s="45">
        <v>112.038</v>
      </c>
      <c r="I65" s="45"/>
      <c r="J65" s="42">
        <v>7.9</v>
      </c>
      <c r="K65" s="46">
        <f t="shared" si="0"/>
        <v>7804.3358074770831</v>
      </c>
      <c r="L65" s="47"/>
      <c r="M65" s="6">
        <f>IF(J65="","",(K65/J65)/LOOKUP(RIGHT($D$2,3),定数!$A$6:$A$13,定数!$B$6:$B$13))</f>
        <v>9.8789060854140285</v>
      </c>
      <c r="N65" s="42">
        <v>2018</v>
      </c>
      <c r="O65" s="88">
        <v>43725</v>
      </c>
      <c r="P65" s="45">
        <v>111.959</v>
      </c>
      <c r="Q65" s="45"/>
      <c r="R65" s="48">
        <f>IF(P65="","",T65*M65*LOOKUP(RIGHT($D$2,3),定数!$A$6:$A$13,定数!$B$6:$B$13))</f>
        <v>-7804.3358074764428</v>
      </c>
      <c r="S65" s="48"/>
      <c r="T65" s="49">
        <f t="shared" si="3"/>
        <v>-7.899999999999352</v>
      </c>
      <c r="U65" s="49"/>
      <c r="V65" t="str">
        <f t="shared" si="5"/>
        <v/>
      </c>
      <c r="W65">
        <f t="shared" si="2"/>
        <v>3</v>
      </c>
    </row>
    <row r="66" spans="2:23" x14ac:dyDescent="0.2">
      <c r="B66" s="42">
        <v>58</v>
      </c>
      <c r="C66" s="44">
        <f t="shared" si="1"/>
        <v>252340.19110842631</v>
      </c>
      <c r="D66" s="44"/>
      <c r="E66" s="42">
        <v>2018</v>
      </c>
      <c r="F66" s="8">
        <v>43723</v>
      </c>
      <c r="G66" s="42" t="s">
        <v>4</v>
      </c>
      <c r="H66" s="45">
        <v>112.03</v>
      </c>
      <c r="I66" s="45"/>
      <c r="J66" s="42">
        <v>7</v>
      </c>
      <c r="K66" s="46">
        <f t="shared" si="0"/>
        <v>7570.2057332527893</v>
      </c>
      <c r="L66" s="47"/>
      <c r="M66" s="6">
        <f>IF(J66="","",(K66/J66)/LOOKUP(RIGHT($D$2,3),定数!$A$6:$A$13,定数!$B$6:$B$13))</f>
        <v>10.814579618932555</v>
      </c>
      <c r="N66" s="42">
        <v>2018</v>
      </c>
      <c r="O66" s="8">
        <v>43725</v>
      </c>
      <c r="P66" s="45">
        <v>111.96</v>
      </c>
      <c r="Q66" s="45"/>
      <c r="R66" s="48">
        <f>IF(P66="","",T66*M66*LOOKUP(RIGHT($D$2,3),定数!$A$6:$A$13,定数!$B$6:$B$13))</f>
        <v>-7570.2057332535869</v>
      </c>
      <c r="S66" s="48"/>
      <c r="T66" s="49">
        <f t="shared" si="3"/>
        <v>-7.000000000000739</v>
      </c>
      <c r="U66" s="49"/>
      <c r="V66" t="str">
        <f t="shared" si="5"/>
        <v/>
      </c>
      <c r="W66">
        <f t="shared" si="2"/>
        <v>4</v>
      </c>
    </row>
    <row r="67" spans="2:23" x14ac:dyDescent="0.2">
      <c r="B67" s="42">
        <v>59</v>
      </c>
      <c r="C67" s="44">
        <f t="shared" si="1"/>
        <v>244769.98537517272</v>
      </c>
      <c r="D67" s="44"/>
      <c r="E67" s="42">
        <v>2018</v>
      </c>
      <c r="F67" s="8">
        <v>43726</v>
      </c>
      <c r="G67" s="42" t="s">
        <v>4</v>
      </c>
      <c r="H67" s="45">
        <v>111.994</v>
      </c>
      <c r="I67" s="45"/>
      <c r="J67" s="42">
        <v>12.1</v>
      </c>
      <c r="K67" s="46">
        <f t="shared" si="0"/>
        <v>7343.0995612551815</v>
      </c>
      <c r="L67" s="47"/>
      <c r="M67" s="6">
        <f>IF(J67="","",(K67/J67)/LOOKUP(RIGHT($D$2,3),定数!$A$6:$A$13,定数!$B$6:$B$13))</f>
        <v>6.0686773233513893</v>
      </c>
      <c r="N67" s="42">
        <v>2018</v>
      </c>
      <c r="O67" s="8">
        <v>43726</v>
      </c>
      <c r="P67" s="89">
        <v>112.15</v>
      </c>
      <c r="Q67" s="89"/>
      <c r="R67" s="48">
        <f>IF(P67="","",T67*M67*LOOKUP(RIGHT($D$2,3),定数!$A$6:$A$13,定数!$B$6:$B$13))</f>
        <v>9467.1366244285273</v>
      </c>
      <c r="S67" s="48"/>
      <c r="T67" s="49">
        <f t="shared" si="3"/>
        <v>15.600000000000591</v>
      </c>
      <c r="U67" s="49"/>
      <c r="V67" t="str">
        <f t="shared" si="5"/>
        <v/>
      </c>
      <c r="W67">
        <f t="shared" si="2"/>
        <v>0</v>
      </c>
    </row>
    <row r="68" spans="2:23" x14ac:dyDescent="0.2">
      <c r="B68" s="42">
        <v>60</v>
      </c>
      <c r="C68" s="44">
        <f t="shared" si="1"/>
        <v>254237.12199960125</v>
      </c>
      <c r="D68" s="44"/>
      <c r="E68" s="42">
        <v>2018</v>
      </c>
      <c r="F68" s="8">
        <v>43729</v>
      </c>
      <c r="G68" s="42" t="s">
        <v>4</v>
      </c>
      <c r="H68" s="45">
        <v>112.506</v>
      </c>
      <c r="I68" s="45"/>
      <c r="J68" s="42">
        <v>7.8</v>
      </c>
      <c r="K68" s="46">
        <f t="shared" si="0"/>
        <v>7627.1136599880374</v>
      </c>
      <c r="L68" s="47"/>
      <c r="M68" s="6">
        <f>IF(J68="","",(K68/J68)/LOOKUP(RIGHT($D$2,3),定数!$A$6:$A$13,定数!$B$6:$B$13))</f>
        <v>9.77835084613851</v>
      </c>
      <c r="N68" s="42">
        <v>2018</v>
      </c>
      <c r="O68" s="8">
        <v>43729</v>
      </c>
      <c r="P68" s="45">
        <v>112.598</v>
      </c>
      <c r="Q68" s="45"/>
      <c r="R68" s="48">
        <f>IF(P68="","",T68*M68*LOOKUP(RIGHT($D$2,3),定数!$A$6:$A$13,定数!$B$6:$B$13))</f>
        <v>8996.0827784473076</v>
      </c>
      <c r="S68" s="48"/>
      <c r="T68" s="49">
        <f t="shared" si="3"/>
        <v>9.1999999999998749</v>
      </c>
      <c r="U68" s="49"/>
      <c r="V68" t="str">
        <f t="shared" si="5"/>
        <v/>
      </c>
      <c r="W68">
        <f t="shared" si="2"/>
        <v>0</v>
      </c>
    </row>
    <row r="69" spans="2:23" x14ac:dyDescent="0.2">
      <c r="B69" s="42">
        <v>61</v>
      </c>
      <c r="C69" s="44">
        <f t="shared" si="1"/>
        <v>263233.20477804856</v>
      </c>
      <c r="D69" s="44"/>
      <c r="E69" s="42">
        <v>2018</v>
      </c>
      <c r="F69" s="8">
        <v>43736</v>
      </c>
      <c r="G69" s="42" t="s">
        <v>4</v>
      </c>
      <c r="H69" s="45">
        <v>113.434</v>
      </c>
      <c r="I69" s="45"/>
      <c r="J69" s="42">
        <v>10.4</v>
      </c>
      <c r="K69" s="46">
        <f t="shared" si="0"/>
        <v>7896.9961433414564</v>
      </c>
      <c r="L69" s="47"/>
      <c r="M69" s="6">
        <f>IF(J69="","",(K69/J69)/LOOKUP(RIGHT($D$2,3),定数!$A$6:$A$13,定数!$B$6:$B$13))</f>
        <v>7.5932655224437076</v>
      </c>
      <c r="N69" s="42">
        <v>2018</v>
      </c>
      <c r="O69" s="8">
        <v>43736</v>
      </c>
      <c r="P69" s="45">
        <v>113.565</v>
      </c>
      <c r="Q69" s="45"/>
      <c r="R69" s="48">
        <f>IF(P69="","",T69*M69*LOOKUP(RIGHT($D$2,3),定数!$A$6:$A$13,定数!$B$6:$B$13))</f>
        <v>9947.1778344012746</v>
      </c>
      <c r="S69" s="48"/>
      <c r="T69" s="49">
        <f t="shared" si="3"/>
        <v>13.100000000000023</v>
      </c>
      <c r="U69" s="49"/>
      <c r="V69" t="str">
        <f t="shared" si="5"/>
        <v/>
      </c>
      <c r="W69">
        <f t="shared" si="2"/>
        <v>0</v>
      </c>
    </row>
    <row r="70" spans="2:23" x14ac:dyDescent="0.2">
      <c r="B70" s="42">
        <v>62</v>
      </c>
      <c r="C70" s="44">
        <f t="shared" si="1"/>
        <v>273180.38261244982</v>
      </c>
      <c r="D70" s="44"/>
      <c r="E70" s="42">
        <v>2018</v>
      </c>
      <c r="F70" s="8">
        <v>43740</v>
      </c>
      <c r="G70" s="42" t="s">
        <v>4</v>
      </c>
      <c r="H70" s="45">
        <v>113.99</v>
      </c>
      <c r="I70" s="45"/>
      <c r="J70" s="42">
        <v>7.9</v>
      </c>
      <c r="K70" s="46">
        <f t="shared" si="0"/>
        <v>8195.4114783734949</v>
      </c>
      <c r="L70" s="47"/>
      <c r="M70" s="6">
        <f>IF(J70="","",(K70/J70)/LOOKUP(RIGHT($D$2,3),定数!$A$6:$A$13,定数!$B$6:$B$13))</f>
        <v>10.373938580219612</v>
      </c>
      <c r="N70" s="42">
        <v>2018</v>
      </c>
      <c r="O70" s="8">
        <v>43740</v>
      </c>
      <c r="P70" s="45">
        <v>113.911</v>
      </c>
      <c r="Q70" s="45"/>
      <c r="R70" s="48">
        <f>IF(P70="","",T70*M70*LOOKUP(RIGHT($D$2,3),定数!$A$6:$A$13,定数!$B$6:$B$13))</f>
        <v>-8195.4114783728219</v>
      </c>
      <c r="S70" s="48"/>
      <c r="T70" s="49">
        <f t="shared" si="3"/>
        <v>-7.899999999999352</v>
      </c>
      <c r="U70" s="49"/>
      <c r="V70" t="str">
        <f t="shared" si="5"/>
        <v/>
      </c>
      <c r="W70">
        <f t="shared" si="2"/>
        <v>1</v>
      </c>
    </row>
    <row r="71" spans="2:23" x14ac:dyDescent="0.2">
      <c r="B71" s="42">
        <v>63</v>
      </c>
      <c r="C71" s="44">
        <f t="shared" si="1"/>
        <v>264984.971134077</v>
      </c>
      <c r="D71" s="44"/>
      <c r="E71" s="42">
        <v>2018</v>
      </c>
      <c r="F71" s="8">
        <v>43740</v>
      </c>
      <c r="G71" s="42" t="s">
        <v>4</v>
      </c>
      <c r="H71" s="45">
        <v>113.988</v>
      </c>
      <c r="I71" s="45"/>
      <c r="J71" s="42">
        <v>7.7</v>
      </c>
      <c r="K71" s="46">
        <f t="shared" si="0"/>
        <v>7949.5491340223098</v>
      </c>
      <c r="L71" s="47"/>
      <c r="M71" s="6">
        <f>IF(J71="","",(K71/J71)/LOOKUP(RIGHT($D$2,3),定数!$A$6:$A$13,定数!$B$6:$B$13))</f>
        <v>10.32408978444456</v>
      </c>
      <c r="N71" s="42">
        <v>2018</v>
      </c>
      <c r="O71" s="8">
        <v>43740</v>
      </c>
      <c r="P71" s="45">
        <v>113.911</v>
      </c>
      <c r="Q71" s="45"/>
      <c r="R71" s="48">
        <f>IF(P71="","",T71*M71*LOOKUP(RIGHT($D$2,3),定数!$A$6:$A$13,定数!$B$6:$B$13))</f>
        <v>-7949.5491340221233</v>
      </c>
      <c r="S71" s="48"/>
      <c r="T71" s="49">
        <f t="shared" si="3"/>
        <v>-7.6999999999998181</v>
      </c>
      <c r="U71" s="49"/>
      <c r="V71" t="str">
        <f t="shared" si="5"/>
        <v/>
      </c>
      <c r="W71">
        <f t="shared" si="2"/>
        <v>2</v>
      </c>
    </row>
    <row r="72" spans="2:23" x14ac:dyDescent="0.2">
      <c r="B72" s="42">
        <v>64</v>
      </c>
      <c r="C72" s="44">
        <f t="shared" si="1"/>
        <v>257035.42200005488</v>
      </c>
      <c r="D72" s="44"/>
      <c r="E72" s="42">
        <v>2018</v>
      </c>
      <c r="F72" s="8">
        <v>43744</v>
      </c>
      <c r="G72" s="42" t="s">
        <v>3</v>
      </c>
      <c r="H72" s="45">
        <v>113.70099999999999</v>
      </c>
      <c r="I72" s="45"/>
      <c r="J72" s="42">
        <v>11.8</v>
      </c>
      <c r="K72" s="46">
        <f t="shared" si="0"/>
        <v>7711.0626600016458</v>
      </c>
      <c r="L72" s="47"/>
      <c r="M72" s="6">
        <f>IF(J72="","",(K72/J72)/LOOKUP(RIGHT($D$2,3),定数!$A$6:$A$13,定数!$B$6:$B$13))</f>
        <v>6.5347988644081738</v>
      </c>
      <c r="N72" s="42">
        <v>2018</v>
      </c>
      <c r="O72" s="8">
        <v>43746</v>
      </c>
      <c r="P72" s="45">
        <v>113.819</v>
      </c>
      <c r="Q72" s="45"/>
      <c r="R72" s="48">
        <f>IF(P72="","",T72*M72*LOOKUP(RIGHT($D$2,3),定数!$A$6:$A$13,定数!$B$6:$B$13))</f>
        <v>-7711.062660002247</v>
      </c>
      <c r="S72" s="48"/>
      <c r="T72" s="49">
        <f t="shared" si="3"/>
        <v>-11.800000000000921</v>
      </c>
      <c r="U72" s="49"/>
      <c r="V72" t="str">
        <f t="shared" si="5"/>
        <v/>
      </c>
      <c r="W72">
        <f t="shared" si="2"/>
        <v>3</v>
      </c>
    </row>
    <row r="73" spans="2:23" x14ac:dyDescent="0.2">
      <c r="B73" s="42">
        <v>65</v>
      </c>
      <c r="C73" s="44">
        <f t="shared" si="1"/>
        <v>249324.35934005264</v>
      </c>
      <c r="D73" s="44"/>
      <c r="E73" s="42">
        <v>2018</v>
      </c>
      <c r="F73" s="8">
        <v>43754</v>
      </c>
      <c r="G73" s="42" t="s">
        <v>4</v>
      </c>
      <c r="H73" s="45">
        <v>112.129</v>
      </c>
      <c r="I73" s="45"/>
      <c r="J73" s="42">
        <v>11</v>
      </c>
      <c r="K73" s="46">
        <f t="shared" ref="K73:K108" si="6">IF(J73="","",C73*0.03)</f>
        <v>7479.7307802015794</v>
      </c>
      <c r="L73" s="47"/>
      <c r="M73" s="6">
        <f>IF(J73="","",(K73/J73)/LOOKUP(RIGHT($D$2,3),定数!$A$6:$A$13,定数!$B$6:$B$13))</f>
        <v>6.7997552547287077</v>
      </c>
      <c r="N73" s="42">
        <v>2018</v>
      </c>
      <c r="O73" s="8">
        <v>43754</v>
      </c>
      <c r="P73" s="45">
        <v>112.01900000000001</v>
      </c>
      <c r="Q73" s="45"/>
      <c r="R73" s="48">
        <f>IF(P73="","",T73*M73*LOOKUP(RIGHT($D$2,3),定数!$A$6:$A$13,定数!$B$6:$B$13))</f>
        <v>-7479.7307802015393</v>
      </c>
      <c r="S73" s="48"/>
      <c r="T73" s="49">
        <f t="shared" si="3"/>
        <v>-10.999999999999943</v>
      </c>
      <c r="U73" s="49"/>
      <c r="V73" t="str">
        <f t="shared" si="5"/>
        <v/>
      </c>
      <c r="W73">
        <f t="shared" si="2"/>
        <v>4</v>
      </c>
    </row>
    <row r="74" spans="2:23" x14ac:dyDescent="0.2">
      <c r="B74" s="42">
        <v>66</v>
      </c>
      <c r="C74" s="44">
        <f t="shared" ref="C74:C108" si="7">IF(R73="","",C73+R73)</f>
        <v>241844.62855985112</v>
      </c>
      <c r="D74" s="44"/>
      <c r="E74" s="42">
        <v>2018</v>
      </c>
      <c r="F74" s="8">
        <v>43754</v>
      </c>
      <c r="G74" s="42" t="s">
        <v>4</v>
      </c>
      <c r="H74" s="45">
        <v>112.188</v>
      </c>
      <c r="I74" s="45"/>
      <c r="J74" s="42">
        <v>15.7</v>
      </c>
      <c r="K74" s="46">
        <f t="shared" si="6"/>
        <v>7255.3388567955335</v>
      </c>
      <c r="L74" s="47"/>
      <c r="M74" s="6">
        <f>IF(J74="","",(K74/J74)/LOOKUP(RIGHT($D$2,3),定数!$A$6:$A$13,定数!$B$6:$B$13))</f>
        <v>4.621234940634098</v>
      </c>
      <c r="N74" s="42">
        <v>2018</v>
      </c>
      <c r="O74" s="88">
        <v>43755</v>
      </c>
      <c r="P74" s="45">
        <v>112.26900000000001</v>
      </c>
      <c r="Q74" s="45"/>
      <c r="R74" s="48">
        <f>IF(P74="","",T74*M74*LOOKUP(RIGHT($D$2,3),定数!$A$6:$A$13,定数!$B$6:$B$13))</f>
        <v>3743.200301913761</v>
      </c>
      <c r="S74" s="48"/>
      <c r="T74" s="49">
        <f t="shared" si="3"/>
        <v>8.100000000000307</v>
      </c>
      <c r="U74" s="49"/>
      <c r="V74" t="str">
        <f t="shared" si="5"/>
        <v/>
      </c>
      <c r="W74">
        <f t="shared" si="5"/>
        <v>0</v>
      </c>
    </row>
    <row r="75" spans="2:23" x14ac:dyDescent="0.2">
      <c r="B75" s="42">
        <v>67</v>
      </c>
      <c r="C75" s="44">
        <f t="shared" si="7"/>
        <v>245587.82886176486</v>
      </c>
      <c r="D75" s="44"/>
      <c r="E75" s="42">
        <v>2018</v>
      </c>
      <c r="F75" s="8">
        <v>43755</v>
      </c>
      <c r="G75" s="42" t="s">
        <v>4</v>
      </c>
      <c r="H75" s="45">
        <v>112.181</v>
      </c>
      <c r="I75" s="45"/>
      <c r="J75" s="42">
        <v>9.4</v>
      </c>
      <c r="K75" s="46">
        <f t="shared" si="6"/>
        <v>7367.6348658529459</v>
      </c>
      <c r="L75" s="47"/>
      <c r="M75" s="6">
        <f>IF(J75="","",(K75/J75)/LOOKUP(RIGHT($D$2,3),定数!$A$6:$A$13,定数!$B$6:$B$13))</f>
        <v>7.8379094317584528</v>
      </c>
      <c r="N75" s="42">
        <v>2018</v>
      </c>
      <c r="O75" s="8">
        <v>43755</v>
      </c>
      <c r="P75" s="45">
        <v>112.297</v>
      </c>
      <c r="Q75" s="45"/>
      <c r="R75" s="48">
        <f>IF(P75="","",T75*M75*LOOKUP(RIGHT($D$2,3),定数!$A$6:$A$13,定数!$B$6:$B$13))</f>
        <v>9091.9749408397784</v>
      </c>
      <c r="S75" s="48"/>
      <c r="T75" s="49">
        <f t="shared" si="3"/>
        <v>11.599999999999966</v>
      </c>
      <c r="U75" s="49"/>
      <c r="V75" t="str">
        <f t="shared" ref="V75:W90" si="8">IF(S75&lt;&gt;"",IF(S75&lt;0,1+V74,0),"")</f>
        <v/>
      </c>
      <c r="W75">
        <f t="shared" si="8"/>
        <v>0</v>
      </c>
    </row>
    <row r="76" spans="2:23" x14ac:dyDescent="0.2">
      <c r="B76" s="42">
        <v>68</v>
      </c>
      <c r="C76" s="44">
        <f t="shared" si="7"/>
        <v>254679.80380260464</v>
      </c>
      <c r="D76" s="44"/>
      <c r="E76" s="42">
        <v>2018</v>
      </c>
      <c r="F76" s="8">
        <v>43758</v>
      </c>
      <c r="G76" s="42" t="s">
        <v>4</v>
      </c>
      <c r="H76" s="45">
        <v>112.563</v>
      </c>
      <c r="I76" s="45"/>
      <c r="J76" s="42">
        <v>17.399999999999999</v>
      </c>
      <c r="K76" s="46">
        <f t="shared" si="6"/>
        <v>7640.394114078139</v>
      </c>
      <c r="L76" s="47"/>
      <c r="M76" s="6">
        <f>IF(J76="","",(K76/J76)/LOOKUP(RIGHT($D$2,3),定数!$A$6:$A$13,定数!$B$6:$B$13))</f>
        <v>4.3910311000449074</v>
      </c>
      <c r="N76" s="42">
        <v>2018</v>
      </c>
      <c r="O76" s="8">
        <v>43758</v>
      </c>
      <c r="P76" s="45">
        <v>112.389</v>
      </c>
      <c r="Q76" s="45"/>
      <c r="R76" s="48">
        <f>IF(P76="","",T76*M76*LOOKUP(RIGHT($D$2,3),定数!$A$6:$A$13,定数!$B$6:$B$13))</f>
        <v>-7640.3941140784282</v>
      </c>
      <c r="S76" s="48"/>
      <c r="T76" s="49">
        <f t="shared" ref="T76:T108" si="9">IF(P76="","",IF(G76="買",(P76-H76),(H76-P76))*IF(RIGHT($D$2,3)="JPY",100,10000))</f>
        <v>-17.400000000000659</v>
      </c>
      <c r="U76" s="49"/>
      <c r="V76" t="str">
        <f t="shared" si="8"/>
        <v/>
      </c>
      <c r="W76">
        <f t="shared" si="8"/>
        <v>1</v>
      </c>
    </row>
    <row r="77" spans="2:23" x14ac:dyDescent="0.2">
      <c r="B77" s="42">
        <v>69</v>
      </c>
      <c r="C77" s="44">
        <f t="shared" si="7"/>
        <v>247039.40968852621</v>
      </c>
      <c r="D77" s="44"/>
      <c r="E77" s="42">
        <v>2018</v>
      </c>
      <c r="F77" s="8">
        <v>43762</v>
      </c>
      <c r="G77" s="42" t="s">
        <v>4</v>
      </c>
      <c r="H77" s="45">
        <v>112.471</v>
      </c>
      <c r="I77" s="45"/>
      <c r="J77" s="42">
        <v>12.4</v>
      </c>
      <c r="K77" s="46">
        <f t="shared" si="6"/>
        <v>7411.1822906557863</v>
      </c>
      <c r="L77" s="47"/>
      <c r="M77" s="6">
        <f>IF(J77="","",(K77/J77)/LOOKUP(RIGHT($D$2,3),定数!$A$6:$A$13,定数!$B$6:$B$13))</f>
        <v>5.9767599118191823</v>
      </c>
      <c r="N77" s="42">
        <v>2018</v>
      </c>
      <c r="O77" s="8">
        <v>43762</v>
      </c>
      <c r="P77" s="45">
        <v>112.34699999999999</v>
      </c>
      <c r="Q77" s="45"/>
      <c r="R77" s="48">
        <f>IF(P77="","",T77*M77*LOOKUP(RIGHT($D$2,3),定数!$A$6:$A$13,定数!$B$6:$B$13))</f>
        <v>-7411.1822906563502</v>
      </c>
      <c r="S77" s="48"/>
      <c r="T77" s="49">
        <f t="shared" si="9"/>
        <v>-12.400000000000944</v>
      </c>
      <c r="U77" s="49"/>
      <c r="V77" t="str">
        <f t="shared" si="8"/>
        <v/>
      </c>
      <c r="W77">
        <f t="shared" si="8"/>
        <v>2</v>
      </c>
    </row>
    <row r="78" spans="2:23" x14ac:dyDescent="0.2">
      <c r="B78" s="42">
        <v>70</v>
      </c>
      <c r="C78" s="44">
        <f t="shared" si="7"/>
        <v>239628.22739786986</v>
      </c>
      <c r="D78" s="44"/>
      <c r="E78" s="42">
        <v>2018</v>
      </c>
      <c r="F78" s="8">
        <v>43767</v>
      </c>
      <c r="G78" s="42" t="s">
        <v>4</v>
      </c>
      <c r="H78" s="45">
        <v>111.97</v>
      </c>
      <c r="I78" s="45"/>
      <c r="J78" s="42">
        <v>12.5</v>
      </c>
      <c r="K78" s="46">
        <f t="shared" si="6"/>
        <v>7188.8468219360957</v>
      </c>
      <c r="L78" s="47"/>
      <c r="M78" s="6">
        <f>IF(J78="","",(K78/J78)/LOOKUP(RIGHT($D$2,3),定数!$A$6:$A$13,定数!$B$6:$B$13))</f>
        <v>5.7510774575488766</v>
      </c>
      <c r="N78" s="42">
        <v>2018</v>
      </c>
      <c r="O78" s="8">
        <v>43767</v>
      </c>
      <c r="P78" s="45">
        <v>112.13200000000001</v>
      </c>
      <c r="Q78" s="45"/>
      <c r="R78" s="48">
        <f>IF(P78="","",T78*M78*LOOKUP(RIGHT($D$2,3),定数!$A$6:$A$13,定数!$B$6:$B$13))</f>
        <v>9316.7454812295327</v>
      </c>
      <c r="S78" s="48"/>
      <c r="T78" s="49">
        <f t="shared" si="9"/>
        <v>16.200000000000614</v>
      </c>
      <c r="U78" s="49"/>
      <c r="V78" t="str">
        <f t="shared" si="8"/>
        <v/>
      </c>
      <c r="W78">
        <f t="shared" si="8"/>
        <v>0</v>
      </c>
    </row>
    <row r="79" spans="2:23" x14ac:dyDescent="0.2">
      <c r="B79" s="42">
        <v>71</v>
      </c>
      <c r="C79" s="44">
        <f t="shared" si="7"/>
        <v>248944.9728790994</v>
      </c>
      <c r="D79" s="44"/>
      <c r="E79" s="42">
        <v>2018</v>
      </c>
      <c r="F79" s="8">
        <v>43768</v>
      </c>
      <c r="G79" s="42" t="s">
        <v>4</v>
      </c>
      <c r="H79" s="45">
        <v>112.843</v>
      </c>
      <c r="I79" s="45"/>
      <c r="J79" s="42">
        <v>17.100000000000001</v>
      </c>
      <c r="K79" s="46">
        <f t="shared" si="6"/>
        <v>7468.3491863729814</v>
      </c>
      <c r="L79" s="47"/>
      <c r="M79" s="6">
        <f>IF(J79="","",(K79/J79)/LOOKUP(RIGHT($D$2,3),定数!$A$6:$A$13,定数!$B$6:$B$13))</f>
        <v>4.3674556645456031</v>
      </c>
      <c r="N79" s="42">
        <v>2018</v>
      </c>
      <c r="O79" s="8">
        <v>43769</v>
      </c>
      <c r="P79" s="45">
        <v>113.075</v>
      </c>
      <c r="Q79" s="45"/>
      <c r="R79" s="48">
        <f>IF(P79="","",T79*M79*LOOKUP(RIGHT($D$2,3),定数!$A$6:$A$13,定数!$B$6:$B$13))</f>
        <v>10132.497141745769</v>
      </c>
      <c r="S79" s="48"/>
      <c r="T79" s="49">
        <f t="shared" si="9"/>
        <v>23.199999999999932</v>
      </c>
      <c r="U79" s="49"/>
      <c r="V79" t="str">
        <f t="shared" si="8"/>
        <v/>
      </c>
      <c r="W79">
        <f t="shared" si="8"/>
        <v>0</v>
      </c>
    </row>
    <row r="80" spans="2:23" x14ac:dyDescent="0.2">
      <c r="B80" s="42">
        <v>72</v>
      </c>
      <c r="C80" s="44">
        <f t="shared" si="7"/>
        <v>259077.47002084515</v>
      </c>
      <c r="D80" s="44"/>
      <c r="E80" s="42">
        <v>2018</v>
      </c>
      <c r="F80" s="8">
        <v>43771</v>
      </c>
      <c r="G80" s="42" t="s">
        <v>4</v>
      </c>
      <c r="H80" s="45">
        <v>112.983</v>
      </c>
      <c r="I80" s="45"/>
      <c r="J80" s="42">
        <v>19.399999999999999</v>
      </c>
      <c r="K80" s="46">
        <f t="shared" si="6"/>
        <v>7772.3241006253547</v>
      </c>
      <c r="L80" s="47"/>
      <c r="M80" s="6">
        <f>IF(J80="","",(K80/J80)/LOOKUP(RIGHT($D$2,3),定数!$A$6:$A$13,定数!$B$6:$B$13))</f>
        <v>4.0063526291883269</v>
      </c>
      <c r="N80" s="42">
        <v>2018</v>
      </c>
      <c r="O80" s="8">
        <v>43772</v>
      </c>
      <c r="P80" s="45">
        <v>113.249</v>
      </c>
      <c r="Q80" s="45"/>
      <c r="R80" s="48">
        <f>IF(P80="","",T80*M80*LOOKUP(RIGHT($D$2,3),定数!$A$6:$A$13,定数!$B$6:$B$13))</f>
        <v>10656.897993640594</v>
      </c>
      <c r="S80" s="48"/>
      <c r="T80" s="49">
        <f t="shared" si="9"/>
        <v>26.599999999999113</v>
      </c>
      <c r="U80" s="49"/>
      <c r="V80" t="str">
        <f t="shared" si="8"/>
        <v/>
      </c>
      <c r="W80">
        <f t="shared" si="8"/>
        <v>0</v>
      </c>
    </row>
    <row r="81" spans="2:23" x14ac:dyDescent="0.2">
      <c r="B81" s="42">
        <v>73</v>
      </c>
      <c r="C81" s="44">
        <f t="shared" si="7"/>
        <v>269734.36801448575</v>
      </c>
      <c r="D81" s="44"/>
      <c r="E81" s="42">
        <v>2018</v>
      </c>
      <c r="F81" s="8">
        <v>43774</v>
      </c>
      <c r="G81" s="42" t="s">
        <v>4</v>
      </c>
      <c r="H81" s="45">
        <v>113.214</v>
      </c>
      <c r="I81" s="45"/>
      <c r="J81" s="42">
        <v>6.7</v>
      </c>
      <c r="K81" s="46">
        <f t="shared" si="6"/>
        <v>8092.0310404345719</v>
      </c>
      <c r="L81" s="47"/>
      <c r="M81" s="6">
        <f>IF(J81="","",(K81/J81)/LOOKUP(RIGHT($D$2,3),定数!$A$6:$A$13,定数!$B$6:$B$13))</f>
        <v>12.077658269305331</v>
      </c>
      <c r="N81" s="42">
        <v>2018</v>
      </c>
      <c r="O81" s="8">
        <v>43774</v>
      </c>
      <c r="P81" s="45">
        <v>113.289</v>
      </c>
      <c r="Q81" s="45"/>
      <c r="R81" s="48">
        <f>IF(P81="","",T81*M81*LOOKUP(RIGHT($D$2,3),定数!$A$6:$A$13,定数!$B$6:$B$13))</f>
        <v>9058.2437019793415</v>
      </c>
      <c r="S81" s="48"/>
      <c r="T81" s="49">
        <f t="shared" si="9"/>
        <v>7.5000000000002842</v>
      </c>
      <c r="U81" s="49"/>
      <c r="V81" t="str">
        <f t="shared" si="8"/>
        <v/>
      </c>
      <c r="W81">
        <f t="shared" si="8"/>
        <v>0</v>
      </c>
    </row>
    <row r="82" spans="2:23" x14ac:dyDescent="0.2">
      <c r="B82" s="42">
        <v>74</v>
      </c>
      <c r="C82" s="44">
        <f t="shared" si="7"/>
        <v>278792.61171646509</v>
      </c>
      <c r="D82" s="44"/>
      <c r="E82" s="42">
        <v>2018</v>
      </c>
      <c r="F82" s="8">
        <v>43777</v>
      </c>
      <c r="G82" s="42" t="s">
        <v>4</v>
      </c>
      <c r="H82" s="45">
        <v>113.726</v>
      </c>
      <c r="I82" s="45"/>
      <c r="J82" s="42">
        <v>7.3</v>
      </c>
      <c r="K82" s="46">
        <f t="shared" si="6"/>
        <v>8363.7783514939529</v>
      </c>
      <c r="L82" s="47"/>
      <c r="M82" s="6">
        <f>IF(J82="","",(K82/J82)/LOOKUP(RIGHT($D$2,3),定数!$A$6:$A$13,定数!$B$6:$B$13))</f>
        <v>11.457230618484866</v>
      </c>
      <c r="N82" s="42">
        <v>2018</v>
      </c>
      <c r="O82" s="8">
        <v>43777</v>
      </c>
      <c r="P82" s="45">
        <v>113.65300000000001</v>
      </c>
      <c r="Q82" s="45"/>
      <c r="R82" s="48">
        <f>IF(P82="","",T82*M82*LOOKUP(RIGHT($D$2,3),定数!$A$6:$A$13,定数!$B$6:$B$13))</f>
        <v>-8363.7783514931834</v>
      </c>
      <c r="S82" s="48"/>
      <c r="T82" s="49">
        <f t="shared" si="9"/>
        <v>-7.2999999999993292</v>
      </c>
      <c r="U82" s="49"/>
      <c r="V82" t="str">
        <f t="shared" si="8"/>
        <v/>
      </c>
      <c r="W82">
        <f t="shared" si="8"/>
        <v>1</v>
      </c>
    </row>
    <row r="83" spans="2:23" x14ac:dyDescent="0.2">
      <c r="B83" s="42">
        <v>75</v>
      </c>
      <c r="C83" s="44">
        <f t="shared" si="7"/>
        <v>270428.83336497191</v>
      </c>
      <c r="D83" s="44"/>
      <c r="E83" s="42">
        <v>2018</v>
      </c>
      <c r="F83" s="8">
        <v>43779</v>
      </c>
      <c r="G83" s="42" t="s">
        <v>3</v>
      </c>
      <c r="H83" s="45">
        <v>113.77</v>
      </c>
      <c r="I83" s="45"/>
      <c r="J83" s="42">
        <v>10.1</v>
      </c>
      <c r="K83" s="46">
        <f t="shared" si="6"/>
        <v>8112.8650009491575</v>
      </c>
      <c r="L83" s="47"/>
      <c r="M83" s="6">
        <f>IF(J83="","",(K83/J83)/LOOKUP(RIGHT($D$2,3),定数!$A$6:$A$13,定数!$B$6:$B$13))</f>
        <v>8.0325396049001565</v>
      </c>
      <c r="N83" s="42">
        <v>2018</v>
      </c>
      <c r="O83" s="8">
        <v>43779</v>
      </c>
      <c r="P83" s="45">
        <v>113.871</v>
      </c>
      <c r="Q83" s="45"/>
      <c r="R83" s="48">
        <f>IF(P83="","",T83*M83*LOOKUP(RIGHT($D$2,3),定数!$A$6:$A$13,定数!$B$6:$B$13))</f>
        <v>-8112.8650009490857</v>
      </c>
      <c r="S83" s="48"/>
      <c r="T83" s="49">
        <f t="shared" si="9"/>
        <v>-10.099999999999909</v>
      </c>
      <c r="U83" s="49"/>
      <c r="V83" t="str">
        <f t="shared" si="8"/>
        <v/>
      </c>
      <c r="W83">
        <f t="shared" si="8"/>
        <v>2</v>
      </c>
    </row>
    <row r="84" spans="2:23" x14ac:dyDescent="0.2">
      <c r="B84" s="42">
        <v>76</v>
      </c>
      <c r="C84" s="44">
        <f t="shared" si="7"/>
        <v>262315.96836402285</v>
      </c>
      <c r="D84" s="44"/>
      <c r="E84" s="42">
        <v>2018</v>
      </c>
      <c r="F84" s="8">
        <v>43784</v>
      </c>
      <c r="G84" s="42" t="s">
        <v>3</v>
      </c>
      <c r="H84" s="45">
        <v>113.536</v>
      </c>
      <c r="I84" s="45"/>
      <c r="J84" s="42">
        <v>13</v>
      </c>
      <c r="K84" s="46">
        <f t="shared" si="6"/>
        <v>7869.479050920685</v>
      </c>
      <c r="L84" s="47"/>
      <c r="M84" s="6">
        <f>IF(J84="","",(K84/J84)/LOOKUP(RIGHT($D$2,3),定数!$A$6:$A$13,定数!$B$6:$B$13))</f>
        <v>6.0534454237851421</v>
      </c>
      <c r="N84" s="42">
        <v>2018</v>
      </c>
      <c r="O84" s="8">
        <v>43784</v>
      </c>
      <c r="P84" s="45">
        <v>113.366</v>
      </c>
      <c r="Q84" s="45"/>
      <c r="R84" s="48">
        <f>IF(P84="","",T84*M84*LOOKUP(RIGHT($D$2,3),定数!$A$6:$A$13,定数!$B$6:$B$13))</f>
        <v>10290.857220434844</v>
      </c>
      <c r="S84" s="48"/>
      <c r="T84" s="49">
        <f t="shared" si="9"/>
        <v>17.000000000000171</v>
      </c>
      <c r="U84" s="49"/>
      <c r="V84" t="str">
        <f t="shared" si="8"/>
        <v/>
      </c>
      <c r="W84">
        <f t="shared" si="8"/>
        <v>0</v>
      </c>
    </row>
    <row r="85" spans="2:23" x14ac:dyDescent="0.2">
      <c r="B85" s="42">
        <v>77</v>
      </c>
      <c r="C85" s="44">
        <f t="shared" si="7"/>
        <v>272606.82558445766</v>
      </c>
      <c r="D85" s="44"/>
      <c r="E85" s="42">
        <v>2018</v>
      </c>
      <c r="F85" s="8">
        <v>43786</v>
      </c>
      <c r="G85" s="42" t="s">
        <v>3</v>
      </c>
      <c r="H85" s="45">
        <v>112.758</v>
      </c>
      <c r="I85" s="45"/>
      <c r="J85" s="42">
        <v>12.4</v>
      </c>
      <c r="K85" s="46">
        <f t="shared" si="6"/>
        <v>8178.2047675337299</v>
      </c>
      <c r="L85" s="47"/>
      <c r="M85" s="6">
        <f>IF(J85="","",(K85/J85)/LOOKUP(RIGHT($D$2,3),定数!$A$6:$A$13,定数!$B$6:$B$13))</f>
        <v>6.5953264254304269</v>
      </c>
      <c r="N85" s="42">
        <v>2018</v>
      </c>
      <c r="O85" s="8">
        <v>43788</v>
      </c>
      <c r="P85" s="45">
        <v>112.66500000000001</v>
      </c>
      <c r="Q85" s="45"/>
      <c r="R85" s="48">
        <f>IF(P85="","",T85*M85*LOOKUP(RIGHT($D$2,3),定数!$A$6:$A$13,定数!$B$6:$B$13))</f>
        <v>6133.6535756495923</v>
      </c>
      <c r="S85" s="48"/>
      <c r="T85" s="49">
        <f t="shared" si="9"/>
        <v>9.2999999999989313</v>
      </c>
      <c r="U85" s="49"/>
      <c r="V85" t="str">
        <f t="shared" si="8"/>
        <v/>
      </c>
      <c r="W85">
        <f t="shared" si="8"/>
        <v>0</v>
      </c>
    </row>
    <row r="86" spans="2:23" x14ac:dyDescent="0.2">
      <c r="B86" s="42">
        <v>78</v>
      </c>
      <c r="C86" s="44">
        <f t="shared" si="7"/>
        <v>278740.47916010726</v>
      </c>
      <c r="D86" s="44"/>
      <c r="E86" s="42">
        <v>2018</v>
      </c>
      <c r="F86" s="8">
        <v>43788</v>
      </c>
      <c r="G86" s="42" t="s">
        <v>3</v>
      </c>
      <c r="H86" s="45">
        <v>112.70099999999999</v>
      </c>
      <c r="I86" s="45"/>
      <c r="J86" s="42">
        <v>10.9</v>
      </c>
      <c r="K86" s="46">
        <f t="shared" si="6"/>
        <v>8362.2143748032177</v>
      </c>
      <c r="L86" s="47"/>
      <c r="M86" s="6">
        <f>IF(J86="","",(K86/J86)/LOOKUP(RIGHT($D$2,3),定数!$A$6:$A$13,定数!$B$6:$B$13))</f>
        <v>7.6717563071589154</v>
      </c>
      <c r="N86" s="42">
        <v>2018</v>
      </c>
      <c r="O86" s="8">
        <v>43788</v>
      </c>
      <c r="P86" s="45">
        <v>112.81</v>
      </c>
      <c r="Q86" s="45"/>
      <c r="R86" s="48">
        <f>IF(P86="","",T86*M86*LOOKUP(RIGHT($D$2,3),定数!$A$6:$A$13,定数!$B$6:$B$13))</f>
        <v>-8362.214374803898</v>
      </c>
      <c r="S86" s="48"/>
      <c r="T86" s="49">
        <f t="shared" si="9"/>
        <v>-10.900000000000887</v>
      </c>
      <c r="U86" s="49"/>
      <c r="V86" t="str">
        <f t="shared" si="8"/>
        <v/>
      </c>
      <c r="W86">
        <f t="shared" si="8"/>
        <v>1</v>
      </c>
    </row>
    <row r="87" spans="2:23" x14ac:dyDescent="0.2">
      <c r="B87" s="42">
        <v>79</v>
      </c>
      <c r="C87" s="44">
        <f t="shared" si="7"/>
        <v>270378.26478530338</v>
      </c>
      <c r="D87" s="44"/>
      <c r="E87" s="42">
        <v>2018</v>
      </c>
      <c r="F87" s="8">
        <v>43790</v>
      </c>
      <c r="G87" s="42" t="s">
        <v>4</v>
      </c>
      <c r="H87" s="45">
        <v>112.738</v>
      </c>
      <c r="I87" s="45"/>
      <c r="J87" s="42">
        <v>10.1</v>
      </c>
      <c r="K87" s="46">
        <f t="shared" si="6"/>
        <v>8111.3479435591016</v>
      </c>
      <c r="L87" s="47"/>
      <c r="M87" s="6">
        <f>IF(J87="","",(K87/J87)/LOOKUP(RIGHT($D$2,3),定数!$A$6:$A$13,定数!$B$6:$B$13))</f>
        <v>8.0310375678802988</v>
      </c>
      <c r="N87" s="42">
        <v>2018</v>
      </c>
      <c r="O87" s="8">
        <v>43790</v>
      </c>
      <c r="P87" s="45">
        <v>112.864</v>
      </c>
      <c r="Q87" s="45"/>
      <c r="R87" s="48">
        <f>IF(P87="","",T87*M87*LOOKUP(RIGHT($D$2,3),定数!$A$6:$A$13,定数!$B$6:$B$13))</f>
        <v>10119.107335529559</v>
      </c>
      <c r="S87" s="48"/>
      <c r="T87" s="49">
        <f t="shared" si="9"/>
        <v>12.600000000000477</v>
      </c>
      <c r="U87" s="49"/>
      <c r="V87" t="str">
        <f t="shared" si="8"/>
        <v/>
      </c>
      <c r="W87">
        <f t="shared" si="8"/>
        <v>0</v>
      </c>
    </row>
    <row r="88" spans="2:23" x14ac:dyDescent="0.2">
      <c r="B88" s="42">
        <v>80</v>
      </c>
      <c r="C88" s="44">
        <f t="shared" si="7"/>
        <v>280497.37212083297</v>
      </c>
      <c r="D88" s="44"/>
      <c r="E88" s="42">
        <v>2018</v>
      </c>
      <c r="F88" s="8">
        <v>43790</v>
      </c>
      <c r="G88" s="42" t="s">
        <v>4</v>
      </c>
      <c r="H88" s="45">
        <v>112.89</v>
      </c>
      <c r="I88" s="45"/>
      <c r="J88" s="42">
        <v>7.3</v>
      </c>
      <c r="K88" s="46">
        <f t="shared" si="6"/>
        <v>8414.9211636249893</v>
      </c>
      <c r="L88" s="47"/>
      <c r="M88" s="6">
        <f>IF(J88="","",(K88/J88)/LOOKUP(RIGHT($D$2,3),定数!$A$6:$A$13,定数!$B$6:$B$13))</f>
        <v>11.527289265239713</v>
      </c>
      <c r="N88" s="42">
        <v>2018</v>
      </c>
      <c r="O88" s="8">
        <v>43790</v>
      </c>
      <c r="P88" s="45">
        <v>112.973</v>
      </c>
      <c r="Q88" s="45"/>
      <c r="R88" s="48">
        <f>IF(P88="","",T88*M88*LOOKUP(RIGHT($D$2,3),定数!$A$6:$A$13,定数!$B$6:$B$13))</f>
        <v>9567.650090148778</v>
      </c>
      <c r="S88" s="48"/>
      <c r="T88" s="49">
        <f t="shared" si="9"/>
        <v>8.2999999999998408</v>
      </c>
      <c r="U88" s="49"/>
      <c r="V88" t="str">
        <f t="shared" si="8"/>
        <v/>
      </c>
      <c r="W88">
        <f t="shared" si="8"/>
        <v>0</v>
      </c>
    </row>
    <row r="89" spans="2:23" x14ac:dyDescent="0.2">
      <c r="B89" s="42">
        <v>81</v>
      </c>
      <c r="C89" s="44">
        <f t="shared" si="7"/>
        <v>290065.02221098176</v>
      </c>
      <c r="D89" s="44"/>
      <c r="E89" s="42">
        <v>2018</v>
      </c>
      <c r="F89" s="8">
        <v>43792</v>
      </c>
      <c r="G89" s="42" t="s">
        <v>3</v>
      </c>
      <c r="H89" s="45">
        <v>112.922</v>
      </c>
      <c r="I89" s="45"/>
      <c r="J89" s="42">
        <v>8.1999999999999993</v>
      </c>
      <c r="K89" s="46">
        <f t="shared" si="6"/>
        <v>8701.9506663294524</v>
      </c>
      <c r="L89" s="47"/>
      <c r="M89" s="6">
        <f>IF(J89="","",(K89/J89)/LOOKUP(RIGHT($D$2,3),定数!$A$6:$A$13,定数!$B$6:$B$13))</f>
        <v>10.612134958938357</v>
      </c>
      <c r="N89" s="42">
        <v>2018</v>
      </c>
      <c r="O89" s="8">
        <v>43792</v>
      </c>
      <c r="P89" s="45">
        <v>113.004</v>
      </c>
      <c r="Q89" s="45"/>
      <c r="R89" s="48">
        <f>IF(P89="","",T89*M89*LOOKUP(RIGHT($D$2,3),定数!$A$6:$A$13,定数!$B$6:$B$13))</f>
        <v>-8701.9506663302855</v>
      </c>
      <c r="S89" s="48"/>
      <c r="T89" s="49">
        <f t="shared" si="9"/>
        <v>-8.2000000000007844</v>
      </c>
      <c r="U89" s="49"/>
      <c r="V89" t="str">
        <f t="shared" si="8"/>
        <v/>
      </c>
      <c r="W89">
        <f t="shared" si="8"/>
        <v>1</v>
      </c>
    </row>
    <row r="90" spans="2:23" x14ac:dyDescent="0.2">
      <c r="B90" s="42">
        <v>82</v>
      </c>
      <c r="C90" s="44">
        <f t="shared" si="7"/>
        <v>281363.07154465147</v>
      </c>
      <c r="D90" s="44"/>
      <c r="E90" s="42">
        <v>2018</v>
      </c>
      <c r="F90" s="8">
        <v>43792</v>
      </c>
      <c r="G90" s="42" t="s">
        <v>3</v>
      </c>
      <c r="H90" s="45">
        <v>112.81699999999999</v>
      </c>
      <c r="I90" s="45"/>
      <c r="J90" s="42">
        <v>9.5</v>
      </c>
      <c r="K90" s="46">
        <f t="shared" si="6"/>
        <v>8440.8921463395436</v>
      </c>
      <c r="L90" s="47"/>
      <c r="M90" s="6">
        <f>IF(J90="","",(K90/J90)/LOOKUP(RIGHT($D$2,3),定数!$A$6:$A$13,定数!$B$6:$B$13))</f>
        <v>8.8851496277258359</v>
      </c>
      <c r="N90" s="42">
        <v>2018</v>
      </c>
      <c r="O90" s="8">
        <v>43792</v>
      </c>
      <c r="P90" s="45">
        <v>112.699</v>
      </c>
      <c r="Q90" s="45"/>
      <c r="R90" s="48">
        <f>IF(P90="","",T90*M90*LOOKUP(RIGHT($D$2,3),定数!$A$6:$A$13,定数!$B$6:$B$13))</f>
        <v>10484.476560716043</v>
      </c>
      <c r="S90" s="48"/>
      <c r="T90" s="49">
        <f t="shared" si="9"/>
        <v>11.7999999999995</v>
      </c>
      <c r="U90" s="49"/>
      <c r="V90" t="str">
        <f t="shared" si="8"/>
        <v/>
      </c>
      <c r="W90">
        <f t="shared" si="8"/>
        <v>0</v>
      </c>
    </row>
    <row r="91" spans="2:23" x14ac:dyDescent="0.2">
      <c r="B91" s="42">
        <v>83</v>
      </c>
      <c r="C91" s="44">
        <f t="shared" si="7"/>
        <v>291847.54810536752</v>
      </c>
      <c r="D91" s="44"/>
      <c r="E91" s="42">
        <v>2018</v>
      </c>
      <c r="F91" s="8">
        <v>43797</v>
      </c>
      <c r="G91" s="42" t="s">
        <v>4</v>
      </c>
      <c r="H91" s="45">
        <v>113.797</v>
      </c>
      <c r="I91" s="45"/>
      <c r="J91" s="42">
        <v>7.6</v>
      </c>
      <c r="K91" s="46">
        <f t="shared" si="6"/>
        <v>8755.4264431610245</v>
      </c>
      <c r="L91" s="47"/>
      <c r="M91" s="6">
        <f>IF(J91="","",(K91/J91)/LOOKUP(RIGHT($D$2,3),定数!$A$6:$A$13,定数!$B$6:$B$13))</f>
        <v>11.520297951527663</v>
      </c>
      <c r="N91" s="42">
        <v>2018</v>
      </c>
      <c r="O91" s="8">
        <v>43797</v>
      </c>
      <c r="P91" s="45">
        <v>113.886</v>
      </c>
      <c r="Q91" s="45"/>
      <c r="R91" s="48">
        <f>IF(P91="","",T91*M91*LOOKUP(RIGHT($D$2,3),定数!$A$6:$A$13,定数!$B$6:$B$13))</f>
        <v>10253.065176859462</v>
      </c>
      <c r="S91" s="48"/>
      <c r="T91" s="49">
        <f t="shared" si="9"/>
        <v>8.8999999999998636</v>
      </c>
      <c r="U91" s="49"/>
      <c r="V91" t="str">
        <f t="shared" ref="V91:W106" si="10">IF(S91&lt;&gt;"",IF(S91&lt;0,1+V90,0),"")</f>
        <v/>
      </c>
      <c r="W91">
        <f t="shared" si="10"/>
        <v>0</v>
      </c>
    </row>
    <row r="92" spans="2:23" x14ac:dyDescent="0.2">
      <c r="B92" s="42">
        <v>84</v>
      </c>
      <c r="C92" s="44">
        <f t="shared" si="7"/>
        <v>302100.61328222696</v>
      </c>
      <c r="D92" s="44"/>
      <c r="E92" s="42">
        <v>2018</v>
      </c>
      <c r="F92" s="8">
        <v>43799</v>
      </c>
      <c r="G92" s="42" t="s">
        <v>4</v>
      </c>
      <c r="H92" s="45">
        <v>113.489</v>
      </c>
      <c r="I92" s="45"/>
      <c r="J92" s="42">
        <v>18</v>
      </c>
      <c r="K92" s="46">
        <f t="shared" si="6"/>
        <v>9063.0183984668092</v>
      </c>
      <c r="L92" s="47"/>
      <c r="M92" s="6">
        <f>IF(J92="","",(K92/J92)/LOOKUP(RIGHT($D$2,3),定数!$A$6:$A$13,定数!$B$6:$B$13))</f>
        <v>5.0350102213704497</v>
      </c>
      <c r="N92" s="42">
        <v>2018</v>
      </c>
      <c r="O92" s="8">
        <v>43800</v>
      </c>
      <c r="P92" s="45">
        <v>113.73399999999999</v>
      </c>
      <c r="Q92" s="45"/>
      <c r="R92" s="48">
        <f>IF(P92="","",T92*M92*LOOKUP(RIGHT($D$2,3),定数!$A$6:$A$13,定数!$B$6:$B$13))</f>
        <v>12335.775042357114</v>
      </c>
      <c r="S92" s="48"/>
      <c r="T92" s="49">
        <f t="shared" si="9"/>
        <v>24.499999999999034</v>
      </c>
      <c r="U92" s="49"/>
      <c r="V92" t="str">
        <f t="shared" si="10"/>
        <v/>
      </c>
      <c r="W92">
        <f t="shared" si="10"/>
        <v>0</v>
      </c>
    </row>
    <row r="93" spans="2:23" x14ac:dyDescent="0.2">
      <c r="B93" s="42">
        <v>85</v>
      </c>
      <c r="C93" s="44">
        <f t="shared" si="7"/>
        <v>314436.38832458406</v>
      </c>
      <c r="D93" s="44"/>
      <c r="E93" s="42">
        <v>2018</v>
      </c>
      <c r="F93" s="8">
        <v>43807</v>
      </c>
      <c r="G93" s="42" t="s">
        <v>3</v>
      </c>
      <c r="H93" s="45">
        <v>112.571</v>
      </c>
      <c r="I93" s="45"/>
      <c r="J93" s="42">
        <v>14.1</v>
      </c>
      <c r="K93" s="46">
        <f t="shared" si="6"/>
        <v>9433.0916497375219</v>
      </c>
      <c r="L93" s="47"/>
      <c r="M93" s="6">
        <f>IF(J93="","",(K93/J93)/LOOKUP(RIGHT($D$2,3),定数!$A$6:$A$13,定数!$B$6:$B$13))</f>
        <v>6.6901359217996621</v>
      </c>
      <c r="N93" s="42">
        <v>2018</v>
      </c>
      <c r="O93" s="8">
        <v>43809</v>
      </c>
      <c r="P93" s="45">
        <v>112.38500000000001</v>
      </c>
      <c r="Q93" s="45"/>
      <c r="R93" s="48">
        <f>IF(P93="","",T93*M93*LOOKUP(RIGHT($D$2,3),定数!$A$6:$A$13,定数!$B$6:$B$13))</f>
        <v>12443.652814546893</v>
      </c>
      <c r="S93" s="48"/>
      <c r="T93" s="49">
        <f t="shared" si="9"/>
        <v>18.599999999999284</v>
      </c>
      <c r="U93" s="49"/>
      <c r="V93" t="str">
        <f t="shared" si="10"/>
        <v/>
      </c>
      <c r="W93">
        <f t="shared" si="10"/>
        <v>0</v>
      </c>
    </row>
    <row r="94" spans="2:23" x14ac:dyDescent="0.2">
      <c r="B94" s="42">
        <v>86</v>
      </c>
      <c r="C94" s="44">
        <f t="shared" si="7"/>
        <v>326880.04113913095</v>
      </c>
      <c r="D94" s="44"/>
      <c r="E94" s="42">
        <v>2018</v>
      </c>
      <c r="F94" s="8">
        <v>43819</v>
      </c>
      <c r="G94" s="42" t="s">
        <v>4</v>
      </c>
      <c r="H94" s="45">
        <v>112.514</v>
      </c>
      <c r="I94" s="45"/>
      <c r="J94" s="42">
        <v>10.3</v>
      </c>
      <c r="K94" s="46">
        <f t="shared" si="6"/>
        <v>9806.4012341739272</v>
      </c>
      <c r="L94" s="47"/>
      <c r="M94" s="6">
        <f>IF(J94="","",(K94/J94)/LOOKUP(RIGHT($D$2,3),定数!$A$6:$A$13,定数!$B$6:$B$13))</f>
        <v>9.5207778972562398</v>
      </c>
      <c r="N94" s="42">
        <v>2018</v>
      </c>
      <c r="O94" s="8">
        <v>43819</v>
      </c>
      <c r="P94" s="45">
        <v>112.411</v>
      </c>
      <c r="Q94" s="45"/>
      <c r="R94" s="48">
        <f>IF(P94="","",T94*M94*LOOKUP(RIGHT($D$2,3),定数!$A$6:$A$13,定数!$B$6:$B$13))</f>
        <v>-9806.4012341733978</v>
      </c>
      <c r="S94" s="48"/>
      <c r="T94" s="49">
        <f t="shared" si="9"/>
        <v>-10.299999999999443</v>
      </c>
      <c r="U94" s="49"/>
      <c r="V94" t="str">
        <f t="shared" si="10"/>
        <v/>
      </c>
      <c r="W94">
        <f t="shared" si="10"/>
        <v>1</v>
      </c>
    </row>
    <row r="95" spans="2:23" x14ac:dyDescent="0.2">
      <c r="B95" s="42">
        <v>87</v>
      </c>
      <c r="C95" s="44">
        <f t="shared" si="7"/>
        <v>317073.63990495756</v>
      </c>
      <c r="D95" s="44"/>
      <c r="E95" s="42">
        <v>2018</v>
      </c>
      <c r="F95" s="8">
        <v>43826</v>
      </c>
      <c r="G95" s="42" t="s">
        <v>3</v>
      </c>
      <c r="H95" s="45">
        <v>110.642</v>
      </c>
      <c r="I95" s="45"/>
      <c r="J95" s="42">
        <v>25.1</v>
      </c>
      <c r="K95" s="46">
        <f t="shared" si="6"/>
        <v>9512.2091971487262</v>
      </c>
      <c r="L95" s="47"/>
      <c r="M95" s="6">
        <f>IF(J95="","",(K95/J95)/LOOKUP(RIGHT($D$2,3),定数!$A$6:$A$13,定数!$B$6:$B$13))</f>
        <v>3.7897247797405282</v>
      </c>
      <c r="N95" s="42">
        <v>2018</v>
      </c>
      <c r="O95" s="8">
        <v>43827</v>
      </c>
      <c r="P95" s="45">
        <v>110.893</v>
      </c>
      <c r="Q95" s="45"/>
      <c r="R95" s="48">
        <f>IF(P95="","",T95*M95*LOOKUP(RIGHT($D$2,3),定数!$A$6:$A$13,定数!$B$6:$B$13))</f>
        <v>-9512.2091971489062</v>
      </c>
      <c r="S95" s="48"/>
      <c r="T95" s="49">
        <f t="shared" si="9"/>
        <v>-25.100000000000477</v>
      </c>
      <c r="U95" s="49"/>
      <c r="V95" t="str">
        <f t="shared" si="10"/>
        <v/>
      </c>
      <c r="W95">
        <f t="shared" si="10"/>
        <v>2</v>
      </c>
    </row>
    <row r="96" spans="2:23" x14ac:dyDescent="0.2">
      <c r="B96" s="42">
        <v>88</v>
      </c>
      <c r="C96" s="44">
        <f t="shared" si="7"/>
        <v>307561.43070780864</v>
      </c>
      <c r="D96" s="44"/>
      <c r="E96" s="42"/>
      <c r="F96" s="8"/>
      <c r="G96" s="42"/>
      <c r="H96" s="45"/>
      <c r="I96" s="45"/>
      <c r="J96" s="42"/>
      <c r="K96" s="46" t="str">
        <f t="shared" si="6"/>
        <v/>
      </c>
      <c r="L96" s="47"/>
      <c r="M96" s="6" t="str">
        <f>IF(J96="","",(K96/J96)/LOOKUP(RIGHT($D$2,3),定数!$A$6:$A$13,定数!$B$6:$B$13))</f>
        <v/>
      </c>
      <c r="N96" s="42"/>
      <c r="O96" s="8"/>
      <c r="P96" s="45"/>
      <c r="Q96" s="45"/>
      <c r="R96" s="48" t="str">
        <f>IF(P96="","",T96*M96*LOOKUP(RIGHT($D$2,3),定数!$A$6:$A$13,定数!$B$6:$B$13))</f>
        <v/>
      </c>
      <c r="S96" s="48"/>
      <c r="T96" s="49" t="str">
        <f t="shared" si="9"/>
        <v/>
      </c>
      <c r="U96" s="49"/>
      <c r="V96" t="str">
        <f t="shared" si="10"/>
        <v/>
      </c>
      <c r="W96" t="str">
        <f t="shared" si="10"/>
        <v/>
      </c>
    </row>
    <row r="97" spans="2:23" x14ac:dyDescent="0.2">
      <c r="B97" s="42">
        <v>89</v>
      </c>
      <c r="C97" s="44" t="str">
        <f t="shared" si="7"/>
        <v/>
      </c>
      <c r="D97" s="44"/>
      <c r="E97" s="42"/>
      <c r="F97" s="8"/>
      <c r="G97" s="42"/>
      <c r="H97" s="45"/>
      <c r="I97" s="45"/>
      <c r="J97" s="42"/>
      <c r="K97" s="46" t="str">
        <f t="shared" si="6"/>
        <v/>
      </c>
      <c r="L97" s="47"/>
      <c r="M97" s="6" t="str">
        <f>IF(J97="","",(K97/J97)/LOOKUP(RIGHT($D$2,3),定数!$A$6:$A$13,定数!$B$6:$B$13))</f>
        <v/>
      </c>
      <c r="N97" s="42"/>
      <c r="O97" s="8"/>
      <c r="P97" s="45"/>
      <c r="Q97" s="45"/>
      <c r="R97" s="48" t="str">
        <f>IF(P97="","",T97*M97*LOOKUP(RIGHT($D$2,3),定数!$A$6:$A$13,定数!$B$6:$B$13))</f>
        <v/>
      </c>
      <c r="S97" s="48"/>
      <c r="T97" s="49" t="str">
        <f t="shared" si="9"/>
        <v/>
      </c>
      <c r="U97" s="49"/>
      <c r="V97" t="str">
        <f t="shared" si="10"/>
        <v/>
      </c>
      <c r="W97" t="str">
        <f t="shared" si="10"/>
        <v/>
      </c>
    </row>
    <row r="98" spans="2:23" x14ac:dyDescent="0.2">
      <c r="B98" s="42">
        <v>90</v>
      </c>
      <c r="C98" s="44" t="str">
        <f t="shared" si="7"/>
        <v/>
      </c>
      <c r="D98" s="44"/>
      <c r="E98" s="42"/>
      <c r="F98" s="8"/>
      <c r="G98" s="42"/>
      <c r="H98" s="45"/>
      <c r="I98" s="45"/>
      <c r="J98" s="42"/>
      <c r="K98" s="46" t="str">
        <f t="shared" si="6"/>
        <v/>
      </c>
      <c r="L98" s="47"/>
      <c r="M98" s="6" t="str">
        <f>IF(J98="","",(K98/J98)/LOOKUP(RIGHT($D$2,3),定数!$A$6:$A$13,定数!$B$6:$B$13))</f>
        <v/>
      </c>
      <c r="N98" s="42"/>
      <c r="O98" s="8"/>
      <c r="P98" s="45"/>
      <c r="Q98" s="45"/>
      <c r="R98" s="48" t="str">
        <f>IF(P98="","",T98*M98*LOOKUP(RIGHT($D$2,3),定数!$A$6:$A$13,定数!$B$6:$B$13))</f>
        <v/>
      </c>
      <c r="S98" s="48"/>
      <c r="T98" s="49" t="str">
        <f t="shared" si="9"/>
        <v/>
      </c>
      <c r="U98" s="49"/>
      <c r="V98" t="str">
        <f t="shared" si="10"/>
        <v/>
      </c>
      <c r="W98" t="str">
        <f t="shared" si="10"/>
        <v/>
      </c>
    </row>
    <row r="99" spans="2:23" x14ac:dyDescent="0.2">
      <c r="B99" s="42">
        <v>91</v>
      </c>
      <c r="C99" s="44" t="str">
        <f t="shared" si="7"/>
        <v/>
      </c>
      <c r="D99" s="44"/>
      <c r="E99" s="42"/>
      <c r="F99" s="8"/>
      <c r="G99" s="42"/>
      <c r="H99" s="45"/>
      <c r="I99" s="45"/>
      <c r="J99" s="42"/>
      <c r="K99" s="46" t="str">
        <f t="shared" si="6"/>
        <v/>
      </c>
      <c r="L99" s="47"/>
      <c r="M99" s="6" t="str">
        <f>IF(J99="","",(K99/J99)/LOOKUP(RIGHT($D$2,3),定数!$A$6:$A$13,定数!$B$6:$B$13))</f>
        <v/>
      </c>
      <c r="N99" s="42"/>
      <c r="O99" s="8"/>
      <c r="P99" s="45"/>
      <c r="Q99" s="45"/>
      <c r="R99" s="48" t="str">
        <f>IF(P99="","",T99*M99*LOOKUP(RIGHT($D$2,3),定数!$A$6:$A$13,定数!$B$6:$B$13))</f>
        <v/>
      </c>
      <c r="S99" s="48"/>
      <c r="T99" s="49" t="str">
        <f t="shared" si="9"/>
        <v/>
      </c>
      <c r="U99" s="49"/>
      <c r="V99" t="str">
        <f t="shared" si="10"/>
        <v/>
      </c>
      <c r="W99" t="str">
        <f t="shared" si="10"/>
        <v/>
      </c>
    </row>
    <row r="100" spans="2:23" x14ac:dyDescent="0.2">
      <c r="B100" s="42">
        <v>92</v>
      </c>
      <c r="C100" s="44" t="str">
        <f t="shared" si="7"/>
        <v/>
      </c>
      <c r="D100" s="44"/>
      <c r="E100" s="42"/>
      <c r="F100" s="8"/>
      <c r="G100" s="42"/>
      <c r="H100" s="45"/>
      <c r="I100" s="45"/>
      <c r="J100" s="42"/>
      <c r="K100" s="46" t="str">
        <f t="shared" si="6"/>
        <v/>
      </c>
      <c r="L100" s="47"/>
      <c r="M100" s="6" t="str">
        <f>IF(J100="","",(K100/J100)/LOOKUP(RIGHT($D$2,3),定数!$A$6:$A$13,定数!$B$6:$B$13))</f>
        <v/>
      </c>
      <c r="N100" s="42"/>
      <c r="O100" s="8"/>
      <c r="P100" s="45"/>
      <c r="Q100" s="45"/>
      <c r="R100" s="48" t="str">
        <f>IF(P100="","",T100*M100*LOOKUP(RIGHT($D$2,3),定数!$A$6:$A$13,定数!$B$6:$B$13))</f>
        <v/>
      </c>
      <c r="S100" s="48"/>
      <c r="T100" s="49" t="str">
        <f t="shared" si="9"/>
        <v/>
      </c>
      <c r="U100" s="49"/>
      <c r="V100" t="str">
        <f t="shared" si="10"/>
        <v/>
      </c>
      <c r="W100" t="str">
        <f t="shared" si="10"/>
        <v/>
      </c>
    </row>
    <row r="101" spans="2:23" x14ac:dyDescent="0.2">
      <c r="B101" s="42">
        <v>93</v>
      </c>
      <c r="C101" s="44" t="str">
        <f t="shared" si="7"/>
        <v/>
      </c>
      <c r="D101" s="44"/>
      <c r="E101" s="42"/>
      <c r="F101" s="8"/>
      <c r="G101" s="42"/>
      <c r="H101" s="45"/>
      <c r="I101" s="45"/>
      <c r="J101" s="42"/>
      <c r="K101" s="46" t="str">
        <f t="shared" si="6"/>
        <v/>
      </c>
      <c r="L101" s="47"/>
      <c r="M101" s="6" t="str">
        <f>IF(J101="","",(K101/J101)/LOOKUP(RIGHT($D$2,3),定数!$A$6:$A$13,定数!$B$6:$B$13))</f>
        <v/>
      </c>
      <c r="N101" s="42"/>
      <c r="O101" s="8"/>
      <c r="P101" s="45"/>
      <c r="Q101" s="45"/>
      <c r="R101" s="48" t="str">
        <f>IF(P101="","",T101*M101*LOOKUP(RIGHT($D$2,3),定数!$A$6:$A$13,定数!$B$6:$B$13))</f>
        <v/>
      </c>
      <c r="S101" s="48"/>
      <c r="T101" s="49" t="str">
        <f t="shared" si="9"/>
        <v/>
      </c>
      <c r="U101" s="49"/>
      <c r="V101" t="str">
        <f t="shared" si="10"/>
        <v/>
      </c>
      <c r="W101" t="str">
        <f t="shared" si="10"/>
        <v/>
      </c>
    </row>
    <row r="102" spans="2:23" x14ac:dyDescent="0.2">
      <c r="B102" s="42">
        <v>94</v>
      </c>
      <c r="C102" s="44" t="str">
        <f t="shared" si="7"/>
        <v/>
      </c>
      <c r="D102" s="44"/>
      <c r="E102" s="42"/>
      <c r="F102" s="8"/>
      <c r="G102" s="42"/>
      <c r="H102" s="45"/>
      <c r="I102" s="45"/>
      <c r="J102" s="42"/>
      <c r="K102" s="46" t="str">
        <f t="shared" si="6"/>
        <v/>
      </c>
      <c r="L102" s="47"/>
      <c r="M102" s="6" t="str">
        <f>IF(J102="","",(K102/J102)/LOOKUP(RIGHT($D$2,3),定数!$A$6:$A$13,定数!$B$6:$B$13))</f>
        <v/>
      </c>
      <c r="N102" s="42"/>
      <c r="O102" s="8"/>
      <c r="P102" s="45"/>
      <c r="Q102" s="45"/>
      <c r="R102" s="48" t="str">
        <f>IF(P102="","",T102*M102*LOOKUP(RIGHT($D$2,3),定数!$A$6:$A$13,定数!$B$6:$B$13))</f>
        <v/>
      </c>
      <c r="S102" s="48"/>
      <c r="T102" s="49" t="str">
        <f t="shared" si="9"/>
        <v/>
      </c>
      <c r="U102" s="49"/>
      <c r="V102" t="str">
        <f t="shared" si="10"/>
        <v/>
      </c>
      <c r="W102" t="str">
        <f t="shared" si="10"/>
        <v/>
      </c>
    </row>
    <row r="103" spans="2:23" x14ac:dyDescent="0.2">
      <c r="B103" s="42">
        <v>95</v>
      </c>
      <c r="C103" s="44" t="str">
        <f t="shared" si="7"/>
        <v/>
      </c>
      <c r="D103" s="44"/>
      <c r="E103" s="42"/>
      <c r="F103" s="8"/>
      <c r="G103" s="42"/>
      <c r="H103" s="45"/>
      <c r="I103" s="45"/>
      <c r="J103" s="42"/>
      <c r="K103" s="46" t="str">
        <f t="shared" si="6"/>
        <v/>
      </c>
      <c r="L103" s="47"/>
      <c r="M103" s="6" t="str">
        <f>IF(J103="","",(K103/J103)/LOOKUP(RIGHT($D$2,3),定数!$A$6:$A$13,定数!$B$6:$B$13))</f>
        <v/>
      </c>
      <c r="N103" s="42"/>
      <c r="O103" s="8"/>
      <c r="P103" s="45"/>
      <c r="Q103" s="45"/>
      <c r="R103" s="48" t="str">
        <f>IF(P103="","",T103*M103*LOOKUP(RIGHT($D$2,3),定数!$A$6:$A$13,定数!$B$6:$B$13))</f>
        <v/>
      </c>
      <c r="S103" s="48"/>
      <c r="T103" s="49" t="str">
        <f t="shared" si="9"/>
        <v/>
      </c>
      <c r="U103" s="49"/>
      <c r="V103" t="str">
        <f t="shared" si="10"/>
        <v/>
      </c>
      <c r="W103" t="str">
        <f t="shared" si="10"/>
        <v/>
      </c>
    </row>
    <row r="104" spans="2:23" x14ac:dyDescent="0.2">
      <c r="B104" s="42">
        <v>96</v>
      </c>
      <c r="C104" s="44" t="str">
        <f t="shared" si="7"/>
        <v/>
      </c>
      <c r="D104" s="44"/>
      <c r="E104" s="42"/>
      <c r="F104" s="8"/>
      <c r="G104" s="42"/>
      <c r="H104" s="45"/>
      <c r="I104" s="45"/>
      <c r="J104" s="42"/>
      <c r="K104" s="46" t="str">
        <f t="shared" si="6"/>
        <v/>
      </c>
      <c r="L104" s="47"/>
      <c r="M104" s="6" t="str">
        <f>IF(J104="","",(K104/J104)/LOOKUP(RIGHT($D$2,3),定数!$A$6:$A$13,定数!$B$6:$B$13))</f>
        <v/>
      </c>
      <c r="N104" s="42"/>
      <c r="O104" s="8"/>
      <c r="P104" s="45"/>
      <c r="Q104" s="45"/>
      <c r="R104" s="48" t="str">
        <f>IF(P104="","",T104*M104*LOOKUP(RIGHT($D$2,3),定数!$A$6:$A$13,定数!$B$6:$B$13))</f>
        <v/>
      </c>
      <c r="S104" s="48"/>
      <c r="T104" s="49" t="str">
        <f t="shared" si="9"/>
        <v/>
      </c>
      <c r="U104" s="49"/>
      <c r="V104" t="str">
        <f t="shared" si="10"/>
        <v/>
      </c>
      <c r="W104" t="str">
        <f t="shared" si="10"/>
        <v/>
      </c>
    </row>
    <row r="105" spans="2:23" x14ac:dyDescent="0.2">
      <c r="B105" s="42">
        <v>97</v>
      </c>
      <c r="C105" s="44" t="str">
        <f t="shared" si="7"/>
        <v/>
      </c>
      <c r="D105" s="44"/>
      <c r="E105" s="42"/>
      <c r="F105" s="8"/>
      <c r="G105" s="42"/>
      <c r="H105" s="45"/>
      <c r="I105" s="45"/>
      <c r="J105" s="42"/>
      <c r="K105" s="46" t="str">
        <f t="shared" si="6"/>
        <v/>
      </c>
      <c r="L105" s="47"/>
      <c r="M105" s="6" t="str">
        <f>IF(J105="","",(K105/J105)/LOOKUP(RIGHT($D$2,3),定数!$A$6:$A$13,定数!$B$6:$B$13))</f>
        <v/>
      </c>
      <c r="N105" s="42"/>
      <c r="O105" s="8"/>
      <c r="P105" s="45"/>
      <c r="Q105" s="45"/>
      <c r="R105" s="48" t="str">
        <f>IF(P105="","",T105*M105*LOOKUP(RIGHT($D$2,3),定数!$A$6:$A$13,定数!$B$6:$B$13))</f>
        <v/>
      </c>
      <c r="S105" s="48"/>
      <c r="T105" s="49" t="str">
        <f t="shared" si="9"/>
        <v/>
      </c>
      <c r="U105" s="49"/>
      <c r="V105" t="str">
        <f t="shared" si="10"/>
        <v/>
      </c>
      <c r="W105" t="str">
        <f t="shared" si="10"/>
        <v/>
      </c>
    </row>
    <row r="106" spans="2:23" x14ac:dyDescent="0.2">
      <c r="B106" s="42">
        <v>98</v>
      </c>
      <c r="C106" s="44" t="str">
        <f t="shared" si="7"/>
        <v/>
      </c>
      <c r="D106" s="44"/>
      <c r="E106" s="42"/>
      <c r="F106" s="8"/>
      <c r="G106" s="42"/>
      <c r="H106" s="45"/>
      <c r="I106" s="45"/>
      <c r="J106" s="42"/>
      <c r="K106" s="46" t="str">
        <f t="shared" si="6"/>
        <v/>
      </c>
      <c r="L106" s="47"/>
      <c r="M106" s="6" t="str">
        <f>IF(J106="","",(K106/J106)/LOOKUP(RIGHT($D$2,3),定数!$A$6:$A$13,定数!$B$6:$B$13))</f>
        <v/>
      </c>
      <c r="N106" s="42"/>
      <c r="O106" s="8"/>
      <c r="P106" s="45"/>
      <c r="Q106" s="45"/>
      <c r="R106" s="48" t="str">
        <f>IF(P106="","",T106*M106*LOOKUP(RIGHT($D$2,3),定数!$A$6:$A$13,定数!$B$6:$B$13))</f>
        <v/>
      </c>
      <c r="S106" s="48"/>
      <c r="T106" s="49" t="str">
        <f t="shared" si="9"/>
        <v/>
      </c>
      <c r="U106" s="49"/>
      <c r="V106" t="str">
        <f t="shared" si="10"/>
        <v/>
      </c>
      <c r="W106" t="str">
        <f t="shared" si="10"/>
        <v/>
      </c>
    </row>
    <row r="107" spans="2:23" x14ac:dyDescent="0.2">
      <c r="B107" s="42">
        <v>99</v>
      </c>
      <c r="C107" s="44" t="str">
        <f t="shared" si="7"/>
        <v/>
      </c>
      <c r="D107" s="44"/>
      <c r="E107" s="42"/>
      <c r="F107" s="8"/>
      <c r="G107" s="42"/>
      <c r="H107" s="45"/>
      <c r="I107" s="45"/>
      <c r="J107" s="42"/>
      <c r="K107" s="46" t="str">
        <f t="shared" si="6"/>
        <v/>
      </c>
      <c r="L107" s="47"/>
      <c r="M107" s="6" t="str">
        <f>IF(J107="","",(K107/J107)/LOOKUP(RIGHT($D$2,3),定数!$A$6:$A$13,定数!$B$6:$B$13))</f>
        <v/>
      </c>
      <c r="N107" s="42"/>
      <c r="O107" s="8"/>
      <c r="P107" s="45"/>
      <c r="Q107" s="45"/>
      <c r="R107" s="48" t="str">
        <f>IF(P107="","",T107*M107*LOOKUP(RIGHT($D$2,3),定数!$A$6:$A$13,定数!$B$6:$B$13))</f>
        <v/>
      </c>
      <c r="S107" s="48"/>
      <c r="T107" s="49" t="str">
        <f t="shared" si="9"/>
        <v/>
      </c>
      <c r="U107" s="49"/>
      <c r="V107" t="str">
        <f t="shared" ref="V107:W108" si="11">IF(S107&lt;&gt;"",IF(S107&lt;0,1+V106,0),"")</f>
        <v/>
      </c>
      <c r="W107" t="str">
        <f t="shared" si="11"/>
        <v/>
      </c>
    </row>
    <row r="108" spans="2:23" x14ac:dyDescent="0.2">
      <c r="B108" s="42">
        <v>100</v>
      </c>
      <c r="C108" s="44" t="str">
        <f t="shared" si="7"/>
        <v/>
      </c>
      <c r="D108" s="44"/>
      <c r="E108" s="42"/>
      <c r="F108" s="8"/>
      <c r="G108" s="42"/>
      <c r="H108" s="45"/>
      <c r="I108" s="45"/>
      <c r="J108" s="42"/>
      <c r="K108" s="46" t="str">
        <f t="shared" si="6"/>
        <v/>
      </c>
      <c r="L108" s="47"/>
      <c r="M108" s="6" t="str">
        <f>IF(J108="","",(K108/J108)/LOOKUP(RIGHT($D$2,3),定数!$A$6:$A$13,定数!$B$6:$B$13))</f>
        <v/>
      </c>
      <c r="N108" s="42"/>
      <c r="O108" s="8"/>
      <c r="P108" s="45"/>
      <c r="Q108" s="45"/>
      <c r="R108" s="48" t="str">
        <f>IF(P108="","",T108*M108*LOOKUP(RIGHT($D$2,3),定数!$A$6:$A$13,定数!$B$6:$B$13))</f>
        <v/>
      </c>
      <c r="S108" s="48"/>
      <c r="T108" s="49" t="str">
        <f t="shared" si="9"/>
        <v/>
      </c>
      <c r="U108" s="49"/>
      <c r="V108" t="str">
        <f t="shared" si="11"/>
        <v/>
      </c>
      <c r="W108" t="str">
        <f t="shared" si="11"/>
        <v/>
      </c>
    </row>
    <row r="109" spans="2:23" x14ac:dyDescent="0.2">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E4D38080-1F89-410E-9DAE-D04457BF4FEE}">
      <formula1>"買,売"</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14</vt:i4>
      </vt:variant>
    </vt:vector>
  </HeadingPairs>
  <TitlesOfParts>
    <vt:vector size="14" baseType="lpstr">
      <vt:lpstr>定数</vt:lpstr>
      <vt:lpstr>検証（USDJPY　日足）×1.27</vt:lpstr>
      <vt:lpstr>検証（USDJPY　日足）×1.5</vt:lpstr>
      <vt:lpstr>検証（USDJPY　日足）×2</vt:lpstr>
      <vt:lpstr>検証（USDJPY　4H）×1.27</vt:lpstr>
      <vt:lpstr>検証（USDJPY　4H）×1.5</vt:lpstr>
      <vt:lpstr>検証（USDJPY　4H）×2</vt:lpstr>
      <vt:lpstr>検証（USDJPY　1H）×1.27</vt:lpstr>
      <vt:lpstr>検証（USDJPY　1H）×1.5</vt:lpstr>
      <vt:lpstr>検証（USDJPY　1H）×2</vt:lpstr>
      <vt:lpstr>気づき</vt:lpstr>
      <vt:lpstr>画像</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大塚政美</cp:lastModifiedBy>
  <cp:revision/>
  <cp:lastPrinted>2019-01-16T06:32:44Z</cp:lastPrinted>
  <dcterms:created xsi:type="dcterms:W3CDTF">2013-10-09T23:04:08Z</dcterms:created>
  <dcterms:modified xsi:type="dcterms:W3CDTF">2019-01-18T09:04:24Z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