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rsd70\OneDrive\デスクトップ\トレード管理シート2\"/>
    </mc:Choice>
  </mc:AlternateContent>
  <xr:revisionPtr revIDLastSave="0" documentId="13_ncr:1_{C8EEF671-BE5E-47CF-86B7-94E446996DD3}" xr6:coauthVersionLast="40" xr6:coauthVersionMax="40" xr10:uidLastSave="{00000000-0000-0000-0000-000000000000}"/>
  <bookViews>
    <workbookView xWindow="32772" yWindow="32772" windowWidth="21840" windowHeight="11676" firstSheet="7" activeTab="12" xr2:uid="{00000000-000D-0000-FFFF-FFFF00000000}"/>
  </bookViews>
  <sheets>
    <sheet name="定数" sheetId="29" state="hidden" r:id="rId1"/>
    <sheet name="検証(usdchf 日足)×1.27" sheetId="52" r:id="rId2"/>
    <sheet name="検証(usdchf 日足)×1.5" sheetId="55" r:id="rId3"/>
    <sheet name="検証(usdchf 日足)×2" sheetId="56" r:id="rId4"/>
    <sheet name="検証(usdchf 4H)×1.27" sheetId="53" r:id="rId5"/>
    <sheet name="検証(usdchf 4H)×1.5" sheetId="57" r:id="rId6"/>
    <sheet name="検証(usdchf 4H)×2" sheetId="58" r:id="rId7"/>
    <sheet name="検証(usdchf 1H)×1.27" sheetId="54" r:id="rId8"/>
    <sheet name="検証(usdchf 1H)×1.5" sheetId="59" r:id="rId9"/>
    <sheet name="検証(usdchf 1H)×2" sheetId="60" r:id="rId10"/>
    <sheet name="気づき" sheetId="9" r:id="rId11"/>
    <sheet name="画像" sheetId="51" r:id="rId12"/>
    <sheet name="検証終了通貨" sheetId="10" r:id="rId13"/>
    <sheet name="テンプレ" sheetId="17" state="hidden"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60" l="1"/>
  <c r="T108" i="60"/>
  <c r="V107" i="60"/>
  <c r="T107" i="60"/>
  <c r="V106" i="60"/>
  <c r="T106" i="60"/>
  <c r="V105" i="60"/>
  <c r="T105" i="60"/>
  <c r="V104" i="60"/>
  <c r="T104" i="60"/>
  <c r="V103" i="60"/>
  <c r="T103" i="60"/>
  <c r="V102" i="60"/>
  <c r="T102" i="60"/>
  <c r="V101" i="60"/>
  <c r="T101" i="60"/>
  <c r="W101" i="60" s="1"/>
  <c r="W102" i="60" s="1"/>
  <c r="V100" i="60"/>
  <c r="T100" i="60"/>
  <c r="W100" i="60" s="1"/>
  <c r="V99" i="60"/>
  <c r="T99" i="60"/>
  <c r="V98" i="60"/>
  <c r="T98" i="60"/>
  <c r="V97" i="60"/>
  <c r="T97" i="60"/>
  <c r="V96" i="60"/>
  <c r="T96" i="60"/>
  <c r="W96" i="60" s="1"/>
  <c r="V95" i="60"/>
  <c r="T95" i="60"/>
  <c r="W95" i="60" s="1"/>
  <c r="V94" i="60"/>
  <c r="T94" i="60"/>
  <c r="V93" i="60"/>
  <c r="T93" i="60"/>
  <c r="V92" i="60"/>
  <c r="T92" i="60"/>
  <c r="W92" i="60" s="1"/>
  <c r="W93" i="60" s="1"/>
  <c r="W94" i="60" s="1"/>
  <c r="V91" i="60"/>
  <c r="T91" i="60"/>
  <c r="W91" i="60" s="1"/>
  <c r="V90" i="60"/>
  <c r="T90" i="60"/>
  <c r="V89" i="60"/>
  <c r="T89" i="60"/>
  <c r="V88" i="60"/>
  <c r="T88" i="60"/>
  <c r="W88" i="60" s="1"/>
  <c r="V87" i="60"/>
  <c r="T87" i="60"/>
  <c r="W87" i="60" s="1"/>
  <c r="V86" i="60"/>
  <c r="T86" i="60"/>
  <c r="V85" i="60"/>
  <c r="T85" i="60"/>
  <c r="V84" i="60"/>
  <c r="T84" i="60"/>
  <c r="W84" i="60" s="1"/>
  <c r="W85" i="60" s="1"/>
  <c r="W86" i="60" s="1"/>
  <c r="V83" i="60"/>
  <c r="T83" i="60"/>
  <c r="W83" i="60" s="1"/>
  <c r="V82" i="60"/>
  <c r="T82" i="60"/>
  <c r="V81" i="60"/>
  <c r="T81" i="60"/>
  <c r="V80" i="60"/>
  <c r="T80" i="60"/>
  <c r="W80" i="60" s="1"/>
  <c r="V79" i="60"/>
  <c r="T79" i="60"/>
  <c r="V78" i="60"/>
  <c r="T78" i="60"/>
  <c r="V77" i="60"/>
  <c r="T77" i="60"/>
  <c r="V76" i="60"/>
  <c r="T76" i="60"/>
  <c r="V75" i="60"/>
  <c r="T75" i="60"/>
  <c r="V74" i="60"/>
  <c r="T74" i="60"/>
  <c r="V73" i="60"/>
  <c r="T73" i="60"/>
  <c r="V72" i="60"/>
  <c r="T72" i="60"/>
  <c r="V71" i="60"/>
  <c r="T71" i="60"/>
  <c r="V70" i="60"/>
  <c r="T70" i="60"/>
  <c r="V69" i="60"/>
  <c r="T69" i="60"/>
  <c r="V68" i="60"/>
  <c r="T68" i="60"/>
  <c r="V67" i="60"/>
  <c r="T67" i="60"/>
  <c r="V66" i="60"/>
  <c r="T66" i="60"/>
  <c r="V65" i="60"/>
  <c r="T65" i="60"/>
  <c r="V64" i="60"/>
  <c r="T64" i="60"/>
  <c r="V63" i="60"/>
  <c r="T63" i="60"/>
  <c r="W63" i="60" s="1"/>
  <c r="W64" i="60" s="1"/>
  <c r="V62" i="60"/>
  <c r="T62" i="60"/>
  <c r="W62" i="60" s="1"/>
  <c r="V61" i="60"/>
  <c r="T61" i="60"/>
  <c r="W61" i="60" s="1"/>
  <c r="V60" i="60"/>
  <c r="T60" i="60"/>
  <c r="V59" i="60"/>
  <c r="T59" i="60"/>
  <c r="V58" i="60"/>
  <c r="T58" i="60"/>
  <c r="V57" i="60"/>
  <c r="T57" i="60"/>
  <c r="V56" i="60"/>
  <c r="T56" i="60"/>
  <c r="W56" i="60" s="1"/>
  <c r="V55" i="60"/>
  <c r="T55" i="60"/>
  <c r="W55" i="60" s="1"/>
  <c r="V54" i="60"/>
  <c r="T54" i="60"/>
  <c r="V53" i="60"/>
  <c r="T53" i="60"/>
  <c r="W53" i="60" s="1"/>
  <c r="W54" i="60" s="1"/>
  <c r="V52" i="60"/>
  <c r="T52" i="60"/>
  <c r="V51" i="60"/>
  <c r="T51" i="60"/>
  <c r="V50" i="60"/>
  <c r="T50" i="60"/>
  <c r="V49" i="60"/>
  <c r="T49" i="60"/>
  <c r="V48" i="60"/>
  <c r="T48" i="60"/>
  <c r="V47" i="60"/>
  <c r="T47" i="60"/>
  <c r="V46" i="60"/>
  <c r="T46" i="60"/>
  <c r="V45" i="60"/>
  <c r="T45" i="60"/>
  <c r="V44" i="60"/>
  <c r="T44" i="60"/>
  <c r="V43" i="60"/>
  <c r="T43" i="60"/>
  <c r="V42" i="60"/>
  <c r="T42" i="60"/>
  <c r="V41" i="60"/>
  <c r="T41" i="60"/>
  <c r="V40" i="60"/>
  <c r="T40" i="60"/>
  <c r="V39" i="60"/>
  <c r="T39" i="60"/>
  <c r="V38" i="60"/>
  <c r="T38" i="60"/>
  <c r="W38" i="60" s="1"/>
  <c r="V37" i="60"/>
  <c r="T37" i="60"/>
  <c r="V36" i="60"/>
  <c r="T36" i="60"/>
  <c r="V35" i="60"/>
  <c r="T35" i="60"/>
  <c r="V34" i="60"/>
  <c r="T34" i="60"/>
  <c r="R34" i="60" s="1"/>
  <c r="V33" i="60"/>
  <c r="T33" i="60"/>
  <c r="V32" i="60"/>
  <c r="T32" i="60"/>
  <c r="V31" i="60"/>
  <c r="T31" i="60"/>
  <c r="W31" i="60" s="1"/>
  <c r="W32" i="60" s="1"/>
  <c r="V30" i="60"/>
  <c r="T30" i="60"/>
  <c r="V29" i="60"/>
  <c r="T29" i="60"/>
  <c r="V28" i="60"/>
  <c r="T28" i="60"/>
  <c r="V27" i="60"/>
  <c r="T27" i="60"/>
  <c r="V26" i="60"/>
  <c r="T26" i="60"/>
  <c r="V25" i="60"/>
  <c r="T25" i="60"/>
  <c r="V24" i="60"/>
  <c r="T24" i="60"/>
  <c r="W24" i="60" s="1"/>
  <c r="V23" i="60"/>
  <c r="T23" i="60"/>
  <c r="W23" i="60" s="1"/>
  <c r="T22" i="60"/>
  <c r="W22" i="60" s="1"/>
  <c r="T21" i="60"/>
  <c r="W21" i="60" s="1"/>
  <c r="T20" i="60"/>
  <c r="W20" i="60" s="1"/>
  <c r="V19" i="60"/>
  <c r="T19" i="60"/>
  <c r="T18" i="60"/>
  <c r="T17" i="60"/>
  <c r="V16" i="60"/>
  <c r="T16" i="60"/>
  <c r="T15" i="60"/>
  <c r="W15" i="60" s="1"/>
  <c r="W16" i="60" s="1"/>
  <c r="T14" i="60"/>
  <c r="V14" i="60" s="1"/>
  <c r="V13" i="60"/>
  <c r="T13" i="60"/>
  <c r="T12" i="60"/>
  <c r="V12" i="60" s="1"/>
  <c r="T11" i="60"/>
  <c r="W11" i="60" s="1"/>
  <c r="T10" i="60"/>
  <c r="T9" i="60"/>
  <c r="K9" i="60"/>
  <c r="M9" i="60" s="1"/>
  <c r="R9" i="60" s="1"/>
  <c r="C9" i="60"/>
  <c r="V108" i="59"/>
  <c r="T108" i="59"/>
  <c r="V107" i="59"/>
  <c r="T107" i="59"/>
  <c r="V106" i="59"/>
  <c r="T106" i="59"/>
  <c r="V105" i="59"/>
  <c r="T105" i="59"/>
  <c r="V104" i="59"/>
  <c r="T104" i="59"/>
  <c r="V103" i="59"/>
  <c r="T103" i="59"/>
  <c r="V102" i="59"/>
  <c r="T102" i="59"/>
  <c r="V101" i="59"/>
  <c r="T101" i="59"/>
  <c r="W101" i="59" s="1"/>
  <c r="W102" i="59" s="1"/>
  <c r="V100" i="59"/>
  <c r="T100" i="59"/>
  <c r="W100" i="59" s="1"/>
  <c r="V99" i="59"/>
  <c r="T99" i="59"/>
  <c r="V98" i="59"/>
  <c r="T98" i="59"/>
  <c r="W98" i="59" s="1"/>
  <c r="W99" i="59" s="1"/>
  <c r="V97" i="59"/>
  <c r="T97" i="59"/>
  <c r="V96" i="59"/>
  <c r="T96" i="59"/>
  <c r="W96" i="59" s="1"/>
  <c r="V95" i="59"/>
  <c r="T95" i="59"/>
  <c r="W95" i="59" s="1"/>
  <c r="V94" i="59"/>
  <c r="T94" i="59"/>
  <c r="V93" i="59"/>
  <c r="T93" i="59"/>
  <c r="V92" i="59"/>
  <c r="T92" i="59"/>
  <c r="W92" i="59" s="1"/>
  <c r="W93" i="59" s="1"/>
  <c r="W94" i="59" s="1"/>
  <c r="V91" i="59"/>
  <c r="T91" i="59"/>
  <c r="W91" i="59" s="1"/>
  <c r="V90" i="59"/>
  <c r="T90" i="59"/>
  <c r="V89" i="59"/>
  <c r="T89" i="59"/>
  <c r="V88" i="59"/>
  <c r="T88" i="59"/>
  <c r="W88" i="59" s="1"/>
  <c r="V87" i="59"/>
  <c r="T87" i="59"/>
  <c r="W87" i="59" s="1"/>
  <c r="V86" i="59"/>
  <c r="T86" i="59"/>
  <c r="V85" i="59"/>
  <c r="T85" i="59"/>
  <c r="V84" i="59"/>
  <c r="T84" i="59"/>
  <c r="W84" i="59" s="1"/>
  <c r="W85" i="59" s="1"/>
  <c r="W86" i="59" s="1"/>
  <c r="V83" i="59"/>
  <c r="T83" i="59"/>
  <c r="W83" i="59" s="1"/>
  <c r="V82" i="59"/>
  <c r="T82" i="59"/>
  <c r="V81" i="59"/>
  <c r="T81" i="59"/>
  <c r="V80" i="59"/>
  <c r="T80" i="59"/>
  <c r="W80" i="59" s="1"/>
  <c r="V79" i="59"/>
  <c r="T79" i="59"/>
  <c r="V78" i="59"/>
  <c r="T78" i="59"/>
  <c r="V77" i="59"/>
  <c r="T77" i="59"/>
  <c r="V76" i="59"/>
  <c r="T76" i="59"/>
  <c r="V75" i="59"/>
  <c r="T75" i="59"/>
  <c r="V74" i="59"/>
  <c r="T74" i="59"/>
  <c r="W74" i="59" s="1"/>
  <c r="W75" i="59" s="1"/>
  <c r="V73" i="59"/>
  <c r="T73" i="59"/>
  <c r="V72" i="59"/>
  <c r="T72" i="59"/>
  <c r="V71" i="59"/>
  <c r="T71" i="59"/>
  <c r="V70" i="59"/>
  <c r="T70" i="59"/>
  <c r="V69" i="59"/>
  <c r="T69" i="59"/>
  <c r="V68" i="59"/>
  <c r="T68" i="59"/>
  <c r="V67" i="59"/>
  <c r="T67" i="59"/>
  <c r="V66" i="59"/>
  <c r="T66" i="59"/>
  <c r="V65" i="59"/>
  <c r="T65" i="59"/>
  <c r="V64" i="59"/>
  <c r="T64" i="59"/>
  <c r="V63" i="59"/>
  <c r="T63" i="59"/>
  <c r="W63" i="59" s="1"/>
  <c r="W64" i="59" s="1"/>
  <c r="V62" i="59"/>
  <c r="T62" i="59"/>
  <c r="W62" i="59" s="1"/>
  <c r="V61" i="59"/>
  <c r="T61" i="59"/>
  <c r="W61" i="59" s="1"/>
  <c r="V60" i="59"/>
  <c r="T60" i="59"/>
  <c r="V59" i="59"/>
  <c r="T59" i="59"/>
  <c r="V58" i="59"/>
  <c r="T58" i="59"/>
  <c r="W58" i="59" s="1"/>
  <c r="W59" i="59" s="1"/>
  <c r="V57" i="59"/>
  <c r="T57" i="59"/>
  <c r="V56" i="59"/>
  <c r="T56" i="59"/>
  <c r="W56" i="59" s="1"/>
  <c r="V55" i="59"/>
  <c r="T55" i="59"/>
  <c r="W55" i="59" s="1"/>
  <c r="V54" i="59"/>
  <c r="T54" i="59"/>
  <c r="V53" i="59"/>
  <c r="T53" i="59"/>
  <c r="W53" i="59" s="1"/>
  <c r="W54" i="59" s="1"/>
  <c r="V52" i="59"/>
  <c r="T52" i="59"/>
  <c r="V51" i="59"/>
  <c r="T51" i="59"/>
  <c r="V50" i="59"/>
  <c r="T50" i="59"/>
  <c r="W50" i="59" s="1"/>
  <c r="W51" i="59" s="1"/>
  <c r="V49" i="59"/>
  <c r="T49" i="59"/>
  <c r="V48" i="59"/>
  <c r="T48" i="59"/>
  <c r="V47" i="59"/>
  <c r="T47" i="59"/>
  <c r="V46" i="59"/>
  <c r="T46" i="59"/>
  <c r="V45" i="59"/>
  <c r="T45" i="59"/>
  <c r="V44" i="59"/>
  <c r="T44" i="59"/>
  <c r="V43" i="59"/>
  <c r="T43" i="59"/>
  <c r="V42" i="59"/>
  <c r="T42" i="59"/>
  <c r="W42" i="59" s="1"/>
  <c r="W43" i="59" s="1"/>
  <c r="V41" i="59"/>
  <c r="T41" i="59"/>
  <c r="V40" i="59"/>
  <c r="T40" i="59"/>
  <c r="V39" i="59"/>
  <c r="T39" i="59"/>
  <c r="V38" i="59"/>
  <c r="T38" i="59"/>
  <c r="W38" i="59" s="1"/>
  <c r="V37" i="59"/>
  <c r="T37" i="59"/>
  <c r="V36" i="59"/>
  <c r="T36" i="59"/>
  <c r="V35" i="59"/>
  <c r="T35" i="59"/>
  <c r="V34" i="59"/>
  <c r="T34" i="59"/>
  <c r="W34" i="59" s="1"/>
  <c r="W35" i="59" s="1"/>
  <c r="V33" i="59"/>
  <c r="T33" i="59"/>
  <c r="V32" i="59"/>
  <c r="T32" i="59"/>
  <c r="V31" i="59"/>
  <c r="T31" i="59"/>
  <c r="W31" i="59" s="1"/>
  <c r="W32" i="59" s="1"/>
  <c r="V30" i="59"/>
  <c r="T30" i="59"/>
  <c r="V29" i="59"/>
  <c r="T29" i="59"/>
  <c r="V28" i="59"/>
  <c r="T28" i="59"/>
  <c r="V27" i="59"/>
  <c r="T27" i="59"/>
  <c r="V26" i="59"/>
  <c r="T26" i="59"/>
  <c r="V25" i="59"/>
  <c r="T25" i="59"/>
  <c r="V24" i="59"/>
  <c r="T24" i="59"/>
  <c r="W24" i="59" s="1"/>
  <c r="V23" i="59"/>
  <c r="T23" i="59"/>
  <c r="W23" i="59" s="1"/>
  <c r="T22" i="59"/>
  <c r="W22" i="59" s="1"/>
  <c r="T21" i="59"/>
  <c r="W21" i="59" s="1"/>
  <c r="T20" i="59"/>
  <c r="W20" i="59" s="1"/>
  <c r="T19" i="59"/>
  <c r="V19" i="59" s="1"/>
  <c r="T18" i="59"/>
  <c r="W18" i="59" s="1"/>
  <c r="W19" i="59" s="1"/>
  <c r="T17" i="59"/>
  <c r="V16" i="59"/>
  <c r="T16" i="59"/>
  <c r="T15" i="59"/>
  <c r="W15" i="59" s="1"/>
  <c r="W16" i="59" s="1"/>
  <c r="T14" i="59"/>
  <c r="V14" i="59" s="1"/>
  <c r="V13" i="59"/>
  <c r="T13" i="59"/>
  <c r="T12" i="59"/>
  <c r="T11" i="59"/>
  <c r="V11" i="59" s="1"/>
  <c r="V10" i="59"/>
  <c r="T10" i="59"/>
  <c r="T9" i="59"/>
  <c r="M9" i="59"/>
  <c r="K9" i="59"/>
  <c r="C9" i="59"/>
  <c r="W33" i="60" l="1"/>
  <c r="W39" i="60"/>
  <c r="W40" i="60" s="1"/>
  <c r="W41" i="60" s="1"/>
  <c r="W103" i="60"/>
  <c r="W104" i="60" s="1"/>
  <c r="W105" i="60" s="1"/>
  <c r="W106" i="60" s="1"/>
  <c r="W107" i="60" s="1"/>
  <c r="W108" i="60" s="1"/>
  <c r="W25" i="60"/>
  <c r="W26" i="60" s="1"/>
  <c r="W27" i="60" s="1"/>
  <c r="W28" i="60" s="1"/>
  <c r="W29" i="60" s="1"/>
  <c r="W30" i="60" s="1"/>
  <c r="C10" i="60"/>
  <c r="W10" i="60"/>
  <c r="V10" i="60"/>
  <c r="W34" i="60"/>
  <c r="W35" i="60" s="1"/>
  <c r="W36" i="60" s="1"/>
  <c r="W37" i="60" s="1"/>
  <c r="W65" i="60"/>
  <c r="W66" i="60" s="1"/>
  <c r="W67" i="60" s="1"/>
  <c r="W68" i="60" s="1"/>
  <c r="W69" i="60" s="1"/>
  <c r="W70" i="60" s="1"/>
  <c r="W71" i="60" s="1"/>
  <c r="W72" i="60" s="1"/>
  <c r="W73" i="60" s="1"/>
  <c r="V11" i="60"/>
  <c r="V20" i="60"/>
  <c r="V21" i="60" s="1"/>
  <c r="V22" i="60" s="1"/>
  <c r="W57" i="60"/>
  <c r="W17" i="60"/>
  <c r="V17" i="60"/>
  <c r="V18" i="60" s="1"/>
  <c r="W18" i="60"/>
  <c r="W19" i="60" s="1"/>
  <c r="W12" i="60"/>
  <c r="W13" i="60" s="1"/>
  <c r="W14" i="60" s="1"/>
  <c r="H4" i="60"/>
  <c r="W9" i="60"/>
  <c r="V9" i="60"/>
  <c r="W42" i="60"/>
  <c r="W43" i="60" s="1"/>
  <c r="W44" i="60" s="1"/>
  <c r="W45" i="60" s="1"/>
  <c r="W46" i="60" s="1"/>
  <c r="W47" i="60" s="1"/>
  <c r="W48" i="60" s="1"/>
  <c r="W49" i="60" s="1"/>
  <c r="W50" i="60"/>
  <c r="W51" i="60" s="1"/>
  <c r="W52" i="60" s="1"/>
  <c r="W58" i="60"/>
  <c r="W59" i="60" s="1"/>
  <c r="W60" i="60" s="1"/>
  <c r="W74" i="60"/>
  <c r="W75" i="60" s="1"/>
  <c r="W76" i="60" s="1"/>
  <c r="W77" i="60" s="1"/>
  <c r="W78" i="60" s="1"/>
  <c r="W79" i="60" s="1"/>
  <c r="W98" i="60"/>
  <c r="W99" i="60" s="1"/>
  <c r="W81" i="60"/>
  <c r="W82" i="60" s="1"/>
  <c r="W89" i="60"/>
  <c r="W90" i="60" s="1"/>
  <c r="W97" i="60"/>
  <c r="V15" i="60"/>
  <c r="W11" i="59"/>
  <c r="W12" i="59" s="1"/>
  <c r="W13" i="59" s="1"/>
  <c r="W14" i="59" s="1"/>
  <c r="W76" i="59"/>
  <c r="W77" i="59" s="1"/>
  <c r="W78" i="59" s="1"/>
  <c r="W79" i="59" s="1"/>
  <c r="W39" i="59"/>
  <c r="W40" i="59" s="1"/>
  <c r="W25" i="59"/>
  <c r="W26" i="59" s="1"/>
  <c r="W27" i="59" s="1"/>
  <c r="W28" i="59" s="1"/>
  <c r="W29" i="59" s="1"/>
  <c r="W30" i="59" s="1"/>
  <c r="W60" i="59"/>
  <c r="R9" i="59"/>
  <c r="H4" i="59"/>
  <c r="W9" i="59"/>
  <c r="V9" i="59"/>
  <c r="W44" i="59"/>
  <c r="W45" i="59" s="1"/>
  <c r="W46" i="59" s="1"/>
  <c r="W47" i="59" s="1"/>
  <c r="W48" i="59" s="1"/>
  <c r="W49" i="59" s="1"/>
  <c r="W41" i="59"/>
  <c r="W103" i="59"/>
  <c r="W104" i="59" s="1"/>
  <c r="W105" i="59" s="1"/>
  <c r="W106" i="59" s="1"/>
  <c r="W107" i="59" s="1"/>
  <c r="W108" i="59" s="1"/>
  <c r="W17" i="59"/>
  <c r="V17" i="59"/>
  <c r="V18" i="59" s="1"/>
  <c r="W33" i="59"/>
  <c r="W36" i="59"/>
  <c r="W37" i="59" s="1"/>
  <c r="W10" i="59"/>
  <c r="W52" i="59"/>
  <c r="W57" i="59"/>
  <c r="W65" i="59"/>
  <c r="W66" i="59" s="1"/>
  <c r="W67" i="59" s="1"/>
  <c r="W68" i="59" s="1"/>
  <c r="W69" i="59" s="1"/>
  <c r="W70" i="59" s="1"/>
  <c r="W71" i="59" s="1"/>
  <c r="W72" i="59" s="1"/>
  <c r="W73" i="59" s="1"/>
  <c r="W81" i="59"/>
  <c r="W82" i="59" s="1"/>
  <c r="W89" i="59"/>
  <c r="W90" i="59" s="1"/>
  <c r="W97" i="59"/>
  <c r="V15" i="59"/>
  <c r="V12" i="59"/>
  <c r="V20" i="59"/>
  <c r="V21" i="59" s="1"/>
  <c r="V22" i="59" s="1"/>
  <c r="P5" i="60" l="1"/>
  <c r="K10" i="60"/>
  <c r="M10" i="60" s="1"/>
  <c r="R10" i="60" s="1"/>
  <c r="L5" i="60"/>
  <c r="C10" i="59"/>
  <c r="L5" i="59"/>
  <c r="P5" i="59"/>
  <c r="C11" i="60" l="1"/>
  <c r="K10" i="59"/>
  <c r="M10" i="59" s="1"/>
  <c r="R10" i="59" s="1"/>
  <c r="K11" i="60" l="1"/>
  <c r="M11" i="60" s="1"/>
  <c r="R11" i="60" s="1"/>
  <c r="C11" i="59"/>
  <c r="C12" i="60" l="1"/>
  <c r="K11" i="59"/>
  <c r="M11" i="59" s="1"/>
  <c r="R11" i="59" s="1"/>
  <c r="K12" i="60" l="1"/>
  <c r="M12" i="60" s="1"/>
  <c r="R12" i="60" s="1"/>
  <c r="C12" i="59"/>
  <c r="C13" i="60" l="1"/>
  <c r="K12" i="59"/>
  <c r="M12" i="59" s="1"/>
  <c r="R12" i="59" s="1"/>
  <c r="K13" i="60" l="1"/>
  <c r="M13" i="60" s="1"/>
  <c r="R13" i="60" s="1"/>
  <c r="C13" i="59"/>
  <c r="C14" i="60" l="1"/>
  <c r="K13" i="59"/>
  <c r="M13" i="59" s="1"/>
  <c r="R13" i="59" s="1"/>
  <c r="K14" i="60" l="1"/>
  <c r="M14" i="60" s="1"/>
  <c r="R14" i="60" s="1"/>
  <c r="C15" i="60" s="1"/>
  <c r="K15" i="60" s="1"/>
  <c r="M15" i="60" s="1"/>
  <c r="R15" i="60" s="1"/>
  <c r="C16" i="60" s="1"/>
  <c r="K16" i="60" s="1"/>
  <c r="M16" i="60" s="1"/>
  <c r="R16" i="60" s="1"/>
  <c r="C17" i="60" s="1"/>
  <c r="K17" i="60" s="1"/>
  <c r="M17" i="60" s="1"/>
  <c r="R17" i="60" s="1"/>
  <c r="C18" i="60" s="1"/>
  <c r="K18" i="60" s="1"/>
  <c r="M18" i="60" s="1"/>
  <c r="R18" i="60" s="1"/>
  <c r="C19" i="60" s="1"/>
  <c r="K19" i="60" s="1"/>
  <c r="M19" i="60" s="1"/>
  <c r="R19" i="60" s="1"/>
  <c r="C20" i="60" s="1"/>
  <c r="K20" i="60" s="1"/>
  <c r="M20" i="60" s="1"/>
  <c r="R20" i="60" s="1"/>
  <c r="C21" i="60" s="1"/>
  <c r="K21" i="60" s="1"/>
  <c r="M21" i="60" s="1"/>
  <c r="R21" i="60" s="1"/>
  <c r="C22" i="60" s="1"/>
  <c r="K22" i="60" s="1"/>
  <c r="M22" i="60" s="1"/>
  <c r="R22" i="60" s="1"/>
  <c r="C23" i="60" s="1"/>
  <c r="K23" i="60" s="1"/>
  <c r="M23" i="60" s="1"/>
  <c r="R23" i="60" s="1"/>
  <c r="C24" i="60" s="1"/>
  <c r="K24" i="60" s="1"/>
  <c r="M24" i="60" s="1"/>
  <c r="R24" i="60" s="1"/>
  <c r="C25" i="60" s="1"/>
  <c r="K25" i="60" s="1"/>
  <c r="M25" i="60" s="1"/>
  <c r="R25" i="60" s="1"/>
  <c r="C26" i="60" s="1"/>
  <c r="K26" i="60" s="1"/>
  <c r="M26" i="60" s="1"/>
  <c r="R26" i="60" s="1"/>
  <c r="C27" i="60" s="1"/>
  <c r="K27" i="60" s="1"/>
  <c r="M27" i="60" s="1"/>
  <c r="R27" i="60" s="1"/>
  <c r="C28" i="60" s="1"/>
  <c r="K28" i="60" s="1"/>
  <c r="M28" i="60" s="1"/>
  <c r="R28" i="60" s="1"/>
  <c r="C29" i="60" s="1"/>
  <c r="K29" i="60" s="1"/>
  <c r="M29" i="60" s="1"/>
  <c r="R29" i="60" s="1"/>
  <c r="C30" i="60" s="1"/>
  <c r="K30" i="60" s="1"/>
  <c r="M30" i="60" s="1"/>
  <c r="R30" i="60" s="1"/>
  <c r="C31" i="60" s="1"/>
  <c r="K31" i="60" s="1"/>
  <c r="M31" i="60" s="1"/>
  <c r="R31" i="60" s="1"/>
  <c r="C32" i="60" s="1"/>
  <c r="K32" i="60" s="1"/>
  <c r="M32" i="60" s="1"/>
  <c r="R32" i="60" s="1"/>
  <c r="C33" i="60" s="1"/>
  <c r="K33" i="60" s="1"/>
  <c r="M33" i="60" s="1"/>
  <c r="R33" i="60" s="1"/>
  <c r="C34" i="60" s="1"/>
  <c r="K34" i="60" s="1"/>
  <c r="M34" i="60" s="1"/>
  <c r="C35" i="60" s="1"/>
  <c r="K35" i="60" s="1"/>
  <c r="M35" i="60" s="1"/>
  <c r="R35" i="60" s="1"/>
  <c r="C36" i="60" s="1"/>
  <c r="K36" i="60" s="1"/>
  <c r="M36" i="60" s="1"/>
  <c r="R36" i="60" s="1"/>
  <c r="C37" i="60" s="1"/>
  <c r="K37" i="60" s="1"/>
  <c r="M37" i="60" s="1"/>
  <c r="R37" i="60" s="1"/>
  <c r="C38" i="60" s="1"/>
  <c r="K38" i="60" s="1"/>
  <c r="M38" i="60" s="1"/>
  <c r="R38" i="60" s="1"/>
  <c r="C39" i="60" s="1"/>
  <c r="K39" i="60" s="1"/>
  <c r="M39" i="60" s="1"/>
  <c r="R39" i="60" s="1"/>
  <c r="C40" i="60" s="1"/>
  <c r="K40" i="60" s="1"/>
  <c r="M40" i="60" s="1"/>
  <c r="R40" i="60" s="1"/>
  <c r="C41" i="60" s="1"/>
  <c r="K41" i="60" s="1"/>
  <c r="M41" i="60" s="1"/>
  <c r="R41" i="60" s="1"/>
  <c r="C42" i="60" s="1"/>
  <c r="K42" i="60" s="1"/>
  <c r="M42" i="60" s="1"/>
  <c r="R42" i="60" s="1"/>
  <c r="C43" i="60" s="1"/>
  <c r="K43" i="60" s="1"/>
  <c r="M43" i="60" s="1"/>
  <c r="R43" i="60" s="1"/>
  <c r="C44" i="60" s="1"/>
  <c r="K44" i="60" s="1"/>
  <c r="M44" i="60" s="1"/>
  <c r="R44" i="60" s="1"/>
  <c r="C45" i="60" s="1"/>
  <c r="K45" i="60" s="1"/>
  <c r="M45" i="60" s="1"/>
  <c r="R45" i="60" s="1"/>
  <c r="C46" i="60" s="1"/>
  <c r="K46" i="60" s="1"/>
  <c r="M46" i="60" s="1"/>
  <c r="R46" i="60" s="1"/>
  <c r="C47" i="60" s="1"/>
  <c r="K47" i="60" s="1"/>
  <c r="M47" i="60" s="1"/>
  <c r="R47" i="60" s="1"/>
  <c r="C48" i="60" s="1"/>
  <c r="K48" i="60" s="1"/>
  <c r="M48" i="60" s="1"/>
  <c r="R48" i="60" s="1"/>
  <c r="C49" i="60" s="1"/>
  <c r="K49" i="60" s="1"/>
  <c r="M49" i="60" s="1"/>
  <c r="R49" i="60" s="1"/>
  <c r="C50" i="60" s="1"/>
  <c r="K50" i="60" s="1"/>
  <c r="M50" i="60" s="1"/>
  <c r="R50" i="60" s="1"/>
  <c r="C51" i="60" s="1"/>
  <c r="K51" i="60" s="1"/>
  <c r="M51" i="60" s="1"/>
  <c r="R51" i="60" s="1"/>
  <c r="C52" i="60" s="1"/>
  <c r="K52" i="60" s="1"/>
  <c r="M52" i="60" s="1"/>
  <c r="R52" i="60" s="1"/>
  <c r="C53" i="60" s="1"/>
  <c r="K53" i="60" s="1"/>
  <c r="M53" i="60" s="1"/>
  <c r="R53" i="60" s="1"/>
  <c r="C54" i="60" s="1"/>
  <c r="K54" i="60" s="1"/>
  <c r="M54" i="60" s="1"/>
  <c r="R54" i="60" s="1"/>
  <c r="C55" i="60" s="1"/>
  <c r="K55" i="60" s="1"/>
  <c r="M55" i="60" s="1"/>
  <c r="R55" i="60" s="1"/>
  <c r="C56" i="60" s="1"/>
  <c r="K56" i="60" s="1"/>
  <c r="M56" i="60" s="1"/>
  <c r="R56" i="60" s="1"/>
  <c r="C57" i="60" s="1"/>
  <c r="K57" i="60" s="1"/>
  <c r="M57" i="60" s="1"/>
  <c r="R57" i="60" s="1"/>
  <c r="C58" i="60" s="1"/>
  <c r="K58" i="60" s="1"/>
  <c r="M58" i="60" s="1"/>
  <c r="R58" i="60" s="1"/>
  <c r="C59" i="60" s="1"/>
  <c r="K59" i="60" s="1"/>
  <c r="M59" i="60" s="1"/>
  <c r="R59" i="60" s="1"/>
  <c r="C60" i="60" s="1"/>
  <c r="K60" i="60" s="1"/>
  <c r="M60" i="60" s="1"/>
  <c r="R60" i="60" s="1"/>
  <c r="C61" i="60" s="1"/>
  <c r="K61" i="60" s="1"/>
  <c r="M61" i="60" s="1"/>
  <c r="R61" i="60" s="1"/>
  <c r="C62" i="60" s="1"/>
  <c r="K62" i="60" s="1"/>
  <c r="M62" i="60" s="1"/>
  <c r="R62" i="60" s="1"/>
  <c r="C63" i="60" s="1"/>
  <c r="K63" i="60" s="1"/>
  <c r="M63" i="60" s="1"/>
  <c r="R63" i="60" s="1"/>
  <c r="C64" i="60" s="1"/>
  <c r="K64" i="60" s="1"/>
  <c r="M64" i="60" s="1"/>
  <c r="R64" i="60" s="1"/>
  <c r="C65" i="60" s="1"/>
  <c r="K65" i="60" s="1"/>
  <c r="M65" i="60" s="1"/>
  <c r="R65" i="60" s="1"/>
  <c r="C66" i="60" s="1"/>
  <c r="K66" i="60" s="1"/>
  <c r="M66" i="60" s="1"/>
  <c r="R66" i="60" s="1"/>
  <c r="C67" i="60" s="1"/>
  <c r="K67" i="60" s="1"/>
  <c r="M67" i="60" s="1"/>
  <c r="R67" i="60" s="1"/>
  <c r="C68" i="60" s="1"/>
  <c r="K68" i="60" s="1"/>
  <c r="M68" i="60" s="1"/>
  <c r="R68" i="60" s="1"/>
  <c r="C69" i="60" s="1"/>
  <c r="K69" i="60" s="1"/>
  <c r="M69" i="60" s="1"/>
  <c r="R69" i="60" s="1"/>
  <c r="C70" i="60" s="1"/>
  <c r="K70" i="60" s="1"/>
  <c r="M70" i="60" s="1"/>
  <c r="R70" i="60" s="1"/>
  <c r="C71" i="60" s="1"/>
  <c r="K71" i="60" s="1"/>
  <c r="M71" i="60" s="1"/>
  <c r="R71" i="60" s="1"/>
  <c r="C72" i="60" s="1"/>
  <c r="K72" i="60" s="1"/>
  <c r="M72" i="60" s="1"/>
  <c r="R72" i="60" s="1"/>
  <c r="C73" i="60" s="1"/>
  <c r="K73" i="60" s="1"/>
  <c r="M73" i="60" s="1"/>
  <c r="R73" i="60" s="1"/>
  <c r="C74" i="60" s="1"/>
  <c r="K74" i="60" s="1"/>
  <c r="M74" i="60" s="1"/>
  <c r="R74" i="60" s="1"/>
  <c r="C75" i="60" s="1"/>
  <c r="K75" i="60" s="1"/>
  <c r="M75" i="60" s="1"/>
  <c r="R75" i="60" s="1"/>
  <c r="C76" i="60" s="1"/>
  <c r="K76" i="60" s="1"/>
  <c r="M76" i="60" s="1"/>
  <c r="R76" i="60" s="1"/>
  <c r="C77" i="60" s="1"/>
  <c r="K77" i="60" s="1"/>
  <c r="M77" i="60" s="1"/>
  <c r="R77" i="60" s="1"/>
  <c r="C78" i="60" s="1"/>
  <c r="K78" i="60" s="1"/>
  <c r="M78" i="60" s="1"/>
  <c r="R78" i="60" s="1"/>
  <c r="C79" i="60" s="1"/>
  <c r="K79" i="60" s="1"/>
  <c r="M79" i="60" s="1"/>
  <c r="R79" i="60" s="1"/>
  <c r="C80" i="60" s="1"/>
  <c r="K80" i="60" s="1"/>
  <c r="M80" i="60" s="1"/>
  <c r="R80" i="60" s="1"/>
  <c r="C81" i="60" s="1"/>
  <c r="K81" i="60" s="1"/>
  <c r="M81" i="60" s="1"/>
  <c r="R81" i="60" s="1"/>
  <c r="C82" i="60" s="1"/>
  <c r="K82" i="60" s="1"/>
  <c r="M82" i="60" s="1"/>
  <c r="R82" i="60" s="1"/>
  <c r="C83" i="60" s="1"/>
  <c r="K83" i="60" s="1"/>
  <c r="M83" i="60" s="1"/>
  <c r="R83" i="60" s="1"/>
  <c r="C84" i="60" s="1"/>
  <c r="K84" i="60" s="1"/>
  <c r="M84" i="60" s="1"/>
  <c r="R84" i="60" s="1"/>
  <c r="C85" i="60" s="1"/>
  <c r="K85" i="60" s="1"/>
  <c r="M85" i="60" s="1"/>
  <c r="R85" i="60" s="1"/>
  <c r="C86" i="60" s="1"/>
  <c r="K86" i="60" s="1"/>
  <c r="M86" i="60" s="1"/>
  <c r="R86" i="60" s="1"/>
  <c r="C87" i="60" s="1"/>
  <c r="K87" i="60" s="1"/>
  <c r="M87" i="60" s="1"/>
  <c r="R87" i="60" s="1"/>
  <c r="C88" i="60" s="1"/>
  <c r="K88" i="60" s="1"/>
  <c r="M88" i="60" s="1"/>
  <c r="R88" i="60" s="1"/>
  <c r="C89" i="60" s="1"/>
  <c r="K89" i="60" s="1"/>
  <c r="M89" i="60" s="1"/>
  <c r="R89" i="60" s="1"/>
  <c r="C90" i="60" s="1"/>
  <c r="K90" i="60" s="1"/>
  <c r="M90" i="60" s="1"/>
  <c r="R90" i="60" s="1"/>
  <c r="C91" i="60" s="1"/>
  <c r="K91" i="60" s="1"/>
  <c r="M91" i="60" s="1"/>
  <c r="R91" i="60" s="1"/>
  <c r="C92" i="60" s="1"/>
  <c r="K92" i="60" s="1"/>
  <c r="M92" i="60" s="1"/>
  <c r="R92" i="60" s="1"/>
  <c r="C93" i="60" s="1"/>
  <c r="K93" i="60" s="1"/>
  <c r="M93" i="60" s="1"/>
  <c r="R93" i="60" s="1"/>
  <c r="C94" i="60" s="1"/>
  <c r="K94" i="60" s="1"/>
  <c r="M94" i="60" s="1"/>
  <c r="R94" i="60" s="1"/>
  <c r="C95" i="60" s="1"/>
  <c r="K95" i="60" s="1"/>
  <c r="M95" i="60" s="1"/>
  <c r="R95" i="60" s="1"/>
  <c r="C96" i="60" s="1"/>
  <c r="K96" i="60" s="1"/>
  <c r="M96" i="60" s="1"/>
  <c r="R96" i="60" s="1"/>
  <c r="C97" i="60" s="1"/>
  <c r="K97" i="60" s="1"/>
  <c r="M97" i="60" s="1"/>
  <c r="R97" i="60" s="1"/>
  <c r="C98" i="60" s="1"/>
  <c r="K98" i="60" s="1"/>
  <c r="M98" i="60" s="1"/>
  <c r="R98" i="60" s="1"/>
  <c r="C99" i="60" s="1"/>
  <c r="K99" i="60" s="1"/>
  <c r="M99" i="60" s="1"/>
  <c r="R99" i="60" s="1"/>
  <c r="C100" i="60" s="1"/>
  <c r="K100" i="60" s="1"/>
  <c r="M100" i="60" s="1"/>
  <c r="R100" i="60" s="1"/>
  <c r="C101" i="60" s="1"/>
  <c r="K101" i="60" s="1"/>
  <c r="M101" i="60" s="1"/>
  <c r="R101" i="60" s="1"/>
  <c r="C102" i="60" s="1"/>
  <c r="K102" i="60" s="1"/>
  <c r="M102" i="60" s="1"/>
  <c r="R102" i="60" s="1"/>
  <c r="C103" i="60" s="1"/>
  <c r="K103" i="60" s="1"/>
  <c r="M103" i="60" s="1"/>
  <c r="R103" i="60" s="1"/>
  <c r="C104" i="60" s="1"/>
  <c r="K104" i="60" s="1"/>
  <c r="M104" i="60" s="1"/>
  <c r="R104" i="60" s="1"/>
  <c r="C105" i="60" s="1"/>
  <c r="K105" i="60" s="1"/>
  <c r="M105" i="60" s="1"/>
  <c r="R105" i="60" s="1"/>
  <c r="C106" i="60" s="1"/>
  <c r="K106" i="60" s="1"/>
  <c r="M106" i="60" s="1"/>
  <c r="R106" i="60" s="1"/>
  <c r="C107" i="60" s="1"/>
  <c r="K107" i="60" s="1"/>
  <c r="M107" i="60" s="1"/>
  <c r="R107" i="60" s="1"/>
  <c r="C108" i="60" s="1"/>
  <c r="K108" i="60" s="1"/>
  <c r="M108" i="60" s="1"/>
  <c r="R108" i="60" s="1"/>
  <c r="C14" i="59"/>
  <c r="L4" i="60" l="1"/>
  <c r="G5" i="60"/>
  <c r="E5" i="60"/>
  <c r="C5" i="60"/>
  <c r="D4" i="60"/>
  <c r="P2" i="60" s="1"/>
  <c r="P4" i="60"/>
  <c r="K14" i="59"/>
  <c r="M14" i="59" s="1"/>
  <c r="R14" i="59" s="1"/>
  <c r="C15" i="59" s="1"/>
  <c r="K15" i="59" s="1"/>
  <c r="M15" i="59" s="1"/>
  <c r="R15" i="59" s="1"/>
  <c r="C16" i="59" s="1"/>
  <c r="K16" i="59" s="1"/>
  <c r="M16" i="59" s="1"/>
  <c r="R16" i="59" s="1"/>
  <c r="C17" i="59" s="1"/>
  <c r="K17" i="59" s="1"/>
  <c r="M17" i="59" s="1"/>
  <c r="R17" i="59" s="1"/>
  <c r="C18" i="59" s="1"/>
  <c r="K18" i="59" s="1"/>
  <c r="M18" i="59" s="1"/>
  <c r="R18" i="59" s="1"/>
  <c r="C19" i="59" s="1"/>
  <c r="K19" i="59" s="1"/>
  <c r="M19" i="59" s="1"/>
  <c r="R19" i="59" s="1"/>
  <c r="C20" i="59" s="1"/>
  <c r="K20" i="59" s="1"/>
  <c r="M20" i="59" s="1"/>
  <c r="R20" i="59" s="1"/>
  <c r="C21" i="59" s="1"/>
  <c r="K21" i="59" s="1"/>
  <c r="M21" i="59" s="1"/>
  <c r="R21" i="59" s="1"/>
  <c r="C22" i="59" s="1"/>
  <c r="K22" i="59" s="1"/>
  <c r="M22" i="59" s="1"/>
  <c r="R22" i="59" s="1"/>
  <c r="C23" i="59" s="1"/>
  <c r="K23" i="59" s="1"/>
  <c r="M23" i="59" s="1"/>
  <c r="R23" i="59" s="1"/>
  <c r="C24" i="59" s="1"/>
  <c r="K24" i="59" s="1"/>
  <c r="M24" i="59" s="1"/>
  <c r="R24" i="59" s="1"/>
  <c r="C25" i="59" s="1"/>
  <c r="K25" i="59" s="1"/>
  <c r="M25" i="59" s="1"/>
  <c r="R25" i="59" s="1"/>
  <c r="C26" i="59" s="1"/>
  <c r="K26" i="59" s="1"/>
  <c r="M26" i="59" s="1"/>
  <c r="R26" i="59" s="1"/>
  <c r="C27" i="59" s="1"/>
  <c r="K27" i="59" s="1"/>
  <c r="M27" i="59" s="1"/>
  <c r="R27" i="59" s="1"/>
  <c r="C28" i="59" s="1"/>
  <c r="K28" i="59" s="1"/>
  <c r="M28" i="59" s="1"/>
  <c r="R28" i="59" s="1"/>
  <c r="C29" i="59" s="1"/>
  <c r="K29" i="59" s="1"/>
  <c r="M29" i="59" s="1"/>
  <c r="R29" i="59" s="1"/>
  <c r="C30" i="59" s="1"/>
  <c r="K30" i="59" s="1"/>
  <c r="M30" i="59" s="1"/>
  <c r="R30" i="59" s="1"/>
  <c r="C31" i="59" s="1"/>
  <c r="K31" i="59" s="1"/>
  <c r="M31" i="59" s="1"/>
  <c r="R31" i="59" s="1"/>
  <c r="C32" i="59" s="1"/>
  <c r="K32" i="59" s="1"/>
  <c r="M32" i="59" s="1"/>
  <c r="R32" i="59" s="1"/>
  <c r="C33" i="59" s="1"/>
  <c r="K33" i="59" s="1"/>
  <c r="M33" i="59" s="1"/>
  <c r="R33" i="59" s="1"/>
  <c r="C34" i="59" s="1"/>
  <c r="K34" i="59" s="1"/>
  <c r="M34" i="59" s="1"/>
  <c r="R34" i="59" s="1"/>
  <c r="C35" i="59" s="1"/>
  <c r="K35" i="59" s="1"/>
  <c r="M35" i="59" s="1"/>
  <c r="R35" i="59" s="1"/>
  <c r="C36" i="59" s="1"/>
  <c r="K36" i="59" s="1"/>
  <c r="M36" i="59" s="1"/>
  <c r="R36" i="59" s="1"/>
  <c r="C37" i="59" s="1"/>
  <c r="K37" i="59" s="1"/>
  <c r="M37" i="59" s="1"/>
  <c r="R37" i="59" s="1"/>
  <c r="C38" i="59" s="1"/>
  <c r="K38" i="59" s="1"/>
  <c r="M38" i="59" s="1"/>
  <c r="R38" i="59" s="1"/>
  <c r="C39" i="59" s="1"/>
  <c r="K39" i="59" s="1"/>
  <c r="M39" i="59" s="1"/>
  <c r="R39" i="59" s="1"/>
  <c r="C40" i="59" s="1"/>
  <c r="K40" i="59" s="1"/>
  <c r="M40" i="59" s="1"/>
  <c r="R40" i="59" s="1"/>
  <c r="C41" i="59" s="1"/>
  <c r="K41" i="59" s="1"/>
  <c r="M41" i="59" s="1"/>
  <c r="R41" i="59" s="1"/>
  <c r="C42" i="59" s="1"/>
  <c r="K42" i="59" s="1"/>
  <c r="M42" i="59" s="1"/>
  <c r="R42" i="59" s="1"/>
  <c r="C43" i="59" s="1"/>
  <c r="K43" i="59" s="1"/>
  <c r="M43" i="59" s="1"/>
  <c r="R43" i="59" s="1"/>
  <c r="C44" i="59" s="1"/>
  <c r="K44" i="59" s="1"/>
  <c r="M44" i="59" s="1"/>
  <c r="R44" i="59" s="1"/>
  <c r="C45" i="59" s="1"/>
  <c r="K45" i="59" s="1"/>
  <c r="M45" i="59" s="1"/>
  <c r="R45" i="59" s="1"/>
  <c r="C46" i="59" s="1"/>
  <c r="K46" i="59" s="1"/>
  <c r="M46" i="59" s="1"/>
  <c r="R46" i="59" s="1"/>
  <c r="C47" i="59" s="1"/>
  <c r="K47" i="59" s="1"/>
  <c r="M47" i="59" s="1"/>
  <c r="R47" i="59" s="1"/>
  <c r="C48" i="59" s="1"/>
  <c r="K48" i="59" s="1"/>
  <c r="M48" i="59" s="1"/>
  <c r="R48" i="59" s="1"/>
  <c r="C49" i="59" s="1"/>
  <c r="K49" i="59" s="1"/>
  <c r="M49" i="59" s="1"/>
  <c r="R49" i="59" s="1"/>
  <c r="C50" i="59" s="1"/>
  <c r="K50" i="59" s="1"/>
  <c r="M50" i="59" s="1"/>
  <c r="R50" i="59" s="1"/>
  <c r="C51" i="59" s="1"/>
  <c r="K51" i="59" s="1"/>
  <c r="M51" i="59" s="1"/>
  <c r="R51" i="59" s="1"/>
  <c r="C52" i="59" s="1"/>
  <c r="K52" i="59" s="1"/>
  <c r="M52" i="59" s="1"/>
  <c r="R52" i="59" s="1"/>
  <c r="C53" i="59" s="1"/>
  <c r="K53" i="59" s="1"/>
  <c r="M53" i="59" s="1"/>
  <c r="R53" i="59" s="1"/>
  <c r="C54" i="59" s="1"/>
  <c r="K54" i="59" s="1"/>
  <c r="M54" i="59" s="1"/>
  <c r="R54" i="59" s="1"/>
  <c r="C55" i="59" s="1"/>
  <c r="K55" i="59" s="1"/>
  <c r="M55" i="59" s="1"/>
  <c r="R55" i="59" s="1"/>
  <c r="C56" i="59" s="1"/>
  <c r="K56" i="59" s="1"/>
  <c r="M56" i="59" s="1"/>
  <c r="R56" i="59" s="1"/>
  <c r="C57" i="59" s="1"/>
  <c r="K57" i="59" s="1"/>
  <c r="M57" i="59" s="1"/>
  <c r="R57" i="59" s="1"/>
  <c r="C58" i="59" s="1"/>
  <c r="K58" i="59" s="1"/>
  <c r="M58" i="59" s="1"/>
  <c r="R58" i="59" s="1"/>
  <c r="C59" i="59" s="1"/>
  <c r="K59" i="59" s="1"/>
  <c r="M59" i="59" s="1"/>
  <c r="R59" i="59" s="1"/>
  <c r="C60" i="59" s="1"/>
  <c r="K60" i="59" s="1"/>
  <c r="M60" i="59" s="1"/>
  <c r="R60" i="59" s="1"/>
  <c r="C61" i="59" s="1"/>
  <c r="K61" i="59" s="1"/>
  <c r="M61" i="59" s="1"/>
  <c r="R61" i="59" s="1"/>
  <c r="C62" i="59" s="1"/>
  <c r="K62" i="59" s="1"/>
  <c r="M62" i="59" s="1"/>
  <c r="R62" i="59" s="1"/>
  <c r="C63" i="59" s="1"/>
  <c r="K63" i="59" s="1"/>
  <c r="M63" i="59" s="1"/>
  <c r="R63" i="59" s="1"/>
  <c r="C64" i="59" s="1"/>
  <c r="K64" i="59" s="1"/>
  <c r="M64" i="59" s="1"/>
  <c r="R64" i="59" s="1"/>
  <c r="C65" i="59" s="1"/>
  <c r="K65" i="59" s="1"/>
  <c r="M65" i="59" s="1"/>
  <c r="R65" i="59" s="1"/>
  <c r="C66" i="59" s="1"/>
  <c r="K66" i="59" s="1"/>
  <c r="M66" i="59" s="1"/>
  <c r="R66" i="59" s="1"/>
  <c r="C67" i="59" s="1"/>
  <c r="K67" i="59" s="1"/>
  <c r="M67" i="59" s="1"/>
  <c r="R67" i="59" s="1"/>
  <c r="C68" i="59" s="1"/>
  <c r="K68" i="59" s="1"/>
  <c r="M68" i="59" s="1"/>
  <c r="R68" i="59" s="1"/>
  <c r="C69" i="59" s="1"/>
  <c r="K69" i="59" s="1"/>
  <c r="M69" i="59" s="1"/>
  <c r="R69" i="59" s="1"/>
  <c r="C70" i="59" s="1"/>
  <c r="K70" i="59" s="1"/>
  <c r="M70" i="59" s="1"/>
  <c r="R70" i="59" s="1"/>
  <c r="C71" i="59" s="1"/>
  <c r="K71" i="59" s="1"/>
  <c r="M71" i="59" s="1"/>
  <c r="R71" i="59" s="1"/>
  <c r="C72" i="59" s="1"/>
  <c r="K72" i="59" s="1"/>
  <c r="M72" i="59" s="1"/>
  <c r="R72" i="59" s="1"/>
  <c r="C73" i="59" s="1"/>
  <c r="K73" i="59" s="1"/>
  <c r="M73" i="59" s="1"/>
  <c r="R73" i="59" s="1"/>
  <c r="C74" i="59" s="1"/>
  <c r="K74" i="59" s="1"/>
  <c r="M74" i="59" s="1"/>
  <c r="R74" i="59" s="1"/>
  <c r="C75" i="59" s="1"/>
  <c r="K75" i="59" s="1"/>
  <c r="M75" i="59" s="1"/>
  <c r="R75" i="59" s="1"/>
  <c r="C76" i="59" s="1"/>
  <c r="K76" i="59" s="1"/>
  <c r="M76" i="59" s="1"/>
  <c r="R76" i="59" s="1"/>
  <c r="C77" i="59" s="1"/>
  <c r="K77" i="59" s="1"/>
  <c r="M77" i="59" s="1"/>
  <c r="R77" i="59" s="1"/>
  <c r="C78" i="59" s="1"/>
  <c r="K78" i="59" s="1"/>
  <c r="M78" i="59" s="1"/>
  <c r="R78" i="59" s="1"/>
  <c r="C79" i="59" s="1"/>
  <c r="K79" i="59" s="1"/>
  <c r="M79" i="59" s="1"/>
  <c r="R79" i="59" s="1"/>
  <c r="C80" i="59" s="1"/>
  <c r="K80" i="59" s="1"/>
  <c r="M80" i="59" s="1"/>
  <c r="R80" i="59" s="1"/>
  <c r="C81" i="59" s="1"/>
  <c r="K81" i="59" s="1"/>
  <c r="M81" i="59" s="1"/>
  <c r="R81" i="59" s="1"/>
  <c r="C82" i="59" s="1"/>
  <c r="K82" i="59" s="1"/>
  <c r="M82" i="59" s="1"/>
  <c r="R82" i="59" s="1"/>
  <c r="C83" i="59" s="1"/>
  <c r="K83" i="59" s="1"/>
  <c r="M83" i="59" s="1"/>
  <c r="R83" i="59" s="1"/>
  <c r="C84" i="59" s="1"/>
  <c r="K84" i="59" s="1"/>
  <c r="M84" i="59" s="1"/>
  <c r="R84" i="59" s="1"/>
  <c r="C85" i="59" s="1"/>
  <c r="K85" i="59" s="1"/>
  <c r="M85" i="59" s="1"/>
  <c r="R85" i="59" s="1"/>
  <c r="C86" i="59" s="1"/>
  <c r="K86" i="59" s="1"/>
  <c r="M86" i="59" s="1"/>
  <c r="R86" i="59" s="1"/>
  <c r="C87" i="59" s="1"/>
  <c r="K87" i="59" s="1"/>
  <c r="M87" i="59" s="1"/>
  <c r="R87" i="59" s="1"/>
  <c r="C88" i="59" s="1"/>
  <c r="K88" i="59" s="1"/>
  <c r="M88" i="59" s="1"/>
  <c r="R88" i="59" s="1"/>
  <c r="C89" i="59" s="1"/>
  <c r="K89" i="59" s="1"/>
  <c r="M89" i="59" s="1"/>
  <c r="R89" i="59" s="1"/>
  <c r="C90" i="59" s="1"/>
  <c r="K90" i="59" s="1"/>
  <c r="M90" i="59" s="1"/>
  <c r="R90" i="59" s="1"/>
  <c r="C91" i="59" s="1"/>
  <c r="K91" i="59" s="1"/>
  <c r="M91" i="59" s="1"/>
  <c r="R91" i="59" s="1"/>
  <c r="C92" i="59" s="1"/>
  <c r="K92" i="59" s="1"/>
  <c r="M92" i="59" s="1"/>
  <c r="R92" i="59" s="1"/>
  <c r="C93" i="59" s="1"/>
  <c r="K93" i="59" s="1"/>
  <c r="M93" i="59" s="1"/>
  <c r="R93" i="59" s="1"/>
  <c r="C94" i="59" s="1"/>
  <c r="K94" i="59" s="1"/>
  <c r="M94" i="59" s="1"/>
  <c r="R94" i="59" s="1"/>
  <c r="C95" i="59" s="1"/>
  <c r="K95" i="59" s="1"/>
  <c r="M95" i="59" s="1"/>
  <c r="R95" i="59" s="1"/>
  <c r="C96" i="59" s="1"/>
  <c r="K96" i="59" s="1"/>
  <c r="M96" i="59" s="1"/>
  <c r="R96" i="59" s="1"/>
  <c r="C97" i="59" s="1"/>
  <c r="K97" i="59" s="1"/>
  <c r="M97" i="59" s="1"/>
  <c r="R97" i="59" s="1"/>
  <c r="C98" i="59" s="1"/>
  <c r="K98" i="59" s="1"/>
  <c r="M98" i="59" s="1"/>
  <c r="R98" i="59" s="1"/>
  <c r="C99" i="59" s="1"/>
  <c r="K99" i="59" s="1"/>
  <c r="M99" i="59" s="1"/>
  <c r="R99" i="59" s="1"/>
  <c r="C100" i="59" s="1"/>
  <c r="K100" i="59" s="1"/>
  <c r="M100" i="59" s="1"/>
  <c r="R100" i="59" s="1"/>
  <c r="C101" i="59" s="1"/>
  <c r="K101" i="59" s="1"/>
  <c r="M101" i="59" s="1"/>
  <c r="R101" i="59" s="1"/>
  <c r="C102" i="59" s="1"/>
  <c r="K102" i="59" s="1"/>
  <c r="M102" i="59" s="1"/>
  <c r="R102" i="59" s="1"/>
  <c r="C103" i="59" s="1"/>
  <c r="K103" i="59" s="1"/>
  <c r="M103" i="59" s="1"/>
  <c r="R103" i="59" s="1"/>
  <c r="C104" i="59" s="1"/>
  <c r="K104" i="59" s="1"/>
  <c r="M104" i="59" s="1"/>
  <c r="R104" i="59" s="1"/>
  <c r="C105" i="59" s="1"/>
  <c r="K105" i="59" s="1"/>
  <c r="M105" i="59" s="1"/>
  <c r="R105" i="59" s="1"/>
  <c r="C106" i="59" s="1"/>
  <c r="K106" i="59" s="1"/>
  <c r="M106" i="59" s="1"/>
  <c r="R106" i="59" s="1"/>
  <c r="C107" i="59" s="1"/>
  <c r="K107" i="59" s="1"/>
  <c r="M107" i="59" s="1"/>
  <c r="R107" i="59" s="1"/>
  <c r="C108" i="59" s="1"/>
  <c r="K108" i="59" s="1"/>
  <c r="M108" i="59" s="1"/>
  <c r="R108" i="59" s="1"/>
  <c r="I5" i="60" l="1"/>
  <c r="C5" i="59"/>
  <c r="P4" i="59"/>
  <c r="E5" i="59"/>
  <c r="G5" i="59"/>
  <c r="D4" i="59"/>
  <c r="P2" i="59" s="1"/>
  <c r="L4" i="59"/>
  <c r="I5" i="59" l="1"/>
  <c r="V108" i="58" l="1"/>
  <c r="T108" i="58"/>
  <c r="W108" i="58" s="1"/>
  <c r="R108" i="58"/>
  <c r="M108" i="58"/>
  <c r="K108" i="58"/>
  <c r="V107" i="58"/>
  <c r="T107" i="58"/>
  <c r="W107" i="58" s="1"/>
  <c r="R107" i="58"/>
  <c r="C108" i="58" s="1"/>
  <c r="M107" i="58"/>
  <c r="K107" i="58"/>
  <c r="V106" i="58"/>
  <c r="T106" i="58"/>
  <c r="W106" i="58" s="1"/>
  <c r="R106" i="58"/>
  <c r="C107" i="58" s="1"/>
  <c r="M106" i="58"/>
  <c r="K106" i="58"/>
  <c r="W105" i="58"/>
  <c r="V105" i="58"/>
  <c r="T105" i="58"/>
  <c r="R105" i="58"/>
  <c r="C106" i="58" s="1"/>
  <c r="M105" i="58"/>
  <c r="K105" i="58"/>
  <c r="W104" i="58"/>
  <c r="V104" i="58"/>
  <c r="T104" i="58"/>
  <c r="R104" i="58"/>
  <c r="C105" i="58" s="1"/>
  <c r="M104" i="58"/>
  <c r="K104" i="58"/>
  <c r="V103" i="58"/>
  <c r="T103" i="58"/>
  <c r="W103" i="58" s="1"/>
  <c r="R103" i="58"/>
  <c r="C104" i="58" s="1"/>
  <c r="M103" i="58"/>
  <c r="K103" i="58"/>
  <c r="V102" i="58"/>
  <c r="T102" i="58"/>
  <c r="W102" i="58" s="1"/>
  <c r="R102" i="58"/>
  <c r="C103" i="58" s="1"/>
  <c r="M102" i="58"/>
  <c r="K102" i="58"/>
  <c r="W101" i="58"/>
  <c r="V101" i="58"/>
  <c r="T101" i="58"/>
  <c r="R101" i="58"/>
  <c r="C102" i="58" s="1"/>
  <c r="M101" i="58"/>
  <c r="K101" i="58"/>
  <c r="V100" i="58"/>
  <c r="T100" i="58"/>
  <c r="W100" i="58" s="1"/>
  <c r="R100" i="58"/>
  <c r="C101" i="58" s="1"/>
  <c r="M100" i="58"/>
  <c r="K100" i="58"/>
  <c r="V99" i="58"/>
  <c r="T99" i="58"/>
  <c r="W99" i="58" s="1"/>
  <c r="R99" i="58"/>
  <c r="C100" i="58" s="1"/>
  <c r="M99" i="58"/>
  <c r="K99" i="58"/>
  <c r="V98" i="58"/>
  <c r="T98" i="58"/>
  <c r="W98" i="58" s="1"/>
  <c r="R98" i="58"/>
  <c r="C99" i="58" s="1"/>
  <c r="M98" i="58"/>
  <c r="K98" i="58"/>
  <c r="W97" i="58"/>
  <c r="V97" i="58"/>
  <c r="T97" i="58"/>
  <c r="R97" i="58"/>
  <c r="C98" i="58" s="1"/>
  <c r="M97" i="58"/>
  <c r="K97" i="58"/>
  <c r="W96" i="58"/>
  <c r="V96" i="58"/>
  <c r="T96" i="58"/>
  <c r="R96" i="58"/>
  <c r="C97" i="58" s="1"/>
  <c r="M96" i="58"/>
  <c r="K96" i="58"/>
  <c r="V95" i="58"/>
  <c r="T95" i="58"/>
  <c r="W95" i="58" s="1"/>
  <c r="R95" i="58"/>
  <c r="C96" i="58" s="1"/>
  <c r="M95" i="58"/>
  <c r="K95" i="58"/>
  <c r="V94" i="58"/>
  <c r="T94" i="58"/>
  <c r="W94" i="58" s="1"/>
  <c r="R94" i="58"/>
  <c r="C95" i="58" s="1"/>
  <c r="M94" i="58"/>
  <c r="K94" i="58"/>
  <c r="W93" i="58"/>
  <c r="V93" i="58"/>
  <c r="T93" i="58"/>
  <c r="R93" i="58"/>
  <c r="C94" i="58" s="1"/>
  <c r="M93" i="58"/>
  <c r="K93" i="58"/>
  <c r="V92" i="58"/>
  <c r="T92" i="58"/>
  <c r="W92" i="58" s="1"/>
  <c r="R92" i="58"/>
  <c r="C93" i="58" s="1"/>
  <c r="M92" i="58"/>
  <c r="K92" i="58"/>
  <c r="V91" i="58"/>
  <c r="T91" i="58"/>
  <c r="W91" i="58" s="1"/>
  <c r="R91" i="58"/>
  <c r="C92" i="58" s="1"/>
  <c r="M91" i="58"/>
  <c r="K91" i="58"/>
  <c r="V90" i="58"/>
  <c r="T90" i="58"/>
  <c r="W90" i="58" s="1"/>
  <c r="R90" i="58"/>
  <c r="C91" i="58" s="1"/>
  <c r="M90" i="58"/>
  <c r="K90" i="58"/>
  <c r="W89" i="58"/>
  <c r="V89" i="58"/>
  <c r="T89" i="58"/>
  <c r="R89" i="58"/>
  <c r="C90" i="58" s="1"/>
  <c r="M89" i="58"/>
  <c r="K89" i="58"/>
  <c r="W88" i="58"/>
  <c r="V88" i="58"/>
  <c r="T88" i="58"/>
  <c r="R88" i="58"/>
  <c r="C89" i="58" s="1"/>
  <c r="M88" i="58"/>
  <c r="K88" i="58"/>
  <c r="V87" i="58"/>
  <c r="T87" i="58"/>
  <c r="W87" i="58" s="1"/>
  <c r="R87" i="58"/>
  <c r="C88" i="58" s="1"/>
  <c r="M87" i="58"/>
  <c r="K87" i="58"/>
  <c r="V86" i="58"/>
  <c r="T86" i="58"/>
  <c r="W86" i="58" s="1"/>
  <c r="R86" i="58"/>
  <c r="C87" i="58" s="1"/>
  <c r="M86" i="58"/>
  <c r="K86" i="58"/>
  <c r="W85" i="58"/>
  <c r="V85" i="58"/>
  <c r="T85" i="58"/>
  <c r="R85" i="58"/>
  <c r="C86" i="58" s="1"/>
  <c r="M85" i="58"/>
  <c r="K85" i="58"/>
  <c r="V84" i="58"/>
  <c r="T84" i="58"/>
  <c r="W84" i="58" s="1"/>
  <c r="R84" i="58"/>
  <c r="C85" i="58" s="1"/>
  <c r="M84" i="58"/>
  <c r="K84" i="58"/>
  <c r="V83" i="58"/>
  <c r="T83" i="58"/>
  <c r="W83" i="58" s="1"/>
  <c r="R83" i="58"/>
  <c r="C84" i="58" s="1"/>
  <c r="M83" i="58"/>
  <c r="K83" i="58"/>
  <c r="V82" i="58"/>
  <c r="T82" i="58"/>
  <c r="W82" i="58" s="1"/>
  <c r="R82" i="58"/>
  <c r="C83" i="58" s="1"/>
  <c r="M82" i="58"/>
  <c r="K82" i="58"/>
  <c r="W81" i="58"/>
  <c r="V81" i="58"/>
  <c r="T81" i="58"/>
  <c r="R81" i="58"/>
  <c r="C82" i="58" s="1"/>
  <c r="M81" i="58"/>
  <c r="K81" i="58"/>
  <c r="W80" i="58"/>
  <c r="V80" i="58"/>
  <c r="T80" i="58"/>
  <c r="R80" i="58"/>
  <c r="C81" i="58" s="1"/>
  <c r="M80" i="58"/>
  <c r="K80" i="58"/>
  <c r="V79" i="58"/>
  <c r="T79" i="58"/>
  <c r="W79" i="58" s="1"/>
  <c r="R79" i="58"/>
  <c r="C80" i="58" s="1"/>
  <c r="M79" i="58"/>
  <c r="K79" i="58"/>
  <c r="V78" i="58"/>
  <c r="T78" i="58"/>
  <c r="W78" i="58" s="1"/>
  <c r="R78" i="58"/>
  <c r="C79" i="58" s="1"/>
  <c r="M78" i="58"/>
  <c r="K78" i="58"/>
  <c r="W77" i="58"/>
  <c r="V77" i="58"/>
  <c r="T77" i="58"/>
  <c r="R77" i="58"/>
  <c r="C78" i="58" s="1"/>
  <c r="M77" i="58"/>
  <c r="K77" i="58"/>
  <c r="V76" i="58"/>
  <c r="T76" i="58"/>
  <c r="W76" i="58" s="1"/>
  <c r="R76" i="58"/>
  <c r="C77" i="58" s="1"/>
  <c r="M76" i="58"/>
  <c r="K76" i="58"/>
  <c r="V75" i="58"/>
  <c r="T75" i="58"/>
  <c r="W75" i="58" s="1"/>
  <c r="R75" i="58"/>
  <c r="C76" i="58" s="1"/>
  <c r="M75" i="58"/>
  <c r="K75" i="58"/>
  <c r="V74" i="58"/>
  <c r="T74" i="58"/>
  <c r="W74" i="58" s="1"/>
  <c r="R74" i="58"/>
  <c r="C75" i="58" s="1"/>
  <c r="M74" i="58"/>
  <c r="K74" i="58"/>
  <c r="W73" i="58"/>
  <c r="V73" i="58"/>
  <c r="T73" i="58"/>
  <c r="R73" i="58"/>
  <c r="C74" i="58" s="1"/>
  <c r="M73" i="58"/>
  <c r="K73" i="58"/>
  <c r="W72" i="58"/>
  <c r="V72" i="58"/>
  <c r="T72" i="58"/>
  <c r="R72" i="58"/>
  <c r="C73" i="58" s="1"/>
  <c r="M72" i="58"/>
  <c r="K72" i="58"/>
  <c r="V71" i="58"/>
  <c r="T71" i="58"/>
  <c r="W71" i="58" s="1"/>
  <c r="R71" i="58"/>
  <c r="C72" i="58" s="1"/>
  <c r="M71" i="58"/>
  <c r="K71" i="58"/>
  <c r="V70" i="58"/>
  <c r="T70" i="58"/>
  <c r="W70" i="58" s="1"/>
  <c r="R70" i="58"/>
  <c r="C71" i="58" s="1"/>
  <c r="M70" i="58"/>
  <c r="K70" i="58"/>
  <c r="W69" i="58"/>
  <c r="V69" i="58"/>
  <c r="T69" i="58"/>
  <c r="R69" i="58"/>
  <c r="C70" i="58" s="1"/>
  <c r="M69" i="58"/>
  <c r="K69" i="58"/>
  <c r="V68" i="58"/>
  <c r="T68" i="58"/>
  <c r="V67" i="58"/>
  <c r="T67" i="58"/>
  <c r="V66" i="58"/>
  <c r="T66" i="58"/>
  <c r="V65" i="58"/>
  <c r="T65" i="58"/>
  <c r="V64" i="58"/>
  <c r="T64" i="58"/>
  <c r="V63" i="58"/>
  <c r="T63" i="58"/>
  <c r="W63" i="58" s="1"/>
  <c r="W64" i="58" s="1"/>
  <c r="W65" i="58" s="1"/>
  <c r="V62" i="58"/>
  <c r="T62" i="58"/>
  <c r="V61" i="58"/>
  <c r="T61" i="58"/>
  <c r="V60" i="58"/>
  <c r="T60" i="58"/>
  <c r="W60" i="58" s="1"/>
  <c r="W61" i="58" s="1"/>
  <c r="V59" i="58"/>
  <c r="T59" i="58"/>
  <c r="V58" i="58"/>
  <c r="T58" i="58"/>
  <c r="V57" i="58"/>
  <c r="T57" i="58"/>
  <c r="V56" i="58"/>
  <c r="T56" i="58"/>
  <c r="V55" i="58"/>
  <c r="T55" i="58"/>
  <c r="V54" i="58"/>
  <c r="T54" i="58"/>
  <c r="V53" i="58"/>
  <c r="T53" i="58"/>
  <c r="W53" i="58" s="1"/>
  <c r="V52" i="58"/>
  <c r="T52" i="58"/>
  <c r="V51" i="58"/>
  <c r="T51" i="58"/>
  <c r="V50" i="58"/>
  <c r="T50" i="58"/>
  <c r="V49" i="58"/>
  <c r="T49" i="58"/>
  <c r="V48" i="58"/>
  <c r="T48" i="58"/>
  <c r="V47" i="58"/>
  <c r="T47" i="58"/>
  <c r="V46" i="58"/>
  <c r="T46" i="58"/>
  <c r="V45" i="58"/>
  <c r="T45" i="58"/>
  <c r="V44" i="58"/>
  <c r="T44" i="58"/>
  <c r="V43" i="58"/>
  <c r="T43" i="58"/>
  <c r="V42" i="58"/>
  <c r="T42" i="58"/>
  <c r="W42" i="58" s="1"/>
  <c r="W41" i="58"/>
  <c r="V41" i="58"/>
  <c r="T41" i="58"/>
  <c r="V40" i="58"/>
  <c r="T40" i="58"/>
  <c r="V39" i="58"/>
  <c r="T39" i="58"/>
  <c r="W39" i="58" s="1"/>
  <c r="W40" i="58" s="1"/>
  <c r="V38" i="58"/>
  <c r="T38" i="58"/>
  <c r="V37" i="58"/>
  <c r="T37" i="58"/>
  <c r="W37" i="58" s="1"/>
  <c r="V36" i="58"/>
  <c r="T36" i="58"/>
  <c r="W36" i="58" s="1"/>
  <c r="V35" i="58"/>
  <c r="T35" i="58"/>
  <c r="V34" i="58"/>
  <c r="T34" i="58"/>
  <c r="W34" i="58" s="1"/>
  <c r="V33" i="58"/>
  <c r="T33" i="58"/>
  <c r="V32" i="58"/>
  <c r="T32" i="58"/>
  <c r="V31" i="58"/>
  <c r="T31" i="58"/>
  <c r="V30" i="58"/>
  <c r="T30" i="58"/>
  <c r="W30" i="58" s="1"/>
  <c r="W29" i="58"/>
  <c r="V29" i="58"/>
  <c r="T29" i="58"/>
  <c r="V28" i="58"/>
  <c r="T28" i="58"/>
  <c r="W28" i="58" s="1"/>
  <c r="V27" i="58"/>
  <c r="T27" i="58"/>
  <c r="V26" i="58"/>
  <c r="T26" i="58"/>
  <c r="W26" i="58" s="1"/>
  <c r="V25" i="58"/>
  <c r="T25" i="58"/>
  <c r="V24" i="58"/>
  <c r="T24" i="58"/>
  <c r="V23" i="58"/>
  <c r="T23" i="58"/>
  <c r="T22" i="58"/>
  <c r="V21" i="58"/>
  <c r="T21" i="58"/>
  <c r="T20" i="58"/>
  <c r="W20" i="58" s="1"/>
  <c r="W21" i="58" s="1"/>
  <c r="T19" i="58"/>
  <c r="V19" i="58" s="1"/>
  <c r="V18" i="58"/>
  <c r="T18" i="58"/>
  <c r="T17" i="58"/>
  <c r="W17" i="58" s="1"/>
  <c r="T16" i="58"/>
  <c r="W16" i="58" s="1"/>
  <c r="T15" i="58"/>
  <c r="T14" i="58"/>
  <c r="V13" i="58"/>
  <c r="T13" i="58"/>
  <c r="V12" i="58"/>
  <c r="T12" i="58"/>
  <c r="T11" i="58"/>
  <c r="V11" i="58" s="1"/>
  <c r="V10" i="58"/>
  <c r="T10" i="58"/>
  <c r="T9" i="58"/>
  <c r="R9" i="58" s="1"/>
  <c r="M9" i="58"/>
  <c r="K9" i="58"/>
  <c r="C9" i="58"/>
  <c r="V108" i="57"/>
  <c r="T108" i="57"/>
  <c r="W108" i="57" s="1"/>
  <c r="R108" i="57"/>
  <c r="M108" i="57"/>
  <c r="K108" i="57"/>
  <c r="W107" i="57"/>
  <c r="V107" i="57"/>
  <c r="T107" i="57"/>
  <c r="R107" i="57"/>
  <c r="C108" i="57" s="1"/>
  <c r="M107" i="57"/>
  <c r="K107" i="57"/>
  <c r="V106" i="57"/>
  <c r="T106" i="57"/>
  <c r="W106" i="57" s="1"/>
  <c r="R106" i="57"/>
  <c r="C107" i="57" s="1"/>
  <c r="M106" i="57"/>
  <c r="K106" i="57"/>
  <c r="V105" i="57"/>
  <c r="T105" i="57"/>
  <c r="W105" i="57" s="1"/>
  <c r="R105" i="57"/>
  <c r="C106" i="57" s="1"/>
  <c r="M105" i="57"/>
  <c r="K105" i="57"/>
  <c r="W104" i="57"/>
  <c r="V104" i="57"/>
  <c r="T104" i="57"/>
  <c r="R104" i="57"/>
  <c r="C105" i="57" s="1"/>
  <c r="M104" i="57"/>
  <c r="K104" i="57"/>
  <c r="V103" i="57"/>
  <c r="T103" i="57"/>
  <c r="W103" i="57" s="1"/>
  <c r="R103" i="57"/>
  <c r="C104" i="57" s="1"/>
  <c r="M103" i="57"/>
  <c r="K103" i="57"/>
  <c r="W102" i="57"/>
  <c r="V102" i="57"/>
  <c r="T102" i="57"/>
  <c r="R102" i="57"/>
  <c r="C103" i="57" s="1"/>
  <c r="M102" i="57"/>
  <c r="K102" i="57"/>
  <c r="W101" i="57"/>
  <c r="V101" i="57"/>
  <c r="T101" i="57"/>
  <c r="R101" i="57"/>
  <c r="C102" i="57" s="1"/>
  <c r="M101" i="57"/>
  <c r="K101" i="57"/>
  <c r="V100" i="57"/>
  <c r="T100" i="57"/>
  <c r="W100" i="57" s="1"/>
  <c r="R100" i="57"/>
  <c r="C101" i="57" s="1"/>
  <c r="M100" i="57"/>
  <c r="K100" i="57"/>
  <c r="W99" i="57"/>
  <c r="V99" i="57"/>
  <c r="T99" i="57"/>
  <c r="R99" i="57"/>
  <c r="C100" i="57" s="1"/>
  <c r="M99" i="57"/>
  <c r="K99" i="57"/>
  <c r="V98" i="57"/>
  <c r="T98" i="57"/>
  <c r="W98" i="57" s="1"/>
  <c r="R98" i="57"/>
  <c r="C99" i="57" s="1"/>
  <c r="M98" i="57"/>
  <c r="K98" i="57"/>
  <c r="V97" i="57"/>
  <c r="T97" i="57"/>
  <c r="W97" i="57" s="1"/>
  <c r="R97" i="57"/>
  <c r="C98" i="57" s="1"/>
  <c r="M97" i="57"/>
  <c r="K97" i="57"/>
  <c r="W96" i="57"/>
  <c r="V96" i="57"/>
  <c r="T96" i="57"/>
  <c r="R96" i="57"/>
  <c r="C97" i="57" s="1"/>
  <c r="M96" i="57"/>
  <c r="K96" i="57"/>
  <c r="V95" i="57"/>
  <c r="T95" i="57"/>
  <c r="W95" i="57" s="1"/>
  <c r="R95" i="57"/>
  <c r="C96" i="57" s="1"/>
  <c r="M95" i="57"/>
  <c r="K95" i="57"/>
  <c r="W94" i="57"/>
  <c r="V94" i="57"/>
  <c r="T94" i="57"/>
  <c r="R94" i="57"/>
  <c r="C95" i="57" s="1"/>
  <c r="M94" i="57"/>
  <c r="K94" i="57"/>
  <c r="W93" i="57"/>
  <c r="V93" i="57"/>
  <c r="T93" i="57"/>
  <c r="R93" i="57"/>
  <c r="C94" i="57" s="1"/>
  <c r="M93" i="57"/>
  <c r="K93" i="57"/>
  <c r="V92" i="57"/>
  <c r="T92" i="57"/>
  <c r="W92" i="57" s="1"/>
  <c r="R92" i="57"/>
  <c r="C93" i="57" s="1"/>
  <c r="M92" i="57"/>
  <c r="K92" i="57"/>
  <c r="W91" i="57"/>
  <c r="V91" i="57"/>
  <c r="T91" i="57"/>
  <c r="R91" i="57"/>
  <c r="C92" i="57" s="1"/>
  <c r="M91" i="57"/>
  <c r="K91" i="57"/>
  <c r="V90" i="57"/>
  <c r="T90" i="57"/>
  <c r="W90" i="57" s="1"/>
  <c r="R90" i="57"/>
  <c r="C91" i="57" s="1"/>
  <c r="M90" i="57"/>
  <c r="K90" i="57"/>
  <c r="V89" i="57"/>
  <c r="T89" i="57"/>
  <c r="W89" i="57" s="1"/>
  <c r="R89" i="57"/>
  <c r="C90" i="57" s="1"/>
  <c r="M89" i="57"/>
  <c r="K89" i="57"/>
  <c r="W88" i="57"/>
  <c r="V88" i="57"/>
  <c r="T88" i="57"/>
  <c r="R88" i="57"/>
  <c r="C89" i="57" s="1"/>
  <c r="M88" i="57"/>
  <c r="K88" i="57"/>
  <c r="V87" i="57"/>
  <c r="T87" i="57"/>
  <c r="W87" i="57" s="1"/>
  <c r="R87" i="57"/>
  <c r="C88" i="57" s="1"/>
  <c r="M87" i="57"/>
  <c r="K87" i="57"/>
  <c r="W86" i="57"/>
  <c r="V86" i="57"/>
  <c r="T86" i="57"/>
  <c r="R86" i="57"/>
  <c r="C87" i="57" s="1"/>
  <c r="M86" i="57"/>
  <c r="K86" i="57"/>
  <c r="W85" i="57"/>
  <c r="V85" i="57"/>
  <c r="T85" i="57"/>
  <c r="R85" i="57"/>
  <c r="C86" i="57" s="1"/>
  <c r="M85" i="57"/>
  <c r="K85" i="57"/>
  <c r="V84" i="57"/>
  <c r="T84" i="57"/>
  <c r="W84" i="57" s="1"/>
  <c r="R84" i="57"/>
  <c r="C85" i="57" s="1"/>
  <c r="M84" i="57"/>
  <c r="K84" i="57"/>
  <c r="W83" i="57"/>
  <c r="V83" i="57"/>
  <c r="T83" i="57"/>
  <c r="R83" i="57"/>
  <c r="C84" i="57" s="1"/>
  <c r="M83" i="57"/>
  <c r="K83" i="57"/>
  <c r="V82" i="57"/>
  <c r="T82" i="57"/>
  <c r="W82" i="57" s="1"/>
  <c r="R82" i="57"/>
  <c r="C83" i="57" s="1"/>
  <c r="M82" i="57"/>
  <c r="K82" i="57"/>
  <c r="V81" i="57"/>
  <c r="T81" i="57"/>
  <c r="W81" i="57" s="1"/>
  <c r="R81" i="57"/>
  <c r="C82" i="57" s="1"/>
  <c r="M81" i="57"/>
  <c r="K81" i="57"/>
  <c r="W80" i="57"/>
  <c r="V80" i="57"/>
  <c r="T80" i="57"/>
  <c r="R80" i="57"/>
  <c r="C81" i="57" s="1"/>
  <c r="M80" i="57"/>
  <c r="K80" i="57"/>
  <c r="V79" i="57"/>
  <c r="T79" i="57"/>
  <c r="W79" i="57" s="1"/>
  <c r="R79" i="57"/>
  <c r="C80" i="57" s="1"/>
  <c r="M79" i="57"/>
  <c r="K79" i="57"/>
  <c r="W78" i="57"/>
  <c r="V78" i="57"/>
  <c r="T78" i="57"/>
  <c r="R78" i="57"/>
  <c r="C79" i="57" s="1"/>
  <c r="M78" i="57"/>
  <c r="K78" i="57"/>
  <c r="W77" i="57"/>
  <c r="V77" i="57"/>
  <c r="T77" i="57"/>
  <c r="R77" i="57"/>
  <c r="C78" i="57" s="1"/>
  <c r="M77" i="57"/>
  <c r="K77" i="57"/>
  <c r="V76" i="57"/>
  <c r="T76" i="57"/>
  <c r="W76" i="57" s="1"/>
  <c r="R76" i="57"/>
  <c r="C77" i="57" s="1"/>
  <c r="M76" i="57"/>
  <c r="K76" i="57"/>
  <c r="W75" i="57"/>
  <c r="V75" i="57"/>
  <c r="T75" i="57"/>
  <c r="R75" i="57"/>
  <c r="C76" i="57" s="1"/>
  <c r="M75" i="57"/>
  <c r="K75" i="57"/>
  <c r="V74" i="57"/>
  <c r="T74" i="57"/>
  <c r="W74" i="57" s="1"/>
  <c r="R74" i="57"/>
  <c r="C75" i="57" s="1"/>
  <c r="M74" i="57"/>
  <c r="K74" i="57"/>
  <c r="V73" i="57"/>
  <c r="T73" i="57"/>
  <c r="W73" i="57" s="1"/>
  <c r="R73" i="57"/>
  <c r="C74" i="57" s="1"/>
  <c r="M73" i="57"/>
  <c r="K73" i="57"/>
  <c r="W72" i="57"/>
  <c r="V72" i="57"/>
  <c r="T72" i="57"/>
  <c r="R72" i="57"/>
  <c r="C73" i="57" s="1"/>
  <c r="M72" i="57"/>
  <c r="K72" i="57"/>
  <c r="V71" i="57"/>
  <c r="T71" i="57"/>
  <c r="W71" i="57" s="1"/>
  <c r="R71" i="57"/>
  <c r="C72" i="57" s="1"/>
  <c r="M71" i="57"/>
  <c r="K71" i="57"/>
  <c r="W70" i="57"/>
  <c r="V70" i="57"/>
  <c r="T70" i="57"/>
  <c r="R70" i="57"/>
  <c r="C71" i="57" s="1"/>
  <c r="M70" i="57"/>
  <c r="K70" i="57"/>
  <c r="W69" i="57"/>
  <c r="V69" i="57"/>
  <c r="T69" i="57"/>
  <c r="R69" i="57"/>
  <c r="C70" i="57" s="1"/>
  <c r="M69" i="57"/>
  <c r="K69" i="57"/>
  <c r="V68" i="57"/>
  <c r="T68" i="57"/>
  <c r="V67" i="57"/>
  <c r="T67" i="57"/>
  <c r="V66" i="57"/>
  <c r="T66" i="57"/>
  <c r="V65" i="57"/>
  <c r="T65" i="57"/>
  <c r="V64" i="57"/>
  <c r="T64" i="57"/>
  <c r="V63" i="57"/>
  <c r="T63" i="57"/>
  <c r="W63" i="57" s="1"/>
  <c r="V62" i="57"/>
  <c r="T62" i="57"/>
  <c r="V61" i="57"/>
  <c r="T61" i="57"/>
  <c r="V60" i="57"/>
  <c r="T60" i="57"/>
  <c r="W60" i="57" s="1"/>
  <c r="W61" i="57" s="1"/>
  <c r="W62" i="57" s="1"/>
  <c r="V59" i="57"/>
  <c r="T59" i="57"/>
  <c r="V58" i="57"/>
  <c r="T58" i="57"/>
  <c r="V57" i="57"/>
  <c r="T57" i="57"/>
  <c r="V56" i="57"/>
  <c r="T56" i="57"/>
  <c r="V55" i="57"/>
  <c r="T55" i="57"/>
  <c r="V54" i="57"/>
  <c r="T54" i="57"/>
  <c r="V53" i="57"/>
  <c r="T53" i="57"/>
  <c r="W53" i="57" s="1"/>
  <c r="W54" i="57" s="1"/>
  <c r="V52" i="57"/>
  <c r="T52" i="57"/>
  <c r="V51" i="57"/>
  <c r="T51" i="57"/>
  <c r="W51" i="57" s="1"/>
  <c r="V50" i="57"/>
  <c r="T50" i="57"/>
  <c r="V49" i="57"/>
  <c r="T49" i="57"/>
  <c r="V48" i="57"/>
  <c r="T48" i="57"/>
  <c r="V47" i="57"/>
  <c r="T47" i="57"/>
  <c r="V46" i="57"/>
  <c r="T46" i="57"/>
  <c r="V45" i="57"/>
  <c r="T45" i="57"/>
  <c r="V44" i="57"/>
  <c r="T44" i="57"/>
  <c r="V43" i="57"/>
  <c r="T43" i="57"/>
  <c r="V42" i="57"/>
  <c r="T42" i="57"/>
  <c r="W42" i="57" s="1"/>
  <c r="W43" i="57" s="1"/>
  <c r="V41" i="57"/>
  <c r="T41" i="57"/>
  <c r="V40" i="57"/>
  <c r="T40" i="57"/>
  <c r="V39" i="57"/>
  <c r="T39" i="57"/>
  <c r="W39" i="57" s="1"/>
  <c r="W40" i="57" s="1"/>
  <c r="V38" i="57"/>
  <c r="T38" i="57"/>
  <c r="V37" i="57"/>
  <c r="T37" i="57"/>
  <c r="W37" i="57" s="1"/>
  <c r="W38" i="57" s="1"/>
  <c r="V36" i="57"/>
  <c r="T36" i="57"/>
  <c r="W36" i="57" s="1"/>
  <c r="V35" i="57"/>
  <c r="T35" i="57"/>
  <c r="W35" i="57" s="1"/>
  <c r="V34" i="57"/>
  <c r="T34" i="57"/>
  <c r="W34" i="57" s="1"/>
  <c r="V33" i="57"/>
  <c r="T33" i="57"/>
  <c r="V32" i="57"/>
  <c r="T32" i="57"/>
  <c r="V31" i="57"/>
  <c r="T31" i="57"/>
  <c r="V30" i="57"/>
  <c r="T30" i="57"/>
  <c r="W30" i="57" s="1"/>
  <c r="W29" i="57"/>
  <c r="V29" i="57"/>
  <c r="T29" i="57"/>
  <c r="V28" i="57"/>
  <c r="T28" i="57"/>
  <c r="W28" i="57" s="1"/>
  <c r="V27" i="57"/>
  <c r="T27" i="57"/>
  <c r="V26" i="57"/>
  <c r="T26" i="57"/>
  <c r="W26" i="57" s="1"/>
  <c r="W27" i="57" s="1"/>
  <c r="V25" i="57"/>
  <c r="T25" i="57"/>
  <c r="V24" i="57"/>
  <c r="T24" i="57"/>
  <c r="V23" i="57"/>
  <c r="T23" i="57"/>
  <c r="T22" i="57"/>
  <c r="V22" i="57" s="1"/>
  <c r="V21" i="57"/>
  <c r="T21" i="57"/>
  <c r="T20" i="57"/>
  <c r="W20" i="57" s="1"/>
  <c r="W21" i="57" s="1"/>
  <c r="W22" i="57" s="1"/>
  <c r="T19" i="57"/>
  <c r="W19" i="57" s="1"/>
  <c r="V18" i="57"/>
  <c r="T18" i="57"/>
  <c r="T17" i="57"/>
  <c r="T16" i="57"/>
  <c r="V16" i="57" s="1"/>
  <c r="T15" i="57"/>
  <c r="T14" i="57"/>
  <c r="V14" i="57" s="1"/>
  <c r="V13" i="57"/>
  <c r="T13" i="57"/>
  <c r="T12" i="57"/>
  <c r="T11" i="57"/>
  <c r="V11" i="57" s="1"/>
  <c r="V10" i="57"/>
  <c r="T10" i="57"/>
  <c r="T9" i="57"/>
  <c r="K9" i="57"/>
  <c r="M9" i="57" s="1"/>
  <c r="C9" i="57"/>
  <c r="V108" i="56"/>
  <c r="T108" i="56"/>
  <c r="W108" i="56" s="1"/>
  <c r="R108" i="56"/>
  <c r="M108" i="56"/>
  <c r="K108" i="56"/>
  <c r="W107" i="56"/>
  <c r="V107" i="56"/>
  <c r="T107" i="56"/>
  <c r="R107" i="56"/>
  <c r="C108" i="56" s="1"/>
  <c r="M107" i="56"/>
  <c r="K107" i="56"/>
  <c r="V106" i="56"/>
  <c r="T106" i="56"/>
  <c r="W106" i="56" s="1"/>
  <c r="R106" i="56"/>
  <c r="C107" i="56" s="1"/>
  <c r="M106" i="56"/>
  <c r="K106" i="56"/>
  <c r="V105" i="56"/>
  <c r="T105" i="56"/>
  <c r="W105" i="56" s="1"/>
  <c r="R105" i="56"/>
  <c r="C106" i="56" s="1"/>
  <c r="M105" i="56"/>
  <c r="K105" i="56"/>
  <c r="W104" i="56"/>
  <c r="V104" i="56"/>
  <c r="T104" i="56"/>
  <c r="R104" i="56"/>
  <c r="C105" i="56" s="1"/>
  <c r="M104" i="56"/>
  <c r="K104" i="56"/>
  <c r="V103" i="56"/>
  <c r="T103" i="56"/>
  <c r="W103" i="56" s="1"/>
  <c r="R103" i="56"/>
  <c r="C104" i="56" s="1"/>
  <c r="M103" i="56"/>
  <c r="K103" i="56"/>
  <c r="W102" i="56"/>
  <c r="V102" i="56"/>
  <c r="T102" i="56"/>
  <c r="R102" i="56"/>
  <c r="C103" i="56" s="1"/>
  <c r="M102" i="56"/>
  <c r="K102" i="56"/>
  <c r="W101" i="56"/>
  <c r="V101" i="56"/>
  <c r="T101" i="56"/>
  <c r="R101" i="56"/>
  <c r="C102" i="56" s="1"/>
  <c r="M101" i="56"/>
  <c r="K101" i="56"/>
  <c r="V100" i="56"/>
  <c r="T100" i="56"/>
  <c r="W100" i="56" s="1"/>
  <c r="R100" i="56"/>
  <c r="C101" i="56" s="1"/>
  <c r="M100" i="56"/>
  <c r="K100" i="56"/>
  <c r="W99" i="56"/>
  <c r="V99" i="56"/>
  <c r="T99" i="56"/>
  <c r="R99" i="56"/>
  <c r="C100" i="56" s="1"/>
  <c r="M99" i="56"/>
  <c r="K99" i="56"/>
  <c r="V98" i="56"/>
  <c r="T98" i="56"/>
  <c r="W98" i="56" s="1"/>
  <c r="R98" i="56"/>
  <c r="C99" i="56" s="1"/>
  <c r="M98" i="56"/>
  <c r="K98" i="56"/>
  <c r="V97" i="56"/>
  <c r="T97" i="56"/>
  <c r="W97" i="56" s="1"/>
  <c r="R97" i="56"/>
  <c r="C98" i="56" s="1"/>
  <c r="M97" i="56"/>
  <c r="K97" i="56"/>
  <c r="W96" i="56"/>
  <c r="V96" i="56"/>
  <c r="T96" i="56"/>
  <c r="R96" i="56"/>
  <c r="C97" i="56" s="1"/>
  <c r="M96" i="56"/>
  <c r="K96" i="56"/>
  <c r="V95" i="56"/>
  <c r="T95" i="56"/>
  <c r="W95" i="56" s="1"/>
  <c r="R95" i="56"/>
  <c r="C96" i="56" s="1"/>
  <c r="M95" i="56"/>
  <c r="K95" i="56"/>
  <c r="W94" i="56"/>
  <c r="V94" i="56"/>
  <c r="T94" i="56"/>
  <c r="R94" i="56"/>
  <c r="C95" i="56" s="1"/>
  <c r="M94" i="56"/>
  <c r="K94" i="56"/>
  <c r="W93" i="56"/>
  <c r="V93" i="56"/>
  <c r="T93" i="56"/>
  <c r="R93" i="56"/>
  <c r="C94" i="56" s="1"/>
  <c r="M93" i="56"/>
  <c r="K93" i="56"/>
  <c r="V92" i="56"/>
  <c r="T92" i="56"/>
  <c r="W92" i="56" s="1"/>
  <c r="R92" i="56"/>
  <c r="C93" i="56" s="1"/>
  <c r="M92" i="56"/>
  <c r="K92" i="56"/>
  <c r="W91" i="56"/>
  <c r="V91" i="56"/>
  <c r="T91" i="56"/>
  <c r="R91" i="56"/>
  <c r="C92" i="56" s="1"/>
  <c r="M91" i="56"/>
  <c r="K91" i="56"/>
  <c r="W90" i="56"/>
  <c r="V90" i="56"/>
  <c r="T90" i="56"/>
  <c r="R90" i="56"/>
  <c r="C91" i="56" s="1"/>
  <c r="M90" i="56"/>
  <c r="K90" i="56"/>
  <c r="V89" i="56"/>
  <c r="T89" i="56"/>
  <c r="W89" i="56" s="1"/>
  <c r="R89" i="56"/>
  <c r="C90" i="56" s="1"/>
  <c r="M89" i="56"/>
  <c r="K89" i="56"/>
  <c r="W88" i="56"/>
  <c r="V88" i="56"/>
  <c r="T88" i="56"/>
  <c r="R88" i="56"/>
  <c r="C89" i="56" s="1"/>
  <c r="M88" i="56"/>
  <c r="K88" i="56"/>
  <c r="V87" i="56"/>
  <c r="T87" i="56"/>
  <c r="W87" i="56" s="1"/>
  <c r="R87" i="56"/>
  <c r="C88" i="56" s="1"/>
  <c r="M87" i="56"/>
  <c r="K87" i="56"/>
  <c r="W86" i="56"/>
  <c r="V86" i="56"/>
  <c r="T86" i="56"/>
  <c r="R86" i="56"/>
  <c r="C87" i="56" s="1"/>
  <c r="M86" i="56"/>
  <c r="K86" i="56"/>
  <c r="W85" i="56"/>
  <c r="V85" i="56"/>
  <c r="T85" i="56"/>
  <c r="R85" i="56"/>
  <c r="C86" i="56" s="1"/>
  <c r="M85" i="56"/>
  <c r="K85" i="56"/>
  <c r="V84" i="56"/>
  <c r="T84" i="56"/>
  <c r="W84" i="56" s="1"/>
  <c r="R84" i="56"/>
  <c r="C85" i="56" s="1"/>
  <c r="M84" i="56"/>
  <c r="K84" i="56"/>
  <c r="W83" i="56"/>
  <c r="V83" i="56"/>
  <c r="T83" i="56"/>
  <c r="R83" i="56"/>
  <c r="C84" i="56" s="1"/>
  <c r="M83" i="56"/>
  <c r="K83" i="56"/>
  <c r="W82" i="56"/>
  <c r="V82" i="56"/>
  <c r="T82" i="56"/>
  <c r="R82" i="56"/>
  <c r="C83" i="56" s="1"/>
  <c r="M82" i="56"/>
  <c r="K82" i="56"/>
  <c r="V81" i="56"/>
  <c r="T81" i="56"/>
  <c r="W81" i="56" s="1"/>
  <c r="R81" i="56"/>
  <c r="C82" i="56" s="1"/>
  <c r="M81" i="56"/>
  <c r="K81" i="56"/>
  <c r="V80" i="56"/>
  <c r="T80" i="56"/>
  <c r="W80" i="56" s="1"/>
  <c r="R80" i="56"/>
  <c r="C81" i="56" s="1"/>
  <c r="M80" i="56"/>
  <c r="K80" i="56"/>
  <c r="W79" i="56"/>
  <c r="V79" i="56"/>
  <c r="T79" i="56"/>
  <c r="R79" i="56"/>
  <c r="C80" i="56" s="1"/>
  <c r="M79" i="56"/>
  <c r="K79" i="56"/>
  <c r="W78" i="56"/>
  <c r="V78" i="56"/>
  <c r="T78" i="56"/>
  <c r="R78" i="56"/>
  <c r="C79" i="56" s="1"/>
  <c r="M78" i="56"/>
  <c r="K78" i="56"/>
  <c r="W77" i="56"/>
  <c r="V77" i="56"/>
  <c r="T77" i="56"/>
  <c r="R77" i="56"/>
  <c r="C78" i="56" s="1"/>
  <c r="M77" i="56"/>
  <c r="K77" i="56"/>
  <c r="V76" i="56"/>
  <c r="T76" i="56"/>
  <c r="W76" i="56" s="1"/>
  <c r="R76" i="56"/>
  <c r="C77" i="56" s="1"/>
  <c r="M76" i="56"/>
  <c r="K76" i="56"/>
  <c r="W75" i="56"/>
  <c r="V75" i="56"/>
  <c r="T75" i="56"/>
  <c r="R75" i="56"/>
  <c r="C76" i="56" s="1"/>
  <c r="M75" i="56"/>
  <c r="K75" i="56"/>
  <c r="W74" i="56"/>
  <c r="V74" i="56"/>
  <c r="T74" i="56"/>
  <c r="R74" i="56"/>
  <c r="C75" i="56" s="1"/>
  <c r="M74" i="56"/>
  <c r="K74" i="56"/>
  <c r="V73" i="56"/>
  <c r="T73" i="56"/>
  <c r="W73" i="56" s="1"/>
  <c r="R73" i="56"/>
  <c r="C74" i="56" s="1"/>
  <c r="M73" i="56"/>
  <c r="K73" i="56"/>
  <c r="W72" i="56"/>
  <c r="V72" i="56"/>
  <c r="T72" i="56"/>
  <c r="R72" i="56"/>
  <c r="C73" i="56" s="1"/>
  <c r="M72" i="56"/>
  <c r="K72" i="56"/>
  <c r="W71" i="56"/>
  <c r="V71" i="56"/>
  <c r="T71" i="56"/>
  <c r="R71" i="56"/>
  <c r="C72" i="56" s="1"/>
  <c r="M71" i="56"/>
  <c r="K71" i="56"/>
  <c r="W70" i="56"/>
  <c r="V70" i="56"/>
  <c r="T70" i="56"/>
  <c r="R70" i="56"/>
  <c r="C71" i="56" s="1"/>
  <c r="M70" i="56"/>
  <c r="K70" i="56"/>
  <c r="W69" i="56"/>
  <c r="V69" i="56"/>
  <c r="T69" i="56"/>
  <c r="R69" i="56"/>
  <c r="C70" i="56" s="1"/>
  <c r="M69" i="56"/>
  <c r="K69" i="56"/>
  <c r="V68" i="56"/>
  <c r="T68" i="56"/>
  <c r="W68" i="56" s="1"/>
  <c r="R68" i="56"/>
  <c r="C69" i="56" s="1"/>
  <c r="M68" i="56"/>
  <c r="K68" i="56"/>
  <c r="W67" i="56"/>
  <c r="V67" i="56"/>
  <c r="T67" i="56"/>
  <c r="R67" i="56"/>
  <c r="C68" i="56" s="1"/>
  <c r="M67" i="56"/>
  <c r="K67" i="56"/>
  <c r="W66" i="56"/>
  <c r="V66" i="56"/>
  <c r="T66" i="56"/>
  <c r="R66" i="56"/>
  <c r="C67" i="56" s="1"/>
  <c r="M66" i="56"/>
  <c r="K66" i="56"/>
  <c r="V65" i="56"/>
  <c r="T65" i="56"/>
  <c r="W65" i="56" s="1"/>
  <c r="R65" i="56"/>
  <c r="C66" i="56" s="1"/>
  <c r="M65" i="56"/>
  <c r="K65" i="56"/>
  <c r="W64" i="56"/>
  <c r="V64" i="56"/>
  <c r="T64" i="56"/>
  <c r="R64" i="56"/>
  <c r="C65" i="56" s="1"/>
  <c r="M64" i="56"/>
  <c r="K64" i="56"/>
  <c r="W63" i="56"/>
  <c r="V63" i="56"/>
  <c r="T63" i="56"/>
  <c r="R63" i="56"/>
  <c r="C64" i="56" s="1"/>
  <c r="M63" i="56"/>
  <c r="K63" i="56"/>
  <c r="W62" i="56"/>
  <c r="V62" i="56"/>
  <c r="T62" i="56"/>
  <c r="R62" i="56"/>
  <c r="C63" i="56" s="1"/>
  <c r="M62" i="56"/>
  <c r="K62" i="56"/>
  <c r="W61" i="56"/>
  <c r="V61" i="56"/>
  <c r="T61" i="56"/>
  <c r="R61" i="56"/>
  <c r="C62" i="56" s="1"/>
  <c r="M61" i="56"/>
  <c r="K61" i="56"/>
  <c r="V60" i="56"/>
  <c r="T60" i="56"/>
  <c r="W60" i="56" s="1"/>
  <c r="R60" i="56"/>
  <c r="C61" i="56" s="1"/>
  <c r="M60" i="56"/>
  <c r="K60" i="56"/>
  <c r="W59" i="56"/>
  <c r="V59" i="56"/>
  <c r="T59" i="56"/>
  <c r="R59" i="56"/>
  <c r="C60" i="56" s="1"/>
  <c r="M59" i="56"/>
  <c r="K59" i="56"/>
  <c r="W58" i="56"/>
  <c r="V58" i="56"/>
  <c r="T58" i="56"/>
  <c r="R58" i="56"/>
  <c r="C59" i="56" s="1"/>
  <c r="M58" i="56"/>
  <c r="K58" i="56"/>
  <c r="V57" i="56"/>
  <c r="T57" i="56"/>
  <c r="W57" i="56" s="1"/>
  <c r="R57" i="56"/>
  <c r="C58" i="56" s="1"/>
  <c r="M57" i="56"/>
  <c r="K57" i="56"/>
  <c r="W56" i="56"/>
  <c r="V56" i="56"/>
  <c r="T56" i="56"/>
  <c r="R56" i="56"/>
  <c r="C57" i="56" s="1"/>
  <c r="M56" i="56"/>
  <c r="K56" i="56"/>
  <c r="V55" i="56"/>
  <c r="T55" i="56"/>
  <c r="W55" i="56" s="1"/>
  <c r="R55" i="56"/>
  <c r="C56" i="56" s="1"/>
  <c r="M55" i="56"/>
  <c r="K55" i="56"/>
  <c r="V54" i="56"/>
  <c r="T54" i="56"/>
  <c r="V53" i="56"/>
  <c r="T53" i="56"/>
  <c r="V52" i="56"/>
  <c r="T52" i="56"/>
  <c r="V51" i="56"/>
  <c r="T51" i="56"/>
  <c r="V50" i="56"/>
  <c r="T50" i="56"/>
  <c r="V49" i="56"/>
  <c r="T49" i="56"/>
  <c r="V48" i="56"/>
  <c r="T48" i="56"/>
  <c r="W48" i="56" s="1"/>
  <c r="V47" i="56"/>
  <c r="T47" i="56"/>
  <c r="W47" i="56" s="1"/>
  <c r="V46" i="56"/>
  <c r="T46" i="56"/>
  <c r="V45" i="56"/>
  <c r="T45" i="56"/>
  <c r="W45" i="56" s="1"/>
  <c r="W46" i="56" s="1"/>
  <c r="V44" i="56"/>
  <c r="T44" i="56"/>
  <c r="V43" i="56"/>
  <c r="T43" i="56"/>
  <c r="V42" i="56"/>
  <c r="T42" i="56"/>
  <c r="W42" i="56" s="1"/>
  <c r="W43" i="56" s="1"/>
  <c r="V41" i="56"/>
  <c r="T41" i="56"/>
  <c r="V40" i="56"/>
  <c r="T40" i="56"/>
  <c r="V39" i="56"/>
  <c r="T39" i="56"/>
  <c r="V38" i="56"/>
  <c r="T38" i="56"/>
  <c r="V37" i="56"/>
  <c r="T37" i="56"/>
  <c r="V36" i="56"/>
  <c r="T36" i="56"/>
  <c r="V35" i="56"/>
  <c r="T35" i="56"/>
  <c r="W35" i="56" s="1"/>
  <c r="V34" i="56"/>
  <c r="T34" i="56"/>
  <c r="W34" i="56" s="1"/>
  <c r="V33" i="56"/>
  <c r="T33" i="56"/>
  <c r="V32" i="56"/>
  <c r="T32" i="56"/>
  <c r="V31" i="56"/>
  <c r="T31" i="56"/>
  <c r="V30" i="56"/>
  <c r="T30" i="56"/>
  <c r="W30" i="56" s="1"/>
  <c r="W31" i="56" s="1"/>
  <c r="W32" i="56" s="1"/>
  <c r="V29" i="56"/>
  <c r="T29" i="56"/>
  <c r="W29" i="56" s="1"/>
  <c r="V28" i="56"/>
  <c r="T28" i="56"/>
  <c r="W28" i="56" s="1"/>
  <c r="V27" i="56"/>
  <c r="T27" i="56"/>
  <c r="W27" i="56" s="1"/>
  <c r="V26" i="56"/>
  <c r="T26" i="56"/>
  <c r="W26" i="56" s="1"/>
  <c r="V25" i="56"/>
  <c r="T25" i="56"/>
  <c r="V24" i="56"/>
  <c r="T24" i="56"/>
  <c r="W24" i="56" s="1"/>
  <c r="V23" i="56"/>
  <c r="T23" i="56"/>
  <c r="W22" i="56"/>
  <c r="W23" i="56" s="1"/>
  <c r="T22" i="56"/>
  <c r="V21" i="56"/>
  <c r="T21" i="56"/>
  <c r="T20" i="56"/>
  <c r="T19" i="56"/>
  <c r="W19" i="56" s="1"/>
  <c r="V18" i="56"/>
  <c r="T18" i="56"/>
  <c r="T17" i="56"/>
  <c r="T16" i="56"/>
  <c r="W16" i="56" s="1"/>
  <c r="T15" i="56"/>
  <c r="W15" i="56" s="1"/>
  <c r="T14" i="56"/>
  <c r="W14" i="56" s="1"/>
  <c r="T13" i="56"/>
  <c r="W13" i="56" s="1"/>
  <c r="T12" i="56"/>
  <c r="T11" i="56"/>
  <c r="V11" i="56" s="1"/>
  <c r="V10" i="56"/>
  <c r="T10" i="56"/>
  <c r="T9" i="56"/>
  <c r="K9" i="56"/>
  <c r="M9" i="56" s="1"/>
  <c r="C9" i="56"/>
  <c r="V108" i="55"/>
  <c r="T108" i="55"/>
  <c r="W108" i="55" s="1"/>
  <c r="R108" i="55"/>
  <c r="M108" i="55"/>
  <c r="K108" i="55"/>
  <c r="W107" i="55"/>
  <c r="V107" i="55"/>
  <c r="T107" i="55"/>
  <c r="R107" i="55"/>
  <c r="C108" i="55" s="1"/>
  <c r="M107" i="55"/>
  <c r="K107" i="55"/>
  <c r="V106" i="55"/>
  <c r="T106" i="55"/>
  <c r="W106" i="55" s="1"/>
  <c r="R106" i="55"/>
  <c r="C107" i="55" s="1"/>
  <c r="M106" i="55"/>
  <c r="K106" i="55"/>
  <c r="V105" i="55"/>
  <c r="T105" i="55"/>
  <c r="W105" i="55" s="1"/>
  <c r="R105" i="55"/>
  <c r="C106" i="55" s="1"/>
  <c r="M105" i="55"/>
  <c r="K105" i="55"/>
  <c r="W104" i="55"/>
  <c r="V104" i="55"/>
  <c r="T104" i="55"/>
  <c r="R104" i="55"/>
  <c r="C105" i="55" s="1"/>
  <c r="M104" i="55"/>
  <c r="K104" i="55"/>
  <c r="V103" i="55"/>
  <c r="T103" i="55"/>
  <c r="W103" i="55" s="1"/>
  <c r="R103" i="55"/>
  <c r="C104" i="55" s="1"/>
  <c r="M103" i="55"/>
  <c r="K103" i="55"/>
  <c r="W102" i="55"/>
  <c r="V102" i="55"/>
  <c r="T102" i="55"/>
  <c r="R102" i="55"/>
  <c r="C103" i="55" s="1"/>
  <c r="M102" i="55"/>
  <c r="K102" i="55"/>
  <c r="W101" i="55"/>
  <c r="V101" i="55"/>
  <c r="T101" i="55"/>
  <c r="R101" i="55"/>
  <c r="C102" i="55" s="1"/>
  <c r="M101" i="55"/>
  <c r="K101" i="55"/>
  <c r="V100" i="55"/>
  <c r="T100" i="55"/>
  <c r="W100" i="55" s="1"/>
  <c r="R100" i="55"/>
  <c r="C101" i="55" s="1"/>
  <c r="M100" i="55"/>
  <c r="K100" i="55"/>
  <c r="W99" i="55"/>
  <c r="V99" i="55"/>
  <c r="T99" i="55"/>
  <c r="R99" i="55"/>
  <c r="C100" i="55" s="1"/>
  <c r="M99" i="55"/>
  <c r="K99" i="55"/>
  <c r="V98" i="55"/>
  <c r="T98" i="55"/>
  <c r="W98" i="55" s="1"/>
  <c r="R98" i="55"/>
  <c r="C99" i="55" s="1"/>
  <c r="M98" i="55"/>
  <c r="K98" i="55"/>
  <c r="V97" i="55"/>
  <c r="T97" i="55"/>
  <c r="W97" i="55" s="1"/>
  <c r="R97" i="55"/>
  <c r="C98" i="55" s="1"/>
  <c r="M97" i="55"/>
  <c r="K97" i="55"/>
  <c r="W96" i="55"/>
  <c r="V96" i="55"/>
  <c r="T96" i="55"/>
  <c r="R96" i="55"/>
  <c r="C97" i="55" s="1"/>
  <c r="M96" i="55"/>
  <c r="K96" i="55"/>
  <c r="V95" i="55"/>
  <c r="T95" i="55"/>
  <c r="W95" i="55" s="1"/>
  <c r="R95" i="55"/>
  <c r="C96" i="55" s="1"/>
  <c r="M95" i="55"/>
  <c r="K95" i="55"/>
  <c r="W94" i="55"/>
  <c r="V94" i="55"/>
  <c r="T94" i="55"/>
  <c r="R94" i="55"/>
  <c r="C95" i="55" s="1"/>
  <c r="M94" i="55"/>
  <c r="K94" i="55"/>
  <c r="W93" i="55"/>
  <c r="V93" i="55"/>
  <c r="T93" i="55"/>
  <c r="R93" i="55"/>
  <c r="C94" i="55" s="1"/>
  <c r="M93" i="55"/>
  <c r="K93" i="55"/>
  <c r="V92" i="55"/>
  <c r="T92" i="55"/>
  <c r="W92" i="55" s="1"/>
  <c r="R92" i="55"/>
  <c r="C93" i="55" s="1"/>
  <c r="M92" i="55"/>
  <c r="K92" i="55"/>
  <c r="W91" i="55"/>
  <c r="V91" i="55"/>
  <c r="T91" i="55"/>
  <c r="R91" i="55"/>
  <c r="C92" i="55" s="1"/>
  <c r="M91" i="55"/>
  <c r="K91" i="55"/>
  <c r="V90" i="55"/>
  <c r="T90" i="55"/>
  <c r="W90" i="55" s="1"/>
  <c r="R90" i="55"/>
  <c r="C91" i="55" s="1"/>
  <c r="M90" i="55"/>
  <c r="K90" i="55"/>
  <c r="V89" i="55"/>
  <c r="T89" i="55"/>
  <c r="W89" i="55" s="1"/>
  <c r="R89" i="55"/>
  <c r="C90" i="55" s="1"/>
  <c r="M89" i="55"/>
  <c r="K89" i="55"/>
  <c r="W88" i="55"/>
  <c r="V88" i="55"/>
  <c r="T88" i="55"/>
  <c r="R88" i="55"/>
  <c r="C89" i="55" s="1"/>
  <c r="M88" i="55"/>
  <c r="K88" i="55"/>
  <c r="V87" i="55"/>
  <c r="T87" i="55"/>
  <c r="W87" i="55" s="1"/>
  <c r="R87" i="55"/>
  <c r="C88" i="55" s="1"/>
  <c r="M87" i="55"/>
  <c r="K87" i="55"/>
  <c r="W86" i="55"/>
  <c r="V86" i="55"/>
  <c r="T86" i="55"/>
  <c r="R86" i="55"/>
  <c r="C87" i="55" s="1"/>
  <c r="M86" i="55"/>
  <c r="K86" i="55"/>
  <c r="W85" i="55"/>
  <c r="V85" i="55"/>
  <c r="T85" i="55"/>
  <c r="R85" i="55"/>
  <c r="C86" i="55" s="1"/>
  <c r="M85" i="55"/>
  <c r="K85" i="55"/>
  <c r="V84" i="55"/>
  <c r="T84" i="55"/>
  <c r="W84" i="55" s="1"/>
  <c r="R84" i="55"/>
  <c r="C85" i="55" s="1"/>
  <c r="M84" i="55"/>
  <c r="K84" i="55"/>
  <c r="W83" i="55"/>
  <c r="V83" i="55"/>
  <c r="T83" i="55"/>
  <c r="R83" i="55"/>
  <c r="C84" i="55" s="1"/>
  <c r="M83" i="55"/>
  <c r="K83" i="55"/>
  <c r="V82" i="55"/>
  <c r="T82" i="55"/>
  <c r="W82" i="55" s="1"/>
  <c r="R82" i="55"/>
  <c r="C83" i="55" s="1"/>
  <c r="M82" i="55"/>
  <c r="K82" i="55"/>
  <c r="V81" i="55"/>
  <c r="T81" i="55"/>
  <c r="W81" i="55" s="1"/>
  <c r="R81" i="55"/>
  <c r="C82" i="55" s="1"/>
  <c r="M81" i="55"/>
  <c r="K81" i="55"/>
  <c r="W80" i="55"/>
  <c r="V80" i="55"/>
  <c r="T80" i="55"/>
  <c r="R80" i="55"/>
  <c r="C81" i="55" s="1"/>
  <c r="M80" i="55"/>
  <c r="K80" i="55"/>
  <c r="V79" i="55"/>
  <c r="T79" i="55"/>
  <c r="W79" i="55" s="1"/>
  <c r="R79" i="55"/>
  <c r="C80" i="55" s="1"/>
  <c r="M79" i="55"/>
  <c r="K79" i="55"/>
  <c r="W78" i="55"/>
  <c r="V78" i="55"/>
  <c r="T78" i="55"/>
  <c r="R78" i="55"/>
  <c r="C79" i="55" s="1"/>
  <c r="M78" i="55"/>
  <c r="K78" i="55"/>
  <c r="W77" i="55"/>
  <c r="V77" i="55"/>
  <c r="T77" i="55"/>
  <c r="R77" i="55"/>
  <c r="C78" i="55" s="1"/>
  <c r="M77" i="55"/>
  <c r="K77" i="55"/>
  <c r="V76" i="55"/>
  <c r="T76" i="55"/>
  <c r="W76" i="55" s="1"/>
  <c r="R76" i="55"/>
  <c r="C77" i="55" s="1"/>
  <c r="M76" i="55"/>
  <c r="K76" i="55"/>
  <c r="W75" i="55"/>
  <c r="V75" i="55"/>
  <c r="T75" i="55"/>
  <c r="R75" i="55"/>
  <c r="C76" i="55" s="1"/>
  <c r="M75" i="55"/>
  <c r="K75" i="55"/>
  <c r="V74" i="55"/>
  <c r="T74" i="55"/>
  <c r="W74" i="55" s="1"/>
  <c r="R74" i="55"/>
  <c r="C75" i="55" s="1"/>
  <c r="M74" i="55"/>
  <c r="K74" i="55"/>
  <c r="V73" i="55"/>
  <c r="T73" i="55"/>
  <c r="W73" i="55" s="1"/>
  <c r="R73" i="55"/>
  <c r="C74" i="55" s="1"/>
  <c r="M73" i="55"/>
  <c r="K73" i="55"/>
  <c r="W72" i="55"/>
  <c r="V72" i="55"/>
  <c r="T72" i="55"/>
  <c r="R72" i="55"/>
  <c r="C73" i="55" s="1"/>
  <c r="M72" i="55"/>
  <c r="K72" i="55"/>
  <c r="V71" i="55"/>
  <c r="T71" i="55"/>
  <c r="W71" i="55" s="1"/>
  <c r="R71" i="55"/>
  <c r="C72" i="55" s="1"/>
  <c r="M71" i="55"/>
  <c r="K71" i="55"/>
  <c r="W70" i="55"/>
  <c r="V70" i="55"/>
  <c r="T70" i="55"/>
  <c r="R70" i="55"/>
  <c r="C71" i="55" s="1"/>
  <c r="M70" i="55"/>
  <c r="K70" i="55"/>
  <c r="W69" i="55"/>
  <c r="V69" i="55"/>
  <c r="T69" i="55"/>
  <c r="R69" i="55"/>
  <c r="C70" i="55" s="1"/>
  <c r="M69" i="55"/>
  <c r="K69" i="55"/>
  <c r="V68" i="55"/>
  <c r="T68" i="55"/>
  <c r="W68" i="55" s="1"/>
  <c r="R68" i="55"/>
  <c r="C69" i="55" s="1"/>
  <c r="M68" i="55"/>
  <c r="K68" i="55"/>
  <c r="W67" i="55"/>
  <c r="V67" i="55"/>
  <c r="T67" i="55"/>
  <c r="R67" i="55"/>
  <c r="C68" i="55" s="1"/>
  <c r="M67" i="55"/>
  <c r="K67" i="55"/>
  <c r="V66" i="55"/>
  <c r="T66" i="55"/>
  <c r="W66" i="55" s="1"/>
  <c r="R66" i="55"/>
  <c r="C67" i="55" s="1"/>
  <c r="M66" i="55"/>
  <c r="K66" i="55"/>
  <c r="V65" i="55"/>
  <c r="T65" i="55"/>
  <c r="W65" i="55" s="1"/>
  <c r="R65" i="55"/>
  <c r="C66" i="55" s="1"/>
  <c r="M65" i="55"/>
  <c r="K65" i="55"/>
  <c r="W64" i="55"/>
  <c r="V64" i="55"/>
  <c r="T64" i="55"/>
  <c r="R64" i="55"/>
  <c r="C65" i="55" s="1"/>
  <c r="M64" i="55"/>
  <c r="K64" i="55"/>
  <c r="V63" i="55"/>
  <c r="T63" i="55"/>
  <c r="W63" i="55" s="1"/>
  <c r="R63" i="55"/>
  <c r="C64" i="55" s="1"/>
  <c r="M63" i="55"/>
  <c r="K63" i="55"/>
  <c r="W62" i="55"/>
  <c r="V62" i="55"/>
  <c r="T62" i="55"/>
  <c r="R62" i="55"/>
  <c r="C63" i="55" s="1"/>
  <c r="M62" i="55"/>
  <c r="K62" i="55"/>
  <c r="W61" i="55"/>
  <c r="V61" i="55"/>
  <c r="T61" i="55"/>
  <c r="R61" i="55"/>
  <c r="C62" i="55" s="1"/>
  <c r="M61" i="55"/>
  <c r="K61" i="55"/>
  <c r="V60" i="55"/>
  <c r="T60" i="55"/>
  <c r="W60" i="55" s="1"/>
  <c r="R60" i="55"/>
  <c r="C61" i="55" s="1"/>
  <c r="M60" i="55"/>
  <c r="K60" i="55"/>
  <c r="W59" i="55"/>
  <c r="V59" i="55"/>
  <c r="T59" i="55"/>
  <c r="R59" i="55"/>
  <c r="C60" i="55" s="1"/>
  <c r="M59" i="55"/>
  <c r="K59" i="55"/>
  <c r="V58" i="55"/>
  <c r="T58" i="55"/>
  <c r="W58" i="55" s="1"/>
  <c r="R58" i="55"/>
  <c r="C59" i="55" s="1"/>
  <c r="M58" i="55"/>
  <c r="K58" i="55"/>
  <c r="V57" i="55"/>
  <c r="T57" i="55"/>
  <c r="W57" i="55" s="1"/>
  <c r="R57" i="55"/>
  <c r="C58" i="55" s="1"/>
  <c r="M57" i="55"/>
  <c r="K57" i="55"/>
  <c r="W56" i="55"/>
  <c r="V56" i="55"/>
  <c r="T56" i="55"/>
  <c r="R56" i="55"/>
  <c r="C57" i="55" s="1"/>
  <c r="M56" i="55"/>
  <c r="K56" i="55"/>
  <c r="V55" i="55"/>
  <c r="T55" i="55"/>
  <c r="W55" i="55" s="1"/>
  <c r="R55" i="55"/>
  <c r="C56" i="55" s="1"/>
  <c r="M55" i="55"/>
  <c r="K55" i="55"/>
  <c r="V54" i="55"/>
  <c r="T54" i="55"/>
  <c r="V53" i="55"/>
  <c r="T53" i="55"/>
  <c r="V52" i="55"/>
  <c r="T52" i="55"/>
  <c r="V51" i="55"/>
  <c r="T51" i="55"/>
  <c r="V50" i="55"/>
  <c r="T50" i="55"/>
  <c r="W50" i="55" s="1"/>
  <c r="W51" i="55" s="1"/>
  <c r="V49" i="55"/>
  <c r="T49" i="55"/>
  <c r="W48" i="55"/>
  <c r="V48" i="55"/>
  <c r="T48" i="55"/>
  <c r="V47" i="55"/>
  <c r="T47" i="55"/>
  <c r="W47" i="55" s="1"/>
  <c r="W46" i="55"/>
  <c r="V46" i="55"/>
  <c r="T46" i="55"/>
  <c r="V45" i="55"/>
  <c r="T45" i="55"/>
  <c r="W45" i="55" s="1"/>
  <c r="V44" i="55"/>
  <c r="T44" i="55"/>
  <c r="V43" i="55"/>
  <c r="T43" i="55"/>
  <c r="V42" i="55"/>
  <c r="T42" i="55"/>
  <c r="W42" i="55" s="1"/>
  <c r="W43" i="55" s="1"/>
  <c r="V41" i="55"/>
  <c r="T41" i="55"/>
  <c r="V40" i="55"/>
  <c r="T40" i="55"/>
  <c r="V39" i="55"/>
  <c r="T39" i="55"/>
  <c r="V38" i="55"/>
  <c r="T38" i="55"/>
  <c r="V37" i="55"/>
  <c r="T37" i="55"/>
  <c r="V36" i="55"/>
  <c r="T36" i="55"/>
  <c r="V35" i="55"/>
  <c r="T35" i="55"/>
  <c r="W35" i="55" s="1"/>
  <c r="V34" i="55"/>
  <c r="T34" i="55"/>
  <c r="W34" i="55" s="1"/>
  <c r="V33" i="55"/>
  <c r="T33" i="55"/>
  <c r="V32" i="55"/>
  <c r="T32" i="55"/>
  <c r="V31" i="55"/>
  <c r="T31" i="55"/>
  <c r="W31" i="55" s="1"/>
  <c r="W32" i="55" s="1"/>
  <c r="V30" i="55"/>
  <c r="T30" i="55"/>
  <c r="W30" i="55" s="1"/>
  <c r="V29" i="55"/>
  <c r="T29" i="55"/>
  <c r="W29" i="55" s="1"/>
  <c r="V28" i="55"/>
  <c r="T28" i="55"/>
  <c r="W28" i="55" s="1"/>
  <c r="V27" i="55"/>
  <c r="T27" i="55"/>
  <c r="V26" i="55"/>
  <c r="T26" i="55"/>
  <c r="W26" i="55" s="1"/>
  <c r="V25" i="55"/>
  <c r="T25" i="55"/>
  <c r="V24" i="55"/>
  <c r="T24" i="55"/>
  <c r="W24" i="55" s="1"/>
  <c r="V23" i="55"/>
  <c r="T23" i="55"/>
  <c r="T22" i="55"/>
  <c r="W22" i="55" s="1"/>
  <c r="V21" i="55"/>
  <c r="T21" i="55"/>
  <c r="T20" i="55"/>
  <c r="T19" i="55"/>
  <c r="V18" i="55"/>
  <c r="T18" i="55"/>
  <c r="T17" i="55"/>
  <c r="T16" i="55"/>
  <c r="W16" i="55" s="1"/>
  <c r="T15" i="55"/>
  <c r="W15" i="55" s="1"/>
  <c r="T14" i="55"/>
  <c r="W14" i="55" s="1"/>
  <c r="T13" i="55"/>
  <c r="W13" i="55" s="1"/>
  <c r="T12" i="55"/>
  <c r="T11" i="55"/>
  <c r="V11" i="55" s="1"/>
  <c r="V10" i="55"/>
  <c r="T10" i="55"/>
  <c r="T9" i="55"/>
  <c r="K9" i="55"/>
  <c r="M9" i="55" s="1"/>
  <c r="C9" i="55"/>
  <c r="K44" i="52"/>
  <c r="W38" i="58" l="1"/>
  <c r="V20" i="58"/>
  <c r="W62" i="58"/>
  <c r="W18" i="58"/>
  <c r="W19" i="58" s="1"/>
  <c r="W31" i="58"/>
  <c r="W32" i="58" s="1"/>
  <c r="W33" i="58" s="1"/>
  <c r="W9" i="58"/>
  <c r="W10" i="58" s="1"/>
  <c r="W11" i="58" s="1"/>
  <c r="W12" i="58" s="1"/>
  <c r="W13" i="58" s="1"/>
  <c r="W14" i="58" s="1"/>
  <c r="W15" i="58" s="1"/>
  <c r="W22" i="58"/>
  <c r="W23" i="58" s="1"/>
  <c r="W24" i="58" s="1"/>
  <c r="W25" i="58" s="1"/>
  <c r="W54" i="58"/>
  <c r="W55" i="58" s="1"/>
  <c r="W56" i="58" s="1"/>
  <c r="W57" i="58" s="1"/>
  <c r="W58" i="58" s="1"/>
  <c r="W59" i="58" s="1"/>
  <c r="W66" i="58"/>
  <c r="W67" i="58" s="1"/>
  <c r="W68" i="58" s="1"/>
  <c r="C10" i="58"/>
  <c r="W27" i="58"/>
  <c r="W43" i="58"/>
  <c r="W44" i="58" s="1"/>
  <c r="W45" i="58" s="1"/>
  <c r="W46" i="58" s="1"/>
  <c r="W47" i="58" s="1"/>
  <c r="W48" i="58" s="1"/>
  <c r="W49" i="58" s="1"/>
  <c r="W50" i="58" s="1"/>
  <c r="W51" i="58"/>
  <c r="W52" i="58" s="1"/>
  <c r="W35" i="58"/>
  <c r="V9" i="58"/>
  <c r="H4" i="58"/>
  <c r="V15" i="58"/>
  <c r="V16" i="58" s="1"/>
  <c r="V17" i="58" s="1"/>
  <c r="V14" i="58"/>
  <c r="V22" i="58"/>
  <c r="W23" i="57"/>
  <c r="W24" i="57" s="1"/>
  <c r="W25" i="57" s="1"/>
  <c r="V19" i="57"/>
  <c r="V20" i="57" s="1"/>
  <c r="W31" i="57"/>
  <c r="W32" i="57" s="1"/>
  <c r="W52" i="57"/>
  <c r="W64" i="57"/>
  <c r="W65" i="57" s="1"/>
  <c r="W66" i="57" s="1"/>
  <c r="W67" i="57" s="1"/>
  <c r="W68" i="57" s="1"/>
  <c r="R9" i="57"/>
  <c r="W44" i="57"/>
  <c r="W45" i="57" s="1"/>
  <c r="W46" i="57" s="1"/>
  <c r="W47" i="57" s="1"/>
  <c r="W48" i="57" s="1"/>
  <c r="W49" i="57" s="1"/>
  <c r="W50" i="57" s="1"/>
  <c r="W55" i="57"/>
  <c r="W56" i="57" s="1"/>
  <c r="W57" i="57" s="1"/>
  <c r="W58" i="57" s="1"/>
  <c r="W59" i="57" s="1"/>
  <c r="V9" i="57"/>
  <c r="V17" i="57"/>
  <c r="W9" i="57"/>
  <c r="W17" i="57"/>
  <c r="W18" i="57" s="1"/>
  <c r="W41" i="57"/>
  <c r="H4" i="57"/>
  <c r="V15" i="57"/>
  <c r="W33" i="57"/>
  <c r="V12" i="57"/>
  <c r="W20" i="56"/>
  <c r="W21" i="56" s="1"/>
  <c r="V22" i="56"/>
  <c r="V19" i="56"/>
  <c r="W36" i="56"/>
  <c r="W37" i="56" s="1"/>
  <c r="W38" i="56" s="1"/>
  <c r="W39" i="56" s="1"/>
  <c r="W40" i="56" s="1"/>
  <c r="W44" i="56"/>
  <c r="R9" i="56"/>
  <c r="V9" i="56"/>
  <c r="W9" i="56"/>
  <c r="W17" i="56"/>
  <c r="W18" i="56" s="1"/>
  <c r="W25" i="56"/>
  <c r="W33" i="56"/>
  <c r="W41" i="56"/>
  <c r="W49" i="56"/>
  <c r="W50" i="56" s="1"/>
  <c r="W51" i="56" s="1"/>
  <c r="W52" i="56" s="1"/>
  <c r="W53" i="56" s="1"/>
  <c r="W54" i="56" s="1"/>
  <c r="H4" i="56"/>
  <c r="V20" i="56"/>
  <c r="V12" i="56"/>
  <c r="V13" i="56" s="1"/>
  <c r="V14" i="56" s="1"/>
  <c r="V15" i="56" s="1"/>
  <c r="V16" i="56" s="1"/>
  <c r="V17" i="56" s="1"/>
  <c r="W23" i="55"/>
  <c r="W52" i="55"/>
  <c r="W53" i="55" s="1"/>
  <c r="W54" i="55" s="1"/>
  <c r="V19" i="55"/>
  <c r="V22" i="55"/>
  <c r="R9" i="55"/>
  <c r="W10" i="55"/>
  <c r="W12" i="55"/>
  <c r="W36" i="55"/>
  <c r="W37" i="55" s="1"/>
  <c r="W38" i="55" s="1"/>
  <c r="W39" i="55" s="1"/>
  <c r="W40" i="55" s="1"/>
  <c r="W41" i="55" s="1"/>
  <c r="W44" i="55"/>
  <c r="W11" i="55"/>
  <c r="W27" i="55"/>
  <c r="V9" i="55"/>
  <c r="V12" i="55"/>
  <c r="V13" i="55" s="1"/>
  <c r="V14" i="55" s="1"/>
  <c r="V15" i="55" s="1"/>
  <c r="V16" i="55" s="1"/>
  <c r="V17" i="55" s="1"/>
  <c r="V20" i="55"/>
  <c r="W33" i="55"/>
  <c r="W49" i="55"/>
  <c r="W17" i="55"/>
  <c r="W18" i="55" s="1"/>
  <c r="H4" i="55"/>
  <c r="W19" i="55"/>
  <c r="W20" i="55" s="1"/>
  <c r="W21" i="55" s="1"/>
  <c r="W9" i="55"/>
  <c r="W25" i="55"/>
  <c r="V108" i="54"/>
  <c r="T108" i="54"/>
  <c r="W108" i="54" s="1"/>
  <c r="K108" i="54"/>
  <c r="M108" i="54" s="1"/>
  <c r="V107" i="54"/>
  <c r="T107" i="54"/>
  <c r="W107" i="54" s="1"/>
  <c r="R107" i="54"/>
  <c r="C108" i="54" s="1"/>
  <c r="K107" i="54"/>
  <c r="M107" i="54" s="1"/>
  <c r="V106" i="54"/>
  <c r="T106" i="54"/>
  <c r="W106" i="54" s="1"/>
  <c r="K106" i="54"/>
  <c r="M106" i="54" s="1"/>
  <c r="V105" i="54"/>
  <c r="T105" i="54"/>
  <c r="W105" i="54" s="1"/>
  <c r="K105" i="54"/>
  <c r="M105" i="54" s="1"/>
  <c r="V104" i="54"/>
  <c r="T104" i="54"/>
  <c r="W104" i="54" s="1"/>
  <c r="K104" i="54"/>
  <c r="M104" i="54" s="1"/>
  <c r="V103" i="54"/>
  <c r="T103" i="54"/>
  <c r="W103" i="54" s="1"/>
  <c r="K103" i="54"/>
  <c r="M103" i="54" s="1"/>
  <c r="V102" i="54"/>
  <c r="T102" i="54"/>
  <c r="W102" i="54" s="1"/>
  <c r="M102" i="54"/>
  <c r="K102" i="54"/>
  <c r="V101" i="54"/>
  <c r="T101" i="54"/>
  <c r="W101" i="54" s="1"/>
  <c r="K101" i="54"/>
  <c r="M101" i="54" s="1"/>
  <c r="V100" i="54"/>
  <c r="T100" i="54"/>
  <c r="W100" i="54" s="1"/>
  <c r="M100" i="54"/>
  <c r="K100" i="54"/>
  <c r="V99" i="54"/>
  <c r="T99" i="54"/>
  <c r="W99" i="54" s="1"/>
  <c r="K99" i="54"/>
  <c r="M99" i="54" s="1"/>
  <c r="V98" i="54"/>
  <c r="T98" i="54"/>
  <c r="W98" i="54" s="1"/>
  <c r="K98" i="54"/>
  <c r="M98" i="54" s="1"/>
  <c r="V97" i="54"/>
  <c r="T97" i="54"/>
  <c r="W97" i="54" s="1"/>
  <c r="K97" i="54"/>
  <c r="M97" i="54" s="1"/>
  <c r="V96" i="54"/>
  <c r="T96" i="54"/>
  <c r="W96" i="54" s="1"/>
  <c r="K96" i="54"/>
  <c r="M96" i="54" s="1"/>
  <c r="V95" i="54"/>
  <c r="T95" i="54"/>
  <c r="W95" i="54" s="1"/>
  <c r="M95" i="54"/>
  <c r="K95" i="54"/>
  <c r="V94" i="54"/>
  <c r="T94" i="54"/>
  <c r="W94" i="54" s="1"/>
  <c r="M94" i="54"/>
  <c r="K94" i="54"/>
  <c r="V93" i="54"/>
  <c r="T93" i="54"/>
  <c r="W93" i="54" s="1"/>
  <c r="K93" i="54"/>
  <c r="M93" i="54" s="1"/>
  <c r="V92" i="54"/>
  <c r="T92" i="54"/>
  <c r="W92" i="54" s="1"/>
  <c r="M92" i="54"/>
  <c r="K92" i="54"/>
  <c r="V91" i="54"/>
  <c r="T91" i="54"/>
  <c r="W91" i="54" s="1"/>
  <c r="R91" i="54"/>
  <c r="C92" i="54" s="1"/>
  <c r="M91" i="54"/>
  <c r="K91" i="54"/>
  <c r="V90" i="54"/>
  <c r="T90" i="54"/>
  <c r="W90" i="54" s="1"/>
  <c r="K90" i="54"/>
  <c r="M90" i="54" s="1"/>
  <c r="V89" i="54"/>
  <c r="T89" i="54"/>
  <c r="W89" i="54" s="1"/>
  <c r="K89" i="54"/>
  <c r="M89" i="54" s="1"/>
  <c r="V88" i="54"/>
  <c r="T88" i="54"/>
  <c r="W88" i="54" s="1"/>
  <c r="K88" i="54"/>
  <c r="M88" i="54" s="1"/>
  <c r="V87" i="54"/>
  <c r="T87" i="54"/>
  <c r="W87" i="54" s="1"/>
  <c r="M87" i="54"/>
  <c r="K87" i="54"/>
  <c r="V86" i="54"/>
  <c r="T86" i="54"/>
  <c r="W86" i="54" s="1"/>
  <c r="R86" i="54"/>
  <c r="C87" i="54" s="1"/>
  <c r="K86" i="54"/>
  <c r="M86" i="54" s="1"/>
  <c r="V85" i="54"/>
  <c r="T85" i="54"/>
  <c r="W85" i="54" s="1"/>
  <c r="K85" i="54"/>
  <c r="M85" i="54" s="1"/>
  <c r="V84" i="54"/>
  <c r="T84" i="54"/>
  <c r="W84" i="54" s="1"/>
  <c r="K84" i="54"/>
  <c r="M84" i="54" s="1"/>
  <c r="V83" i="54"/>
  <c r="T83" i="54"/>
  <c r="R83" i="54" s="1"/>
  <c r="C84" i="54" s="1"/>
  <c r="K83" i="54"/>
  <c r="M83" i="54" s="1"/>
  <c r="V82" i="54"/>
  <c r="T82" i="54"/>
  <c r="W82" i="54" s="1"/>
  <c r="R82" i="54"/>
  <c r="C83" i="54" s="1"/>
  <c r="K82" i="54"/>
  <c r="M82" i="54" s="1"/>
  <c r="V81" i="54"/>
  <c r="T81" i="54"/>
  <c r="W81" i="54" s="1"/>
  <c r="K81" i="54"/>
  <c r="M81" i="54" s="1"/>
  <c r="V80" i="54"/>
  <c r="T80" i="54"/>
  <c r="R80" i="54" s="1"/>
  <c r="C81" i="54" s="1"/>
  <c r="M80" i="54"/>
  <c r="K80" i="54"/>
  <c r="V79" i="54"/>
  <c r="T79" i="54"/>
  <c r="W79" i="54" s="1"/>
  <c r="M79" i="54"/>
  <c r="K79" i="54"/>
  <c r="V78" i="54"/>
  <c r="T78" i="54"/>
  <c r="W78" i="54" s="1"/>
  <c r="K78" i="54"/>
  <c r="M78" i="54" s="1"/>
  <c r="V77" i="54"/>
  <c r="T77" i="54"/>
  <c r="W77" i="54" s="1"/>
  <c r="M77" i="54"/>
  <c r="K77" i="54"/>
  <c r="V76" i="54"/>
  <c r="T76" i="54"/>
  <c r="W76" i="54" s="1"/>
  <c r="R76" i="54"/>
  <c r="C77" i="54" s="1"/>
  <c r="K76" i="54"/>
  <c r="M76" i="54" s="1"/>
  <c r="V75" i="54"/>
  <c r="T75" i="54"/>
  <c r="W75" i="54" s="1"/>
  <c r="K75" i="54"/>
  <c r="M75" i="54" s="1"/>
  <c r="V74" i="54"/>
  <c r="T74" i="54"/>
  <c r="W74" i="54" s="1"/>
  <c r="K74" i="54"/>
  <c r="M74" i="54" s="1"/>
  <c r="V73" i="54"/>
  <c r="T73" i="54"/>
  <c r="W73" i="54" s="1"/>
  <c r="K73" i="54"/>
  <c r="M73" i="54" s="1"/>
  <c r="V72" i="54"/>
  <c r="T72" i="54"/>
  <c r="W72" i="54" s="1"/>
  <c r="K72" i="54"/>
  <c r="M72" i="54" s="1"/>
  <c r="V71" i="54"/>
  <c r="T71" i="54"/>
  <c r="W71" i="54" s="1"/>
  <c r="K71" i="54"/>
  <c r="M71" i="54" s="1"/>
  <c r="V70" i="54"/>
  <c r="T70" i="54"/>
  <c r="W70" i="54" s="1"/>
  <c r="K70" i="54"/>
  <c r="M70" i="54" s="1"/>
  <c r="V69" i="54"/>
  <c r="T69" i="54"/>
  <c r="W69" i="54" s="1"/>
  <c r="K69" i="54"/>
  <c r="M69" i="54" s="1"/>
  <c r="V68" i="54"/>
  <c r="T68" i="54"/>
  <c r="W68" i="54" s="1"/>
  <c r="K68" i="54"/>
  <c r="M68" i="54" s="1"/>
  <c r="V67" i="54"/>
  <c r="T67" i="54"/>
  <c r="W67" i="54" s="1"/>
  <c r="M67" i="54"/>
  <c r="K67" i="54"/>
  <c r="V66" i="54"/>
  <c r="T66" i="54"/>
  <c r="W66" i="54" s="1"/>
  <c r="R66" i="54"/>
  <c r="C67" i="54" s="1"/>
  <c r="K66" i="54"/>
  <c r="M66" i="54" s="1"/>
  <c r="V65" i="54"/>
  <c r="T65" i="54"/>
  <c r="W65" i="54" s="1"/>
  <c r="K65" i="54"/>
  <c r="M65" i="54" s="1"/>
  <c r="V64" i="54"/>
  <c r="T64" i="54"/>
  <c r="W64" i="54" s="1"/>
  <c r="R64" i="54"/>
  <c r="C65" i="54" s="1"/>
  <c r="M64" i="54"/>
  <c r="K64" i="54"/>
  <c r="V63" i="54"/>
  <c r="T63" i="54"/>
  <c r="W63" i="54" s="1"/>
  <c r="R63" i="54"/>
  <c r="C64" i="54" s="1"/>
  <c r="K63" i="54"/>
  <c r="M63" i="54" s="1"/>
  <c r="V62" i="54"/>
  <c r="T62" i="54"/>
  <c r="W62" i="54" s="1"/>
  <c r="K62" i="54"/>
  <c r="M62" i="54" s="1"/>
  <c r="V61" i="54"/>
  <c r="T61" i="54"/>
  <c r="W61" i="54" s="1"/>
  <c r="K61" i="54"/>
  <c r="M61" i="54" s="1"/>
  <c r="V60" i="54"/>
  <c r="T60" i="54"/>
  <c r="W60" i="54" s="1"/>
  <c r="M60" i="54"/>
  <c r="K60" i="54"/>
  <c r="V59" i="54"/>
  <c r="T59" i="54"/>
  <c r="W59" i="54" s="1"/>
  <c r="K59" i="54"/>
  <c r="M59" i="54" s="1"/>
  <c r="V58" i="54"/>
  <c r="T58" i="54"/>
  <c r="W58" i="54" s="1"/>
  <c r="K58" i="54"/>
  <c r="M58" i="54" s="1"/>
  <c r="V57" i="54"/>
  <c r="T57" i="54"/>
  <c r="W57" i="54" s="1"/>
  <c r="K57" i="54"/>
  <c r="M57" i="54" s="1"/>
  <c r="W56" i="54"/>
  <c r="V56" i="54"/>
  <c r="T56" i="54"/>
  <c r="R56" i="54" s="1"/>
  <c r="C57" i="54" s="1"/>
  <c r="K56" i="54"/>
  <c r="M56" i="54" s="1"/>
  <c r="V55" i="54"/>
  <c r="T55" i="54"/>
  <c r="W55" i="54" s="1"/>
  <c r="M55" i="54"/>
  <c r="K55" i="54"/>
  <c r="V54" i="54"/>
  <c r="T54" i="54"/>
  <c r="W54" i="54" s="1"/>
  <c r="K54" i="54"/>
  <c r="M54" i="54" s="1"/>
  <c r="V53" i="54"/>
  <c r="T53" i="54"/>
  <c r="W53" i="54" s="1"/>
  <c r="K53" i="54"/>
  <c r="M53" i="54" s="1"/>
  <c r="V52" i="54"/>
  <c r="T52" i="54"/>
  <c r="W52" i="54" s="1"/>
  <c r="K52" i="54"/>
  <c r="M52" i="54" s="1"/>
  <c r="V51" i="54"/>
  <c r="T51" i="54"/>
  <c r="W51" i="54" s="1"/>
  <c r="K51" i="54"/>
  <c r="M51" i="54" s="1"/>
  <c r="V50" i="54"/>
  <c r="T50" i="54"/>
  <c r="W50" i="54" s="1"/>
  <c r="K50" i="54"/>
  <c r="M50" i="54" s="1"/>
  <c r="V49" i="54"/>
  <c r="T49" i="54"/>
  <c r="W49" i="54" s="1"/>
  <c r="K49" i="54"/>
  <c r="M49" i="54" s="1"/>
  <c r="V48" i="54"/>
  <c r="T48" i="54"/>
  <c r="W48" i="54" s="1"/>
  <c r="R48" i="54"/>
  <c r="C49" i="54" s="1"/>
  <c r="K48" i="54"/>
  <c r="M48" i="54" s="1"/>
  <c r="V47" i="54"/>
  <c r="T47" i="54"/>
  <c r="W47" i="54" s="1"/>
  <c r="K47" i="54"/>
  <c r="M47" i="54" s="1"/>
  <c r="V46" i="54"/>
  <c r="T46" i="54"/>
  <c r="W46" i="54" s="1"/>
  <c r="K46" i="54"/>
  <c r="M46" i="54" s="1"/>
  <c r="V45" i="54"/>
  <c r="T45" i="54"/>
  <c r="W45" i="54" s="1"/>
  <c r="K45" i="54"/>
  <c r="M45" i="54" s="1"/>
  <c r="V44" i="54"/>
  <c r="T44" i="54"/>
  <c r="W44" i="54" s="1"/>
  <c r="K44" i="54"/>
  <c r="M44" i="54" s="1"/>
  <c r="V43" i="54"/>
  <c r="T43" i="54"/>
  <c r="W43" i="54" s="1"/>
  <c r="K43" i="54"/>
  <c r="M43" i="54" s="1"/>
  <c r="V42" i="54"/>
  <c r="T42" i="54"/>
  <c r="W42" i="54" s="1"/>
  <c r="M42" i="54"/>
  <c r="K42" i="54"/>
  <c r="V41" i="54"/>
  <c r="T41" i="54"/>
  <c r="W41" i="54" s="1"/>
  <c r="K41" i="54"/>
  <c r="M41" i="54" s="1"/>
  <c r="V40" i="54"/>
  <c r="T40" i="54"/>
  <c r="W40" i="54" s="1"/>
  <c r="K40" i="54"/>
  <c r="M40" i="54" s="1"/>
  <c r="V39" i="54"/>
  <c r="T39" i="54"/>
  <c r="W39" i="54" s="1"/>
  <c r="K39" i="54"/>
  <c r="M39" i="54" s="1"/>
  <c r="V38" i="54"/>
  <c r="T38" i="54"/>
  <c r="W38" i="54" s="1"/>
  <c r="K38" i="54"/>
  <c r="M38" i="54" s="1"/>
  <c r="V37" i="54"/>
  <c r="T37" i="54"/>
  <c r="R37" i="54" s="1"/>
  <c r="C38" i="54" s="1"/>
  <c r="K37" i="54"/>
  <c r="M37" i="54" s="1"/>
  <c r="V36" i="54"/>
  <c r="T36" i="54"/>
  <c r="W36" i="54" s="1"/>
  <c r="R36" i="54"/>
  <c r="C37" i="54" s="1"/>
  <c r="M36" i="54"/>
  <c r="K36" i="54"/>
  <c r="V35" i="54"/>
  <c r="T35" i="54"/>
  <c r="W35" i="54" s="1"/>
  <c r="M35" i="54"/>
  <c r="K35" i="54"/>
  <c r="V34" i="54"/>
  <c r="T34" i="54"/>
  <c r="W34" i="54" s="1"/>
  <c r="M34" i="54"/>
  <c r="K34" i="54"/>
  <c r="V33" i="54"/>
  <c r="T33" i="54"/>
  <c r="W33" i="54" s="1"/>
  <c r="M33" i="54"/>
  <c r="K33" i="54"/>
  <c r="V32" i="54"/>
  <c r="T32" i="54"/>
  <c r="W32" i="54" s="1"/>
  <c r="K32" i="54"/>
  <c r="M32" i="54" s="1"/>
  <c r="V31" i="54"/>
  <c r="T31" i="54"/>
  <c r="W31" i="54" s="1"/>
  <c r="R31" i="54"/>
  <c r="C32" i="54" s="1"/>
  <c r="K31" i="54"/>
  <c r="M31" i="54" s="1"/>
  <c r="V30" i="54"/>
  <c r="T30" i="54"/>
  <c r="W30" i="54" s="1"/>
  <c r="M30" i="54"/>
  <c r="K30" i="54"/>
  <c r="V29" i="54"/>
  <c r="T29" i="54"/>
  <c r="W29" i="54" s="1"/>
  <c r="K29" i="54"/>
  <c r="M29" i="54" s="1"/>
  <c r="V28" i="54"/>
  <c r="T28" i="54"/>
  <c r="W28" i="54" s="1"/>
  <c r="K28" i="54"/>
  <c r="M28" i="54" s="1"/>
  <c r="V27" i="54"/>
  <c r="T27" i="54"/>
  <c r="W27" i="54" s="1"/>
  <c r="M27" i="54"/>
  <c r="K27" i="54"/>
  <c r="V26" i="54"/>
  <c r="T26" i="54"/>
  <c r="W26" i="54" s="1"/>
  <c r="K26" i="54"/>
  <c r="M26" i="54" s="1"/>
  <c r="V25" i="54"/>
  <c r="T25" i="54"/>
  <c r="W25" i="54" s="1"/>
  <c r="K25" i="54"/>
  <c r="M25" i="54" s="1"/>
  <c r="V24" i="54"/>
  <c r="T24" i="54"/>
  <c r="W24" i="54" s="1"/>
  <c r="M24" i="54"/>
  <c r="K24" i="54"/>
  <c r="V23" i="54"/>
  <c r="T23" i="54"/>
  <c r="W23" i="54" s="1"/>
  <c r="M23" i="54"/>
  <c r="K23" i="54"/>
  <c r="T22" i="54"/>
  <c r="V22" i="54" s="1"/>
  <c r="M22" i="54"/>
  <c r="K22" i="54"/>
  <c r="T21" i="54"/>
  <c r="V21" i="54" s="1"/>
  <c r="R21" i="54"/>
  <c r="C22" i="54" s="1"/>
  <c r="M21" i="54"/>
  <c r="K21" i="54"/>
  <c r="T20" i="54"/>
  <c r="W20" i="54" s="1"/>
  <c r="M20" i="54"/>
  <c r="K20" i="54"/>
  <c r="T19" i="54"/>
  <c r="V19" i="54" s="1"/>
  <c r="R19" i="54"/>
  <c r="C20" i="54" s="1"/>
  <c r="M19" i="54"/>
  <c r="K19" i="54"/>
  <c r="T18" i="54"/>
  <c r="W18" i="54" s="1"/>
  <c r="K18" i="54"/>
  <c r="M18" i="54" s="1"/>
  <c r="T17" i="54"/>
  <c r="W17" i="54" s="1"/>
  <c r="M17" i="54"/>
  <c r="K17" i="54"/>
  <c r="T16" i="54"/>
  <c r="W16" i="54" s="1"/>
  <c r="K16" i="54"/>
  <c r="M16" i="54" s="1"/>
  <c r="T15" i="54"/>
  <c r="W15" i="54" s="1"/>
  <c r="K15" i="54"/>
  <c r="M15" i="54" s="1"/>
  <c r="T14" i="54"/>
  <c r="V14" i="54" s="1"/>
  <c r="M14" i="54"/>
  <c r="K14" i="54"/>
  <c r="T13" i="54"/>
  <c r="W13" i="54" s="1"/>
  <c r="K13" i="54"/>
  <c r="M13" i="54" s="1"/>
  <c r="T12" i="54"/>
  <c r="W12" i="54" s="1"/>
  <c r="R12" i="54"/>
  <c r="C13" i="54" s="1"/>
  <c r="K12" i="54"/>
  <c r="M12" i="54" s="1"/>
  <c r="T11" i="54"/>
  <c r="V11" i="54" s="1"/>
  <c r="K11" i="54"/>
  <c r="M11" i="54" s="1"/>
  <c r="T10" i="54"/>
  <c r="W10" i="54" s="1"/>
  <c r="K10" i="54"/>
  <c r="M10" i="54" s="1"/>
  <c r="T9" i="54"/>
  <c r="R9" i="54" s="1"/>
  <c r="C10" i="54" s="1"/>
  <c r="M9" i="54"/>
  <c r="K9" i="54"/>
  <c r="C9" i="54"/>
  <c r="V108" i="53"/>
  <c r="T108" i="53"/>
  <c r="W108" i="53" s="1"/>
  <c r="R108" i="53"/>
  <c r="M108" i="53"/>
  <c r="K108" i="53"/>
  <c r="W107" i="53"/>
  <c r="V107" i="53"/>
  <c r="T107" i="53"/>
  <c r="R107" i="53"/>
  <c r="C108" i="53" s="1"/>
  <c r="M107" i="53"/>
  <c r="K107" i="53"/>
  <c r="V106" i="53"/>
  <c r="T106" i="53"/>
  <c r="W106" i="53" s="1"/>
  <c r="R106" i="53"/>
  <c r="C107" i="53" s="1"/>
  <c r="M106" i="53"/>
  <c r="K106" i="53"/>
  <c r="V105" i="53"/>
  <c r="T105" i="53"/>
  <c r="W105" i="53" s="1"/>
  <c r="R105" i="53"/>
  <c r="C106" i="53" s="1"/>
  <c r="M105" i="53"/>
  <c r="K105" i="53"/>
  <c r="V104" i="53"/>
  <c r="T104" i="53"/>
  <c r="W104" i="53" s="1"/>
  <c r="R104" i="53"/>
  <c r="C105" i="53" s="1"/>
  <c r="M104" i="53"/>
  <c r="K104" i="53"/>
  <c r="V103" i="53"/>
  <c r="T103" i="53"/>
  <c r="W103" i="53" s="1"/>
  <c r="R103" i="53"/>
  <c r="C104" i="53" s="1"/>
  <c r="M103" i="53"/>
  <c r="K103" i="53"/>
  <c r="V102" i="53"/>
  <c r="T102" i="53"/>
  <c r="W102" i="53" s="1"/>
  <c r="R102" i="53"/>
  <c r="C103" i="53" s="1"/>
  <c r="M102" i="53"/>
  <c r="K102" i="53"/>
  <c r="V101" i="53"/>
  <c r="T101" i="53"/>
  <c r="W101" i="53" s="1"/>
  <c r="R101" i="53"/>
  <c r="C102" i="53" s="1"/>
  <c r="M101" i="53"/>
  <c r="K101" i="53"/>
  <c r="W100" i="53"/>
  <c r="V100" i="53"/>
  <c r="T100" i="53"/>
  <c r="R100" i="53"/>
  <c r="C101" i="53" s="1"/>
  <c r="M100" i="53"/>
  <c r="K100" i="53"/>
  <c r="V99" i="53"/>
  <c r="T99" i="53"/>
  <c r="W99" i="53" s="1"/>
  <c r="R99" i="53"/>
  <c r="C100" i="53" s="1"/>
  <c r="M99" i="53"/>
  <c r="K99" i="53"/>
  <c r="V98" i="53"/>
  <c r="T98" i="53"/>
  <c r="W98" i="53" s="1"/>
  <c r="R98" i="53"/>
  <c r="C99" i="53" s="1"/>
  <c r="M98" i="53"/>
  <c r="K98" i="53"/>
  <c r="V97" i="53"/>
  <c r="T97" i="53"/>
  <c r="W97" i="53" s="1"/>
  <c r="R97" i="53"/>
  <c r="C98" i="53" s="1"/>
  <c r="M97" i="53"/>
  <c r="K97" i="53"/>
  <c r="W96" i="53"/>
  <c r="V96" i="53"/>
  <c r="T96" i="53"/>
  <c r="R96" i="53"/>
  <c r="C97" i="53" s="1"/>
  <c r="M96" i="53"/>
  <c r="K96" i="53"/>
  <c r="V95" i="53"/>
  <c r="T95" i="53"/>
  <c r="W95" i="53" s="1"/>
  <c r="R95" i="53"/>
  <c r="C96" i="53" s="1"/>
  <c r="M95" i="53"/>
  <c r="K95" i="53"/>
  <c r="W94" i="53"/>
  <c r="V94" i="53"/>
  <c r="T94" i="53"/>
  <c r="R94" i="53"/>
  <c r="C95" i="53" s="1"/>
  <c r="M94" i="53"/>
  <c r="K94" i="53"/>
  <c r="V93" i="53"/>
  <c r="T93" i="53"/>
  <c r="W93" i="53" s="1"/>
  <c r="R93" i="53"/>
  <c r="C94" i="53" s="1"/>
  <c r="M93" i="53"/>
  <c r="K93" i="53"/>
  <c r="V92" i="53"/>
  <c r="T92" i="53"/>
  <c r="W92" i="53" s="1"/>
  <c r="R92" i="53"/>
  <c r="C93" i="53" s="1"/>
  <c r="M92" i="53"/>
  <c r="K92" i="53"/>
  <c r="W91" i="53"/>
  <c r="V91" i="53"/>
  <c r="T91" i="53"/>
  <c r="R91" i="53"/>
  <c r="C92" i="53" s="1"/>
  <c r="M91" i="53"/>
  <c r="K91" i="53"/>
  <c r="V90" i="53"/>
  <c r="T90" i="53"/>
  <c r="W90" i="53" s="1"/>
  <c r="R90" i="53"/>
  <c r="C91" i="53" s="1"/>
  <c r="M90" i="53"/>
  <c r="K90" i="53"/>
  <c r="V89" i="53"/>
  <c r="T89" i="53"/>
  <c r="W89" i="53" s="1"/>
  <c r="R89" i="53"/>
  <c r="C90" i="53" s="1"/>
  <c r="M89" i="53"/>
  <c r="K89" i="53"/>
  <c r="W88" i="53"/>
  <c r="V88" i="53"/>
  <c r="T88" i="53"/>
  <c r="R88" i="53"/>
  <c r="C89" i="53" s="1"/>
  <c r="M88" i="53"/>
  <c r="K88" i="53"/>
  <c r="V87" i="53"/>
  <c r="T87" i="53"/>
  <c r="W87" i="53" s="1"/>
  <c r="R87" i="53"/>
  <c r="C88" i="53" s="1"/>
  <c r="M87" i="53"/>
  <c r="K87" i="53"/>
  <c r="W86" i="53"/>
  <c r="V86" i="53"/>
  <c r="T86" i="53"/>
  <c r="R86" i="53"/>
  <c r="C87" i="53" s="1"/>
  <c r="M86" i="53"/>
  <c r="K86" i="53"/>
  <c r="W85" i="53"/>
  <c r="V85" i="53"/>
  <c r="T85" i="53"/>
  <c r="R85" i="53"/>
  <c r="C86" i="53" s="1"/>
  <c r="M85" i="53"/>
  <c r="K85" i="53"/>
  <c r="V84" i="53"/>
  <c r="T84" i="53"/>
  <c r="W84" i="53" s="1"/>
  <c r="R84" i="53"/>
  <c r="C85" i="53" s="1"/>
  <c r="M84" i="53"/>
  <c r="K84" i="53"/>
  <c r="W83" i="53"/>
  <c r="V83" i="53"/>
  <c r="T83" i="53"/>
  <c r="R83" i="53"/>
  <c r="C84" i="53" s="1"/>
  <c r="M83" i="53"/>
  <c r="K83" i="53"/>
  <c r="V82" i="53"/>
  <c r="T82" i="53"/>
  <c r="W82" i="53" s="1"/>
  <c r="R82" i="53"/>
  <c r="C83" i="53" s="1"/>
  <c r="M82" i="53"/>
  <c r="K82" i="53"/>
  <c r="V81" i="53"/>
  <c r="T81" i="53"/>
  <c r="W81" i="53" s="1"/>
  <c r="R81" i="53"/>
  <c r="C82" i="53" s="1"/>
  <c r="M81" i="53"/>
  <c r="K81" i="53"/>
  <c r="V80" i="53"/>
  <c r="T80" i="53"/>
  <c r="W80" i="53" s="1"/>
  <c r="R80" i="53"/>
  <c r="C81" i="53" s="1"/>
  <c r="M80" i="53"/>
  <c r="K80" i="53"/>
  <c r="V79" i="53"/>
  <c r="T79" i="53"/>
  <c r="W79" i="53" s="1"/>
  <c r="R79" i="53"/>
  <c r="C80" i="53" s="1"/>
  <c r="M79" i="53"/>
  <c r="K79" i="53"/>
  <c r="W78" i="53"/>
  <c r="V78" i="53"/>
  <c r="T78" i="53"/>
  <c r="R78" i="53"/>
  <c r="C79" i="53" s="1"/>
  <c r="M78" i="53"/>
  <c r="K78" i="53"/>
  <c r="W77" i="53"/>
  <c r="V77" i="53"/>
  <c r="T77" i="53"/>
  <c r="R77" i="53"/>
  <c r="C78" i="53" s="1"/>
  <c r="M77" i="53"/>
  <c r="K77" i="53"/>
  <c r="W76" i="53"/>
  <c r="V76" i="53"/>
  <c r="T76" i="53"/>
  <c r="R76" i="53"/>
  <c r="C77" i="53" s="1"/>
  <c r="M76" i="53"/>
  <c r="K76" i="53"/>
  <c r="V75" i="53"/>
  <c r="T75" i="53"/>
  <c r="W75" i="53" s="1"/>
  <c r="R75" i="53"/>
  <c r="C76" i="53" s="1"/>
  <c r="M75" i="53"/>
  <c r="K75" i="53"/>
  <c r="V74" i="53"/>
  <c r="T74" i="53"/>
  <c r="W74" i="53" s="1"/>
  <c r="R74" i="53"/>
  <c r="C75" i="53" s="1"/>
  <c r="M74" i="53"/>
  <c r="K74" i="53"/>
  <c r="V73" i="53"/>
  <c r="T73" i="53"/>
  <c r="W73" i="53" s="1"/>
  <c r="R73" i="53"/>
  <c r="C74" i="53" s="1"/>
  <c r="M73" i="53"/>
  <c r="K73" i="53"/>
  <c r="V72" i="53"/>
  <c r="T72" i="53"/>
  <c r="W72" i="53" s="1"/>
  <c r="R72" i="53"/>
  <c r="C73" i="53" s="1"/>
  <c r="M72" i="53"/>
  <c r="K72" i="53"/>
  <c r="V71" i="53"/>
  <c r="T71" i="53"/>
  <c r="W71" i="53" s="1"/>
  <c r="R71" i="53"/>
  <c r="C72" i="53" s="1"/>
  <c r="M71" i="53"/>
  <c r="K71" i="53"/>
  <c r="V70" i="53"/>
  <c r="T70" i="53"/>
  <c r="W70" i="53" s="1"/>
  <c r="R70" i="53"/>
  <c r="C71" i="53" s="1"/>
  <c r="M70" i="53"/>
  <c r="K70" i="53"/>
  <c r="W69" i="53"/>
  <c r="V69" i="53"/>
  <c r="T69" i="53"/>
  <c r="R69" i="53"/>
  <c r="C70" i="53" s="1"/>
  <c r="M69" i="53"/>
  <c r="K69" i="53"/>
  <c r="V68" i="53"/>
  <c r="T68" i="53"/>
  <c r="V67" i="53"/>
  <c r="T67" i="53"/>
  <c r="V66" i="53"/>
  <c r="T66" i="53"/>
  <c r="V65" i="53"/>
  <c r="T65" i="53"/>
  <c r="V64" i="53"/>
  <c r="T64" i="53"/>
  <c r="W64" i="53" s="1"/>
  <c r="V63" i="53"/>
  <c r="T63" i="53"/>
  <c r="W63" i="53" s="1"/>
  <c r="V62" i="53"/>
  <c r="T62" i="53"/>
  <c r="W62" i="53" s="1"/>
  <c r="V61" i="53"/>
  <c r="T61" i="53"/>
  <c r="W61" i="53" s="1"/>
  <c r="V60" i="53"/>
  <c r="T60" i="53"/>
  <c r="W60" i="53" s="1"/>
  <c r="V59" i="53"/>
  <c r="T59" i="53"/>
  <c r="V58" i="53"/>
  <c r="T58" i="53"/>
  <c r="V57" i="53"/>
  <c r="T57" i="53"/>
  <c r="V56" i="53"/>
  <c r="T56" i="53"/>
  <c r="V55" i="53"/>
  <c r="T55" i="53"/>
  <c r="W55" i="53" s="1"/>
  <c r="W56" i="53" s="1"/>
  <c r="V54" i="53"/>
  <c r="T54" i="53"/>
  <c r="W54" i="53" s="1"/>
  <c r="V53" i="53"/>
  <c r="T53" i="53"/>
  <c r="W53" i="53" s="1"/>
  <c r="V52" i="53"/>
  <c r="T52" i="53"/>
  <c r="W52" i="53" s="1"/>
  <c r="V51" i="53"/>
  <c r="T51" i="53"/>
  <c r="W51" i="53" s="1"/>
  <c r="V50" i="53"/>
  <c r="T50" i="53"/>
  <c r="V49" i="53"/>
  <c r="T49" i="53"/>
  <c r="V48" i="53"/>
  <c r="T48" i="53"/>
  <c r="V47" i="53"/>
  <c r="T47" i="53"/>
  <c r="V46" i="53"/>
  <c r="T46" i="53"/>
  <c r="V45" i="53"/>
  <c r="T45" i="53"/>
  <c r="V44" i="53"/>
  <c r="T44" i="53"/>
  <c r="V43" i="53"/>
  <c r="T43" i="53"/>
  <c r="V42" i="53"/>
  <c r="T42" i="53"/>
  <c r="W42" i="53" s="1"/>
  <c r="V41" i="53"/>
  <c r="T41" i="53"/>
  <c r="W41" i="53" s="1"/>
  <c r="V40" i="53"/>
  <c r="T40" i="53"/>
  <c r="V39" i="53"/>
  <c r="T39" i="53"/>
  <c r="W39" i="53" s="1"/>
  <c r="V38" i="53"/>
  <c r="T38" i="53"/>
  <c r="V37" i="53"/>
  <c r="T37" i="53"/>
  <c r="W37" i="53" s="1"/>
  <c r="V36" i="53"/>
  <c r="T36" i="53"/>
  <c r="W36" i="53" s="1"/>
  <c r="V35" i="53"/>
  <c r="T35" i="53"/>
  <c r="W35" i="53" s="1"/>
  <c r="V34" i="53"/>
  <c r="T34" i="53"/>
  <c r="W34" i="53" s="1"/>
  <c r="V33" i="53"/>
  <c r="T33" i="53"/>
  <c r="V32" i="53"/>
  <c r="T32" i="53"/>
  <c r="V31" i="53"/>
  <c r="T31" i="53"/>
  <c r="V30" i="53"/>
  <c r="T30" i="53"/>
  <c r="W30" i="53" s="1"/>
  <c r="V29" i="53"/>
  <c r="T29" i="53"/>
  <c r="W29" i="53" s="1"/>
  <c r="V28" i="53"/>
  <c r="T28" i="53"/>
  <c r="W28" i="53" s="1"/>
  <c r="V27" i="53"/>
  <c r="T27" i="53"/>
  <c r="V26" i="53"/>
  <c r="T26" i="53"/>
  <c r="W26" i="53" s="1"/>
  <c r="V25" i="53"/>
  <c r="T25" i="53"/>
  <c r="V24" i="53"/>
  <c r="T24" i="53"/>
  <c r="V23" i="53"/>
  <c r="T23" i="53"/>
  <c r="T22" i="53"/>
  <c r="T21" i="53"/>
  <c r="V21" i="53" s="1"/>
  <c r="T20" i="53"/>
  <c r="T19" i="53"/>
  <c r="T18" i="53"/>
  <c r="W18" i="53" s="1"/>
  <c r="T17" i="53"/>
  <c r="W17" i="53" s="1"/>
  <c r="T16" i="53"/>
  <c r="V16" i="53" s="1"/>
  <c r="K16" i="53"/>
  <c r="M16" i="53" s="1"/>
  <c r="T15" i="53"/>
  <c r="W15" i="53" s="1"/>
  <c r="K15" i="53"/>
  <c r="M15" i="53" s="1"/>
  <c r="T14" i="53"/>
  <c r="W14" i="53" s="1"/>
  <c r="M14" i="53"/>
  <c r="K14" i="53"/>
  <c r="T13" i="53"/>
  <c r="V13" i="53" s="1"/>
  <c r="K13" i="53"/>
  <c r="M13" i="53" s="1"/>
  <c r="T12" i="53"/>
  <c r="V12" i="53" s="1"/>
  <c r="R12" i="53"/>
  <c r="C13" i="53" s="1"/>
  <c r="M12" i="53"/>
  <c r="K12" i="53"/>
  <c r="W11" i="53"/>
  <c r="T11" i="53"/>
  <c r="V11" i="53" s="1"/>
  <c r="R11" i="53"/>
  <c r="C12" i="53" s="1"/>
  <c r="M11" i="53"/>
  <c r="K11" i="53"/>
  <c r="T10" i="53"/>
  <c r="W10" i="53" s="1"/>
  <c r="M10" i="53"/>
  <c r="K10" i="53"/>
  <c r="T9" i="53"/>
  <c r="W9" i="53" s="1"/>
  <c r="R9" i="53"/>
  <c r="K9" i="53"/>
  <c r="M9" i="53" s="1"/>
  <c r="C9" i="53"/>
  <c r="V108" i="52"/>
  <c r="T108" i="52"/>
  <c r="W108" i="52" s="1"/>
  <c r="R108" i="52"/>
  <c r="M108" i="52"/>
  <c r="K108" i="52"/>
  <c r="W107" i="52"/>
  <c r="V107" i="52"/>
  <c r="T107" i="52"/>
  <c r="R107" i="52"/>
  <c r="C108" i="52" s="1"/>
  <c r="M107" i="52"/>
  <c r="K107" i="52"/>
  <c r="V106" i="52"/>
  <c r="T106" i="52"/>
  <c r="W106" i="52" s="1"/>
  <c r="R106" i="52"/>
  <c r="C107" i="52" s="1"/>
  <c r="M106" i="52"/>
  <c r="K106" i="52"/>
  <c r="V105" i="52"/>
  <c r="T105" i="52"/>
  <c r="W105" i="52" s="1"/>
  <c r="R105" i="52"/>
  <c r="C106" i="52" s="1"/>
  <c r="M105" i="52"/>
  <c r="K105" i="52"/>
  <c r="W104" i="52"/>
  <c r="V104" i="52"/>
  <c r="T104" i="52"/>
  <c r="R104" i="52"/>
  <c r="C105" i="52" s="1"/>
  <c r="M104" i="52"/>
  <c r="K104" i="52"/>
  <c r="V103" i="52"/>
  <c r="T103" i="52"/>
  <c r="W103" i="52" s="1"/>
  <c r="R103" i="52"/>
  <c r="C104" i="52" s="1"/>
  <c r="M103" i="52"/>
  <c r="K103" i="52"/>
  <c r="V102" i="52"/>
  <c r="T102" i="52"/>
  <c r="W102" i="52" s="1"/>
  <c r="R102" i="52"/>
  <c r="C103" i="52" s="1"/>
  <c r="M102" i="52"/>
  <c r="K102" i="52"/>
  <c r="V101" i="52"/>
  <c r="T101" i="52"/>
  <c r="W101" i="52" s="1"/>
  <c r="R101" i="52"/>
  <c r="C102" i="52" s="1"/>
  <c r="M101" i="52"/>
  <c r="K101" i="52"/>
  <c r="V100" i="52"/>
  <c r="T100" i="52"/>
  <c r="W100" i="52" s="1"/>
  <c r="R100" i="52"/>
  <c r="C101" i="52" s="1"/>
  <c r="M100" i="52"/>
  <c r="K100" i="52"/>
  <c r="V99" i="52"/>
  <c r="T99" i="52"/>
  <c r="W99" i="52" s="1"/>
  <c r="R99" i="52"/>
  <c r="C100" i="52" s="1"/>
  <c r="M99" i="52"/>
  <c r="K99" i="52"/>
  <c r="V98" i="52"/>
  <c r="T98" i="52"/>
  <c r="W98" i="52" s="1"/>
  <c r="R98" i="52"/>
  <c r="C99" i="52" s="1"/>
  <c r="M98" i="52"/>
  <c r="K98" i="52"/>
  <c r="V97" i="52"/>
  <c r="T97" i="52"/>
  <c r="W97" i="52" s="1"/>
  <c r="R97" i="52"/>
  <c r="C98" i="52" s="1"/>
  <c r="M97" i="52"/>
  <c r="K97" i="52"/>
  <c r="V96" i="52"/>
  <c r="T96" i="52"/>
  <c r="W96" i="52" s="1"/>
  <c r="R96" i="52"/>
  <c r="C97" i="52" s="1"/>
  <c r="M96" i="52"/>
  <c r="K96" i="52"/>
  <c r="V95" i="52"/>
  <c r="T95" i="52"/>
  <c r="W95" i="52" s="1"/>
  <c r="R95" i="52"/>
  <c r="C96" i="52" s="1"/>
  <c r="M95" i="52"/>
  <c r="K95" i="52"/>
  <c r="V94" i="52"/>
  <c r="T94" i="52"/>
  <c r="W94" i="52" s="1"/>
  <c r="R94" i="52"/>
  <c r="C95" i="52" s="1"/>
  <c r="M94" i="52"/>
  <c r="K94" i="52"/>
  <c r="W93" i="52"/>
  <c r="V93" i="52"/>
  <c r="T93" i="52"/>
  <c r="R93" i="52"/>
  <c r="C94" i="52" s="1"/>
  <c r="M93" i="52"/>
  <c r="K93" i="52"/>
  <c r="V92" i="52"/>
  <c r="T92" i="52"/>
  <c r="W92" i="52" s="1"/>
  <c r="R92" i="52"/>
  <c r="C93" i="52" s="1"/>
  <c r="M92" i="52"/>
  <c r="K92" i="52"/>
  <c r="W91" i="52"/>
  <c r="V91" i="52"/>
  <c r="T91" i="52"/>
  <c r="R91" i="52"/>
  <c r="C92" i="52" s="1"/>
  <c r="M91" i="52"/>
  <c r="K91" i="52"/>
  <c r="V90" i="52"/>
  <c r="T90" i="52"/>
  <c r="W90" i="52" s="1"/>
  <c r="R90" i="52"/>
  <c r="C91" i="52" s="1"/>
  <c r="M90" i="52"/>
  <c r="K90" i="52"/>
  <c r="V89" i="52"/>
  <c r="T89" i="52"/>
  <c r="W89" i="52" s="1"/>
  <c r="R89" i="52"/>
  <c r="C90" i="52" s="1"/>
  <c r="M89" i="52"/>
  <c r="K89" i="52"/>
  <c r="V88" i="52"/>
  <c r="T88" i="52"/>
  <c r="W88" i="52" s="1"/>
  <c r="R88" i="52"/>
  <c r="C89" i="52" s="1"/>
  <c r="M88" i="52"/>
  <c r="K88" i="52"/>
  <c r="V87" i="52"/>
  <c r="T87" i="52"/>
  <c r="W87" i="52" s="1"/>
  <c r="R87" i="52"/>
  <c r="C88" i="52" s="1"/>
  <c r="M87" i="52"/>
  <c r="K87" i="52"/>
  <c r="V86" i="52"/>
  <c r="T86" i="52"/>
  <c r="W86" i="52" s="1"/>
  <c r="R86" i="52"/>
  <c r="C87" i="52" s="1"/>
  <c r="M86" i="52"/>
  <c r="K86" i="52"/>
  <c r="V85" i="52"/>
  <c r="T85" i="52"/>
  <c r="W85" i="52" s="1"/>
  <c r="R85" i="52"/>
  <c r="C86" i="52" s="1"/>
  <c r="M85" i="52"/>
  <c r="K85" i="52"/>
  <c r="V84" i="52"/>
  <c r="T84" i="52"/>
  <c r="W84" i="52" s="1"/>
  <c r="R84" i="52"/>
  <c r="C85" i="52" s="1"/>
  <c r="M84" i="52"/>
  <c r="K84" i="52"/>
  <c r="W83" i="52"/>
  <c r="V83" i="52"/>
  <c r="T83" i="52"/>
  <c r="R83" i="52"/>
  <c r="C84" i="52" s="1"/>
  <c r="M83" i="52"/>
  <c r="K83" i="52"/>
  <c r="V82" i="52"/>
  <c r="T82" i="52"/>
  <c r="W82" i="52" s="1"/>
  <c r="R82" i="52"/>
  <c r="C83" i="52" s="1"/>
  <c r="M82" i="52"/>
  <c r="K82" i="52"/>
  <c r="V81" i="52"/>
  <c r="T81" i="52"/>
  <c r="W81" i="52" s="1"/>
  <c r="R81" i="52"/>
  <c r="C82" i="52" s="1"/>
  <c r="M81" i="52"/>
  <c r="K81" i="52"/>
  <c r="V80" i="52"/>
  <c r="T80" i="52"/>
  <c r="W80" i="52" s="1"/>
  <c r="R80" i="52"/>
  <c r="C81" i="52" s="1"/>
  <c r="M80" i="52"/>
  <c r="K80" i="52"/>
  <c r="V79" i="52"/>
  <c r="T79" i="52"/>
  <c r="W79" i="52" s="1"/>
  <c r="R79" i="52"/>
  <c r="C80" i="52" s="1"/>
  <c r="M79" i="52"/>
  <c r="K79" i="52"/>
  <c r="V78" i="52"/>
  <c r="T78" i="52"/>
  <c r="W78" i="52" s="1"/>
  <c r="R78" i="52"/>
  <c r="C79" i="52" s="1"/>
  <c r="M78" i="52"/>
  <c r="K78" i="52"/>
  <c r="V77" i="52"/>
  <c r="T77" i="52"/>
  <c r="W77" i="52" s="1"/>
  <c r="R77" i="52"/>
  <c r="C78" i="52" s="1"/>
  <c r="M77" i="52"/>
  <c r="K77" i="52"/>
  <c r="V76" i="52"/>
  <c r="T76" i="52"/>
  <c r="W76" i="52" s="1"/>
  <c r="R76" i="52"/>
  <c r="C77" i="52" s="1"/>
  <c r="M76" i="52"/>
  <c r="K76" i="52"/>
  <c r="W75" i="52"/>
  <c r="V75" i="52"/>
  <c r="T75" i="52"/>
  <c r="R75" i="52"/>
  <c r="C76" i="52" s="1"/>
  <c r="M75" i="52"/>
  <c r="K75" i="52"/>
  <c r="V74" i="52"/>
  <c r="T74" i="52"/>
  <c r="W74" i="52" s="1"/>
  <c r="R74" i="52"/>
  <c r="C75" i="52" s="1"/>
  <c r="M74" i="52"/>
  <c r="K74" i="52"/>
  <c r="V73" i="52"/>
  <c r="T73" i="52"/>
  <c r="W73" i="52" s="1"/>
  <c r="R73" i="52"/>
  <c r="C74" i="52" s="1"/>
  <c r="M73" i="52"/>
  <c r="K73" i="52"/>
  <c r="V72" i="52"/>
  <c r="T72" i="52"/>
  <c r="W72" i="52" s="1"/>
  <c r="R72" i="52"/>
  <c r="C73" i="52" s="1"/>
  <c r="M72" i="52"/>
  <c r="K72" i="52"/>
  <c r="V71" i="52"/>
  <c r="T71" i="52"/>
  <c r="W71" i="52" s="1"/>
  <c r="R71" i="52"/>
  <c r="C72" i="52" s="1"/>
  <c r="M71" i="52"/>
  <c r="K71" i="52"/>
  <c r="V70" i="52"/>
  <c r="T70" i="52"/>
  <c r="W70" i="52" s="1"/>
  <c r="R70" i="52"/>
  <c r="C71" i="52" s="1"/>
  <c r="M70" i="52"/>
  <c r="K70" i="52"/>
  <c r="V69" i="52"/>
  <c r="T69" i="52"/>
  <c r="W69" i="52" s="1"/>
  <c r="R69" i="52"/>
  <c r="C70" i="52" s="1"/>
  <c r="M69" i="52"/>
  <c r="K69" i="52"/>
  <c r="V68" i="52"/>
  <c r="T68" i="52"/>
  <c r="W68" i="52" s="1"/>
  <c r="R68" i="52"/>
  <c r="C69" i="52" s="1"/>
  <c r="M68" i="52"/>
  <c r="K68" i="52"/>
  <c r="W67" i="52"/>
  <c r="V67" i="52"/>
  <c r="T67" i="52"/>
  <c r="R67" i="52"/>
  <c r="C68" i="52" s="1"/>
  <c r="M67" i="52"/>
  <c r="K67" i="52"/>
  <c r="V66" i="52"/>
  <c r="T66" i="52"/>
  <c r="W66" i="52" s="1"/>
  <c r="R66" i="52"/>
  <c r="C67" i="52" s="1"/>
  <c r="M66" i="52"/>
  <c r="K66" i="52"/>
  <c r="V65" i="52"/>
  <c r="T65" i="52"/>
  <c r="W65" i="52" s="1"/>
  <c r="R65" i="52"/>
  <c r="C66" i="52" s="1"/>
  <c r="M65" i="52"/>
  <c r="K65" i="52"/>
  <c r="V64" i="52"/>
  <c r="T64" i="52"/>
  <c r="W64" i="52" s="1"/>
  <c r="R64" i="52"/>
  <c r="C65" i="52" s="1"/>
  <c r="M64" i="52"/>
  <c r="K64" i="52"/>
  <c r="W63" i="52"/>
  <c r="V63" i="52"/>
  <c r="T63" i="52"/>
  <c r="R63" i="52"/>
  <c r="C64" i="52" s="1"/>
  <c r="M63" i="52"/>
  <c r="K63" i="52"/>
  <c r="V62" i="52"/>
  <c r="T62" i="52"/>
  <c r="W62" i="52" s="1"/>
  <c r="R62" i="52"/>
  <c r="C63" i="52" s="1"/>
  <c r="M62" i="52"/>
  <c r="K62" i="52"/>
  <c r="W61" i="52"/>
  <c r="V61" i="52"/>
  <c r="T61" i="52"/>
  <c r="R61" i="52"/>
  <c r="C62" i="52" s="1"/>
  <c r="M61" i="52"/>
  <c r="K61" i="52"/>
  <c r="V60" i="52"/>
  <c r="T60" i="52"/>
  <c r="W60" i="52" s="1"/>
  <c r="R60" i="52"/>
  <c r="C61" i="52" s="1"/>
  <c r="M60" i="52"/>
  <c r="K60" i="52"/>
  <c r="W59" i="52"/>
  <c r="V59" i="52"/>
  <c r="T59" i="52"/>
  <c r="R59" i="52"/>
  <c r="C60" i="52" s="1"/>
  <c r="M59" i="52"/>
  <c r="K59" i="52"/>
  <c r="V58" i="52"/>
  <c r="T58" i="52"/>
  <c r="W58" i="52" s="1"/>
  <c r="R58" i="52"/>
  <c r="C59" i="52" s="1"/>
  <c r="M58" i="52"/>
  <c r="K58" i="52"/>
  <c r="V57" i="52"/>
  <c r="T57" i="52"/>
  <c r="W57" i="52" s="1"/>
  <c r="R57" i="52"/>
  <c r="C58" i="52" s="1"/>
  <c r="M57" i="52"/>
  <c r="K57" i="52"/>
  <c r="V56" i="52"/>
  <c r="T56" i="52"/>
  <c r="W56" i="52" s="1"/>
  <c r="R56" i="52"/>
  <c r="C57" i="52" s="1"/>
  <c r="M56" i="52"/>
  <c r="K56" i="52"/>
  <c r="W55" i="52"/>
  <c r="V55" i="52"/>
  <c r="T55" i="52"/>
  <c r="R55" i="52"/>
  <c r="C56" i="52" s="1"/>
  <c r="M55" i="52"/>
  <c r="K55" i="52"/>
  <c r="V54" i="52"/>
  <c r="T54" i="52"/>
  <c r="V53" i="52"/>
  <c r="T53" i="52"/>
  <c r="V52" i="52"/>
  <c r="T52" i="52"/>
  <c r="V51" i="52"/>
  <c r="T51" i="52"/>
  <c r="V50" i="52"/>
  <c r="T50" i="52"/>
  <c r="W50" i="52" s="1"/>
  <c r="R50" i="52"/>
  <c r="C51" i="52" s="1"/>
  <c r="K51" i="52" s="1"/>
  <c r="M51" i="52" s="1"/>
  <c r="K50" i="52"/>
  <c r="M50" i="52" s="1"/>
  <c r="V49" i="52"/>
  <c r="T49" i="52"/>
  <c r="W49" i="52" s="1"/>
  <c r="R49" i="52"/>
  <c r="C50" i="52" s="1"/>
  <c r="K49" i="52"/>
  <c r="M49" i="52" s="1"/>
  <c r="V48" i="52"/>
  <c r="T48" i="52"/>
  <c r="W48" i="52" s="1"/>
  <c r="K48" i="52"/>
  <c r="M48" i="52" s="1"/>
  <c r="V47" i="52"/>
  <c r="T47" i="52"/>
  <c r="W47" i="52" s="1"/>
  <c r="M47" i="52"/>
  <c r="K47" i="52"/>
  <c r="V46" i="52"/>
  <c r="T46" i="52"/>
  <c r="W46" i="52" s="1"/>
  <c r="R46" i="52"/>
  <c r="C47" i="52" s="1"/>
  <c r="K46" i="52"/>
  <c r="M46" i="52" s="1"/>
  <c r="V45" i="52"/>
  <c r="T45" i="52"/>
  <c r="W45" i="52" s="1"/>
  <c r="K45" i="52"/>
  <c r="M45" i="52" s="1"/>
  <c r="V44" i="52"/>
  <c r="T44" i="52"/>
  <c r="W44" i="52" s="1"/>
  <c r="M44" i="52"/>
  <c r="V43" i="52"/>
  <c r="T43" i="52"/>
  <c r="W43" i="52" s="1"/>
  <c r="K43" i="52"/>
  <c r="M43" i="52" s="1"/>
  <c r="V42" i="52"/>
  <c r="T42" i="52"/>
  <c r="W42" i="52" s="1"/>
  <c r="K42" i="52"/>
  <c r="M42" i="52" s="1"/>
  <c r="V41" i="52"/>
  <c r="T41" i="52"/>
  <c r="W41" i="52" s="1"/>
  <c r="K41" i="52"/>
  <c r="M41" i="52" s="1"/>
  <c r="V40" i="52"/>
  <c r="T40" i="52"/>
  <c r="W40" i="52" s="1"/>
  <c r="K40" i="52"/>
  <c r="M40" i="52" s="1"/>
  <c r="V39" i="52"/>
  <c r="T39" i="52"/>
  <c r="W39" i="52" s="1"/>
  <c r="K39" i="52"/>
  <c r="M39" i="52" s="1"/>
  <c r="V38" i="52"/>
  <c r="T38" i="52"/>
  <c r="W38" i="52" s="1"/>
  <c r="K38" i="52"/>
  <c r="M38" i="52" s="1"/>
  <c r="V37" i="52"/>
  <c r="T37" i="52"/>
  <c r="W37" i="52" s="1"/>
  <c r="M37" i="52"/>
  <c r="K37" i="52"/>
  <c r="V36" i="52"/>
  <c r="T36" i="52"/>
  <c r="W36" i="52" s="1"/>
  <c r="K36" i="52"/>
  <c r="M36" i="52" s="1"/>
  <c r="V35" i="52"/>
  <c r="T35" i="52"/>
  <c r="W35" i="52" s="1"/>
  <c r="K35" i="52"/>
  <c r="M35" i="52" s="1"/>
  <c r="V34" i="52"/>
  <c r="T34" i="52"/>
  <c r="W34" i="52" s="1"/>
  <c r="R34" i="52"/>
  <c r="C35" i="52" s="1"/>
  <c r="K34" i="52"/>
  <c r="M34" i="52" s="1"/>
  <c r="V33" i="52"/>
  <c r="T33" i="52"/>
  <c r="W33" i="52" s="1"/>
  <c r="K33" i="52"/>
  <c r="M33" i="52" s="1"/>
  <c r="V32" i="52"/>
  <c r="T32" i="52"/>
  <c r="W32" i="52" s="1"/>
  <c r="R32" i="52"/>
  <c r="C33" i="52" s="1"/>
  <c r="K32" i="52"/>
  <c r="M32" i="52" s="1"/>
  <c r="V31" i="52"/>
  <c r="T31" i="52"/>
  <c r="W31" i="52" s="1"/>
  <c r="K31" i="52"/>
  <c r="M31" i="52" s="1"/>
  <c r="V30" i="52"/>
  <c r="T30" i="52"/>
  <c r="W30" i="52" s="1"/>
  <c r="K30" i="52"/>
  <c r="M30" i="52" s="1"/>
  <c r="V29" i="52"/>
  <c r="T29" i="52"/>
  <c r="W29" i="52" s="1"/>
  <c r="K29" i="52"/>
  <c r="M29" i="52" s="1"/>
  <c r="V28" i="52"/>
  <c r="T28" i="52"/>
  <c r="W28" i="52" s="1"/>
  <c r="K28" i="52"/>
  <c r="M28" i="52" s="1"/>
  <c r="V27" i="52"/>
  <c r="T27" i="52"/>
  <c r="W27" i="52" s="1"/>
  <c r="K27" i="52"/>
  <c r="M27" i="52" s="1"/>
  <c r="V26" i="52"/>
  <c r="T26" i="52"/>
  <c r="W26" i="52" s="1"/>
  <c r="K26" i="52"/>
  <c r="M26" i="52" s="1"/>
  <c r="V25" i="52"/>
  <c r="T25" i="52"/>
  <c r="W25" i="52" s="1"/>
  <c r="K25" i="52"/>
  <c r="M25" i="52" s="1"/>
  <c r="V24" i="52"/>
  <c r="T24" i="52"/>
  <c r="W24" i="52" s="1"/>
  <c r="K24" i="52"/>
  <c r="M24" i="52" s="1"/>
  <c r="V23" i="52"/>
  <c r="T23" i="52"/>
  <c r="W23" i="52" s="1"/>
  <c r="M23" i="52"/>
  <c r="K23" i="52"/>
  <c r="T22" i="52"/>
  <c r="W22" i="52" s="1"/>
  <c r="R22" i="52"/>
  <c r="C23" i="52" s="1"/>
  <c r="K22" i="52"/>
  <c r="M22" i="52" s="1"/>
  <c r="T21" i="52"/>
  <c r="W21" i="52" s="1"/>
  <c r="R21" i="52"/>
  <c r="C22" i="52" s="1"/>
  <c r="K21" i="52"/>
  <c r="M21" i="52" s="1"/>
  <c r="T20" i="52"/>
  <c r="M20" i="52"/>
  <c r="K20" i="52"/>
  <c r="T19" i="52"/>
  <c r="V19" i="52" s="1"/>
  <c r="M19" i="52"/>
  <c r="K19" i="52"/>
  <c r="T18" i="52"/>
  <c r="W18" i="52" s="1"/>
  <c r="K18" i="52"/>
  <c r="M18" i="52" s="1"/>
  <c r="T17" i="52"/>
  <c r="W17" i="52" s="1"/>
  <c r="K17" i="52"/>
  <c r="M17" i="52" s="1"/>
  <c r="T16" i="52"/>
  <c r="V16" i="52" s="1"/>
  <c r="K16" i="52"/>
  <c r="M16" i="52" s="1"/>
  <c r="T15" i="52"/>
  <c r="W15" i="52" s="1"/>
  <c r="K15" i="52"/>
  <c r="M15" i="52" s="1"/>
  <c r="T14" i="52"/>
  <c r="W14" i="52" s="1"/>
  <c r="M14" i="52"/>
  <c r="K14" i="52"/>
  <c r="T13" i="52"/>
  <c r="V13" i="52" s="1"/>
  <c r="M13" i="52"/>
  <c r="K13" i="52"/>
  <c r="T12" i="52"/>
  <c r="W12" i="52" s="1"/>
  <c r="M12" i="52"/>
  <c r="K12" i="52"/>
  <c r="T11" i="52"/>
  <c r="V11" i="52" s="1"/>
  <c r="K11" i="52"/>
  <c r="M11" i="52" s="1"/>
  <c r="T10" i="52"/>
  <c r="W10" i="52" s="1"/>
  <c r="K10" i="52"/>
  <c r="M10" i="52" s="1"/>
  <c r="T9" i="52"/>
  <c r="R9" i="52" s="1"/>
  <c r="C10" i="52" s="1"/>
  <c r="K9" i="52"/>
  <c r="M9" i="52" s="1"/>
  <c r="C9" i="52"/>
  <c r="R108" i="54" l="1"/>
  <c r="R106" i="54"/>
  <c r="C107" i="54" s="1"/>
  <c r="R105" i="54"/>
  <c r="C106" i="54" s="1"/>
  <c r="R104" i="54"/>
  <c r="C105" i="54" s="1"/>
  <c r="R103" i="54"/>
  <c r="C104" i="54" s="1"/>
  <c r="R102" i="54"/>
  <c r="C103" i="54" s="1"/>
  <c r="R101" i="54"/>
  <c r="C102" i="54" s="1"/>
  <c r="R100" i="54"/>
  <c r="C101" i="54" s="1"/>
  <c r="R99" i="54"/>
  <c r="C100" i="54" s="1"/>
  <c r="R98" i="54"/>
  <c r="C99" i="54" s="1"/>
  <c r="R97" i="54"/>
  <c r="C98" i="54" s="1"/>
  <c r="R96" i="54"/>
  <c r="C97" i="54" s="1"/>
  <c r="R95" i="54"/>
  <c r="C96" i="54" s="1"/>
  <c r="R94" i="54"/>
  <c r="C95" i="54" s="1"/>
  <c r="R93" i="54"/>
  <c r="C94" i="54" s="1"/>
  <c r="R92" i="54"/>
  <c r="C93" i="54" s="1"/>
  <c r="R90" i="54"/>
  <c r="C91" i="54" s="1"/>
  <c r="R89" i="54"/>
  <c r="C90" i="54" s="1"/>
  <c r="R88" i="54"/>
  <c r="C89" i="54" s="1"/>
  <c r="R87" i="54"/>
  <c r="C88" i="54" s="1"/>
  <c r="R85" i="54"/>
  <c r="C86" i="54" s="1"/>
  <c r="R84" i="54"/>
  <c r="C85" i="54" s="1"/>
  <c r="W83" i="54"/>
  <c r="R81" i="54"/>
  <c r="C82" i="54" s="1"/>
  <c r="W80" i="54"/>
  <c r="R79" i="54"/>
  <c r="C80" i="54" s="1"/>
  <c r="R78" i="54"/>
  <c r="C79" i="54" s="1"/>
  <c r="R77" i="54"/>
  <c r="C78" i="54" s="1"/>
  <c r="R75" i="54"/>
  <c r="C76" i="54" s="1"/>
  <c r="R74" i="54"/>
  <c r="C75" i="54" s="1"/>
  <c r="R73" i="54"/>
  <c r="C74" i="54" s="1"/>
  <c r="R72" i="54"/>
  <c r="C73" i="54" s="1"/>
  <c r="R71" i="54"/>
  <c r="C72" i="54" s="1"/>
  <c r="R70" i="54"/>
  <c r="C71" i="54" s="1"/>
  <c r="R69" i="54"/>
  <c r="C70" i="54" s="1"/>
  <c r="R68" i="54"/>
  <c r="C69" i="54" s="1"/>
  <c r="R67" i="54"/>
  <c r="C68" i="54" s="1"/>
  <c r="R65" i="54"/>
  <c r="C66" i="54" s="1"/>
  <c r="R62" i="54"/>
  <c r="C63" i="54" s="1"/>
  <c r="R61" i="54"/>
  <c r="C62" i="54" s="1"/>
  <c r="R60" i="54"/>
  <c r="C61" i="54" s="1"/>
  <c r="R59" i="54"/>
  <c r="C60" i="54" s="1"/>
  <c r="R58" i="54"/>
  <c r="C59" i="54" s="1"/>
  <c r="R57" i="54"/>
  <c r="C58" i="54" s="1"/>
  <c r="R55" i="54"/>
  <c r="C56" i="54" s="1"/>
  <c r="R54" i="54"/>
  <c r="C55" i="54" s="1"/>
  <c r="R53" i="54"/>
  <c r="C54" i="54" s="1"/>
  <c r="R52" i="54"/>
  <c r="C53" i="54" s="1"/>
  <c r="R51" i="54"/>
  <c r="C52" i="54" s="1"/>
  <c r="R50" i="54"/>
  <c r="C51" i="54" s="1"/>
  <c r="R49" i="54"/>
  <c r="C50" i="54" s="1"/>
  <c r="R47" i="54"/>
  <c r="C48" i="54" s="1"/>
  <c r="R46" i="54"/>
  <c r="C47" i="54" s="1"/>
  <c r="R45" i="54"/>
  <c r="C46" i="54" s="1"/>
  <c r="R44" i="54"/>
  <c r="C45" i="54" s="1"/>
  <c r="R43" i="54"/>
  <c r="C44" i="54" s="1"/>
  <c r="R42" i="54"/>
  <c r="C43" i="54" s="1"/>
  <c r="R41" i="54"/>
  <c r="C42" i="54" s="1"/>
  <c r="R40" i="54"/>
  <c r="C41" i="54" s="1"/>
  <c r="R39" i="54"/>
  <c r="C40" i="54" s="1"/>
  <c r="R38" i="54"/>
  <c r="C39" i="54" s="1"/>
  <c r="W37" i="54"/>
  <c r="R35" i="54"/>
  <c r="C36" i="54" s="1"/>
  <c r="R34" i="54"/>
  <c r="C35" i="54" s="1"/>
  <c r="R33" i="54"/>
  <c r="C34" i="54" s="1"/>
  <c r="R32" i="54"/>
  <c r="C33" i="54" s="1"/>
  <c r="R30" i="54"/>
  <c r="C31" i="54" s="1"/>
  <c r="R29" i="54"/>
  <c r="C30" i="54" s="1"/>
  <c r="R28" i="54"/>
  <c r="C29" i="54" s="1"/>
  <c r="R27" i="54"/>
  <c r="C28" i="54" s="1"/>
  <c r="R26" i="54"/>
  <c r="C27" i="54" s="1"/>
  <c r="R25" i="54"/>
  <c r="C26" i="54" s="1"/>
  <c r="R24" i="54"/>
  <c r="C25" i="54" s="1"/>
  <c r="R23" i="54"/>
  <c r="C24" i="54" s="1"/>
  <c r="R22" i="54"/>
  <c r="C23" i="54" s="1"/>
  <c r="W22" i="54"/>
  <c r="W21" i="54"/>
  <c r="R20" i="54"/>
  <c r="C21" i="54" s="1"/>
  <c r="W19" i="54"/>
  <c r="R18" i="54"/>
  <c r="C19" i="54" s="1"/>
  <c r="V18" i="54"/>
  <c r="R17" i="54"/>
  <c r="C18" i="54" s="1"/>
  <c r="R16" i="54"/>
  <c r="C17" i="54" s="1"/>
  <c r="V16" i="54"/>
  <c r="R15" i="54"/>
  <c r="C16" i="54" s="1"/>
  <c r="R14" i="54"/>
  <c r="C15" i="54" s="1"/>
  <c r="R13" i="54"/>
  <c r="C14" i="54" s="1"/>
  <c r="R11" i="54"/>
  <c r="C12" i="54" s="1"/>
  <c r="V10" i="54"/>
  <c r="R10" i="54"/>
  <c r="L5" i="58"/>
  <c r="K10" i="58"/>
  <c r="M10" i="58" s="1"/>
  <c r="R10" i="58" s="1"/>
  <c r="P5" i="58"/>
  <c r="R16" i="53"/>
  <c r="C17" i="53" s="1"/>
  <c r="K17" i="53" s="1"/>
  <c r="M17" i="53" s="1"/>
  <c r="R17" i="53" s="1"/>
  <c r="C18" i="53" s="1"/>
  <c r="K18" i="53" s="1"/>
  <c r="M18" i="53" s="1"/>
  <c r="R18" i="53" s="1"/>
  <c r="C19" i="53" s="1"/>
  <c r="K19" i="53" s="1"/>
  <c r="M19" i="53" s="1"/>
  <c r="R19" i="53" s="1"/>
  <c r="C20" i="53" s="1"/>
  <c r="K20" i="53" s="1"/>
  <c r="M20" i="53" s="1"/>
  <c r="R20" i="53" s="1"/>
  <c r="C21" i="53" s="1"/>
  <c r="K21" i="53" s="1"/>
  <c r="M21" i="53" s="1"/>
  <c r="R21" i="53" s="1"/>
  <c r="C22" i="53" s="1"/>
  <c r="K22" i="53" s="1"/>
  <c r="M22" i="53" s="1"/>
  <c r="R22" i="53" s="1"/>
  <c r="C23" i="53" s="1"/>
  <c r="K23" i="53" s="1"/>
  <c r="M23" i="53" s="1"/>
  <c r="R23" i="53" s="1"/>
  <c r="C24" i="53" s="1"/>
  <c r="K24" i="53" s="1"/>
  <c r="M24" i="53" s="1"/>
  <c r="R24" i="53" s="1"/>
  <c r="C25" i="53" s="1"/>
  <c r="K25" i="53" s="1"/>
  <c r="M25" i="53" s="1"/>
  <c r="R25" i="53" s="1"/>
  <c r="C26" i="53" s="1"/>
  <c r="K26" i="53" s="1"/>
  <c r="M26" i="53" s="1"/>
  <c r="R26" i="53" s="1"/>
  <c r="C27" i="53" s="1"/>
  <c r="K27" i="53" s="1"/>
  <c r="M27" i="53" s="1"/>
  <c r="R27" i="53" s="1"/>
  <c r="C28" i="53" s="1"/>
  <c r="K28" i="53" s="1"/>
  <c r="M28" i="53" s="1"/>
  <c r="R28" i="53" s="1"/>
  <c r="C29" i="53" s="1"/>
  <c r="K29" i="53" s="1"/>
  <c r="M29" i="53" s="1"/>
  <c r="R29" i="53" s="1"/>
  <c r="C30" i="53" s="1"/>
  <c r="K30" i="53" s="1"/>
  <c r="M30" i="53" s="1"/>
  <c r="R30" i="53" s="1"/>
  <c r="C31" i="53" s="1"/>
  <c r="K31" i="53" s="1"/>
  <c r="M31" i="53" s="1"/>
  <c r="R31" i="53" s="1"/>
  <c r="C32" i="53" s="1"/>
  <c r="K32" i="53" s="1"/>
  <c r="M32" i="53" s="1"/>
  <c r="R32" i="53" s="1"/>
  <c r="C33" i="53" s="1"/>
  <c r="K33" i="53" s="1"/>
  <c r="M33" i="53" s="1"/>
  <c r="R33" i="53" s="1"/>
  <c r="C34" i="53" s="1"/>
  <c r="K34" i="53" s="1"/>
  <c r="M34" i="53" s="1"/>
  <c r="R34" i="53" s="1"/>
  <c r="C35" i="53" s="1"/>
  <c r="K35" i="53" s="1"/>
  <c r="M35" i="53" s="1"/>
  <c r="R35" i="53" s="1"/>
  <c r="C36" i="53" s="1"/>
  <c r="K36" i="53" s="1"/>
  <c r="M36" i="53" s="1"/>
  <c r="R36" i="53" s="1"/>
  <c r="C37" i="53" s="1"/>
  <c r="K37" i="53" s="1"/>
  <c r="M37" i="53" s="1"/>
  <c r="R37" i="53" s="1"/>
  <c r="C38" i="53" s="1"/>
  <c r="K38" i="53" s="1"/>
  <c r="M38" i="53" s="1"/>
  <c r="R38" i="53" s="1"/>
  <c r="C39" i="53" s="1"/>
  <c r="K39" i="53" s="1"/>
  <c r="M39" i="53" s="1"/>
  <c r="R39" i="53" s="1"/>
  <c r="C40" i="53" s="1"/>
  <c r="K40" i="53" s="1"/>
  <c r="M40" i="53" s="1"/>
  <c r="R40" i="53" s="1"/>
  <c r="C41" i="53" s="1"/>
  <c r="K41" i="53" s="1"/>
  <c r="M41" i="53" s="1"/>
  <c r="R41" i="53" s="1"/>
  <c r="C42" i="53" s="1"/>
  <c r="K42" i="53" s="1"/>
  <c r="M42" i="53" s="1"/>
  <c r="R42" i="53" s="1"/>
  <c r="C43" i="53" s="1"/>
  <c r="K43" i="53" s="1"/>
  <c r="M43" i="53" s="1"/>
  <c r="R43" i="53" s="1"/>
  <c r="C44" i="53" s="1"/>
  <c r="K44" i="53" s="1"/>
  <c r="M44" i="53" s="1"/>
  <c r="R44" i="53" s="1"/>
  <c r="C45" i="53" s="1"/>
  <c r="K45" i="53" s="1"/>
  <c r="M45" i="53" s="1"/>
  <c r="R45" i="53" s="1"/>
  <c r="C46" i="53" s="1"/>
  <c r="K46" i="53" s="1"/>
  <c r="M46" i="53" s="1"/>
  <c r="R46" i="53" s="1"/>
  <c r="C47" i="53" s="1"/>
  <c r="K47" i="53" s="1"/>
  <c r="M47" i="53" s="1"/>
  <c r="R47" i="53" s="1"/>
  <c r="C48" i="53" s="1"/>
  <c r="K48" i="53" s="1"/>
  <c r="M48" i="53" s="1"/>
  <c r="R48" i="53" s="1"/>
  <c r="C49" i="53" s="1"/>
  <c r="K49" i="53" s="1"/>
  <c r="M49" i="53" s="1"/>
  <c r="R49" i="53" s="1"/>
  <c r="C50" i="53" s="1"/>
  <c r="K50" i="53" s="1"/>
  <c r="M50" i="53" s="1"/>
  <c r="R50" i="53" s="1"/>
  <c r="C51" i="53" s="1"/>
  <c r="K51" i="53" s="1"/>
  <c r="M51" i="53" s="1"/>
  <c r="R51" i="53" s="1"/>
  <c r="C52" i="53" s="1"/>
  <c r="K52" i="53" s="1"/>
  <c r="M52" i="53" s="1"/>
  <c r="R52" i="53" s="1"/>
  <c r="C53" i="53" s="1"/>
  <c r="K53" i="53" s="1"/>
  <c r="M53" i="53" s="1"/>
  <c r="R53" i="53" s="1"/>
  <c r="C54" i="53" s="1"/>
  <c r="K54" i="53" s="1"/>
  <c r="M54" i="53" s="1"/>
  <c r="R54" i="53" s="1"/>
  <c r="C55" i="53" s="1"/>
  <c r="K55" i="53" s="1"/>
  <c r="M55" i="53" s="1"/>
  <c r="R55" i="53" s="1"/>
  <c r="C56" i="53" s="1"/>
  <c r="K56" i="53" s="1"/>
  <c r="M56" i="53" s="1"/>
  <c r="R56" i="53" s="1"/>
  <c r="C57" i="53" s="1"/>
  <c r="K57" i="53" s="1"/>
  <c r="M57" i="53" s="1"/>
  <c r="R57" i="53" s="1"/>
  <c r="C58" i="53" s="1"/>
  <c r="K58" i="53" s="1"/>
  <c r="M58" i="53" s="1"/>
  <c r="R58" i="53" s="1"/>
  <c r="C59" i="53" s="1"/>
  <c r="K59" i="53" s="1"/>
  <c r="M59" i="53" s="1"/>
  <c r="R59" i="53" s="1"/>
  <c r="C60" i="53" s="1"/>
  <c r="K60" i="53" s="1"/>
  <c r="M60" i="53" s="1"/>
  <c r="R60" i="53" s="1"/>
  <c r="C61" i="53" s="1"/>
  <c r="K61" i="53" s="1"/>
  <c r="M61" i="53" s="1"/>
  <c r="R61" i="53" s="1"/>
  <c r="C62" i="53" s="1"/>
  <c r="K62" i="53" s="1"/>
  <c r="M62" i="53" s="1"/>
  <c r="R62" i="53" s="1"/>
  <c r="C63" i="53" s="1"/>
  <c r="K63" i="53" s="1"/>
  <c r="M63" i="53" s="1"/>
  <c r="R63" i="53" s="1"/>
  <c r="C64" i="53" s="1"/>
  <c r="K64" i="53" s="1"/>
  <c r="M64" i="53" s="1"/>
  <c r="R64" i="53" s="1"/>
  <c r="C65" i="53" s="1"/>
  <c r="K65" i="53" s="1"/>
  <c r="M65" i="53" s="1"/>
  <c r="R65" i="53" s="1"/>
  <c r="C66" i="53" s="1"/>
  <c r="K66" i="53" s="1"/>
  <c r="M66" i="53" s="1"/>
  <c r="R66" i="53" s="1"/>
  <c r="C67" i="53" s="1"/>
  <c r="K67" i="53" s="1"/>
  <c r="M67" i="53" s="1"/>
  <c r="R67" i="53" s="1"/>
  <c r="C68" i="53" s="1"/>
  <c r="K68" i="53" s="1"/>
  <c r="M68" i="53" s="1"/>
  <c r="R68" i="53" s="1"/>
  <c r="C69" i="53" s="1"/>
  <c r="V19" i="53"/>
  <c r="V20" i="53" s="1"/>
  <c r="W65" i="53"/>
  <c r="W31" i="53"/>
  <c r="W32" i="53" s="1"/>
  <c r="W33" i="53" s="1"/>
  <c r="W40" i="53"/>
  <c r="W27" i="53"/>
  <c r="W38" i="53"/>
  <c r="W45" i="53"/>
  <c r="W46" i="53" s="1"/>
  <c r="W47" i="53" s="1"/>
  <c r="W48" i="53" s="1"/>
  <c r="W49" i="53" s="1"/>
  <c r="W50" i="53" s="1"/>
  <c r="W66" i="53"/>
  <c r="W67" i="53" s="1"/>
  <c r="W68" i="53" s="1"/>
  <c r="W44" i="53"/>
  <c r="W43" i="53"/>
  <c r="W57" i="53"/>
  <c r="W58" i="53" s="1"/>
  <c r="W59" i="53" s="1"/>
  <c r="C10" i="57"/>
  <c r="L5" i="57"/>
  <c r="W10" i="57"/>
  <c r="W11" i="57" s="1"/>
  <c r="W12" i="57" s="1"/>
  <c r="W13" i="57" s="1"/>
  <c r="W14" i="57" s="1"/>
  <c r="W15" i="57" s="1"/>
  <c r="W16" i="57" s="1"/>
  <c r="W20" i="53"/>
  <c r="W21" i="53" s="1"/>
  <c r="W22" i="53" s="1"/>
  <c r="W23" i="53" s="1"/>
  <c r="W24" i="53" s="1"/>
  <c r="W25" i="53" s="1"/>
  <c r="W19" i="53"/>
  <c r="W16" i="53"/>
  <c r="R15" i="53"/>
  <c r="C16" i="53" s="1"/>
  <c r="R14" i="53"/>
  <c r="C15" i="53" s="1"/>
  <c r="R13" i="53"/>
  <c r="W13" i="53"/>
  <c r="R10" i="53"/>
  <c r="C11" i="53" s="1"/>
  <c r="V10" i="53"/>
  <c r="L5" i="56"/>
  <c r="W10" i="56"/>
  <c r="W11" i="56" s="1"/>
  <c r="W12" i="56" s="1"/>
  <c r="C10" i="56"/>
  <c r="W51" i="52"/>
  <c r="W52" i="52" s="1"/>
  <c r="W53" i="52" s="1"/>
  <c r="W54" i="52" s="1"/>
  <c r="C10" i="55"/>
  <c r="P5" i="55"/>
  <c r="L5" i="55"/>
  <c r="R51" i="52"/>
  <c r="C52" i="52" s="1"/>
  <c r="K52" i="52" s="1"/>
  <c r="M52" i="52" s="1"/>
  <c r="R52" i="52" s="1"/>
  <c r="C53" i="52" s="1"/>
  <c r="K53" i="52" s="1"/>
  <c r="M53" i="52" s="1"/>
  <c r="R53" i="52" s="1"/>
  <c r="C54" i="52" s="1"/>
  <c r="K54" i="52" s="1"/>
  <c r="M54" i="52" s="1"/>
  <c r="R54" i="52" s="1"/>
  <c r="C55" i="52" s="1"/>
  <c r="R48" i="52"/>
  <c r="C49" i="52" s="1"/>
  <c r="R47" i="52"/>
  <c r="C48" i="52" s="1"/>
  <c r="R45" i="52"/>
  <c r="C46" i="52" s="1"/>
  <c r="R44" i="52"/>
  <c r="C45" i="52" s="1"/>
  <c r="R43" i="52"/>
  <c r="C44" i="52" s="1"/>
  <c r="R42" i="52"/>
  <c r="C43" i="52" s="1"/>
  <c r="R41" i="52"/>
  <c r="C42" i="52" s="1"/>
  <c r="R40" i="52"/>
  <c r="C41" i="52" s="1"/>
  <c r="R39" i="52"/>
  <c r="C40" i="52" s="1"/>
  <c r="R38" i="52"/>
  <c r="C39" i="52" s="1"/>
  <c r="R37" i="52"/>
  <c r="C38" i="52" s="1"/>
  <c r="R36" i="52"/>
  <c r="C37" i="52" s="1"/>
  <c r="R35" i="52"/>
  <c r="C36" i="52" s="1"/>
  <c r="R33" i="52"/>
  <c r="C34" i="52" s="1"/>
  <c r="R31" i="52"/>
  <c r="C32" i="52" s="1"/>
  <c r="R30" i="52"/>
  <c r="C31" i="52" s="1"/>
  <c r="R29" i="52"/>
  <c r="C30" i="52" s="1"/>
  <c r="R28" i="52"/>
  <c r="C29" i="52" s="1"/>
  <c r="R27" i="52"/>
  <c r="C28" i="52" s="1"/>
  <c r="R26" i="52"/>
  <c r="C27" i="52" s="1"/>
  <c r="R25" i="52"/>
  <c r="C26" i="52" s="1"/>
  <c r="R24" i="52"/>
  <c r="C25" i="52" s="1"/>
  <c r="R23" i="52"/>
  <c r="C24" i="52" s="1"/>
  <c r="V21" i="52"/>
  <c r="W20" i="52"/>
  <c r="R20" i="52"/>
  <c r="C21" i="52" s="1"/>
  <c r="W19" i="52"/>
  <c r="R19" i="52"/>
  <c r="C20" i="52" s="1"/>
  <c r="R18" i="52"/>
  <c r="C19" i="52" s="1"/>
  <c r="R17" i="52"/>
  <c r="C18" i="52" s="1"/>
  <c r="W16" i="52"/>
  <c r="R16" i="52"/>
  <c r="C17" i="52" s="1"/>
  <c r="R15" i="52"/>
  <c r="C16" i="52" s="1"/>
  <c r="R14" i="52"/>
  <c r="C15" i="52" s="1"/>
  <c r="R13" i="52"/>
  <c r="C14" i="52" s="1"/>
  <c r="W13" i="52"/>
  <c r="R12" i="52"/>
  <c r="C13" i="52" s="1"/>
  <c r="R11" i="52"/>
  <c r="C12" i="52" s="1"/>
  <c r="R10" i="52"/>
  <c r="C11" i="52" s="1"/>
  <c r="H4" i="54"/>
  <c r="W14" i="54"/>
  <c r="V13" i="54"/>
  <c r="W12" i="53"/>
  <c r="V18" i="53"/>
  <c r="V20" i="52"/>
  <c r="H4" i="52"/>
  <c r="V12" i="52"/>
  <c r="V15" i="52"/>
  <c r="V18" i="52"/>
  <c r="W11" i="52"/>
  <c r="V10" i="52"/>
  <c r="V9" i="54"/>
  <c r="V17" i="54"/>
  <c r="W9" i="54"/>
  <c r="W11" i="54"/>
  <c r="C11" i="54"/>
  <c r="V15" i="54"/>
  <c r="V12" i="54"/>
  <c r="V20" i="54"/>
  <c r="V9" i="53"/>
  <c r="V17" i="53"/>
  <c r="H4" i="53"/>
  <c r="V15" i="53"/>
  <c r="C10" i="53"/>
  <c r="V14" i="53"/>
  <c r="V22" i="53"/>
  <c r="V9" i="52"/>
  <c r="V17" i="52"/>
  <c r="W9" i="52"/>
  <c r="V14" i="52"/>
  <c r="V22" i="52"/>
  <c r="E5" i="54" l="1"/>
  <c r="L4" i="54"/>
  <c r="G5" i="54"/>
  <c r="D4" i="54"/>
  <c r="P2" i="54" s="1"/>
  <c r="C5" i="54"/>
  <c r="P4" i="54"/>
  <c r="C11" i="58"/>
  <c r="P5" i="57"/>
  <c r="K10" i="57"/>
  <c r="M10" i="57" s="1"/>
  <c r="R10" i="57" s="1"/>
  <c r="P5" i="53"/>
  <c r="D4" i="53"/>
  <c r="P2" i="53" s="1"/>
  <c r="P4" i="53"/>
  <c r="C14" i="53"/>
  <c r="G5" i="53"/>
  <c r="E5" i="53"/>
  <c r="C5" i="53"/>
  <c r="K10" i="56"/>
  <c r="M10" i="56" s="1"/>
  <c r="R10" i="56" s="1"/>
  <c r="P5" i="56"/>
  <c r="K10" i="55"/>
  <c r="M10" i="55" s="1"/>
  <c r="R10" i="55" s="1"/>
  <c r="L4" i="52"/>
  <c r="P4" i="52"/>
  <c r="E5" i="52"/>
  <c r="C5" i="52"/>
  <c r="G5" i="52"/>
  <c r="D4" i="52"/>
  <c r="P2" i="52" s="1"/>
  <c r="P5" i="52"/>
  <c r="P5" i="54"/>
  <c r="L5" i="54"/>
  <c r="L4" i="53"/>
  <c r="L5" i="53"/>
  <c r="L5" i="52"/>
  <c r="I5" i="54" l="1"/>
  <c r="K11" i="58"/>
  <c r="M11" i="58" s="1"/>
  <c r="R11" i="58" s="1"/>
  <c r="C11" i="57"/>
  <c r="I5" i="53"/>
  <c r="C11" i="56"/>
  <c r="C11" i="55"/>
  <c r="I5" i="52"/>
  <c r="C12" i="58" l="1"/>
  <c r="K11" i="57"/>
  <c r="M11" i="57" s="1"/>
  <c r="R11" i="57" s="1"/>
  <c r="K11" i="56"/>
  <c r="M11" i="56" s="1"/>
  <c r="R11" i="56" s="1"/>
  <c r="K11" i="55"/>
  <c r="M11" i="55" s="1"/>
  <c r="R11" i="55" s="1"/>
  <c r="K12" i="58" l="1"/>
  <c r="M12" i="58" s="1"/>
  <c r="R12" i="58" s="1"/>
  <c r="C12" i="57"/>
  <c r="C12" i="56"/>
  <c r="C12" i="55"/>
  <c r="R10" i="17"/>
  <c r="T10" i="17"/>
  <c r="R11" i="17"/>
  <c r="C12" i="17"/>
  <c r="T11" i="17"/>
  <c r="R12" i="17"/>
  <c r="T12" i="17"/>
  <c r="R13" i="17"/>
  <c r="T13" i="17"/>
  <c r="R14" i="17"/>
  <c r="T14" i="17"/>
  <c r="R15" i="17"/>
  <c r="T15" i="17"/>
  <c r="R16"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T75" i="17"/>
  <c r="R76" i="17"/>
  <c r="C77" i="17"/>
  <c r="T76" i="17"/>
  <c r="R77" i="17"/>
  <c r="T77" i="17"/>
  <c r="R78" i="17"/>
  <c r="T78" i="17"/>
  <c r="R79" i="17"/>
  <c r="T79" i="17"/>
  <c r="R80" i="17"/>
  <c r="C81" i="17"/>
  <c r="T80" i="17"/>
  <c r="R81" i="17"/>
  <c r="T81" i="17"/>
  <c r="R82" i="17"/>
  <c r="T82" i="17"/>
  <c r="R83" i="17"/>
  <c r="T83" i="17"/>
  <c r="R84" i="17"/>
  <c r="C85" i="17"/>
  <c r="T84" i="17"/>
  <c r="R85" i="17"/>
  <c r="T85" i="17"/>
  <c r="R86" i="17"/>
  <c r="T86" i="17"/>
  <c r="R87" i="17"/>
  <c r="T87" i="17"/>
  <c r="R88" i="17"/>
  <c r="C89" i="17"/>
  <c r="T88" i="17"/>
  <c r="R89" i="17"/>
  <c r="T89" i="17"/>
  <c r="R90" i="17"/>
  <c r="T90" i="17"/>
  <c r="R91" i="17"/>
  <c r="T91" i="17"/>
  <c r="R92" i="17"/>
  <c r="C93" i="17"/>
  <c r="T92" i="17"/>
  <c r="R93" i="17"/>
  <c r="T93" i="17"/>
  <c r="R94" i="17"/>
  <c r="T94" i="17"/>
  <c r="R95" i="17"/>
  <c r="T95" i="17"/>
  <c r="R96" i="17"/>
  <c r="C97" i="17"/>
  <c r="T96" i="17"/>
  <c r="R97" i="17"/>
  <c r="T97" i="17"/>
  <c r="R98" i="17"/>
  <c r="T98" i="17"/>
  <c r="R99" i="17"/>
  <c r="T99" i="17"/>
  <c r="R100" i="17"/>
  <c r="C101" i="17"/>
  <c r="T100" i="17"/>
  <c r="R101" i="17"/>
  <c r="T101" i="17"/>
  <c r="R102" i="17"/>
  <c r="T102" i="17"/>
  <c r="R103" i="17"/>
  <c r="T103" i="17"/>
  <c r="R104" i="17"/>
  <c r="C105" i="17"/>
  <c r="T104" i="17"/>
  <c r="R105" i="17"/>
  <c r="T105" i="17"/>
  <c r="R106" i="17"/>
  <c r="T106" i="17"/>
  <c r="R107" i="17"/>
  <c r="T107" i="17"/>
  <c r="R108" i="17"/>
  <c r="P2"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C108" i="17"/>
  <c r="K107" i="17"/>
  <c r="C107" i="17"/>
  <c r="K106" i="17"/>
  <c r="C106" i="17"/>
  <c r="K105" i="17"/>
  <c r="K104" i="17"/>
  <c r="C104" i="17"/>
  <c r="K103" i="17"/>
  <c r="C103" i="17"/>
  <c r="K102" i="17"/>
  <c r="C102" i="17"/>
  <c r="K101" i="17"/>
  <c r="K100" i="17"/>
  <c r="C100" i="17"/>
  <c r="K99" i="17"/>
  <c r="C99" i="17"/>
  <c r="K98" i="17"/>
  <c r="C98" i="17"/>
  <c r="K97" i="17"/>
  <c r="K96" i="17"/>
  <c r="C96" i="17"/>
  <c r="K95" i="17"/>
  <c r="C95" i="17"/>
  <c r="K94" i="17"/>
  <c r="C94" i="17"/>
  <c r="K93" i="17"/>
  <c r="K92" i="17"/>
  <c r="C92" i="17"/>
  <c r="K91" i="17"/>
  <c r="C91" i="17"/>
  <c r="K90" i="17"/>
  <c r="C90" i="17"/>
  <c r="K89" i="17"/>
  <c r="K88" i="17"/>
  <c r="C88" i="17"/>
  <c r="K87" i="17"/>
  <c r="C87" i="17"/>
  <c r="K86" i="17"/>
  <c r="C86" i="17"/>
  <c r="K85" i="17"/>
  <c r="K84" i="17"/>
  <c r="C84" i="17"/>
  <c r="K83" i="17"/>
  <c r="C83" i="17"/>
  <c r="K82" i="17"/>
  <c r="C82" i="17"/>
  <c r="K81" i="17"/>
  <c r="K80" i="17"/>
  <c r="C80" i="17"/>
  <c r="K79" i="17"/>
  <c r="C79" i="17"/>
  <c r="K78" i="17"/>
  <c r="C78" i="17"/>
  <c r="K77" i="17"/>
  <c r="K76" i="17"/>
  <c r="C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C17" i="17"/>
  <c r="K16" i="17"/>
  <c r="C16" i="17"/>
  <c r="K15" i="17"/>
  <c r="C15" i="17"/>
  <c r="K14" i="17"/>
  <c r="C14" i="17"/>
  <c r="K13" i="17"/>
  <c r="C13" i="17"/>
  <c r="K12" i="17"/>
  <c r="K11" i="17"/>
  <c r="C11" i="17"/>
  <c r="K10" i="17"/>
  <c r="K9" i="17"/>
  <c r="M9" i="17"/>
  <c r="R9" i="17"/>
  <c r="L2" i="17"/>
  <c r="E5" i="17"/>
  <c r="C10" i="17"/>
  <c r="T9" i="17"/>
  <c r="H4" i="17"/>
  <c r="G5" i="17"/>
  <c r="D4" i="17"/>
  <c r="C5" i="17"/>
  <c r="I5" i="17"/>
  <c r="L4" i="17"/>
  <c r="P4" i="17"/>
  <c r="C13" i="58" l="1"/>
  <c r="K12" i="57"/>
  <c r="M12" i="57" s="1"/>
  <c r="R12" i="57" s="1"/>
  <c r="K12" i="56"/>
  <c r="M12" i="56" s="1"/>
  <c r="R12" i="56" s="1"/>
  <c r="K12" i="55"/>
  <c r="M12" i="55" s="1"/>
  <c r="R12" i="55" s="1"/>
  <c r="K13" i="58" l="1"/>
  <c r="M13" i="58" s="1"/>
  <c r="R13" i="58" s="1"/>
  <c r="C13" i="57"/>
  <c r="C13" i="56"/>
  <c r="C13" i="55"/>
  <c r="C14" i="58" l="1"/>
  <c r="K13" i="57"/>
  <c r="M13" i="57" s="1"/>
  <c r="R13" i="57" s="1"/>
  <c r="K13" i="56"/>
  <c r="M13" i="56" s="1"/>
  <c r="R13" i="56" s="1"/>
  <c r="K13" i="55"/>
  <c r="M13" i="55" s="1"/>
  <c r="R13" i="55" s="1"/>
  <c r="K14" i="58" l="1"/>
  <c r="M14" i="58" s="1"/>
  <c r="R14" i="58" s="1"/>
  <c r="C15" i="58" s="1"/>
  <c r="K15" i="58" s="1"/>
  <c r="M15" i="58" s="1"/>
  <c r="R15" i="58" s="1"/>
  <c r="C16" i="58" s="1"/>
  <c r="K16" i="58" s="1"/>
  <c r="M16" i="58" s="1"/>
  <c r="R16" i="58" s="1"/>
  <c r="C17" i="58" s="1"/>
  <c r="K17" i="58" s="1"/>
  <c r="M17" i="58" s="1"/>
  <c r="R17" i="58" s="1"/>
  <c r="C18" i="58" s="1"/>
  <c r="K18" i="58" s="1"/>
  <c r="M18" i="58" s="1"/>
  <c r="R18" i="58" s="1"/>
  <c r="C19" i="58" s="1"/>
  <c r="K19" i="58" s="1"/>
  <c r="M19" i="58" s="1"/>
  <c r="R19" i="58" s="1"/>
  <c r="C20" i="58" s="1"/>
  <c r="K20" i="58" s="1"/>
  <c r="M20" i="58" s="1"/>
  <c r="R20" i="58" s="1"/>
  <c r="C21" i="58" s="1"/>
  <c r="K21" i="58" s="1"/>
  <c r="M21" i="58" s="1"/>
  <c r="R21" i="58" s="1"/>
  <c r="C22" i="58" s="1"/>
  <c r="K22" i="58" s="1"/>
  <c r="M22" i="58" s="1"/>
  <c r="R22" i="58" s="1"/>
  <c r="C23" i="58" s="1"/>
  <c r="K23" i="58" s="1"/>
  <c r="M23" i="58" s="1"/>
  <c r="R23" i="58" s="1"/>
  <c r="C24" i="58" s="1"/>
  <c r="K24" i="58" s="1"/>
  <c r="M24" i="58" s="1"/>
  <c r="R24" i="58" s="1"/>
  <c r="C25" i="58" s="1"/>
  <c r="K25" i="58" s="1"/>
  <c r="M25" i="58" s="1"/>
  <c r="R25" i="58" s="1"/>
  <c r="C26" i="58" s="1"/>
  <c r="K26" i="58" s="1"/>
  <c r="M26" i="58" s="1"/>
  <c r="R26" i="58" s="1"/>
  <c r="C27" i="58" s="1"/>
  <c r="K27" i="58" s="1"/>
  <c r="M27" i="58" s="1"/>
  <c r="R27" i="58" s="1"/>
  <c r="C28" i="58" s="1"/>
  <c r="K28" i="58" s="1"/>
  <c r="M28" i="58" s="1"/>
  <c r="R28" i="58" s="1"/>
  <c r="C29" i="58" s="1"/>
  <c r="K29" i="58" s="1"/>
  <c r="M29" i="58" s="1"/>
  <c r="R29" i="58" s="1"/>
  <c r="C30" i="58" s="1"/>
  <c r="K30" i="58" s="1"/>
  <c r="M30" i="58" s="1"/>
  <c r="R30" i="58" s="1"/>
  <c r="C31" i="58" s="1"/>
  <c r="K31" i="58" s="1"/>
  <c r="M31" i="58" s="1"/>
  <c r="R31" i="58" s="1"/>
  <c r="C32" i="58" s="1"/>
  <c r="K32" i="58" s="1"/>
  <c r="M32" i="58" s="1"/>
  <c r="R32" i="58" s="1"/>
  <c r="C33" i="58" s="1"/>
  <c r="K33" i="58" s="1"/>
  <c r="M33" i="58" s="1"/>
  <c r="R33" i="58" s="1"/>
  <c r="C34" i="58" s="1"/>
  <c r="K34" i="58" s="1"/>
  <c r="M34" i="58" s="1"/>
  <c r="R34" i="58" s="1"/>
  <c r="C35" i="58" s="1"/>
  <c r="K35" i="58" s="1"/>
  <c r="M35" i="58" s="1"/>
  <c r="R35" i="58" s="1"/>
  <c r="C36" i="58" s="1"/>
  <c r="K36" i="58" s="1"/>
  <c r="M36" i="58" s="1"/>
  <c r="R36" i="58" s="1"/>
  <c r="C37" i="58" s="1"/>
  <c r="K37" i="58" s="1"/>
  <c r="M37" i="58" s="1"/>
  <c r="R37" i="58" s="1"/>
  <c r="C38" i="58" s="1"/>
  <c r="K38" i="58" s="1"/>
  <c r="M38" i="58" s="1"/>
  <c r="R38" i="58" s="1"/>
  <c r="C39" i="58" s="1"/>
  <c r="K39" i="58" s="1"/>
  <c r="M39" i="58" s="1"/>
  <c r="R39" i="58" s="1"/>
  <c r="C40" i="58" s="1"/>
  <c r="K40" i="58" s="1"/>
  <c r="M40" i="58" s="1"/>
  <c r="R40" i="58" s="1"/>
  <c r="C41" i="58" s="1"/>
  <c r="K41" i="58" s="1"/>
  <c r="M41" i="58" s="1"/>
  <c r="R41" i="58" s="1"/>
  <c r="C42" i="58" s="1"/>
  <c r="K42" i="58" s="1"/>
  <c r="M42" i="58" s="1"/>
  <c r="R42" i="58" s="1"/>
  <c r="C43" i="58" s="1"/>
  <c r="K43" i="58" s="1"/>
  <c r="M43" i="58" s="1"/>
  <c r="R43" i="58" s="1"/>
  <c r="C44" i="58" s="1"/>
  <c r="K44" i="58" s="1"/>
  <c r="M44" i="58" s="1"/>
  <c r="R44" i="58" s="1"/>
  <c r="C45" i="58" s="1"/>
  <c r="K45" i="58" s="1"/>
  <c r="M45" i="58" s="1"/>
  <c r="R45" i="58" s="1"/>
  <c r="C46" i="58" s="1"/>
  <c r="K46" i="58" s="1"/>
  <c r="M46" i="58" s="1"/>
  <c r="R46" i="58" s="1"/>
  <c r="C47" i="58" s="1"/>
  <c r="K47" i="58" s="1"/>
  <c r="M47" i="58" s="1"/>
  <c r="R47" i="58" s="1"/>
  <c r="C48" i="58" s="1"/>
  <c r="K48" i="58" s="1"/>
  <c r="M48" i="58" s="1"/>
  <c r="R48" i="58" s="1"/>
  <c r="C49" i="58" s="1"/>
  <c r="K49" i="58" s="1"/>
  <c r="M49" i="58" s="1"/>
  <c r="R49" i="58" s="1"/>
  <c r="C50" i="58" s="1"/>
  <c r="K50" i="58" s="1"/>
  <c r="M50" i="58" s="1"/>
  <c r="R50" i="58" s="1"/>
  <c r="C51" i="58" s="1"/>
  <c r="K51" i="58" s="1"/>
  <c r="M51" i="58" s="1"/>
  <c r="R51" i="58" s="1"/>
  <c r="C52" i="58" s="1"/>
  <c r="K52" i="58" s="1"/>
  <c r="M52" i="58" s="1"/>
  <c r="R52" i="58" s="1"/>
  <c r="C53" i="58" s="1"/>
  <c r="K53" i="58" s="1"/>
  <c r="M53" i="58" s="1"/>
  <c r="R53" i="58" s="1"/>
  <c r="C54" i="58" s="1"/>
  <c r="K54" i="58" s="1"/>
  <c r="M54" i="58" s="1"/>
  <c r="R54" i="58" s="1"/>
  <c r="C55" i="58" s="1"/>
  <c r="K55" i="58" s="1"/>
  <c r="M55" i="58" s="1"/>
  <c r="R55" i="58" s="1"/>
  <c r="C56" i="58" s="1"/>
  <c r="K56" i="58" s="1"/>
  <c r="M56" i="58" s="1"/>
  <c r="R56" i="58" s="1"/>
  <c r="C57" i="58" s="1"/>
  <c r="K57" i="58" s="1"/>
  <c r="M57" i="58" s="1"/>
  <c r="R57" i="58" s="1"/>
  <c r="C58" i="58" s="1"/>
  <c r="K58" i="58" s="1"/>
  <c r="M58" i="58" s="1"/>
  <c r="R58" i="58" s="1"/>
  <c r="C59" i="58" s="1"/>
  <c r="K59" i="58" s="1"/>
  <c r="M59" i="58" s="1"/>
  <c r="R59" i="58" s="1"/>
  <c r="C60" i="58" s="1"/>
  <c r="K60" i="58" s="1"/>
  <c r="M60" i="58" s="1"/>
  <c r="R60" i="58" s="1"/>
  <c r="C61" i="58" s="1"/>
  <c r="K61" i="58" s="1"/>
  <c r="M61" i="58" s="1"/>
  <c r="R61" i="58" s="1"/>
  <c r="C62" i="58" s="1"/>
  <c r="K62" i="58" s="1"/>
  <c r="M62" i="58" s="1"/>
  <c r="R62" i="58" s="1"/>
  <c r="C63" i="58" s="1"/>
  <c r="K63" i="58" s="1"/>
  <c r="M63" i="58" s="1"/>
  <c r="R63" i="58" s="1"/>
  <c r="C64" i="58" s="1"/>
  <c r="K64" i="58" s="1"/>
  <c r="M64" i="58" s="1"/>
  <c r="R64" i="58" s="1"/>
  <c r="C65" i="58" s="1"/>
  <c r="K65" i="58" s="1"/>
  <c r="M65" i="58" s="1"/>
  <c r="R65" i="58" s="1"/>
  <c r="C66" i="58" s="1"/>
  <c r="K66" i="58" s="1"/>
  <c r="M66" i="58" s="1"/>
  <c r="R66" i="58" s="1"/>
  <c r="C67" i="58" s="1"/>
  <c r="K67" i="58" s="1"/>
  <c r="M67" i="58" s="1"/>
  <c r="R67" i="58" s="1"/>
  <c r="C68" i="58" s="1"/>
  <c r="K68" i="58" s="1"/>
  <c r="M68" i="58" s="1"/>
  <c r="R68" i="58" s="1"/>
  <c r="C14" i="57"/>
  <c r="C14" i="56"/>
  <c r="C14" i="55"/>
  <c r="C69" i="58" l="1"/>
  <c r="L4" i="58" s="1"/>
  <c r="E5" i="58"/>
  <c r="P4" i="58"/>
  <c r="G5" i="58"/>
  <c r="C5" i="58"/>
  <c r="D4" i="58"/>
  <c r="P2" i="58" s="1"/>
  <c r="K14" i="57"/>
  <c r="M14" i="57" s="1"/>
  <c r="R14" i="57" s="1"/>
  <c r="C15" i="57" s="1"/>
  <c r="K15" i="57" s="1"/>
  <c r="M15" i="57" s="1"/>
  <c r="R15" i="57" s="1"/>
  <c r="C16" i="57" s="1"/>
  <c r="K16" i="57" s="1"/>
  <c r="M16" i="57" s="1"/>
  <c r="R16" i="57" s="1"/>
  <c r="C17" i="57" s="1"/>
  <c r="K17" i="57" s="1"/>
  <c r="M17" i="57" s="1"/>
  <c r="R17" i="57" s="1"/>
  <c r="C18" i="57" s="1"/>
  <c r="K18" i="57" s="1"/>
  <c r="M18" i="57" s="1"/>
  <c r="R18" i="57" s="1"/>
  <c r="C19" i="57" s="1"/>
  <c r="K19" i="57" s="1"/>
  <c r="M19" i="57" s="1"/>
  <c r="R19" i="57" s="1"/>
  <c r="C20" i="57" s="1"/>
  <c r="K20" i="57" s="1"/>
  <c r="M20" i="57" s="1"/>
  <c r="R20" i="57" s="1"/>
  <c r="C21" i="57" s="1"/>
  <c r="K21" i="57" s="1"/>
  <c r="M21" i="57" s="1"/>
  <c r="R21" i="57" s="1"/>
  <c r="C22" i="57" s="1"/>
  <c r="K22" i="57" s="1"/>
  <c r="M22" i="57" s="1"/>
  <c r="R22" i="57" s="1"/>
  <c r="C23" i="57" s="1"/>
  <c r="K23" i="57" s="1"/>
  <c r="M23" i="57" s="1"/>
  <c r="R23" i="57" s="1"/>
  <c r="C24" i="57" s="1"/>
  <c r="K24" i="57" s="1"/>
  <c r="M24" i="57" s="1"/>
  <c r="R24" i="57" s="1"/>
  <c r="C25" i="57" s="1"/>
  <c r="K25" i="57" s="1"/>
  <c r="M25" i="57" s="1"/>
  <c r="R25" i="57" s="1"/>
  <c r="C26" i="57" s="1"/>
  <c r="K26" i="57" s="1"/>
  <c r="M26" i="57" s="1"/>
  <c r="R26" i="57" s="1"/>
  <c r="C27" i="57" s="1"/>
  <c r="K27" i="57" s="1"/>
  <c r="M27" i="57" s="1"/>
  <c r="R27" i="57" s="1"/>
  <c r="C28" i="57" s="1"/>
  <c r="K28" i="57" s="1"/>
  <c r="M28" i="57" s="1"/>
  <c r="R28" i="57" s="1"/>
  <c r="C29" i="57" s="1"/>
  <c r="K29" i="57" s="1"/>
  <c r="M29" i="57" s="1"/>
  <c r="R29" i="57" s="1"/>
  <c r="C30" i="57" s="1"/>
  <c r="K30" i="57" s="1"/>
  <c r="M30" i="57" s="1"/>
  <c r="R30" i="57" s="1"/>
  <c r="C31" i="57" s="1"/>
  <c r="K31" i="57" s="1"/>
  <c r="M31" i="57" s="1"/>
  <c r="R31" i="57" s="1"/>
  <c r="C32" i="57" s="1"/>
  <c r="K32" i="57" s="1"/>
  <c r="M32" i="57" s="1"/>
  <c r="R32" i="57" s="1"/>
  <c r="C33" i="57" s="1"/>
  <c r="K33" i="57" s="1"/>
  <c r="M33" i="57" s="1"/>
  <c r="R33" i="57" s="1"/>
  <c r="C34" i="57" s="1"/>
  <c r="K34" i="57" s="1"/>
  <c r="M34" i="57" s="1"/>
  <c r="R34" i="57" s="1"/>
  <c r="C35" i="57" s="1"/>
  <c r="K35" i="57" s="1"/>
  <c r="M35" i="57" s="1"/>
  <c r="R35" i="57" s="1"/>
  <c r="C36" i="57" s="1"/>
  <c r="K36" i="57" s="1"/>
  <c r="M36" i="57" s="1"/>
  <c r="R36" i="57" s="1"/>
  <c r="C37" i="57" s="1"/>
  <c r="K37" i="57" s="1"/>
  <c r="M37" i="57" s="1"/>
  <c r="R37" i="57" s="1"/>
  <c r="C38" i="57" s="1"/>
  <c r="K38" i="57" s="1"/>
  <c r="M38" i="57" s="1"/>
  <c r="R38" i="57" s="1"/>
  <c r="C39" i="57" s="1"/>
  <c r="K39" i="57" s="1"/>
  <c r="M39" i="57" s="1"/>
  <c r="R39" i="57" s="1"/>
  <c r="C40" i="57" s="1"/>
  <c r="K40" i="57" s="1"/>
  <c r="M40" i="57" s="1"/>
  <c r="R40" i="57" s="1"/>
  <c r="C41" i="57" s="1"/>
  <c r="K41" i="57" s="1"/>
  <c r="M41" i="57" s="1"/>
  <c r="R41" i="57" s="1"/>
  <c r="C42" i="57" s="1"/>
  <c r="K42" i="57" s="1"/>
  <c r="M42" i="57" s="1"/>
  <c r="R42" i="57" s="1"/>
  <c r="C43" i="57" s="1"/>
  <c r="K43" i="57" s="1"/>
  <c r="M43" i="57" s="1"/>
  <c r="R43" i="57" s="1"/>
  <c r="C44" i="57" s="1"/>
  <c r="K44" i="57" s="1"/>
  <c r="M44" i="57" s="1"/>
  <c r="R44" i="57" s="1"/>
  <c r="C45" i="57" s="1"/>
  <c r="K45" i="57" s="1"/>
  <c r="M45" i="57" s="1"/>
  <c r="R45" i="57" s="1"/>
  <c r="C46" i="57" s="1"/>
  <c r="K46" i="57" s="1"/>
  <c r="M46" i="57" s="1"/>
  <c r="R46" i="57" s="1"/>
  <c r="C47" i="57" s="1"/>
  <c r="K47" i="57" s="1"/>
  <c r="M47" i="57" s="1"/>
  <c r="R47" i="57" s="1"/>
  <c r="C48" i="57" s="1"/>
  <c r="K48" i="57" s="1"/>
  <c r="M48" i="57" s="1"/>
  <c r="R48" i="57" s="1"/>
  <c r="C49" i="57" s="1"/>
  <c r="K49" i="57" s="1"/>
  <c r="M49" i="57" s="1"/>
  <c r="R49" i="57" s="1"/>
  <c r="C50" i="57" s="1"/>
  <c r="K50" i="57" s="1"/>
  <c r="M50" i="57" s="1"/>
  <c r="R50" i="57" s="1"/>
  <c r="C51" i="57" s="1"/>
  <c r="K51" i="57" s="1"/>
  <c r="M51" i="57" s="1"/>
  <c r="R51" i="57" s="1"/>
  <c r="C52" i="57" s="1"/>
  <c r="K52" i="57" s="1"/>
  <c r="M52" i="57" s="1"/>
  <c r="R52" i="57" s="1"/>
  <c r="C53" i="57" s="1"/>
  <c r="K53" i="57" s="1"/>
  <c r="M53" i="57" s="1"/>
  <c r="R53" i="57" s="1"/>
  <c r="C54" i="57" s="1"/>
  <c r="K54" i="57" s="1"/>
  <c r="M54" i="57" s="1"/>
  <c r="R54" i="57" s="1"/>
  <c r="C55" i="57" s="1"/>
  <c r="K55" i="57" s="1"/>
  <c r="M55" i="57" s="1"/>
  <c r="R55" i="57" s="1"/>
  <c r="C56" i="57" s="1"/>
  <c r="K56" i="57" s="1"/>
  <c r="M56" i="57" s="1"/>
  <c r="R56" i="57" s="1"/>
  <c r="C57" i="57" s="1"/>
  <c r="K57" i="57" s="1"/>
  <c r="M57" i="57" s="1"/>
  <c r="R57" i="57" s="1"/>
  <c r="C58" i="57" s="1"/>
  <c r="K58" i="57" s="1"/>
  <c r="M58" i="57" s="1"/>
  <c r="R58" i="57" s="1"/>
  <c r="C59" i="57" s="1"/>
  <c r="K59" i="57" s="1"/>
  <c r="M59" i="57" s="1"/>
  <c r="R59" i="57" s="1"/>
  <c r="C60" i="57" s="1"/>
  <c r="K60" i="57" s="1"/>
  <c r="M60" i="57" s="1"/>
  <c r="R60" i="57" s="1"/>
  <c r="C61" i="57" s="1"/>
  <c r="K61" i="57" s="1"/>
  <c r="M61" i="57" s="1"/>
  <c r="R61" i="57" s="1"/>
  <c r="C62" i="57" s="1"/>
  <c r="K62" i="57" s="1"/>
  <c r="M62" i="57" s="1"/>
  <c r="R62" i="57" s="1"/>
  <c r="C63" i="57" s="1"/>
  <c r="K63" i="57" s="1"/>
  <c r="M63" i="57" s="1"/>
  <c r="R63" i="57" s="1"/>
  <c r="C64" i="57" s="1"/>
  <c r="K64" i="57" s="1"/>
  <c r="M64" i="57" s="1"/>
  <c r="R64" i="57" s="1"/>
  <c r="C65" i="57" s="1"/>
  <c r="K65" i="57" s="1"/>
  <c r="M65" i="57" s="1"/>
  <c r="R65" i="57" s="1"/>
  <c r="C66" i="57" s="1"/>
  <c r="K66" i="57" s="1"/>
  <c r="M66" i="57" s="1"/>
  <c r="R66" i="57" s="1"/>
  <c r="C67" i="57" s="1"/>
  <c r="K67" i="57" s="1"/>
  <c r="M67" i="57" s="1"/>
  <c r="R67" i="57" s="1"/>
  <c r="C68" i="57" s="1"/>
  <c r="K68" i="57" s="1"/>
  <c r="M68" i="57" s="1"/>
  <c r="R68" i="57" s="1"/>
  <c r="K14" i="56"/>
  <c r="M14" i="56" s="1"/>
  <c r="R14" i="56" s="1"/>
  <c r="C15" i="56" s="1"/>
  <c r="K15" i="56" s="1"/>
  <c r="M15" i="56" s="1"/>
  <c r="R15" i="56" s="1"/>
  <c r="C16" i="56" s="1"/>
  <c r="K16" i="56" s="1"/>
  <c r="M16" i="56" s="1"/>
  <c r="R16" i="56" s="1"/>
  <c r="C17" i="56" s="1"/>
  <c r="K17" i="56" s="1"/>
  <c r="M17" i="56" s="1"/>
  <c r="R17" i="56" s="1"/>
  <c r="C18" i="56" s="1"/>
  <c r="K18" i="56" s="1"/>
  <c r="M18" i="56" s="1"/>
  <c r="R18" i="56" s="1"/>
  <c r="C19" i="56" s="1"/>
  <c r="K19" i="56" s="1"/>
  <c r="M19" i="56" s="1"/>
  <c r="R19" i="56" s="1"/>
  <c r="C20" i="56" s="1"/>
  <c r="K20" i="56" s="1"/>
  <c r="M20" i="56" s="1"/>
  <c r="R20" i="56" s="1"/>
  <c r="C21" i="56" s="1"/>
  <c r="K21" i="56" s="1"/>
  <c r="M21" i="56" s="1"/>
  <c r="R21" i="56" s="1"/>
  <c r="C22" i="56" s="1"/>
  <c r="K22" i="56" s="1"/>
  <c r="M22" i="56" s="1"/>
  <c r="R22" i="56" s="1"/>
  <c r="C23" i="56" s="1"/>
  <c r="K23" i="56" s="1"/>
  <c r="M23" i="56" s="1"/>
  <c r="R23" i="56" s="1"/>
  <c r="C24" i="56" s="1"/>
  <c r="K24" i="56" s="1"/>
  <c r="M24" i="56" s="1"/>
  <c r="R24" i="56" s="1"/>
  <c r="C25" i="56" s="1"/>
  <c r="K25" i="56" s="1"/>
  <c r="M25" i="56" s="1"/>
  <c r="R25" i="56" s="1"/>
  <c r="C26" i="56" s="1"/>
  <c r="K26" i="56" s="1"/>
  <c r="M26" i="56" s="1"/>
  <c r="R26" i="56" s="1"/>
  <c r="C27" i="56" s="1"/>
  <c r="K27" i="56" s="1"/>
  <c r="M27" i="56" s="1"/>
  <c r="R27" i="56" s="1"/>
  <c r="C28" i="56" s="1"/>
  <c r="K28" i="56" s="1"/>
  <c r="M28" i="56" s="1"/>
  <c r="R28" i="56" s="1"/>
  <c r="C29" i="56" s="1"/>
  <c r="K29" i="56" s="1"/>
  <c r="M29" i="56" s="1"/>
  <c r="R29" i="56" s="1"/>
  <c r="C30" i="56" s="1"/>
  <c r="K30" i="56" s="1"/>
  <c r="M30" i="56" s="1"/>
  <c r="R30" i="56" s="1"/>
  <c r="C31" i="56" s="1"/>
  <c r="K31" i="56" s="1"/>
  <c r="M31" i="56" s="1"/>
  <c r="R31" i="56" s="1"/>
  <c r="C32" i="56" s="1"/>
  <c r="K32" i="56" s="1"/>
  <c r="M32" i="56" s="1"/>
  <c r="R32" i="56" s="1"/>
  <c r="C33" i="56" s="1"/>
  <c r="K33" i="56" s="1"/>
  <c r="M33" i="56" s="1"/>
  <c r="R33" i="56" s="1"/>
  <c r="C34" i="56" s="1"/>
  <c r="K34" i="56" s="1"/>
  <c r="M34" i="56" s="1"/>
  <c r="R34" i="56" s="1"/>
  <c r="C35" i="56" s="1"/>
  <c r="K35" i="56" s="1"/>
  <c r="M35" i="56" s="1"/>
  <c r="R35" i="56" s="1"/>
  <c r="C36" i="56" s="1"/>
  <c r="K36" i="56" s="1"/>
  <c r="M36" i="56" s="1"/>
  <c r="R36" i="56" s="1"/>
  <c r="C37" i="56" s="1"/>
  <c r="K37" i="56" s="1"/>
  <c r="M37" i="56" s="1"/>
  <c r="R37" i="56" s="1"/>
  <c r="C38" i="56" s="1"/>
  <c r="K38" i="56" s="1"/>
  <c r="M38" i="56" s="1"/>
  <c r="R38" i="56" s="1"/>
  <c r="C39" i="56" s="1"/>
  <c r="K39" i="56" s="1"/>
  <c r="M39" i="56" s="1"/>
  <c r="R39" i="56" s="1"/>
  <c r="C40" i="56" s="1"/>
  <c r="K40" i="56" s="1"/>
  <c r="M40" i="56" s="1"/>
  <c r="R40" i="56" s="1"/>
  <c r="C41" i="56" s="1"/>
  <c r="K41" i="56" s="1"/>
  <c r="M41" i="56" s="1"/>
  <c r="R41" i="56" s="1"/>
  <c r="C42" i="56" s="1"/>
  <c r="K42" i="56" s="1"/>
  <c r="M42" i="56" s="1"/>
  <c r="R42" i="56" s="1"/>
  <c r="C43" i="56" s="1"/>
  <c r="K43" i="56" s="1"/>
  <c r="M43" i="56" s="1"/>
  <c r="R43" i="56" s="1"/>
  <c r="C44" i="56" s="1"/>
  <c r="K44" i="56" s="1"/>
  <c r="M44" i="56" s="1"/>
  <c r="R44" i="56" s="1"/>
  <c r="C45" i="56" s="1"/>
  <c r="K45" i="56" s="1"/>
  <c r="M45" i="56" s="1"/>
  <c r="R45" i="56" s="1"/>
  <c r="C46" i="56" s="1"/>
  <c r="K46" i="56" s="1"/>
  <c r="M46" i="56" s="1"/>
  <c r="R46" i="56" s="1"/>
  <c r="C47" i="56" s="1"/>
  <c r="K47" i="56" s="1"/>
  <c r="M47" i="56" s="1"/>
  <c r="R47" i="56" s="1"/>
  <c r="C48" i="56" s="1"/>
  <c r="K48" i="56" s="1"/>
  <c r="M48" i="56" s="1"/>
  <c r="R48" i="56" s="1"/>
  <c r="C49" i="56" s="1"/>
  <c r="K49" i="56" s="1"/>
  <c r="M49" i="56" s="1"/>
  <c r="R49" i="56" s="1"/>
  <c r="C50" i="56" s="1"/>
  <c r="K50" i="56" s="1"/>
  <c r="M50" i="56" s="1"/>
  <c r="R50" i="56" s="1"/>
  <c r="C51" i="56" s="1"/>
  <c r="K51" i="56" s="1"/>
  <c r="M51" i="56" s="1"/>
  <c r="R51" i="56" s="1"/>
  <c r="C52" i="56" s="1"/>
  <c r="K52" i="56" s="1"/>
  <c r="M52" i="56" s="1"/>
  <c r="R52" i="56" s="1"/>
  <c r="C53" i="56" s="1"/>
  <c r="K53" i="56" s="1"/>
  <c r="M53" i="56" s="1"/>
  <c r="R53" i="56" s="1"/>
  <c r="C54" i="56" s="1"/>
  <c r="K54" i="56" s="1"/>
  <c r="M54" i="56" s="1"/>
  <c r="R54" i="56" s="1"/>
  <c r="K14" i="55"/>
  <c r="M14" i="55" s="1"/>
  <c r="R14" i="55" s="1"/>
  <c r="C15" i="55" s="1"/>
  <c r="K15" i="55" s="1"/>
  <c r="M15" i="55" s="1"/>
  <c r="R15" i="55" s="1"/>
  <c r="C16" i="55" s="1"/>
  <c r="K16" i="55" s="1"/>
  <c r="M16" i="55" s="1"/>
  <c r="R16" i="55" s="1"/>
  <c r="C17" i="55" s="1"/>
  <c r="K17" i="55" s="1"/>
  <c r="M17" i="55" s="1"/>
  <c r="R17" i="55" s="1"/>
  <c r="C18" i="55" s="1"/>
  <c r="K18" i="55" s="1"/>
  <c r="M18" i="55" s="1"/>
  <c r="R18" i="55" s="1"/>
  <c r="C19" i="55" s="1"/>
  <c r="K19" i="55" s="1"/>
  <c r="M19" i="55" s="1"/>
  <c r="R19" i="55" s="1"/>
  <c r="C20" i="55" s="1"/>
  <c r="K20" i="55" s="1"/>
  <c r="M20" i="55" s="1"/>
  <c r="R20" i="55" s="1"/>
  <c r="C21" i="55" s="1"/>
  <c r="K21" i="55" s="1"/>
  <c r="M21" i="55" s="1"/>
  <c r="R21" i="55" s="1"/>
  <c r="C22" i="55" s="1"/>
  <c r="K22" i="55" s="1"/>
  <c r="M22" i="55" s="1"/>
  <c r="R22" i="55" s="1"/>
  <c r="C23" i="55" s="1"/>
  <c r="K23" i="55" s="1"/>
  <c r="M23" i="55" s="1"/>
  <c r="R23" i="55" s="1"/>
  <c r="C24" i="55" s="1"/>
  <c r="K24" i="55" s="1"/>
  <c r="M24" i="55" s="1"/>
  <c r="R24" i="55" s="1"/>
  <c r="C25" i="55" s="1"/>
  <c r="K25" i="55" s="1"/>
  <c r="M25" i="55" s="1"/>
  <c r="R25" i="55" s="1"/>
  <c r="C26" i="55" s="1"/>
  <c r="K26" i="55" s="1"/>
  <c r="M26" i="55" s="1"/>
  <c r="R26" i="55" s="1"/>
  <c r="C27" i="55" s="1"/>
  <c r="K27" i="55" s="1"/>
  <c r="M27" i="55" s="1"/>
  <c r="R27" i="55" s="1"/>
  <c r="C28" i="55" s="1"/>
  <c r="K28" i="55" s="1"/>
  <c r="M28" i="55" s="1"/>
  <c r="R28" i="55" s="1"/>
  <c r="C29" i="55" s="1"/>
  <c r="K29" i="55" s="1"/>
  <c r="M29" i="55" s="1"/>
  <c r="R29" i="55" s="1"/>
  <c r="C30" i="55" s="1"/>
  <c r="K30" i="55" s="1"/>
  <c r="M30" i="55" s="1"/>
  <c r="R30" i="55" s="1"/>
  <c r="C31" i="55" s="1"/>
  <c r="K31" i="55" s="1"/>
  <c r="M31" i="55" s="1"/>
  <c r="R31" i="55" s="1"/>
  <c r="C32" i="55" s="1"/>
  <c r="K32" i="55" s="1"/>
  <c r="M32" i="55" s="1"/>
  <c r="R32" i="55" s="1"/>
  <c r="C33" i="55" s="1"/>
  <c r="K33" i="55" s="1"/>
  <c r="M33" i="55" s="1"/>
  <c r="R33" i="55" s="1"/>
  <c r="C34" i="55" s="1"/>
  <c r="K34" i="55" s="1"/>
  <c r="M34" i="55" s="1"/>
  <c r="R34" i="55" s="1"/>
  <c r="C35" i="55" s="1"/>
  <c r="K35" i="55" s="1"/>
  <c r="M35" i="55" s="1"/>
  <c r="R35" i="55" s="1"/>
  <c r="C36" i="55" s="1"/>
  <c r="K36" i="55" s="1"/>
  <c r="M36" i="55" s="1"/>
  <c r="R36" i="55" s="1"/>
  <c r="C37" i="55" s="1"/>
  <c r="K37" i="55" s="1"/>
  <c r="M37" i="55" s="1"/>
  <c r="R37" i="55" s="1"/>
  <c r="C38" i="55" s="1"/>
  <c r="K38" i="55" s="1"/>
  <c r="M38" i="55" s="1"/>
  <c r="R38" i="55" s="1"/>
  <c r="C39" i="55" s="1"/>
  <c r="K39" i="55" s="1"/>
  <c r="M39" i="55" s="1"/>
  <c r="R39" i="55" s="1"/>
  <c r="C40" i="55" s="1"/>
  <c r="K40" i="55" s="1"/>
  <c r="M40" i="55" s="1"/>
  <c r="R40" i="55" s="1"/>
  <c r="C41" i="55" s="1"/>
  <c r="K41" i="55" s="1"/>
  <c r="M41" i="55" s="1"/>
  <c r="R41" i="55" s="1"/>
  <c r="C42" i="55" s="1"/>
  <c r="K42" i="55" s="1"/>
  <c r="M42" i="55" s="1"/>
  <c r="R42" i="55" s="1"/>
  <c r="C43" i="55" s="1"/>
  <c r="K43" i="55" s="1"/>
  <c r="M43" i="55" s="1"/>
  <c r="R43" i="55" s="1"/>
  <c r="C44" i="55" s="1"/>
  <c r="K44" i="55" s="1"/>
  <c r="M44" i="55" s="1"/>
  <c r="R44" i="55" s="1"/>
  <c r="C45" i="55" s="1"/>
  <c r="K45" i="55" s="1"/>
  <c r="M45" i="55" s="1"/>
  <c r="R45" i="55" s="1"/>
  <c r="C46" i="55" s="1"/>
  <c r="K46" i="55" s="1"/>
  <c r="M46" i="55" s="1"/>
  <c r="R46" i="55" s="1"/>
  <c r="C47" i="55" s="1"/>
  <c r="K47" i="55" s="1"/>
  <c r="M47" i="55" s="1"/>
  <c r="R47" i="55" s="1"/>
  <c r="C48" i="55" s="1"/>
  <c r="K48" i="55" s="1"/>
  <c r="M48" i="55" s="1"/>
  <c r="R48" i="55" s="1"/>
  <c r="C49" i="55" s="1"/>
  <c r="K49" i="55" s="1"/>
  <c r="M49" i="55" s="1"/>
  <c r="R49" i="55" s="1"/>
  <c r="C50" i="55" s="1"/>
  <c r="K50" i="55" s="1"/>
  <c r="M50" i="55" s="1"/>
  <c r="R50" i="55" s="1"/>
  <c r="C51" i="55" s="1"/>
  <c r="K51" i="55" s="1"/>
  <c r="M51" i="55" s="1"/>
  <c r="R51" i="55" s="1"/>
  <c r="C52" i="55" s="1"/>
  <c r="K52" i="55" s="1"/>
  <c r="M52" i="55" s="1"/>
  <c r="R52" i="55" s="1"/>
  <c r="C53" i="55" s="1"/>
  <c r="K53" i="55" s="1"/>
  <c r="M53" i="55" s="1"/>
  <c r="R53" i="55" s="1"/>
  <c r="C54" i="55" s="1"/>
  <c r="K54" i="55" s="1"/>
  <c r="M54" i="55" s="1"/>
  <c r="R54" i="55" s="1"/>
  <c r="I5" i="58" l="1"/>
  <c r="C69" i="57"/>
  <c r="L4" i="57" s="1"/>
  <c r="E5" i="57"/>
  <c r="C5" i="57"/>
  <c r="G5" i="57"/>
  <c r="P4" i="57"/>
  <c r="D4" i="57"/>
  <c r="P2" i="57" s="1"/>
  <c r="C55" i="56"/>
  <c r="L4" i="56" s="1"/>
  <c r="P4" i="56"/>
  <c r="G5" i="56"/>
  <c r="C5" i="56"/>
  <c r="E5" i="56"/>
  <c r="D4" i="56"/>
  <c r="P2" i="56" s="1"/>
  <c r="C55" i="55"/>
  <c r="L4" i="55" s="1"/>
  <c r="G5" i="55"/>
  <c r="P4" i="55"/>
  <c r="C5" i="55"/>
  <c r="E5" i="55"/>
  <c r="D4" i="55"/>
  <c r="P2" i="55" s="1"/>
  <c r="I5" i="57" l="1"/>
  <c r="I5" i="56"/>
  <c r="I5" i="55"/>
</calcChain>
</file>

<file path=xl/sharedStrings.xml><?xml version="1.0" encoding="utf-8"?>
<sst xmlns="http://schemas.openxmlformats.org/spreadsheetml/2006/main" count="1138" uniqueCount="72">
  <si>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</si>
  <si>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</si>
  <si>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</si>
  <si>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</si>
  <si>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</si>
  <si>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</si>
  <si>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</si>
  <si>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</si>
  <si>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</si>
  <si>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</si>
  <si>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</si>
  <si>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</si>
  <si>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</si>
  <si>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</si>
  <si>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</si>
  <si>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</si>
  <si>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</si>
  <si>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</si>
  <si>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</si>
  <si>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</si>
  <si>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</si>
  <si>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</si>
  <si>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</si>
  <si>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</si>
  <si>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</si>
  <si>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</si>
  <si>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</si>
  <si>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</si>
  <si>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</si>
  <si>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</si>
  <si>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</si>
  <si>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</si>
  <si>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</si>
  <si>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</si>
  <si>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</si>
  <si>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</si>
  <si>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</si>
  <si>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</si>
  <si>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</si>
  <si>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</si>
  <si>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</si>
  <si>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</si>
  <si>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</si>
  <si>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</si>
  <si>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</si>
  <si>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</si>
  <si>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</si>
  <si>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</si>
  <si>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</si>
  <si>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</si>
  <si>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</si>
  <si>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</si>
  <si>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</si>
  <si>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</si>
  <si>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</si>
  <si>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</si>
  <si>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</si>
  <si>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USDJPY</t>
    <phoneticPr fontId="2"/>
  </si>
  <si>
    <t>フィボナッチトレースメントで損切り幅1に対して利益は×1.5を狙う。</t>
    <rPh sb="14" eb="16">
      <t>ソンギ</t>
    </rPh>
    <rPh sb="17" eb="18">
      <t>ハバ</t>
    </rPh>
    <rPh sb="20" eb="21">
      <t>タイ</t>
    </rPh>
    <rPh sb="23" eb="25">
      <t>リエキ</t>
    </rPh>
    <rPh sb="31" eb="32">
      <t>ネラ</t>
    </rPh>
    <phoneticPr fontId="3"/>
  </si>
  <si>
    <t>4H</t>
    <phoneticPr fontId="3"/>
  </si>
  <si>
    <t>USDCHF</t>
    <phoneticPr fontId="2"/>
  </si>
  <si>
    <t>フィボナッチトレースメントで損切り幅1に対して利益は×1.27を狙う。</t>
    <rPh sb="14" eb="16">
      <t>ソンギ</t>
    </rPh>
    <rPh sb="17" eb="18">
      <t>ハバ</t>
    </rPh>
    <rPh sb="20" eb="21">
      <t>タイ</t>
    </rPh>
    <rPh sb="23" eb="25">
      <t>リエキ</t>
    </rPh>
    <rPh sb="32" eb="33">
      <t>ネラ</t>
    </rPh>
    <phoneticPr fontId="3"/>
  </si>
  <si>
    <t>1H</t>
    <phoneticPr fontId="3"/>
  </si>
  <si>
    <t>フィボナッチトレースメントで損切り幅1に対して利益は×2を狙う。</t>
    <rPh sb="14" eb="16">
      <t>ソンギ</t>
    </rPh>
    <rPh sb="17" eb="18">
      <t>ハバ</t>
    </rPh>
    <rPh sb="20" eb="21">
      <t>タイ</t>
    </rPh>
    <rPh sb="23" eb="25">
      <t>リエキ</t>
    </rPh>
    <rPh sb="29" eb="30">
      <t>ネラ</t>
    </rPh>
    <phoneticPr fontId="3"/>
  </si>
  <si>
    <t>4./3</t>
    <phoneticPr fontId="2"/>
  </si>
  <si>
    <t>EURUSD</t>
    <phoneticPr fontId="2"/>
  </si>
  <si>
    <t>GBPUSD</t>
    <phoneticPr fontId="2"/>
  </si>
  <si>
    <t>AUDUSD</t>
    <phoneticPr fontId="2"/>
  </si>
  <si>
    <t>USDCHF</t>
    <phoneticPr fontId="2"/>
  </si>
  <si>
    <t>レンジ内のPBを何となく気にしながら検証してみました。いつレンジが終わるかわからないから10SMAと20SMAが重なりそうなときや重なった後を見ているのですがダウ理論やサポレジをきちんと理解できないとせっかくのPBの出現を利益に変えられないと思いました。少なくてもトレンドがどっちを向いているのかよくわからないときのPBはエントリーしたくないと感じるようになりました。</t>
    <rPh sb="3" eb="4">
      <t>ナイ</t>
    </rPh>
    <rPh sb="8" eb="9">
      <t>ナン</t>
    </rPh>
    <rPh sb="12" eb="13">
      <t>キ</t>
    </rPh>
    <rPh sb="18" eb="20">
      <t>ケンショウ</t>
    </rPh>
    <rPh sb="33" eb="34">
      <t>オ</t>
    </rPh>
    <rPh sb="56" eb="57">
      <t>カサ</t>
    </rPh>
    <rPh sb="65" eb="66">
      <t>カサ</t>
    </rPh>
    <rPh sb="69" eb="70">
      <t>アト</t>
    </rPh>
    <rPh sb="71" eb="72">
      <t>ミ</t>
    </rPh>
    <rPh sb="81" eb="83">
      <t>リロン</t>
    </rPh>
    <rPh sb="93" eb="95">
      <t>リカイ</t>
    </rPh>
    <rPh sb="108" eb="110">
      <t>シュツゲン</t>
    </rPh>
    <rPh sb="111" eb="113">
      <t>リエキ</t>
    </rPh>
    <rPh sb="114" eb="115">
      <t>カ</t>
    </rPh>
    <rPh sb="121" eb="122">
      <t>オモ</t>
    </rPh>
    <rPh sb="127" eb="128">
      <t>スク</t>
    </rPh>
    <rPh sb="141" eb="142">
      <t>ム</t>
    </rPh>
    <rPh sb="172" eb="173">
      <t>カン</t>
    </rPh>
    <phoneticPr fontId="2"/>
  </si>
  <si>
    <t>感想で書きました検証をするためにも今は愚直にPB探しの検証を進めます。</t>
    <rPh sb="0" eb="2">
      <t>カンソウ</t>
    </rPh>
    <rPh sb="3" eb="4">
      <t>カ</t>
    </rPh>
    <rPh sb="8" eb="10">
      <t>ケンショウ</t>
    </rPh>
    <rPh sb="17" eb="18">
      <t>イマ</t>
    </rPh>
    <rPh sb="19" eb="21">
      <t>グチョク</t>
    </rPh>
    <rPh sb="24" eb="25">
      <t>サガ</t>
    </rPh>
    <rPh sb="27" eb="29">
      <t>ケンショウ</t>
    </rPh>
    <rPh sb="30" eb="31">
      <t>スス</t>
    </rPh>
    <phoneticPr fontId="2"/>
  </si>
  <si>
    <t>チャートに合わせることがポジポジ病にならないことだと検証しながら感じます。今はPBをひたすら探しますが検証を元にダウ理論だけを取り入れて検証する、サポレジだけを引いて検証してみる、などやってみようと思う検証材料が少しずつですが思いつくようになりました。</t>
    <rPh sb="5" eb="6">
      <t>ア</t>
    </rPh>
    <rPh sb="16" eb="17">
      <t>ビョウ</t>
    </rPh>
    <rPh sb="26" eb="28">
      <t>ケンショウ</t>
    </rPh>
    <rPh sb="32" eb="33">
      <t>カン</t>
    </rPh>
    <rPh sb="37" eb="38">
      <t>イマ</t>
    </rPh>
    <rPh sb="46" eb="47">
      <t>サガ</t>
    </rPh>
    <rPh sb="51" eb="53">
      <t>ケンショウ</t>
    </rPh>
    <rPh sb="54" eb="55">
      <t>モト</t>
    </rPh>
    <rPh sb="58" eb="60">
      <t>リロン</t>
    </rPh>
    <rPh sb="63" eb="64">
      <t>ト</t>
    </rPh>
    <rPh sb="65" eb="66">
      <t>イ</t>
    </rPh>
    <rPh sb="68" eb="70">
      <t>ケンショウ</t>
    </rPh>
    <rPh sb="80" eb="81">
      <t>ヒ</t>
    </rPh>
    <rPh sb="83" eb="85">
      <t>ケンショウ</t>
    </rPh>
    <rPh sb="99" eb="100">
      <t>オモ</t>
    </rPh>
    <rPh sb="101" eb="103">
      <t>ケンショウ</t>
    </rPh>
    <rPh sb="103" eb="105">
      <t>ザイリョウ</t>
    </rPh>
    <rPh sb="106" eb="107">
      <t>スコ</t>
    </rPh>
    <rPh sb="113" eb="114">
      <t>オモ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</si>
</sst>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0"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8" fillId="0" borderId="1" xfId="0" applyNumberFormat="1" applyFont="1" applyFill="1" applyBorder="1" applyAlignment="1">
      <alignment horizontal="center" vertical="center"/>
    </xf>
    <xf numFmtId="0" fontId="7" fillId="4" borderId="2" xfId="0" applyFont="1" applyFill="1" applyBorder="1" applyAlignment="1">
      <alignment vertical="center"/>
    </xf>
    <xf numFmtId="0" fontId="0" fillId="0" borderId="3" xfId="0" applyBorder="1" applyAlignment="1">
      <alignment horizontal="center" vertical="center"/>
    </xf>
    <xf numFmtId="0" fontId="7" fillId="0" borderId="3" xfId="0" applyFont="1" applyFill="1" applyBorder="1" applyAlignment="1">
      <alignment horizontal="center" vertical="center"/>
    </xf>
    <xf numFmtId="0" fontId="0" fillId="0" borderId="3" xfId="0" applyFill="1" applyBorder="1" applyAlignment="1">
      <alignment horizontal="center" vertical="center"/>
    </xf>
    <xf numFmtId="0" fontId="7" fillId="0" borderId="3" xfId="0" applyFont="1" applyFill="1" applyBorder="1" applyAlignment="1">
      <alignment vertical="center"/>
    </xf>
    <xf numFmtId="0" fontId="0" fillId="0" borderId="4" xfId="0" applyFill="1" applyBorder="1" applyAlignment="1">
      <alignment horizontal="center" vertical="center"/>
    </xf>
    <xf numFmtId="0" fontId="7"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7" fillId="4" borderId="6" xfId="0" applyFont="1" applyFill="1" applyBorder="1" applyAlignment="1">
      <alignment vertical="center"/>
    </xf>
    <xf numFmtId="0" fontId="7" fillId="5"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0" fillId="0" borderId="0" xfId="0" applyFont="1" applyAlignment="1">
      <alignment horizontal="center" vertical="center"/>
    </xf>
    <xf numFmtId="10" fontId="0" fillId="0" borderId="0" xfId="0" applyNumberFormat="1" applyAlignment="1">
      <alignment horizontal="center" vertical="center"/>
    </xf>
    <xf numFmtId="10" fontId="0" fillId="0" borderId="0" xfId="0" applyNumberFormat="1">
      <alignment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Fill="1" applyBorder="1" applyAlignment="1">
      <alignment horizontal="center" vertical="center"/>
    </xf>
    <xf numFmtId="18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80" fontId="8" fillId="0" borderId="7" xfId="0" applyNumberFormat="1" applyFont="1" applyFill="1" applyBorder="1" applyAlignment="1">
      <alignment horizontal="center" vertical="center"/>
    </xf>
    <xf numFmtId="180" fontId="8" fillId="0" borderId="2"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4" borderId="1" xfId="0" applyFont="1" applyFill="1" applyBorder="1" applyAlignment="1">
      <alignment horizontal="center" vertical="center" shrinkToFit="1"/>
    </xf>
    <xf numFmtId="178" fontId="0" fillId="0" borderId="1" xfId="0" applyNumberForma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11" borderId="1" xfId="0" applyFill="1" applyBorder="1" applyAlignment="1">
      <alignment horizontal="center" vertical="center"/>
    </xf>
    <xf numFmtId="180" fontId="0" fillId="11" borderId="1" xfId="0" applyNumberForma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15</xdr:col>
      <xdr:colOff>533400</xdr:colOff>
      <xdr:row>38</xdr:row>
      <xdr:rowOff>152400</xdr:rowOff>
    </xdr:to>
    <xdr:pic>
      <xdr:nvPicPr>
        <xdr:cNvPr id="3" name="図 2">
          <a:extLst>
            <a:ext uri="{FF2B5EF4-FFF2-40B4-BE49-F238E27FC236}">
              <a16:creationId xmlns:a16="http://schemas.microsoft.com/office/drawing/2014/main" id="{E097AD26-ED52-4A0D-B54A-28CF11B2EDB3}"/>
            </a:ext>
          </a:extLst>
        </xdr:cNvPr>
        <xdr:cNvPicPr>
          <a:picLocks noChangeAspect="1"/>
        </xdr:cNvPicPr>
      </xdr:nvPicPr>
      <xdr:blipFill>
        <a:blip xmlns:r="http://schemas.openxmlformats.org/officeDocument/2006/relationships" r:embed="rId1"/>
        <a:stretch>
          <a:fillRect/>
        </a:stretch>
      </xdr:blipFill>
      <xdr:spPr>
        <a:xfrm>
          <a:off x="0" y="76200"/>
          <a:ext cx="9677400" cy="6446520"/>
        </a:xfrm>
        <a:prstGeom prst="rect">
          <a:avLst/>
        </a:prstGeom>
      </xdr:spPr>
    </xdr:pic>
    <xdr:clientData/>
  </xdr:twoCellAnchor>
  <xdr:twoCellAnchor editAs="oneCell">
    <xdr:from>
      <xdr:col>0</xdr:col>
      <xdr:colOff>0</xdr:colOff>
      <xdr:row>39</xdr:row>
      <xdr:rowOff>22860</xdr:rowOff>
    </xdr:from>
    <xdr:to>
      <xdr:col>15</xdr:col>
      <xdr:colOff>601980</xdr:colOff>
      <xdr:row>77</xdr:row>
      <xdr:rowOff>137160</xdr:rowOff>
    </xdr:to>
    <xdr:pic>
      <xdr:nvPicPr>
        <xdr:cNvPr id="5" name="図 4">
          <a:extLst>
            <a:ext uri="{FF2B5EF4-FFF2-40B4-BE49-F238E27FC236}">
              <a16:creationId xmlns:a16="http://schemas.microsoft.com/office/drawing/2014/main" id="{A5FE51B3-2304-475F-AE40-864A021AD793}"/>
            </a:ext>
          </a:extLst>
        </xdr:cNvPr>
        <xdr:cNvPicPr>
          <a:picLocks noChangeAspect="1"/>
        </xdr:cNvPicPr>
      </xdr:nvPicPr>
      <xdr:blipFill>
        <a:blip xmlns:r="http://schemas.openxmlformats.org/officeDocument/2006/relationships" r:embed="rId2"/>
        <a:stretch>
          <a:fillRect/>
        </a:stretch>
      </xdr:blipFill>
      <xdr:spPr>
        <a:xfrm>
          <a:off x="0" y="6560820"/>
          <a:ext cx="9745980" cy="6484620"/>
        </a:xfrm>
        <a:prstGeom prst="rect">
          <a:avLst/>
        </a:prstGeom>
      </xdr:spPr>
    </xdr:pic>
    <xdr:clientData/>
  </xdr:twoCellAnchor>
  <xdr:twoCellAnchor editAs="oneCell">
    <xdr:from>
      <xdr:col>0</xdr:col>
      <xdr:colOff>0</xdr:colOff>
      <xdr:row>78</xdr:row>
      <xdr:rowOff>30480</xdr:rowOff>
    </xdr:from>
    <xdr:to>
      <xdr:col>15</xdr:col>
      <xdr:colOff>563880</xdr:colOff>
      <xdr:row>116</xdr:row>
      <xdr:rowOff>152400</xdr:rowOff>
    </xdr:to>
    <xdr:pic>
      <xdr:nvPicPr>
        <xdr:cNvPr id="7" name="図 6">
          <a:extLst>
            <a:ext uri="{FF2B5EF4-FFF2-40B4-BE49-F238E27FC236}">
              <a16:creationId xmlns:a16="http://schemas.microsoft.com/office/drawing/2014/main" id="{7CB3B80A-9C1A-43AA-9B6B-CD8D20E7929A}"/>
            </a:ext>
          </a:extLst>
        </xdr:cNvPr>
        <xdr:cNvPicPr>
          <a:picLocks noChangeAspect="1"/>
        </xdr:cNvPicPr>
      </xdr:nvPicPr>
      <xdr:blipFill>
        <a:blip xmlns:r="http://schemas.openxmlformats.org/officeDocument/2006/relationships" r:embed="rId3"/>
        <a:stretch>
          <a:fillRect/>
        </a:stretch>
      </xdr:blipFill>
      <xdr:spPr>
        <a:xfrm>
          <a:off x="0" y="13106400"/>
          <a:ext cx="9707880" cy="6492240"/>
        </a:xfrm>
        <a:prstGeom prst="rect">
          <a:avLst/>
        </a:prstGeom>
      </xdr:spPr>
    </xdr:pic>
    <xdr:clientData/>
  </xdr:twoCellAnchor>
  <xdr:twoCellAnchor editAs="oneCell">
    <xdr:from>
      <xdr:col>0</xdr:col>
      <xdr:colOff>30480</xdr:colOff>
      <xdr:row>117</xdr:row>
      <xdr:rowOff>22860</xdr:rowOff>
    </xdr:from>
    <xdr:to>
      <xdr:col>15</xdr:col>
      <xdr:colOff>601980</xdr:colOff>
      <xdr:row>155</xdr:row>
      <xdr:rowOff>129540</xdr:rowOff>
    </xdr:to>
    <xdr:pic>
      <xdr:nvPicPr>
        <xdr:cNvPr id="9" name="図 8">
          <a:extLst>
            <a:ext uri="{FF2B5EF4-FFF2-40B4-BE49-F238E27FC236}">
              <a16:creationId xmlns:a16="http://schemas.microsoft.com/office/drawing/2014/main" id="{CA46719E-B16B-4F87-81DC-452A16310542}"/>
            </a:ext>
          </a:extLst>
        </xdr:cNvPr>
        <xdr:cNvPicPr>
          <a:picLocks noChangeAspect="1"/>
        </xdr:cNvPicPr>
      </xdr:nvPicPr>
      <xdr:blipFill>
        <a:blip xmlns:r="http://schemas.openxmlformats.org/officeDocument/2006/relationships" r:embed="rId4"/>
        <a:stretch>
          <a:fillRect/>
        </a:stretch>
      </xdr:blipFill>
      <xdr:spPr>
        <a:xfrm>
          <a:off x="30480" y="19636740"/>
          <a:ext cx="9715500" cy="6477000"/>
        </a:xfrm>
        <a:prstGeom prst="rect">
          <a:avLst/>
        </a:prstGeom>
      </xdr:spPr>
    </xdr:pic>
    <xdr:clientData/>
  </xdr:twoCellAnchor>
  <xdr:twoCellAnchor editAs="oneCell">
    <xdr:from>
      <xdr:col>0</xdr:col>
      <xdr:colOff>7620</xdr:colOff>
      <xdr:row>156</xdr:row>
      <xdr:rowOff>38100</xdr:rowOff>
    </xdr:from>
    <xdr:to>
      <xdr:col>15</xdr:col>
      <xdr:colOff>594360</xdr:colOff>
      <xdr:row>194</xdr:row>
      <xdr:rowOff>129540</xdr:rowOff>
    </xdr:to>
    <xdr:pic>
      <xdr:nvPicPr>
        <xdr:cNvPr id="11" name="図 10">
          <a:extLst>
            <a:ext uri="{FF2B5EF4-FFF2-40B4-BE49-F238E27FC236}">
              <a16:creationId xmlns:a16="http://schemas.microsoft.com/office/drawing/2014/main" id="{EF8BE1FA-44B5-4B47-8FE8-CC921023CB1F}"/>
            </a:ext>
          </a:extLst>
        </xdr:cNvPr>
        <xdr:cNvPicPr>
          <a:picLocks noChangeAspect="1"/>
        </xdr:cNvPicPr>
      </xdr:nvPicPr>
      <xdr:blipFill>
        <a:blip xmlns:r="http://schemas.openxmlformats.org/officeDocument/2006/relationships" r:embed="rId5"/>
        <a:stretch>
          <a:fillRect/>
        </a:stretch>
      </xdr:blipFill>
      <xdr:spPr>
        <a:xfrm>
          <a:off x="7620" y="26189940"/>
          <a:ext cx="9730740" cy="6461760"/>
        </a:xfrm>
        <a:prstGeom prst="rect">
          <a:avLst/>
        </a:prstGeom>
      </xdr:spPr>
    </xdr:pic>
    <xdr:clientData/>
  </xdr:twoCellAnchor>
  <xdr:twoCellAnchor editAs="oneCell">
    <xdr:from>
      <xdr:col>0</xdr:col>
      <xdr:colOff>0</xdr:colOff>
      <xdr:row>195</xdr:row>
      <xdr:rowOff>38100</xdr:rowOff>
    </xdr:from>
    <xdr:to>
      <xdr:col>15</xdr:col>
      <xdr:colOff>579120</xdr:colOff>
      <xdr:row>233</xdr:row>
      <xdr:rowOff>137160</xdr:rowOff>
    </xdr:to>
    <xdr:pic>
      <xdr:nvPicPr>
        <xdr:cNvPr id="13" name="図 12">
          <a:extLst>
            <a:ext uri="{FF2B5EF4-FFF2-40B4-BE49-F238E27FC236}">
              <a16:creationId xmlns:a16="http://schemas.microsoft.com/office/drawing/2014/main" id="{C1EDEF6F-AAE1-4DBD-ADFE-3F3A37DFF1B4}"/>
            </a:ext>
          </a:extLst>
        </xdr:cNvPr>
        <xdr:cNvPicPr>
          <a:picLocks noChangeAspect="1"/>
        </xdr:cNvPicPr>
      </xdr:nvPicPr>
      <xdr:blipFill>
        <a:blip xmlns:r="http://schemas.openxmlformats.org/officeDocument/2006/relationships" r:embed="rId6"/>
        <a:stretch>
          <a:fillRect/>
        </a:stretch>
      </xdr:blipFill>
      <xdr:spPr>
        <a:xfrm>
          <a:off x="0" y="32727900"/>
          <a:ext cx="9723120" cy="6469380"/>
        </a:xfrm>
        <a:prstGeom prst="rect">
          <a:avLst/>
        </a:prstGeom>
      </xdr:spPr>
    </xdr:pic>
    <xdr:clientData/>
  </xdr:twoCellAnchor>
  <xdr:twoCellAnchor editAs="oneCell">
    <xdr:from>
      <xdr:col>0</xdr:col>
      <xdr:colOff>0</xdr:colOff>
      <xdr:row>234</xdr:row>
      <xdr:rowOff>38100</xdr:rowOff>
    </xdr:from>
    <xdr:to>
      <xdr:col>15</xdr:col>
      <xdr:colOff>586740</xdr:colOff>
      <xdr:row>272</xdr:row>
      <xdr:rowOff>137160</xdr:rowOff>
    </xdr:to>
    <xdr:pic>
      <xdr:nvPicPr>
        <xdr:cNvPr id="15" name="図 14">
          <a:extLst>
            <a:ext uri="{FF2B5EF4-FFF2-40B4-BE49-F238E27FC236}">
              <a16:creationId xmlns:a16="http://schemas.microsoft.com/office/drawing/2014/main" id="{8C919068-7584-45B0-BEE8-EFB5FAFF665C}"/>
            </a:ext>
          </a:extLst>
        </xdr:cNvPr>
        <xdr:cNvPicPr>
          <a:picLocks noChangeAspect="1"/>
        </xdr:cNvPicPr>
      </xdr:nvPicPr>
      <xdr:blipFill>
        <a:blip xmlns:r="http://schemas.openxmlformats.org/officeDocument/2006/relationships" r:embed="rId7"/>
        <a:stretch>
          <a:fillRect/>
        </a:stretch>
      </xdr:blipFill>
      <xdr:spPr>
        <a:xfrm>
          <a:off x="0" y="39265860"/>
          <a:ext cx="9730740" cy="6469380"/>
        </a:xfrm>
        <a:prstGeom prst="rect">
          <a:avLst/>
        </a:prstGeom>
      </xdr:spPr>
    </xdr:pic>
    <xdr:clientData/>
  </xdr:twoCellAnchor>
  <xdr:twoCellAnchor editAs="oneCell">
    <xdr:from>
      <xdr:col>0</xdr:col>
      <xdr:colOff>0</xdr:colOff>
      <xdr:row>273</xdr:row>
      <xdr:rowOff>68580</xdr:rowOff>
    </xdr:from>
    <xdr:to>
      <xdr:col>15</xdr:col>
      <xdr:colOff>586740</xdr:colOff>
      <xdr:row>311</xdr:row>
      <xdr:rowOff>137160</xdr:rowOff>
    </xdr:to>
    <xdr:pic>
      <xdr:nvPicPr>
        <xdr:cNvPr id="17" name="図 16">
          <a:extLst>
            <a:ext uri="{FF2B5EF4-FFF2-40B4-BE49-F238E27FC236}">
              <a16:creationId xmlns:a16="http://schemas.microsoft.com/office/drawing/2014/main" id="{EB53F873-8E4A-4F7E-914C-DE1FF8D9246D}"/>
            </a:ext>
          </a:extLst>
        </xdr:cNvPr>
        <xdr:cNvPicPr>
          <a:picLocks noChangeAspect="1"/>
        </xdr:cNvPicPr>
      </xdr:nvPicPr>
      <xdr:blipFill>
        <a:blip xmlns:r="http://schemas.openxmlformats.org/officeDocument/2006/relationships" r:embed="rId8"/>
        <a:stretch>
          <a:fillRect/>
        </a:stretch>
      </xdr:blipFill>
      <xdr:spPr>
        <a:xfrm>
          <a:off x="0" y="45834300"/>
          <a:ext cx="9730740" cy="6438900"/>
        </a:xfrm>
        <a:prstGeom prst="rect">
          <a:avLst/>
        </a:prstGeom>
      </xdr:spPr>
    </xdr:pic>
    <xdr:clientData/>
  </xdr:twoCellAnchor>
  <xdr:twoCellAnchor editAs="oneCell">
    <xdr:from>
      <xdr:col>0</xdr:col>
      <xdr:colOff>76200</xdr:colOff>
      <xdr:row>312</xdr:row>
      <xdr:rowOff>45720</xdr:rowOff>
    </xdr:from>
    <xdr:to>
      <xdr:col>16</xdr:col>
      <xdr:colOff>30480</xdr:colOff>
      <xdr:row>350</xdr:row>
      <xdr:rowOff>137160</xdr:rowOff>
    </xdr:to>
    <xdr:pic>
      <xdr:nvPicPr>
        <xdr:cNvPr id="19" name="図 18">
          <a:extLst>
            <a:ext uri="{FF2B5EF4-FFF2-40B4-BE49-F238E27FC236}">
              <a16:creationId xmlns:a16="http://schemas.microsoft.com/office/drawing/2014/main" id="{C64FDF28-F176-4963-85E3-D7CDAEC5054C}"/>
            </a:ext>
          </a:extLst>
        </xdr:cNvPr>
        <xdr:cNvPicPr>
          <a:picLocks noChangeAspect="1"/>
        </xdr:cNvPicPr>
      </xdr:nvPicPr>
      <xdr:blipFill>
        <a:blip xmlns:r="http://schemas.openxmlformats.org/officeDocument/2006/relationships" r:embed="rId9"/>
        <a:stretch>
          <a:fillRect/>
        </a:stretch>
      </xdr:blipFill>
      <xdr:spPr>
        <a:xfrm>
          <a:off x="76200" y="52349400"/>
          <a:ext cx="9707880" cy="6461760"/>
        </a:xfrm>
        <a:prstGeom prst="rect">
          <a:avLst/>
        </a:prstGeom>
      </xdr:spPr>
    </xdr:pic>
    <xdr:clientData/>
  </xdr:twoCellAnchor>
  <xdr:twoCellAnchor editAs="oneCell">
    <xdr:from>
      <xdr:col>0</xdr:col>
      <xdr:colOff>0</xdr:colOff>
      <xdr:row>351</xdr:row>
      <xdr:rowOff>30480</xdr:rowOff>
    </xdr:from>
    <xdr:to>
      <xdr:col>15</xdr:col>
      <xdr:colOff>579120</xdr:colOff>
      <xdr:row>389</xdr:row>
      <xdr:rowOff>137160</xdr:rowOff>
    </xdr:to>
    <xdr:pic>
      <xdr:nvPicPr>
        <xdr:cNvPr id="20" name="図 19">
          <a:extLst>
            <a:ext uri="{FF2B5EF4-FFF2-40B4-BE49-F238E27FC236}">
              <a16:creationId xmlns:a16="http://schemas.microsoft.com/office/drawing/2014/main" id="{F8F5264F-2BCA-4BCA-AF4A-06424DF12864}"/>
            </a:ext>
          </a:extLst>
        </xdr:cNvPr>
        <xdr:cNvPicPr>
          <a:picLocks noChangeAspect="1"/>
        </xdr:cNvPicPr>
      </xdr:nvPicPr>
      <xdr:blipFill>
        <a:blip xmlns:r="http://schemas.openxmlformats.org/officeDocument/2006/relationships" r:embed="rId10"/>
        <a:stretch>
          <a:fillRect/>
        </a:stretch>
      </xdr:blipFill>
      <xdr:spPr>
        <a:xfrm>
          <a:off x="0" y="58872120"/>
          <a:ext cx="9723120" cy="6477000"/>
        </a:xfrm>
        <a:prstGeom prst="rect">
          <a:avLst/>
        </a:prstGeom>
      </xdr:spPr>
    </xdr:pic>
    <xdr:clientData/>
  </xdr:twoCellAnchor>
  <xdr:twoCellAnchor editAs="oneCell">
    <xdr:from>
      <xdr:col>0</xdr:col>
      <xdr:colOff>0</xdr:colOff>
      <xdr:row>390</xdr:row>
      <xdr:rowOff>22860</xdr:rowOff>
    </xdr:from>
    <xdr:to>
      <xdr:col>15</xdr:col>
      <xdr:colOff>579120</xdr:colOff>
      <xdr:row>428</xdr:row>
      <xdr:rowOff>144780</xdr:rowOff>
    </xdr:to>
    <xdr:pic>
      <xdr:nvPicPr>
        <xdr:cNvPr id="22" name="図 21">
          <a:extLst>
            <a:ext uri="{FF2B5EF4-FFF2-40B4-BE49-F238E27FC236}">
              <a16:creationId xmlns:a16="http://schemas.microsoft.com/office/drawing/2014/main" id="{80F390F2-6980-4683-9653-915461F6F12F}"/>
            </a:ext>
          </a:extLst>
        </xdr:cNvPr>
        <xdr:cNvPicPr>
          <a:picLocks noChangeAspect="1"/>
        </xdr:cNvPicPr>
      </xdr:nvPicPr>
      <xdr:blipFill>
        <a:blip xmlns:r="http://schemas.openxmlformats.org/officeDocument/2006/relationships" r:embed="rId11"/>
        <a:stretch>
          <a:fillRect/>
        </a:stretch>
      </xdr:blipFill>
      <xdr:spPr>
        <a:xfrm>
          <a:off x="0" y="65402460"/>
          <a:ext cx="9723120" cy="6492240"/>
        </a:xfrm>
        <a:prstGeom prst="rect">
          <a:avLst/>
        </a:prstGeom>
      </xdr:spPr>
    </xdr:pic>
    <xdr:clientData/>
  </xdr:twoCellAnchor>
  <xdr:twoCellAnchor editAs="oneCell">
    <xdr:from>
      <xdr:col>0</xdr:col>
      <xdr:colOff>0</xdr:colOff>
      <xdr:row>429</xdr:row>
      <xdr:rowOff>30480</xdr:rowOff>
    </xdr:from>
    <xdr:to>
      <xdr:col>15</xdr:col>
      <xdr:colOff>571500</xdr:colOff>
      <xdr:row>467</xdr:row>
      <xdr:rowOff>144780</xdr:rowOff>
    </xdr:to>
    <xdr:pic>
      <xdr:nvPicPr>
        <xdr:cNvPr id="24" name="図 23">
          <a:extLst>
            <a:ext uri="{FF2B5EF4-FFF2-40B4-BE49-F238E27FC236}">
              <a16:creationId xmlns:a16="http://schemas.microsoft.com/office/drawing/2014/main" id="{6EE05345-9F02-4206-957F-8CF94D894A0B}"/>
            </a:ext>
          </a:extLst>
        </xdr:cNvPr>
        <xdr:cNvPicPr>
          <a:picLocks noChangeAspect="1"/>
        </xdr:cNvPicPr>
      </xdr:nvPicPr>
      <xdr:blipFill>
        <a:blip xmlns:r="http://schemas.openxmlformats.org/officeDocument/2006/relationships" r:embed="rId12"/>
        <a:stretch>
          <a:fillRect/>
        </a:stretch>
      </xdr:blipFill>
      <xdr:spPr>
        <a:xfrm>
          <a:off x="0" y="71948040"/>
          <a:ext cx="9715500" cy="6484620"/>
        </a:xfrm>
        <a:prstGeom prst="rect">
          <a:avLst/>
        </a:prstGeom>
      </xdr:spPr>
    </xdr:pic>
    <xdr:clientData/>
  </xdr:twoCellAnchor>
  <xdr:twoCellAnchor editAs="oneCell">
    <xdr:from>
      <xdr:col>0</xdr:col>
      <xdr:colOff>22860</xdr:colOff>
      <xdr:row>468</xdr:row>
      <xdr:rowOff>30480</xdr:rowOff>
    </xdr:from>
    <xdr:to>
      <xdr:col>15</xdr:col>
      <xdr:colOff>594360</xdr:colOff>
      <xdr:row>506</xdr:row>
      <xdr:rowOff>137160</xdr:rowOff>
    </xdr:to>
    <xdr:pic>
      <xdr:nvPicPr>
        <xdr:cNvPr id="26" name="図 25">
          <a:extLst>
            <a:ext uri="{FF2B5EF4-FFF2-40B4-BE49-F238E27FC236}">
              <a16:creationId xmlns:a16="http://schemas.microsoft.com/office/drawing/2014/main" id="{ADE0C976-243C-4D34-8A7B-66DE208165F7}"/>
            </a:ext>
          </a:extLst>
        </xdr:cNvPr>
        <xdr:cNvPicPr>
          <a:picLocks noChangeAspect="1"/>
        </xdr:cNvPicPr>
      </xdr:nvPicPr>
      <xdr:blipFill>
        <a:blip xmlns:r="http://schemas.openxmlformats.org/officeDocument/2006/relationships" r:embed="rId13"/>
        <a:stretch>
          <a:fillRect/>
        </a:stretch>
      </xdr:blipFill>
      <xdr:spPr>
        <a:xfrm>
          <a:off x="22860" y="78486000"/>
          <a:ext cx="9715500" cy="6477000"/>
        </a:xfrm>
        <a:prstGeom prst="rect">
          <a:avLst/>
        </a:prstGeom>
      </xdr:spPr>
    </xdr:pic>
    <xdr:clientData/>
  </xdr:twoCellAnchor>
  <xdr:twoCellAnchor editAs="oneCell">
    <xdr:from>
      <xdr:col>0</xdr:col>
      <xdr:colOff>0</xdr:colOff>
      <xdr:row>507</xdr:row>
      <xdr:rowOff>22860</xdr:rowOff>
    </xdr:from>
    <xdr:to>
      <xdr:col>15</xdr:col>
      <xdr:colOff>563880</xdr:colOff>
      <xdr:row>545</xdr:row>
      <xdr:rowOff>129540</xdr:rowOff>
    </xdr:to>
    <xdr:pic>
      <xdr:nvPicPr>
        <xdr:cNvPr id="28" name="図 27">
          <a:extLst>
            <a:ext uri="{FF2B5EF4-FFF2-40B4-BE49-F238E27FC236}">
              <a16:creationId xmlns:a16="http://schemas.microsoft.com/office/drawing/2014/main" id="{74B227DB-27FB-4914-BAAF-F17708B18571}"/>
            </a:ext>
          </a:extLst>
        </xdr:cNvPr>
        <xdr:cNvPicPr>
          <a:picLocks noChangeAspect="1"/>
        </xdr:cNvPicPr>
      </xdr:nvPicPr>
      <xdr:blipFill>
        <a:blip xmlns:r="http://schemas.openxmlformats.org/officeDocument/2006/relationships" r:embed="rId14"/>
        <a:stretch>
          <a:fillRect/>
        </a:stretch>
      </xdr:blipFill>
      <xdr:spPr>
        <a:xfrm>
          <a:off x="0" y="85016340"/>
          <a:ext cx="9707880" cy="6477000"/>
        </a:xfrm>
        <a:prstGeom prst="rect">
          <a:avLst/>
        </a:prstGeom>
      </xdr:spPr>
    </xdr:pic>
    <xdr:clientData/>
  </xdr:twoCellAnchor>
  <xdr:twoCellAnchor editAs="oneCell">
    <xdr:from>
      <xdr:col>0</xdr:col>
      <xdr:colOff>0</xdr:colOff>
      <xdr:row>546</xdr:row>
      <xdr:rowOff>30480</xdr:rowOff>
    </xdr:from>
    <xdr:to>
      <xdr:col>15</xdr:col>
      <xdr:colOff>563880</xdr:colOff>
      <xdr:row>584</xdr:row>
      <xdr:rowOff>137160</xdr:rowOff>
    </xdr:to>
    <xdr:pic>
      <xdr:nvPicPr>
        <xdr:cNvPr id="29" name="図 28">
          <a:extLst>
            <a:ext uri="{FF2B5EF4-FFF2-40B4-BE49-F238E27FC236}">
              <a16:creationId xmlns:a16="http://schemas.microsoft.com/office/drawing/2014/main" id="{F2E6F90C-64E8-4C93-A8FD-186A7C6A7F84}"/>
            </a:ext>
          </a:extLst>
        </xdr:cNvPr>
        <xdr:cNvPicPr>
          <a:picLocks noChangeAspect="1"/>
        </xdr:cNvPicPr>
      </xdr:nvPicPr>
      <xdr:blipFill>
        <a:blip xmlns:r="http://schemas.openxmlformats.org/officeDocument/2006/relationships" r:embed="rId15"/>
        <a:stretch>
          <a:fillRect/>
        </a:stretch>
      </xdr:blipFill>
      <xdr:spPr>
        <a:xfrm>
          <a:off x="0" y="91561920"/>
          <a:ext cx="9707880" cy="6477000"/>
        </a:xfrm>
        <a:prstGeom prst="rect">
          <a:avLst/>
        </a:prstGeom>
      </xdr:spPr>
    </xdr:pic>
    <xdr:clientData/>
  </xdr:twoCellAnchor>
  <xdr:twoCellAnchor editAs="oneCell">
    <xdr:from>
      <xdr:col>0</xdr:col>
      <xdr:colOff>30480</xdr:colOff>
      <xdr:row>585</xdr:row>
      <xdr:rowOff>30480</xdr:rowOff>
    </xdr:from>
    <xdr:to>
      <xdr:col>15</xdr:col>
      <xdr:colOff>601980</xdr:colOff>
      <xdr:row>623</xdr:row>
      <xdr:rowOff>160020</xdr:rowOff>
    </xdr:to>
    <xdr:pic>
      <xdr:nvPicPr>
        <xdr:cNvPr id="31" name="図 30">
          <a:extLst>
            <a:ext uri="{FF2B5EF4-FFF2-40B4-BE49-F238E27FC236}">
              <a16:creationId xmlns:a16="http://schemas.microsoft.com/office/drawing/2014/main" id="{8C5D9B9C-BB72-46A4-93D8-1364DE69DE7E}"/>
            </a:ext>
          </a:extLst>
        </xdr:cNvPr>
        <xdr:cNvPicPr>
          <a:picLocks noChangeAspect="1"/>
        </xdr:cNvPicPr>
      </xdr:nvPicPr>
      <xdr:blipFill>
        <a:blip xmlns:r="http://schemas.openxmlformats.org/officeDocument/2006/relationships" r:embed="rId16"/>
        <a:stretch>
          <a:fillRect/>
        </a:stretch>
      </xdr:blipFill>
      <xdr:spPr>
        <a:xfrm>
          <a:off x="30480" y="98099880"/>
          <a:ext cx="9715500" cy="6499860"/>
        </a:xfrm>
        <a:prstGeom prst="rect">
          <a:avLst/>
        </a:prstGeom>
      </xdr:spPr>
    </xdr:pic>
    <xdr:clientData/>
  </xdr:twoCellAnchor>
  <xdr:twoCellAnchor editAs="oneCell">
    <xdr:from>
      <xdr:col>0</xdr:col>
      <xdr:colOff>0</xdr:colOff>
      <xdr:row>624</xdr:row>
      <xdr:rowOff>38100</xdr:rowOff>
    </xdr:from>
    <xdr:to>
      <xdr:col>15</xdr:col>
      <xdr:colOff>571500</xdr:colOff>
      <xdr:row>662</xdr:row>
      <xdr:rowOff>144780</xdr:rowOff>
    </xdr:to>
    <xdr:pic>
      <xdr:nvPicPr>
        <xdr:cNvPr id="32" name="図 31">
          <a:extLst>
            <a:ext uri="{FF2B5EF4-FFF2-40B4-BE49-F238E27FC236}">
              <a16:creationId xmlns:a16="http://schemas.microsoft.com/office/drawing/2014/main" id="{0E19B810-A754-426C-A8E6-AEF87258B7ED}"/>
            </a:ext>
          </a:extLst>
        </xdr:cNvPr>
        <xdr:cNvPicPr>
          <a:picLocks noChangeAspect="1"/>
        </xdr:cNvPicPr>
      </xdr:nvPicPr>
      <xdr:blipFill>
        <a:blip xmlns:r="http://schemas.openxmlformats.org/officeDocument/2006/relationships" r:embed="rId17"/>
        <a:stretch>
          <a:fillRect/>
        </a:stretch>
      </xdr:blipFill>
      <xdr:spPr>
        <a:xfrm>
          <a:off x="0" y="104645460"/>
          <a:ext cx="9715500" cy="6477000"/>
        </a:xfrm>
        <a:prstGeom prst="rect">
          <a:avLst/>
        </a:prstGeom>
      </xdr:spPr>
    </xdr:pic>
    <xdr:clientData/>
  </xdr:twoCellAnchor>
  <xdr:twoCellAnchor editAs="oneCell">
    <xdr:from>
      <xdr:col>0</xdr:col>
      <xdr:colOff>0</xdr:colOff>
      <xdr:row>663</xdr:row>
      <xdr:rowOff>30480</xdr:rowOff>
    </xdr:from>
    <xdr:to>
      <xdr:col>15</xdr:col>
      <xdr:colOff>556260</xdr:colOff>
      <xdr:row>701</xdr:row>
      <xdr:rowOff>137160</xdr:rowOff>
    </xdr:to>
    <xdr:pic>
      <xdr:nvPicPr>
        <xdr:cNvPr id="33" name="図 32">
          <a:extLst>
            <a:ext uri="{FF2B5EF4-FFF2-40B4-BE49-F238E27FC236}">
              <a16:creationId xmlns:a16="http://schemas.microsoft.com/office/drawing/2014/main" id="{22331A08-9ECD-4A09-A637-6CAF49797BE5}"/>
            </a:ext>
          </a:extLst>
        </xdr:cNvPr>
        <xdr:cNvPicPr>
          <a:picLocks noChangeAspect="1"/>
        </xdr:cNvPicPr>
      </xdr:nvPicPr>
      <xdr:blipFill>
        <a:blip xmlns:r="http://schemas.openxmlformats.org/officeDocument/2006/relationships" r:embed="rId18"/>
        <a:stretch>
          <a:fillRect/>
        </a:stretch>
      </xdr:blipFill>
      <xdr:spPr>
        <a:xfrm>
          <a:off x="0" y="111175800"/>
          <a:ext cx="9700260" cy="6477000"/>
        </a:xfrm>
        <a:prstGeom prst="rect">
          <a:avLst/>
        </a:prstGeom>
      </xdr:spPr>
    </xdr:pic>
    <xdr:clientData/>
  </xdr:twoCellAnchor>
  <xdr:twoCellAnchor editAs="oneCell">
    <xdr:from>
      <xdr:col>0</xdr:col>
      <xdr:colOff>45720</xdr:colOff>
      <xdr:row>702</xdr:row>
      <xdr:rowOff>22860</xdr:rowOff>
    </xdr:from>
    <xdr:to>
      <xdr:col>15</xdr:col>
      <xdr:colOff>601980</xdr:colOff>
      <xdr:row>740</xdr:row>
      <xdr:rowOff>152400</xdr:rowOff>
    </xdr:to>
    <xdr:pic>
      <xdr:nvPicPr>
        <xdr:cNvPr id="34" name="図 33">
          <a:extLst>
            <a:ext uri="{FF2B5EF4-FFF2-40B4-BE49-F238E27FC236}">
              <a16:creationId xmlns:a16="http://schemas.microsoft.com/office/drawing/2014/main" id="{2E472AAD-A7D9-4AE7-92B4-DE7571078805}"/>
            </a:ext>
          </a:extLst>
        </xdr:cNvPr>
        <xdr:cNvPicPr>
          <a:picLocks noChangeAspect="1"/>
        </xdr:cNvPicPr>
      </xdr:nvPicPr>
      <xdr:blipFill>
        <a:blip xmlns:r="http://schemas.openxmlformats.org/officeDocument/2006/relationships" r:embed="rId19"/>
        <a:stretch>
          <a:fillRect/>
        </a:stretch>
      </xdr:blipFill>
      <xdr:spPr>
        <a:xfrm>
          <a:off x="45720" y="117706140"/>
          <a:ext cx="9700260" cy="6499860"/>
        </a:xfrm>
        <a:prstGeom prst="rect">
          <a:avLst/>
        </a:prstGeom>
      </xdr:spPr>
    </xdr:pic>
    <xdr:clientData/>
  </xdr:twoCellAnchor>
  <xdr:twoCellAnchor editAs="oneCell">
    <xdr:from>
      <xdr:col>0</xdr:col>
      <xdr:colOff>7620</xdr:colOff>
      <xdr:row>741</xdr:row>
      <xdr:rowOff>30480</xdr:rowOff>
    </xdr:from>
    <xdr:to>
      <xdr:col>15</xdr:col>
      <xdr:colOff>579120</xdr:colOff>
      <xdr:row>779</xdr:row>
      <xdr:rowOff>144780</xdr:rowOff>
    </xdr:to>
    <xdr:pic>
      <xdr:nvPicPr>
        <xdr:cNvPr id="35" name="図 34">
          <a:extLst>
            <a:ext uri="{FF2B5EF4-FFF2-40B4-BE49-F238E27FC236}">
              <a16:creationId xmlns:a16="http://schemas.microsoft.com/office/drawing/2014/main" id="{3284C8B4-7C39-47F3-9602-54E1ED0530A9}"/>
            </a:ext>
          </a:extLst>
        </xdr:cNvPr>
        <xdr:cNvPicPr>
          <a:picLocks noChangeAspect="1"/>
        </xdr:cNvPicPr>
      </xdr:nvPicPr>
      <xdr:blipFill>
        <a:blip xmlns:r="http://schemas.openxmlformats.org/officeDocument/2006/relationships" r:embed="rId20"/>
        <a:stretch>
          <a:fillRect/>
        </a:stretch>
      </xdr:blipFill>
      <xdr:spPr>
        <a:xfrm>
          <a:off x="7620" y="124251720"/>
          <a:ext cx="9715500" cy="6484620"/>
        </a:xfrm>
        <a:prstGeom prst="rect">
          <a:avLst/>
        </a:prstGeom>
      </xdr:spPr>
    </xdr:pic>
    <xdr:clientData/>
  </xdr:twoCellAnchor>
  <xdr:twoCellAnchor editAs="oneCell">
    <xdr:from>
      <xdr:col>0</xdr:col>
      <xdr:colOff>15240</xdr:colOff>
      <xdr:row>780</xdr:row>
      <xdr:rowOff>22860</xdr:rowOff>
    </xdr:from>
    <xdr:to>
      <xdr:col>15</xdr:col>
      <xdr:colOff>586740</xdr:colOff>
      <xdr:row>818</xdr:row>
      <xdr:rowOff>137160</xdr:rowOff>
    </xdr:to>
    <xdr:pic>
      <xdr:nvPicPr>
        <xdr:cNvPr id="37" name="図 36">
          <a:extLst>
            <a:ext uri="{FF2B5EF4-FFF2-40B4-BE49-F238E27FC236}">
              <a16:creationId xmlns:a16="http://schemas.microsoft.com/office/drawing/2014/main" id="{1D2E99E7-7C21-4352-813B-FCD843710AD9}"/>
            </a:ext>
          </a:extLst>
        </xdr:cNvPr>
        <xdr:cNvPicPr>
          <a:picLocks noChangeAspect="1"/>
        </xdr:cNvPicPr>
      </xdr:nvPicPr>
      <xdr:blipFill>
        <a:blip xmlns:r="http://schemas.openxmlformats.org/officeDocument/2006/relationships" r:embed="rId21"/>
        <a:stretch>
          <a:fillRect/>
        </a:stretch>
      </xdr:blipFill>
      <xdr:spPr>
        <a:xfrm>
          <a:off x="15240" y="130782060"/>
          <a:ext cx="9715500" cy="648462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B13"/>
  <sheetViews>
    <sheetView workbookViewId="0">
      <selection activeCell="A3" sqref="A3"/>
    </sheetView>
  </sheetViews>
  <sheetFormatPr defaultRowHeight="13.2"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18962-DDA8-4337-8042-DD6D26B035D4}">
  <dimension ref="B2:W109"/>
  <sheetViews>
    <sheetView zoomScale="115" zoomScaleNormal="115" workbookViewId="0">
      <pane ySplit="8" topLeftCell="A96" activePane="bottomLeft" state="frozen"/>
      <selection pane="bottomLeft" activeCell="R102" sqref="R102:S102"/>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62</v>
      </c>
      <c r="I2" s="76"/>
      <c r="J2" s="61" t="s">
        <v>7</v>
      </c>
      <c r="K2" s="61"/>
      <c r="L2" s="81">
        <v>300000</v>
      </c>
      <c r="M2" s="80"/>
      <c r="N2" s="61" t="s">
        <v>8</v>
      </c>
      <c r="O2" s="61"/>
      <c r="P2" s="77">
        <f>SUM(L2,D4)</f>
        <v>211286.00903847942</v>
      </c>
      <c r="Q2" s="76"/>
      <c r="R2" s="1"/>
      <c r="S2" s="1"/>
      <c r="T2" s="1"/>
    </row>
    <row r="3" spans="2:23" ht="57" customHeight="1" x14ac:dyDescent="0.2">
      <c r="B3" s="61" t="s">
        <v>9</v>
      </c>
      <c r="C3" s="61"/>
      <c r="D3" s="78" t="s">
        <v>38</v>
      </c>
      <c r="E3" s="78"/>
      <c r="F3" s="78"/>
      <c r="G3" s="78"/>
      <c r="H3" s="78"/>
      <c r="I3" s="78"/>
      <c r="J3" s="61" t="s">
        <v>10</v>
      </c>
      <c r="K3" s="61"/>
      <c r="L3" s="78" t="s">
        <v>63</v>
      </c>
      <c r="M3" s="79"/>
      <c r="N3" s="79"/>
      <c r="O3" s="79"/>
      <c r="P3" s="79"/>
      <c r="Q3" s="79"/>
      <c r="R3" s="1"/>
      <c r="S3" s="1"/>
    </row>
    <row r="4" spans="2:23" x14ac:dyDescent="0.2">
      <c r="B4" s="61" t="s">
        <v>11</v>
      </c>
      <c r="C4" s="61"/>
      <c r="D4" s="59">
        <f>SUM($R$9:$S$993)</f>
        <v>-88713.990961520569</v>
      </c>
      <c r="E4" s="59"/>
      <c r="F4" s="61" t="s">
        <v>12</v>
      </c>
      <c r="G4" s="61"/>
      <c r="H4" s="75">
        <f>SUM($T$9:$U$108)</f>
        <v>-158.58000000000155</v>
      </c>
      <c r="I4" s="76"/>
      <c r="J4" s="58" t="s">
        <v>13</v>
      </c>
      <c r="K4" s="58"/>
      <c r="L4" s="77">
        <f>MAX($C$9:$D$990)-C9</f>
        <v>66915.923148410162</v>
      </c>
      <c r="M4" s="77"/>
      <c r="N4" s="58" t="s">
        <v>14</v>
      </c>
      <c r="O4" s="58"/>
      <c r="P4" s="59">
        <f>SUMIF(R9:S990,"&lt;0",R9:S990)</f>
        <v>-553046.39421391371</v>
      </c>
      <c r="Q4" s="59"/>
      <c r="R4" s="1"/>
      <c r="S4" s="1"/>
      <c r="T4" s="1"/>
    </row>
    <row r="5" spans="2:23" x14ac:dyDescent="0.2">
      <c r="B5" s="40" t="s">
        <v>15</v>
      </c>
      <c r="C5" s="39">
        <f>COUNTIF($R$9:$R$990,"&gt;0")</f>
        <v>32</v>
      </c>
      <c r="D5" s="38" t="s">
        <v>16</v>
      </c>
      <c r="E5" s="16">
        <f>COUNTIF($R$9:$R$990,"&lt;0")</f>
        <v>68</v>
      </c>
      <c r="F5" s="38" t="s">
        <v>17</v>
      </c>
      <c r="G5" s="39">
        <f>COUNTIF($R$9:$R$990,"=0")</f>
        <v>0</v>
      </c>
      <c r="H5" s="38" t="s">
        <v>18</v>
      </c>
      <c r="I5" s="3">
        <f>C5/SUM(C5,E5,G5)</f>
        <v>0.32</v>
      </c>
      <c r="J5" s="60" t="s">
        <v>19</v>
      </c>
      <c r="K5" s="61"/>
      <c r="L5" s="62">
        <f>MAX(V9:V993)</f>
        <v>3</v>
      </c>
      <c r="M5" s="63"/>
      <c r="N5" s="18" t="s">
        <v>20</v>
      </c>
      <c r="O5" s="9"/>
      <c r="P5" s="62">
        <f>MAX(W9:W993)</f>
        <v>10</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43468</v>
      </c>
      <c r="G9" s="42" t="s">
        <v>3</v>
      </c>
      <c r="H9" s="44">
        <v>0.97141</v>
      </c>
      <c r="I9" s="44"/>
      <c r="J9" s="42">
        <v>10</v>
      </c>
      <c r="K9" s="45">
        <f t="shared" ref="K9:K72" si="0">IF(J9="","",C9*0.03)</f>
        <v>9000</v>
      </c>
      <c r="L9" s="46"/>
      <c r="M9" s="6">
        <f>IF(J9="","",(K9/J9)/LOOKUP(RIGHT($D$2,3),定数!$A$6:$A$13,定数!$B$6:$B$13))</f>
        <v>8.1818181818181817</v>
      </c>
      <c r="N9" s="42">
        <v>2018</v>
      </c>
      <c r="O9" s="8">
        <v>43468</v>
      </c>
      <c r="P9" s="44">
        <v>0.97241</v>
      </c>
      <c r="Q9" s="44"/>
      <c r="R9" s="47">
        <f>IF(P9="","",T9*M9*LOOKUP(RIGHT($D$2,3),定数!$A$6:$A$13,定数!$B$6:$B$13))</f>
        <v>-9000.0000000000073</v>
      </c>
      <c r="S9" s="47"/>
      <c r="T9" s="48">
        <f>IF(P9="","",IF(G9="買",(P9-H9),(H9-P9))*IF(RIGHT($D$2,3)="JPY",100,10000))</f>
        <v>-10.000000000000009</v>
      </c>
      <c r="U9" s="48"/>
      <c r="V9" s="35">
        <f>IF(T9&lt;&gt;"",IF(T9&gt;0,1+V8,0),"")</f>
        <v>0</v>
      </c>
      <c r="W9">
        <f>IF(T9&lt;&gt;"",IF(T9&lt;0,1+W8,0),"")</f>
        <v>1</v>
      </c>
    </row>
    <row r="10" spans="2:23" x14ac:dyDescent="0.2">
      <c r="B10" s="42">
        <v>2</v>
      </c>
      <c r="C10" s="43">
        <f t="shared" ref="C10:C73" si="1">IF(R9="","",C9+R9)</f>
        <v>291000</v>
      </c>
      <c r="D10" s="43"/>
      <c r="E10" s="42">
        <v>2018</v>
      </c>
      <c r="F10" s="8">
        <v>43469</v>
      </c>
      <c r="G10" s="42" t="s">
        <v>4</v>
      </c>
      <c r="H10" s="44">
        <v>0.97782599999999997</v>
      </c>
      <c r="I10" s="44"/>
      <c r="J10" s="42">
        <v>16.260000000000002</v>
      </c>
      <c r="K10" s="45">
        <f t="shared" si="0"/>
        <v>8730</v>
      </c>
      <c r="L10" s="46"/>
      <c r="M10" s="6">
        <f>IF(J10="","",(K10/J10)/LOOKUP(RIGHT($D$2,3),定数!$A$6:$A$13,定数!$B$6:$B$13))</f>
        <v>4.8809124454880912</v>
      </c>
      <c r="N10" s="42">
        <v>2018</v>
      </c>
      <c r="O10" s="8">
        <v>43469</v>
      </c>
      <c r="P10" s="44">
        <v>0.97619999999999996</v>
      </c>
      <c r="Q10" s="44"/>
      <c r="R10" s="47">
        <f>IF(P10="","",T10*M10*LOOKUP(RIGHT($D$2,3),定数!$A$6:$A$13,定数!$B$6:$B$13))</f>
        <v>-8730.0000000000873</v>
      </c>
      <c r="S10" s="47"/>
      <c r="T10" s="48">
        <f>IF(P10="","",IF(G10="買",(P10-H10),(H10-P10))*IF(RIGHT($D$2,3)="JPY",100,10000))</f>
        <v>-16.260000000000161</v>
      </c>
      <c r="U10" s="48"/>
      <c r="V10" s="23">
        <f>IF(T10&lt;&gt;"",IF(T10&gt;0,1+V9,0),"")</f>
        <v>0</v>
      </c>
      <c r="W10">
        <f t="shared" ref="W10:W73" si="2">IF(T10&lt;&gt;"",IF(T10&lt;0,1+W9,0),"")</f>
        <v>2</v>
      </c>
    </row>
    <row r="11" spans="2:23" x14ac:dyDescent="0.2">
      <c r="B11" s="42">
        <v>3</v>
      </c>
      <c r="C11" s="43">
        <f t="shared" si="1"/>
        <v>282269.99999999988</v>
      </c>
      <c r="D11" s="43"/>
      <c r="E11" s="42">
        <v>2018</v>
      </c>
      <c r="F11" s="8">
        <v>43474</v>
      </c>
      <c r="G11" s="42" t="s">
        <v>4</v>
      </c>
      <c r="H11" s="44">
        <v>0.97735000000000005</v>
      </c>
      <c r="I11" s="44"/>
      <c r="J11" s="42">
        <v>9.5</v>
      </c>
      <c r="K11" s="45">
        <f t="shared" si="0"/>
        <v>8468.0999999999967</v>
      </c>
      <c r="L11" s="46"/>
      <c r="M11" s="6">
        <f>IF(J11="","",(K11/J11)/LOOKUP(RIGHT($D$2,3),定数!$A$6:$A$13,定数!$B$6:$B$13))</f>
        <v>8.1034449760765508</v>
      </c>
      <c r="N11" s="42">
        <v>2018</v>
      </c>
      <c r="O11" s="8">
        <v>43474</v>
      </c>
      <c r="P11" s="44">
        <v>0.97914999999999996</v>
      </c>
      <c r="Q11" s="44"/>
      <c r="R11" s="47">
        <f>IF(P11="","",T11*M11*LOOKUP(RIGHT($D$2,3),定数!$A$6:$A$13,定数!$B$6:$B$13))</f>
        <v>16044.82105263079</v>
      </c>
      <c r="S11" s="47"/>
      <c r="T11" s="48">
        <f t="shared" ref="T11:T74" si="3">IF(P11="","",IF(G11="買",(P11-H11),(H11-P11))*IF(RIGHT($D$2,3)="JPY",100,10000))</f>
        <v>17.999999999999126</v>
      </c>
      <c r="U11" s="48"/>
      <c r="V11" s="23">
        <f>IF(T11&lt;&gt;"",IF(T11&gt;0,1+V10,0),"")</f>
        <v>1</v>
      </c>
      <c r="W11">
        <f t="shared" si="2"/>
        <v>0</v>
      </c>
    </row>
    <row r="12" spans="2:23" x14ac:dyDescent="0.2">
      <c r="B12" s="42">
        <v>4</v>
      </c>
      <c r="C12" s="43">
        <f t="shared" si="1"/>
        <v>298314.82105263066</v>
      </c>
      <c r="D12" s="43"/>
      <c r="E12" s="42">
        <v>2018</v>
      </c>
      <c r="F12" s="8">
        <v>43476</v>
      </c>
      <c r="G12" s="42" t="s">
        <v>3</v>
      </c>
      <c r="H12" s="44">
        <v>0.97779000000000005</v>
      </c>
      <c r="I12" s="44"/>
      <c r="J12" s="42">
        <v>5.9</v>
      </c>
      <c r="K12" s="45">
        <f t="shared" si="0"/>
        <v>8949.4446315789191</v>
      </c>
      <c r="L12" s="46"/>
      <c r="M12" s="6">
        <f>IF(J12="","",(K12/J12)/LOOKUP(RIGHT($D$2,3),定数!$A$6:$A$13,定数!$B$6:$B$13))</f>
        <v>13.789591111831923</v>
      </c>
      <c r="N12" s="42">
        <v>2018</v>
      </c>
      <c r="O12" s="8">
        <v>43476</v>
      </c>
      <c r="P12" s="44">
        <v>0.97838000000000003</v>
      </c>
      <c r="Q12" s="44"/>
      <c r="R12" s="47">
        <f>IF(P12="","",T12*M12*LOOKUP(RIGHT($D$2,3),定数!$A$6:$A$13,定数!$B$6:$B$13))</f>
        <v>-8949.4446315786063</v>
      </c>
      <c r="S12" s="47"/>
      <c r="T12" s="48">
        <f t="shared" si="3"/>
        <v>-5.8999999999997943</v>
      </c>
      <c r="U12" s="48"/>
      <c r="V12" s="23">
        <f>IF(T12&lt;&gt;"",IF(T12&gt;0,1+V11,0),"")</f>
        <v>0</v>
      </c>
      <c r="W12">
        <f t="shared" si="2"/>
        <v>1</v>
      </c>
    </row>
    <row r="13" spans="2:23" x14ac:dyDescent="0.2">
      <c r="B13" s="42">
        <v>5</v>
      </c>
      <c r="C13" s="43">
        <f t="shared" si="1"/>
        <v>289365.37642105203</v>
      </c>
      <c r="D13" s="43"/>
      <c r="E13" s="42">
        <v>2018</v>
      </c>
      <c r="F13" s="8">
        <v>43481</v>
      </c>
      <c r="G13" s="42" t="s">
        <v>4</v>
      </c>
      <c r="H13" s="44">
        <v>0.96431</v>
      </c>
      <c r="I13" s="44"/>
      <c r="J13" s="42">
        <v>16.3</v>
      </c>
      <c r="K13" s="45">
        <f t="shared" si="0"/>
        <v>8680.9612926315604</v>
      </c>
      <c r="L13" s="46"/>
      <c r="M13" s="6">
        <f>IF(J13="","",(K13/J13)/LOOKUP(RIGHT($D$2,3),定数!$A$6:$A$13,定数!$B$6:$B$13))</f>
        <v>4.841584658467128</v>
      </c>
      <c r="N13" s="42">
        <v>2018</v>
      </c>
      <c r="O13" s="8">
        <v>43481</v>
      </c>
      <c r="P13" s="44">
        <v>0.96267999999999998</v>
      </c>
      <c r="Q13" s="44"/>
      <c r="R13" s="47">
        <f>IF(P13="","",T13*M13*LOOKUP(RIGHT($D$2,3),定数!$A$6:$A$13,定数!$B$6:$B$13))</f>
        <v>-8680.9612926316695</v>
      </c>
      <c r="S13" s="47"/>
      <c r="T13" s="48">
        <f t="shared" si="3"/>
        <v>-16.300000000000203</v>
      </c>
      <c r="U13" s="48"/>
      <c r="V13" s="23">
        <f t="shared" ref="V13:V22" si="4">IF(T13&lt;&gt;"",IF(T13&gt;0,1+V12,0),"")</f>
        <v>0</v>
      </c>
      <c r="W13">
        <f t="shared" si="2"/>
        <v>2</v>
      </c>
    </row>
    <row r="14" spans="2:23" x14ac:dyDescent="0.2">
      <c r="B14" s="42">
        <v>6</v>
      </c>
      <c r="C14" s="43">
        <f t="shared" si="1"/>
        <v>280684.41512842034</v>
      </c>
      <c r="D14" s="43"/>
      <c r="E14" s="42">
        <v>2018</v>
      </c>
      <c r="F14" s="8">
        <v>43481</v>
      </c>
      <c r="G14" s="42" t="s">
        <v>4</v>
      </c>
      <c r="H14" s="44">
        <v>0.96499000000000001</v>
      </c>
      <c r="I14" s="44"/>
      <c r="J14" s="42">
        <v>25.9</v>
      </c>
      <c r="K14" s="45">
        <f t="shared" si="0"/>
        <v>8420.5324538526093</v>
      </c>
      <c r="L14" s="46"/>
      <c r="M14" s="6">
        <f>IF(J14="","",(K14/J14)/LOOKUP(RIGHT($D$2,3),定数!$A$6:$A$13,定数!$B$6:$B$13))</f>
        <v>2.9556098469121128</v>
      </c>
      <c r="N14" s="42">
        <v>2018</v>
      </c>
      <c r="O14" s="8">
        <v>43482</v>
      </c>
      <c r="P14" s="44">
        <v>0.96240000000000003</v>
      </c>
      <c r="Q14" s="44"/>
      <c r="R14" s="47">
        <f>IF(P14="","",T14*M14*LOOKUP(RIGHT($D$2,3),定数!$A$6:$A$13,定数!$B$6:$B$13))</f>
        <v>-8420.5324538525492</v>
      </c>
      <c r="S14" s="47"/>
      <c r="T14" s="48">
        <f t="shared" si="3"/>
        <v>-25.899999999999814</v>
      </c>
      <c r="U14" s="48"/>
      <c r="V14" s="23">
        <f t="shared" si="4"/>
        <v>0</v>
      </c>
      <c r="W14">
        <f t="shared" si="2"/>
        <v>3</v>
      </c>
    </row>
    <row r="15" spans="2:23" x14ac:dyDescent="0.2">
      <c r="B15" s="42">
        <v>7</v>
      </c>
      <c r="C15" s="43">
        <f t="shared" si="1"/>
        <v>272263.88267456781</v>
      </c>
      <c r="D15" s="43"/>
      <c r="E15" s="42">
        <v>2018</v>
      </c>
      <c r="F15" s="8">
        <v>43490</v>
      </c>
      <c r="G15" s="42" t="s">
        <v>3</v>
      </c>
      <c r="H15" s="44">
        <v>0.94510000000000005</v>
      </c>
      <c r="I15" s="44"/>
      <c r="J15" s="42">
        <v>14.2</v>
      </c>
      <c r="K15" s="45">
        <f t="shared" si="0"/>
        <v>8167.9164802370342</v>
      </c>
      <c r="L15" s="46"/>
      <c r="M15" s="6">
        <f>IF(J15="","",(K15/J15)/LOOKUP(RIGHT($D$2,3),定数!$A$6:$A$13,定数!$B$6:$B$13))</f>
        <v>5.2291398721107774</v>
      </c>
      <c r="N15" s="42">
        <v>2018</v>
      </c>
      <c r="O15" s="8">
        <v>43490</v>
      </c>
      <c r="P15" s="44">
        <v>0.94235999999999998</v>
      </c>
      <c r="Q15" s="44"/>
      <c r="R15" s="47">
        <f>IF(P15="","",T15*M15*LOOKUP(RIGHT($D$2,3),定数!$A$6:$A$13,定数!$B$6:$B$13))</f>
        <v>15760.627574542319</v>
      </c>
      <c r="S15" s="47"/>
      <c r="T15" s="48">
        <f t="shared" si="3"/>
        <v>27.400000000000759</v>
      </c>
      <c r="U15" s="48"/>
      <c r="V15" s="23">
        <f t="shared" si="4"/>
        <v>1</v>
      </c>
      <c r="W15">
        <f t="shared" si="2"/>
        <v>0</v>
      </c>
    </row>
    <row r="16" spans="2:23" x14ac:dyDescent="0.2">
      <c r="B16" s="42">
        <v>8</v>
      </c>
      <c r="C16" s="43">
        <f t="shared" si="1"/>
        <v>288024.51024911011</v>
      </c>
      <c r="D16" s="43"/>
      <c r="E16" s="42">
        <v>2018</v>
      </c>
      <c r="F16" s="8">
        <v>43494</v>
      </c>
      <c r="G16" s="42" t="s">
        <v>4</v>
      </c>
      <c r="H16" s="44">
        <v>0.93694</v>
      </c>
      <c r="I16" s="44"/>
      <c r="J16" s="42">
        <v>17.399999999999999</v>
      </c>
      <c r="K16" s="45">
        <f t="shared" si="0"/>
        <v>8640.7353074733037</v>
      </c>
      <c r="L16" s="46"/>
      <c r="M16" s="6">
        <f>IF(J16="","",(K16/J16)/LOOKUP(RIGHT($D$2,3),定数!$A$6:$A$13,定数!$B$6:$B$13))</f>
        <v>4.5144907562556451</v>
      </c>
      <c r="N16" s="42">
        <v>2018</v>
      </c>
      <c r="O16" s="8">
        <v>43494</v>
      </c>
      <c r="P16" s="44">
        <v>0.93520000000000003</v>
      </c>
      <c r="Q16" s="44"/>
      <c r="R16" s="47">
        <f>IF(P16="","",T16*M16*LOOKUP(RIGHT($D$2,3),定数!$A$6:$A$13,定数!$B$6:$B$13))</f>
        <v>-8640.7353074731236</v>
      </c>
      <c r="S16" s="47"/>
      <c r="T16" s="48">
        <f t="shared" si="3"/>
        <v>-17.399999999999636</v>
      </c>
      <c r="U16" s="48"/>
      <c r="V16" s="23">
        <f t="shared" si="4"/>
        <v>0</v>
      </c>
      <c r="W16">
        <f t="shared" si="2"/>
        <v>1</v>
      </c>
    </row>
    <row r="17" spans="2:23" x14ac:dyDescent="0.2">
      <c r="B17" s="42">
        <v>9</v>
      </c>
      <c r="C17" s="43">
        <f t="shared" si="1"/>
        <v>279383.77494163701</v>
      </c>
      <c r="D17" s="43"/>
      <c r="E17" s="42">
        <v>2018</v>
      </c>
      <c r="F17" s="8">
        <v>43509</v>
      </c>
      <c r="G17" s="42" t="s">
        <v>4</v>
      </c>
      <c r="H17" s="44">
        <v>0.93872999999999995</v>
      </c>
      <c r="I17" s="44"/>
      <c r="J17" s="42">
        <v>11</v>
      </c>
      <c r="K17" s="45">
        <f t="shared" si="0"/>
        <v>8381.5132482491099</v>
      </c>
      <c r="L17" s="46"/>
      <c r="M17" s="6">
        <f>IF(J17="","",(K17/J17)/LOOKUP(RIGHT($D$2,3),定数!$A$6:$A$13,定数!$B$6:$B$13))</f>
        <v>6.926870453098438</v>
      </c>
      <c r="N17" s="42">
        <v>2018</v>
      </c>
      <c r="O17" s="8">
        <v>43509</v>
      </c>
      <c r="P17" s="44">
        <v>0.93762999999999996</v>
      </c>
      <c r="Q17" s="44"/>
      <c r="R17" s="47">
        <f>IF(P17="","",T17*M17*LOOKUP(RIGHT($D$2,3),定数!$A$6:$A$13,定数!$B$6:$B$13))</f>
        <v>-8381.5132482490317</v>
      </c>
      <c r="S17" s="47"/>
      <c r="T17" s="48">
        <f t="shared" si="3"/>
        <v>-10.999999999999899</v>
      </c>
      <c r="U17" s="48"/>
      <c r="V17" s="23">
        <f t="shared" si="4"/>
        <v>0</v>
      </c>
      <c r="W17">
        <f t="shared" si="2"/>
        <v>2</v>
      </c>
    </row>
    <row r="18" spans="2:23" x14ac:dyDescent="0.2">
      <c r="B18" s="42">
        <v>10</v>
      </c>
      <c r="C18" s="43">
        <f t="shared" si="1"/>
        <v>271002.26169338799</v>
      </c>
      <c r="D18" s="43"/>
      <c r="E18" s="42">
        <v>2018</v>
      </c>
      <c r="F18" s="8">
        <v>43511</v>
      </c>
      <c r="G18" s="42" t="s">
        <v>3</v>
      </c>
      <c r="H18" s="44">
        <v>0.92513000000000001</v>
      </c>
      <c r="I18" s="44"/>
      <c r="J18" s="42">
        <v>15.2</v>
      </c>
      <c r="K18" s="45">
        <f t="shared" si="0"/>
        <v>8130.067850801639</v>
      </c>
      <c r="L18" s="46"/>
      <c r="M18" s="6">
        <f>IF(J18="","",(K18/J18)/LOOKUP(RIGHT($D$2,3),定数!$A$6:$A$13,定数!$B$6:$B$13))</f>
        <v>4.8624807720105494</v>
      </c>
      <c r="N18" s="42">
        <v>2018</v>
      </c>
      <c r="O18" s="8">
        <v>43512</v>
      </c>
      <c r="P18" s="44">
        <v>0.92218999999999995</v>
      </c>
      <c r="Q18" s="44"/>
      <c r="R18" s="47">
        <f>IF(P18="","",T18*M18*LOOKUP(RIGHT($D$2,3),定数!$A$6:$A$13,定数!$B$6:$B$13))</f>
        <v>15725.262816682403</v>
      </c>
      <c r="S18" s="47"/>
      <c r="T18" s="48">
        <f t="shared" si="3"/>
        <v>29.400000000000539</v>
      </c>
      <c r="U18" s="48"/>
      <c r="V18" s="23">
        <f t="shared" si="4"/>
        <v>1</v>
      </c>
      <c r="W18">
        <f t="shared" si="2"/>
        <v>0</v>
      </c>
    </row>
    <row r="19" spans="2:23" x14ac:dyDescent="0.2">
      <c r="B19" s="42">
        <v>11</v>
      </c>
      <c r="C19" s="43">
        <f t="shared" si="1"/>
        <v>286727.52451007039</v>
      </c>
      <c r="D19" s="43"/>
      <c r="E19" s="42">
        <v>2018</v>
      </c>
      <c r="F19" s="8">
        <v>43515</v>
      </c>
      <c r="G19" s="42" t="s">
        <v>4</v>
      </c>
      <c r="H19" s="44">
        <v>0.92730000000000001</v>
      </c>
      <c r="I19" s="44"/>
      <c r="J19" s="42">
        <v>9.4</v>
      </c>
      <c r="K19" s="45">
        <f t="shared" si="0"/>
        <v>8601.8257353021108</v>
      </c>
      <c r="L19" s="46"/>
      <c r="M19" s="6">
        <f>IF(J19="","",(K19/J19)/LOOKUP(RIGHT($D$2,3),定数!$A$6:$A$13,定数!$B$6:$B$13))</f>
        <v>8.3189804016461419</v>
      </c>
      <c r="N19" s="42">
        <v>2018</v>
      </c>
      <c r="O19" s="8">
        <v>43515</v>
      </c>
      <c r="P19" s="44">
        <v>0.92635999999999996</v>
      </c>
      <c r="Q19" s="44"/>
      <c r="R19" s="47">
        <f>IF(P19="","",T19*M19*LOOKUP(RIGHT($D$2,3),定数!$A$6:$A$13,定数!$B$6:$B$13))</f>
        <v>-8601.8257353025856</v>
      </c>
      <c r="S19" s="47"/>
      <c r="T19" s="48">
        <f t="shared" si="3"/>
        <v>-9.4000000000005191</v>
      </c>
      <c r="U19" s="48"/>
      <c r="V19" s="23">
        <f t="shared" si="4"/>
        <v>0</v>
      </c>
      <c r="W19">
        <f t="shared" si="2"/>
        <v>1</v>
      </c>
    </row>
    <row r="20" spans="2:23" x14ac:dyDescent="0.2">
      <c r="B20" s="42">
        <v>12</v>
      </c>
      <c r="C20" s="43">
        <f t="shared" si="1"/>
        <v>278125.69877476781</v>
      </c>
      <c r="D20" s="43"/>
      <c r="E20" s="42">
        <v>2018</v>
      </c>
      <c r="F20" s="8">
        <v>43515</v>
      </c>
      <c r="G20" s="42" t="s">
        <v>4</v>
      </c>
      <c r="H20" s="44">
        <v>0.92749000000000004</v>
      </c>
      <c r="I20" s="44"/>
      <c r="J20" s="42">
        <v>12.6</v>
      </c>
      <c r="K20" s="45">
        <f t="shared" si="0"/>
        <v>8343.7709632430342</v>
      </c>
      <c r="L20" s="46"/>
      <c r="M20" s="6">
        <f>IF(J20="","",(K20/J20)/LOOKUP(RIGHT($D$2,3),定数!$A$6:$A$13,定数!$B$6:$B$13))</f>
        <v>6.0200367700166195</v>
      </c>
      <c r="N20" s="42">
        <v>2018</v>
      </c>
      <c r="O20" s="8">
        <v>43515</v>
      </c>
      <c r="P20" s="44">
        <v>0.92991000000000001</v>
      </c>
      <c r="Q20" s="44"/>
      <c r="R20" s="47">
        <f>IF(P20="","",T20*M20*LOOKUP(RIGHT($D$2,3),定数!$A$6:$A$13,定数!$B$6:$B$13))</f>
        <v>16025.337881784093</v>
      </c>
      <c r="S20" s="47"/>
      <c r="T20" s="48">
        <f t="shared" si="3"/>
        <v>24.199999999999775</v>
      </c>
      <c r="U20" s="48"/>
      <c r="V20" s="23">
        <f t="shared" si="4"/>
        <v>1</v>
      </c>
      <c r="W20">
        <f t="shared" si="2"/>
        <v>0</v>
      </c>
    </row>
    <row r="21" spans="2:23" x14ac:dyDescent="0.2">
      <c r="B21" s="42">
        <v>13</v>
      </c>
      <c r="C21" s="43">
        <f t="shared" si="1"/>
        <v>294151.03665655188</v>
      </c>
      <c r="D21" s="43"/>
      <c r="E21" s="42">
        <v>2018</v>
      </c>
      <c r="F21" s="8">
        <v>43524</v>
      </c>
      <c r="G21" s="42" t="s">
        <v>4</v>
      </c>
      <c r="H21" s="44">
        <v>0.93932000000000004</v>
      </c>
      <c r="I21" s="44"/>
      <c r="J21" s="42">
        <v>13.2</v>
      </c>
      <c r="K21" s="45">
        <f t="shared" si="0"/>
        <v>8824.5310996965563</v>
      </c>
      <c r="L21" s="46"/>
      <c r="M21" s="6">
        <f>IF(J21="","",(K21/J21)/LOOKUP(RIGHT($D$2,3),定数!$A$6:$A$13,定数!$B$6:$B$13))</f>
        <v>6.0775007573667743</v>
      </c>
      <c r="N21" s="42">
        <v>2018</v>
      </c>
      <c r="O21" s="8">
        <v>43524</v>
      </c>
      <c r="P21" s="44">
        <v>0.94186000000000003</v>
      </c>
      <c r="Q21" s="44"/>
      <c r="R21" s="47">
        <f>IF(P21="","",T21*M21*LOOKUP(RIGHT($D$2,3),定数!$A$6:$A$13,定数!$B$6:$B$13))</f>
        <v>16980.53711608268</v>
      </c>
      <c r="S21" s="47"/>
      <c r="T21" s="48">
        <f t="shared" si="3"/>
        <v>25.399999999999867</v>
      </c>
      <c r="U21" s="48"/>
      <c r="V21" s="23">
        <f t="shared" si="4"/>
        <v>2</v>
      </c>
      <c r="W21">
        <f t="shared" si="2"/>
        <v>0</v>
      </c>
    </row>
    <row r="22" spans="2:23" x14ac:dyDescent="0.2">
      <c r="B22" s="42">
        <v>14</v>
      </c>
      <c r="C22" s="43">
        <f t="shared" si="1"/>
        <v>311131.57377263455</v>
      </c>
      <c r="D22" s="43"/>
      <c r="E22" s="42">
        <v>2018</v>
      </c>
      <c r="F22" s="8">
        <v>43524</v>
      </c>
      <c r="G22" s="42" t="s">
        <v>4</v>
      </c>
      <c r="H22" s="44">
        <v>0.93923999999999996</v>
      </c>
      <c r="I22" s="44"/>
      <c r="J22" s="42">
        <v>7</v>
      </c>
      <c r="K22" s="45">
        <f t="shared" si="0"/>
        <v>9333.9472131790371</v>
      </c>
      <c r="L22" s="46"/>
      <c r="M22" s="6">
        <f>IF(J22="","",(K22/J22)/LOOKUP(RIGHT($D$2,3),定数!$A$6:$A$13,定数!$B$6:$B$13))</f>
        <v>12.122009367764983</v>
      </c>
      <c r="N22" s="42">
        <v>2018</v>
      </c>
      <c r="O22" s="8">
        <v>43524</v>
      </c>
      <c r="P22" s="44">
        <v>0.94054000000000004</v>
      </c>
      <c r="Q22" s="44"/>
      <c r="R22" s="47">
        <f>IF(P22="","",T22*M22*LOOKUP(RIGHT($D$2,3),定数!$A$6:$A$13,定数!$B$6:$B$13))</f>
        <v>17334.473395904977</v>
      </c>
      <c r="S22" s="47"/>
      <c r="T22" s="48">
        <f t="shared" si="3"/>
        <v>13.000000000000789</v>
      </c>
      <c r="U22" s="48"/>
      <c r="V22" s="23">
        <f t="shared" si="4"/>
        <v>3</v>
      </c>
      <c r="W22">
        <f t="shared" si="2"/>
        <v>0</v>
      </c>
    </row>
    <row r="23" spans="2:23" x14ac:dyDescent="0.2">
      <c r="B23" s="42">
        <v>15</v>
      </c>
      <c r="C23" s="43">
        <f t="shared" si="1"/>
        <v>328466.04716853955</v>
      </c>
      <c r="D23" s="43"/>
      <c r="E23" s="42">
        <v>2018</v>
      </c>
      <c r="F23" s="8">
        <v>43524</v>
      </c>
      <c r="G23" s="42" t="s">
        <v>4</v>
      </c>
      <c r="H23" s="44">
        <v>0.93954000000000004</v>
      </c>
      <c r="I23" s="44"/>
      <c r="J23" s="42">
        <v>8.1999999999999993</v>
      </c>
      <c r="K23" s="45">
        <f t="shared" si="0"/>
        <v>9853.9814150561851</v>
      </c>
      <c r="L23" s="46"/>
      <c r="M23" s="6">
        <f>IF(J23="","",(K23/J23)/LOOKUP(RIGHT($D$2,3),定数!$A$6:$A$13,定数!$B$6:$B$13))</f>
        <v>10.924591369241892</v>
      </c>
      <c r="N23" s="42">
        <v>2018</v>
      </c>
      <c r="O23" s="8">
        <v>43524</v>
      </c>
      <c r="P23" s="44">
        <v>0.94108000000000003</v>
      </c>
      <c r="Q23" s="44"/>
      <c r="R23" s="47">
        <f>IF(P23="","",T23*M23*LOOKUP(RIGHT($D$2,3),定数!$A$6:$A$13,定数!$B$6:$B$13))</f>
        <v>18506.257779495594</v>
      </c>
      <c r="S23" s="47"/>
      <c r="T23" s="48">
        <f t="shared" si="3"/>
        <v>15.399999999999858</v>
      </c>
      <c r="U23" s="48"/>
      <c r="V23" t="str">
        <f t="shared" ref="V23:W74" si="5">IF(S23&lt;&gt;"",IF(S23&lt;0,1+V22,0),"")</f>
        <v/>
      </c>
      <c r="W23">
        <f t="shared" si="2"/>
        <v>0</v>
      </c>
    </row>
    <row r="24" spans="2:23" x14ac:dyDescent="0.2">
      <c r="B24" s="42">
        <v>16</v>
      </c>
      <c r="C24" s="43">
        <f t="shared" si="1"/>
        <v>346972.30494803516</v>
      </c>
      <c r="D24" s="43"/>
      <c r="E24" s="42">
        <v>2018</v>
      </c>
      <c r="F24" s="8">
        <v>43526</v>
      </c>
      <c r="G24" s="42" t="s">
        <v>3</v>
      </c>
      <c r="H24" s="44">
        <v>0.93915000000000004</v>
      </c>
      <c r="I24" s="44"/>
      <c r="J24" s="42">
        <v>11.9</v>
      </c>
      <c r="K24" s="45">
        <f t="shared" si="0"/>
        <v>10409.169148441055</v>
      </c>
      <c r="L24" s="46"/>
      <c r="M24" s="6">
        <f>IF(J24="","",(K24/J24)/LOOKUP(RIGHT($D$2,3),定数!$A$6:$A$13,定数!$B$6:$B$13))</f>
        <v>7.9520008773422877</v>
      </c>
      <c r="N24" s="42">
        <v>2018</v>
      </c>
      <c r="O24" s="8">
        <v>43526</v>
      </c>
      <c r="P24" s="44">
        <v>0.93686999999999998</v>
      </c>
      <c r="Q24" s="44"/>
      <c r="R24" s="47">
        <f>IF(P24="","",T24*M24*LOOKUP(RIGHT($D$2,3),定数!$A$6:$A$13,定数!$B$6:$B$13))</f>
        <v>19943.618200374978</v>
      </c>
      <c r="S24" s="47"/>
      <c r="T24" s="48">
        <f t="shared" si="3"/>
        <v>22.800000000000598</v>
      </c>
      <c r="U24" s="48"/>
      <c r="V24" t="str">
        <f t="shared" si="5"/>
        <v/>
      </c>
      <c r="W24">
        <f t="shared" si="2"/>
        <v>0</v>
      </c>
    </row>
    <row r="25" spans="2:23" x14ac:dyDescent="0.2">
      <c r="B25" s="42">
        <v>17</v>
      </c>
      <c r="C25" s="43">
        <f t="shared" si="1"/>
        <v>366915.92314841016</v>
      </c>
      <c r="D25" s="43"/>
      <c r="E25" s="42">
        <v>2018</v>
      </c>
      <c r="F25" s="8">
        <v>43532</v>
      </c>
      <c r="G25" s="42" t="s">
        <v>4</v>
      </c>
      <c r="H25" s="44">
        <v>0.94367000000000001</v>
      </c>
      <c r="I25" s="44"/>
      <c r="J25" s="42">
        <v>10.1</v>
      </c>
      <c r="K25" s="45">
        <f t="shared" si="0"/>
        <v>11007.477694452304</v>
      </c>
      <c r="L25" s="46"/>
      <c r="M25" s="6">
        <f>IF(J25="","",(K25/J25)/LOOKUP(RIGHT($D$2,3),定数!$A$6:$A$13,定数!$B$6:$B$13))</f>
        <v>9.9077206970767815</v>
      </c>
      <c r="N25" s="42">
        <v>2018</v>
      </c>
      <c r="O25" s="8">
        <v>3.8</v>
      </c>
      <c r="P25" s="44">
        <v>0.94266000000000005</v>
      </c>
      <c r="Q25" s="44"/>
      <c r="R25" s="47">
        <f>IF(P25="","",T25*M25*LOOKUP(RIGHT($D$2,3),定数!$A$6:$A$13,定数!$B$6:$B$13))</f>
        <v>-11007.477694451818</v>
      </c>
      <c r="S25" s="47"/>
      <c r="T25" s="48">
        <f t="shared" si="3"/>
        <v>-10.099999999999554</v>
      </c>
      <c r="U25" s="48"/>
      <c r="V25" t="str">
        <f t="shared" si="5"/>
        <v/>
      </c>
      <c r="W25">
        <f t="shared" si="2"/>
        <v>1</v>
      </c>
    </row>
    <row r="26" spans="2:23" x14ac:dyDescent="0.2">
      <c r="B26" s="42">
        <v>18</v>
      </c>
      <c r="C26" s="43">
        <f t="shared" si="1"/>
        <v>355908.44545395835</v>
      </c>
      <c r="D26" s="43"/>
      <c r="E26" s="42">
        <v>2018</v>
      </c>
      <c r="F26" s="8">
        <v>43537</v>
      </c>
      <c r="G26" s="42" t="s">
        <v>3</v>
      </c>
      <c r="H26" s="44">
        <v>0.94377</v>
      </c>
      <c r="I26" s="44"/>
      <c r="J26" s="42">
        <v>32.299999999999997</v>
      </c>
      <c r="K26" s="45">
        <f t="shared" si="0"/>
        <v>10677.253363618751</v>
      </c>
      <c r="L26" s="46"/>
      <c r="M26" s="6">
        <f>IF(J26="","",(K26/J26)/LOOKUP(RIGHT($D$2,3),定数!$A$6:$A$13,定数!$B$6:$B$13))</f>
        <v>3.0051374510607238</v>
      </c>
      <c r="N26" s="42">
        <v>2018</v>
      </c>
      <c r="O26" s="8">
        <v>43538</v>
      </c>
      <c r="P26" s="44">
        <v>0.94699999999999995</v>
      </c>
      <c r="Q26" s="44"/>
      <c r="R26" s="47">
        <f>IF(P26="","",T26*M26*LOOKUP(RIGHT($D$2,3),定数!$A$6:$A$13,定数!$B$6:$B$13))</f>
        <v>-10677.253363618604</v>
      </c>
      <c r="S26" s="47"/>
      <c r="T26" s="48">
        <f t="shared" si="3"/>
        <v>-32.29999999999955</v>
      </c>
      <c r="U26" s="48"/>
      <c r="V26" t="str">
        <f t="shared" si="5"/>
        <v/>
      </c>
      <c r="W26">
        <f t="shared" si="2"/>
        <v>2</v>
      </c>
    </row>
    <row r="27" spans="2:23" x14ac:dyDescent="0.2">
      <c r="B27" s="42">
        <v>19</v>
      </c>
      <c r="C27" s="43">
        <f t="shared" si="1"/>
        <v>345231.19209033973</v>
      </c>
      <c r="D27" s="43"/>
      <c r="E27" s="42">
        <v>2018</v>
      </c>
      <c r="F27" s="8">
        <v>43558</v>
      </c>
      <c r="G27" s="42" t="s">
        <v>4</v>
      </c>
      <c r="H27" s="44">
        <v>0.95489999999999997</v>
      </c>
      <c r="I27" s="44"/>
      <c r="J27" s="42">
        <v>9.6</v>
      </c>
      <c r="K27" s="45">
        <f t="shared" si="0"/>
        <v>10356.935762710191</v>
      </c>
      <c r="L27" s="46"/>
      <c r="M27" s="6">
        <f>IF(J27="","",(K27/J27)/LOOKUP(RIGHT($D$2,3),定数!$A$6:$A$13,定数!$B$6:$B$13))</f>
        <v>9.8077043207482859</v>
      </c>
      <c r="N27" s="42">
        <v>2018</v>
      </c>
      <c r="O27" s="8" t="s">
        <v>64</v>
      </c>
      <c r="P27" s="44">
        <v>0.95394000000000001</v>
      </c>
      <c r="Q27" s="44"/>
      <c r="R27" s="47">
        <f>IF(P27="","",T27*M27*LOOKUP(RIGHT($D$2,3),定数!$A$6:$A$13,定数!$B$6:$B$13))</f>
        <v>-10356.935762709769</v>
      </c>
      <c r="S27" s="47"/>
      <c r="T27" s="48">
        <f t="shared" si="3"/>
        <v>-9.5999999999996088</v>
      </c>
      <c r="U27" s="48"/>
      <c r="V27" t="str">
        <f t="shared" si="5"/>
        <v/>
      </c>
      <c r="W27">
        <f t="shared" si="2"/>
        <v>3</v>
      </c>
    </row>
    <row r="28" spans="2:23" x14ac:dyDescent="0.2">
      <c r="B28" s="42">
        <v>20</v>
      </c>
      <c r="C28" s="43">
        <f t="shared" si="1"/>
        <v>334874.25632762996</v>
      </c>
      <c r="D28" s="43"/>
      <c r="E28" s="42">
        <v>2018</v>
      </c>
      <c r="F28" s="8">
        <v>43558</v>
      </c>
      <c r="G28" s="42" t="s">
        <v>4</v>
      </c>
      <c r="H28" s="44">
        <v>0.95503000000000005</v>
      </c>
      <c r="I28" s="44"/>
      <c r="J28" s="42">
        <v>3.4</v>
      </c>
      <c r="K28" s="45">
        <f t="shared" si="0"/>
        <v>10046.227689828898</v>
      </c>
      <c r="L28" s="46"/>
      <c r="M28" s="6">
        <f>IF(J28="","",(K28/J28)/LOOKUP(RIGHT($D$2,3),定数!$A$6:$A$13,定数!$B$6:$B$13))</f>
        <v>26.861571363178875</v>
      </c>
      <c r="N28" s="42">
        <v>2018</v>
      </c>
      <c r="O28" s="8">
        <v>43558</v>
      </c>
      <c r="P28" s="44">
        <v>0.95469000000000004</v>
      </c>
      <c r="Q28" s="44"/>
      <c r="R28" s="47">
        <f>IF(P28="","",T28*M28*LOOKUP(RIGHT($D$2,3),定数!$A$6:$A$13,定数!$B$6:$B$13))</f>
        <v>-10046.227689829106</v>
      </c>
      <c r="S28" s="47"/>
      <c r="T28" s="48">
        <f t="shared" si="3"/>
        <v>-3.4000000000000696</v>
      </c>
      <c r="U28" s="48"/>
      <c r="V28" t="str">
        <f t="shared" si="5"/>
        <v/>
      </c>
      <c r="W28">
        <f t="shared" si="2"/>
        <v>4</v>
      </c>
    </row>
    <row r="29" spans="2:23" x14ac:dyDescent="0.2">
      <c r="B29" s="42">
        <v>21</v>
      </c>
      <c r="C29" s="43">
        <f t="shared" si="1"/>
        <v>324828.02863780083</v>
      </c>
      <c r="D29" s="43"/>
      <c r="E29" s="42">
        <v>2018</v>
      </c>
      <c r="F29" s="8">
        <v>43558</v>
      </c>
      <c r="G29" s="42" t="s">
        <v>4</v>
      </c>
      <c r="H29" s="44">
        <v>0.95545000000000002</v>
      </c>
      <c r="I29" s="44"/>
      <c r="J29" s="42">
        <v>16.399999999999999</v>
      </c>
      <c r="K29" s="45">
        <f t="shared" si="0"/>
        <v>9744.8408591340249</v>
      </c>
      <c r="L29" s="46"/>
      <c r="M29" s="6">
        <f>IF(J29="","",(K29/J29)/LOOKUP(RIGHT($D$2,3),定数!$A$6:$A$13,定数!$B$6:$B$13))</f>
        <v>5.4017964851075524</v>
      </c>
      <c r="N29" s="42">
        <v>2018</v>
      </c>
      <c r="O29" s="8">
        <v>43558</v>
      </c>
      <c r="P29" s="44">
        <v>0.95381000000000005</v>
      </c>
      <c r="Q29" s="44"/>
      <c r="R29" s="47">
        <f>IF(P29="","",T29*M29*LOOKUP(RIGHT($D$2,3),定数!$A$6:$A$13,定数!$B$6:$B$13))</f>
        <v>-9744.8408591338757</v>
      </c>
      <c r="S29" s="47"/>
      <c r="T29" s="48">
        <f t="shared" si="3"/>
        <v>-16.39999999999975</v>
      </c>
      <c r="U29" s="48"/>
      <c r="V29" t="str">
        <f t="shared" si="5"/>
        <v/>
      </c>
      <c r="W29">
        <f t="shared" si="2"/>
        <v>5</v>
      </c>
    </row>
    <row r="30" spans="2:23" x14ac:dyDescent="0.2">
      <c r="B30" s="42">
        <v>22</v>
      </c>
      <c r="C30" s="43">
        <f t="shared" si="1"/>
        <v>315083.18777866696</v>
      </c>
      <c r="D30" s="43"/>
      <c r="E30" s="42">
        <v>2018</v>
      </c>
      <c r="F30" s="8">
        <v>43558</v>
      </c>
      <c r="G30" s="42" t="s">
        <v>4</v>
      </c>
      <c r="H30" s="44">
        <v>0.95548</v>
      </c>
      <c r="I30" s="44"/>
      <c r="J30" s="42">
        <v>4.8</v>
      </c>
      <c r="K30" s="45">
        <f t="shared" si="0"/>
        <v>9452.4956333600094</v>
      </c>
      <c r="L30" s="46"/>
      <c r="M30" s="6">
        <f>IF(J30="","",(K30/J30)/LOOKUP(RIGHT($D$2,3),定数!$A$6:$A$13,定数!$B$6:$B$13))</f>
        <v>17.902453851060624</v>
      </c>
      <c r="N30" s="42">
        <v>2018</v>
      </c>
      <c r="O30" s="8">
        <v>43558</v>
      </c>
      <c r="P30" s="44">
        <v>0.95499999999999996</v>
      </c>
      <c r="Q30" s="44"/>
      <c r="R30" s="47">
        <f>IF(P30="","",T30*M30*LOOKUP(RIGHT($D$2,3),定数!$A$6:$A$13,定数!$B$6:$B$13))</f>
        <v>-9452.4956333607188</v>
      </c>
      <c r="S30" s="47"/>
      <c r="T30" s="48">
        <f t="shared" si="3"/>
        <v>-4.8000000000003595</v>
      </c>
      <c r="U30" s="48"/>
      <c r="V30" t="str">
        <f t="shared" si="5"/>
        <v/>
      </c>
      <c r="W30">
        <f t="shared" si="2"/>
        <v>6</v>
      </c>
    </row>
    <row r="31" spans="2:23" x14ac:dyDescent="0.2">
      <c r="B31" s="42">
        <v>23</v>
      </c>
      <c r="C31" s="43">
        <f t="shared" si="1"/>
        <v>305630.69214530627</v>
      </c>
      <c r="D31" s="43"/>
      <c r="E31" s="42">
        <v>2018</v>
      </c>
      <c r="F31" s="8">
        <v>43559</v>
      </c>
      <c r="G31" s="42" t="s">
        <v>4</v>
      </c>
      <c r="H31" s="44">
        <v>0.95994000000000002</v>
      </c>
      <c r="I31" s="44"/>
      <c r="J31" s="42">
        <v>15.4</v>
      </c>
      <c r="K31" s="45">
        <f t="shared" si="0"/>
        <v>9168.9207643591872</v>
      </c>
      <c r="L31" s="46"/>
      <c r="M31" s="6">
        <f>IF(J31="","",(K31/J31)/LOOKUP(RIGHT($D$2,3),定数!$A$6:$A$13,定数!$B$6:$B$13))</f>
        <v>5.4125860474375358</v>
      </c>
      <c r="N31" s="42">
        <v>2018</v>
      </c>
      <c r="O31" s="8">
        <v>43560</v>
      </c>
      <c r="P31" s="44">
        <v>0.96292</v>
      </c>
      <c r="Q31" s="44"/>
      <c r="R31" s="47">
        <f>IF(P31="","",T31*M31*LOOKUP(RIGHT($D$2,3),定数!$A$6:$A$13,定数!$B$6:$B$13))</f>
        <v>17742.45706350014</v>
      </c>
      <c r="S31" s="47"/>
      <c r="T31" s="48">
        <f t="shared" si="3"/>
        <v>29.799999999999827</v>
      </c>
      <c r="U31" s="48"/>
      <c r="V31" t="str">
        <f t="shared" si="5"/>
        <v/>
      </c>
      <c r="W31">
        <f t="shared" si="2"/>
        <v>0</v>
      </c>
    </row>
    <row r="32" spans="2:23" x14ac:dyDescent="0.2">
      <c r="B32" s="42">
        <v>24</v>
      </c>
      <c r="C32" s="43">
        <f t="shared" si="1"/>
        <v>323373.1492088064</v>
      </c>
      <c r="D32" s="43"/>
      <c r="E32" s="42">
        <v>2018</v>
      </c>
      <c r="F32" s="8">
        <v>43566</v>
      </c>
      <c r="G32" s="42" t="s">
        <v>4</v>
      </c>
      <c r="H32" s="44">
        <v>0.95813999999999999</v>
      </c>
      <c r="I32" s="44"/>
      <c r="J32" s="42">
        <v>17.7</v>
      </c>
      <c r="K32" s="45">
        <f t="shared" si="0"/>
        <v>9701.1944762641924</v>
      </c>
      <c r="L32" s="46"/>
      <c r="M32" s="6">
        <f>IF(J32="","",(K32/J32)/LOOKUP(RIGHT($D$2,3),定数!$A$6:$A$13,定数!$B$6:$B$13))</f>
        <v>4.9826371218614245</v>
      </c>
      <c r="N32" s="42">
        <v>2018</v>
      </c>
      <c r="O32" s="8">
        <v>43566</v>
      </c>
      <c r="P32" s="44">
        <v>0.95637000000000005</v>
      </c>
      <c r="Q32" s="44"/>
      <c r="R32" s="47">
        <f>IF(P32="","",T32*M32*LOOKUP(RIGHT($D$2,3),定数!$A$6:$A$13,定数!$B$6:$B$13))</f>
        <v>-9701.1944762638559</v>
      </c>
      <c r="S32" s="47"/>
      <c r="T32" s="48">
        <f t="shared" si="3"/>
        <v>-17.699999999999385</v>
      </c>
      <c r="U32" s="48"/>
      <c r="V32" t="str">
        <f t="shared" si="5"/>
        <v/>
      </c>
      <c r="W32">
        <f t="shared" si="2"/>
        <v>1</v>
      </c>
    </row>
    <row r="33" spans="2:23" x14ac:dyDescent="0.2">
      <c r="B33" s="42">
        <v>25</v>
      </c>
      <c r="C33" s="43">
        <f t="shared" si="1"/>
        <v>313671.95473254257</v>
      </c>
      <c r="D33" s="43"/>
      <c r="E33" s="42">
        <v>2018</v>
      </c>
      <c r="F33" s="8">
        <v>43566</v>
      </c>
      <c r="G33" s="42" t="s">
        <v>4</v>
      </c>
      <c r="H33" s="44">
        <v>0.95814999999999995</v>
      </c>
      <c r="I33" s="44"/>
      <c r="J33" s="42">
        <v>14.8</v>
      </c>
      <c r="K33" s="45">
        <f t="shared" si="0"/>
        <v>9410.1586419762771</v>
      </c>
      <c r="L33" s="46"/>
      <c r="M33" s="6">
        <f>IF(J33="","",(K33/J33)/LOOKUP(RIGHT($D$2,3),定数!$A$6:$A$13,定数!$B$6:$B$13))</f>
        <v>5.7801957260296541</v>
      </c>
      <c r="N33" s="42">
        <v>2018</v>
      </c>
      <c r="O33" s="8">
        <v>43566</v>
      </c>
      <c r="P33" s="44">
        <v>0.95667000000000002</v>
      </c>
      <c r="Q33" s="44"/>
      <c r="R33" s="47">
        <f>IF(P33="","",T33*M33*LOOKUP(RIGHT($D$2,3),定数!$A$6:$A$13,定数!$B$6:$B$13))</f>
        <v>-9410.1586419758041</v>
      </c>
      <c r="S33" s="47"/>
      <c r="T33" s="48">
        <f t="shared" si="3"/>
        <v>-14.799999999999258</v>
      </c>
      <c r="U33" s="48"/>
      <c r="V33" t="str">
        <f t="shared" si="5"/>
        <v/>
      </c>
      <c r="W33">
        <f t="shared" si="2"/>
        <v>2</v>
      </c>
    </row>
    <row r="34" spans="2:23" x14ac:dyDescent="0.2">
      <c r="B34" s="42">
        <v>26</v>
      </c>
      <c r="C34" s="43">
        <f t="shared" si="1"/>
        <v>304261.79609056679</v>
      </c>
      <c r="D34" s="43"/>
      <c r="E34" s="42">
        <v>2018</v>
      </c>
      <c r="F34" s="8">
        <v>43578</v>
      </c>
      <c r="G34" s="42" t="s">
        <v>4</v>
      </c>
      <c r="H34" s="44">
        <v>0.97558999999999996</v>
      </c>
      <c r="I34" s="44"/>
      <c r="J34" s="42">
        <v>11.9</v>
      </c>
      <c r="K34" s="45">
        <f t="shared" si="0"/>
        <v>9127.8538827170032</v>
      </c>
      <c r="L34" s="46"/>
      <c r="M34" s="6">
        <f>IF(J34="","",(K34/J34)/LOOKUP(RIGHT($D$2,3),定数!$A$6:$A$13,定数!$B$6:$B$13))</f>
        <v>6.9731504069648613</v>
      </c>
      <c r="N34" s="42">
        <v>2018</v>
      </c>
      <c r="O34" s="8">
        <v>43579</v>
      </c>
      <c r="P34" s="44">
        <v>0.97787000000000002</v>
      </c>
      <c r="Q34" s="44"/>
      <c r="R34" s="47">
        <f>IF(P34="","",T34*M34*LOOKUP(RIGHT($D$2,3),定数!$A$6:$A$13,定数!$B$6:$B$13))</f>
        <v>17488.661220668328</v>
      </c>
      <c r="S34" s="47"/>
      <c r="T34" s="48">
        <f t="shared" si="3"/>
        <v>22.800000000000598</v>
      </c>
      <c r="U34" s="48"/>
      <c r="V34" t="str">
        <f t="shared" si="5"/>
        <v/>
      </c>
      <c r="W34">
        <f t="shared" si="2"/>
        <v>0</v>
      </c>
    </row>
    <row r="35" spans="2:23" x14ac:dyDescent="0.2">
      <c r="B35" s="42">
        <v>27</v>
      </c>
      <c r="C35" s="43">
        <f t="shared" si="1"/>
        <v>321750.45731123514</v>
      </c>
      <c r="D35" s="43"/>
      <c r="E35" s="42">
        <v>2018</v>
      </c>
      <c r="F35" s="8">
        <v>43579</v>
      </c>
      <c r="G35" s="42" t="s">
        <v>4</v>
      </c>
      <c r="H35" s="44">
        <v>0.97875999999999996</v>
      </c>
      <c r="I35" s="44"/>
      <c r="J35" s="42">
        <v>13.8</v>
      </c>
      <c r="K35" s="45">
        <f t="shared" si="0"/>
        <v>9652.5137193370538</v>
      </c>
      <c r="L35" s="46"/>
      <c r="M35" s="6">
        <f>IF(J35="","",(K35/J35)/LOOKUP(RIGHT($D$2,3),定数!$A$6:$A$13,定数!$B$6:$B$13))</f>
        <v>6.3587046899453581</v>
      </c>
      <c r="N35" s="42">
        <v>2018</v>
      </c>
      <c r="O35" s="8">
        <v>43579</v>
      </c>
      <c r="P35" s="44">
        <v>0.97738000000000003</v>
      </c>
      <c r="Q35" s="44"/>
      <c r="R35" s="47">
        <f>IF(P35="","",T35*M35*LOOKUP(RIGHT($D$2,3),定数!$A$6:$A$13,定数!$B$6:$B$13))</f>
        <v>-9652.5137193366118</v>
      </c>
      <c r="S35" s="47"/>
      <c r="T35" s="48">
        <f t="shared" si="3"/>
        <v>-13.799999999999368</v>
      </c>
      <c r="U35" s="48"/>
      <c r="V35" t="str">
        <f t="shared" si="5"/>
        <v/>
      </c>
      <c r="W35">
        <f t="shared" si="2"/>
        <v>1</v>
      </c>
    </row>
    <row r="36" spans="2:23" x14ac:dyDescent="0.2">
      <c r="B36" s="42">
        <v>28</v>
      </c>
      <c r="C36" s="43">
        <f t="shared" si="1"/>
        <v>312097.94359189854</v>
      </c>
      <c r="D36" s="43"/>
      <c r="E36" s="42">
        <v>2018</v>
      </c>
      <c r="F36" s="8">
        <v>43580</v>
      </c>
      <c r="G36" s="42" t="s">
        <v>4</v>
      </c>
      <c r="H36" s="44">
        <v>0.98421000000000003</v>
      </c>
      <c r="I36" s="44"/>
      <c r="J36" s="42">
        <v>20.100000000000001</v>
      </c>
      <c r="K36" s="45">
        <f t="shared" si="0"/>
        <v>9362.9383077569564</v>
      </c>
      <c r="L36" s="46"/>
      <c r="M36" s="6">
        <f>IF(J36="","",(K36/J36)/LOOKUP(RIGHT($D$2,3),定数!$A$6:$A$13,定数!$B$6:$B$13))</f>
        <v>4.2347075114233181</v>
      </c>
      <c r="N36" s="42">
        <v>2018</v>
      </c>
      <c r="O36" s="8">
        <v>43580</v>
      </c>
      <c r="P36" s="44">
        <v>0.98219999999999996</v>
      </c>
      <c r="Q36" s="44"/>
      <c r="R36" s="47">
        <f>IF(P36="","",T36*M36*LOOKUP(RIGHT($D$2,3),定数!$A$6:$A$13,定数!$B$6:$B$13))</f>
        <v>-9362.9383077572693</v>
      </c>
      <c r="S36" s="47"/>
      <c r="T36" s="48">
        <f t="shared" si="3"/>
        <v>-20.100000000000673</v>
      </c>
      <c r="U36" s="48"/>
      <c r="V36" t="str">
        <f t="shared" si="5"/>
        <v/>
      </c>
      <c r="W36">
        <f t="shared" si="2"/>
        <v>2</v>
      </c>
    </row>
    <row r="37" spans="2:23" x14ac:dyDescent="0.2">
      <c r="B37" s="42">
        <v>29</v>
      </c>
      <c r="C37" s="43">
        <f t="shared" si="1"/>
        <v>302735.00528414128</v>
      </c>
      <c r="D37" s="43"/>
      <c r="E37" s="42">
        <v>2018</v>
      </c>
      <c r="F37" s="8">
        <v>43581</v>
      </c>
      <c r="G37" s="42" t="s">
        <v>4</v>
      </c>
      <c r="H37" s="44">
        <v>0.98414999999999997</v>
      </c>
      <c r="I37" s="44"/>
      <c r="J37" s="42">
        <v>16.600000000000001</v>
      </c>
      <c r="K37" s="45">
        <f t="shared" si="0"/>
        <v>9082.0501585242382</v>
      </c>
      <c r="L37" s="46"/>
      <c r="M37" s="6">
        <f>IF(J37="","",(K37/J37)/LOOKUP(RIGHT($D$2,3),定数!$A$6:$A$13,定数!$B$6:$B$13))</f>
        <v>4.9737405030253212</v>
      </c>
      <c r="N37" s="42">
        <v>2018</v>
      </c>
      <c r="O37" s="8">
        <v>43581</v>
      </c>
      <c r="P37" s="44">
        <v>0.98248999999999997</v>
      </c>
      <c r="Q37" s="44"/>
      <c r="R37" s="47">
        <f>IF(P37="","",T37*M37*LOOKUP(RIGHT($D$2,3),定数!$A$6:$A$13,定数!$B$6:$B$13))</f>
        <v>-9082.0501585242091</v>
      </c>
      <c r="S37" s="47"/>
      <c r="T37" s="48">
        <f t="shared" si="3"/>
        <v>-16.599999999999948</v>
      </c>
      <c r="U37" s="48"/>
      <c r="V37" t="str">
        <f t="shared" si="5"/>
        <v/>
      </c>
      <c r="W37">
        <f t="shared" si="2"/>
        <v>3</v>
      </c>
    </row>
    <row r="38" spans="2:23" x14ac:dyDescent="0.2">
      <c r="B38" s="42">
        <v>30</v>
      </c>
      <c r="C38" s="43">
        <f t="shared" si="1"/>
        <v>293652.9551256171</v>
      </c>
      <c r="D38" s="43"/>
      <c r="E38" s="42">
        <v>2018</v>
      </c>
      <c r="F38" s="8">
        <v>43586</v>
      </c>
      <c r="G38" s="42" t="s">
        <v>4</v>
      </c>
      <c r="H38" s="44">
        <v>0.99114999999999998</v>
      </c>
      <c r="I38" s="44"/>
      <c r="J38" s="42">
        <v>16.600000000000001</v>
      </c>
      <c r="K38" s="45">
        <f t="shared" si="0"/>
        <v>8809.5886537685128</v>
      </c>
      <c r="L38" s="46"/>
      <c r="M38" s="6">
        <f>IF(J38="","",(K38/J38)/LOOKUP(RIGHT($D$2,3),定数!$A$6:$A$13,定数!$B$6:$B$13))</f>
        <v>4.8245282879345632</v>
      </c>
      <c r="N38" s="42">
        <v>2018</v>
      </c>
      <c r="O38" s="8">
        <v>43586</v>
      </c>
      <c r="P38" s="44">
        <v>0.99436999999999998</v>
      </c>
      <c r="Q38" s="44"/>
      <c r="R38" s="47">
        <f>IF(P38="","",T38*M38*LOOKUP(RIGHT($D$2,3),定数!$A$6:$A$13,定数!$B$6:$B$13))</f>
        <v>17088.479195864227</v>
      </c>
      <c r="S38" s="47"/>
      <c r="T38" s="48">
        <f t="shared" si="3"/>
        <v>32.200000000000003</v>
      </c>
      <c r="U38" s="48"/>
      <c r="V38" t="str">
        <f t="shared" si="5"/>
        <v/>
      </c>
      <c r="W38">
        <f t="shared" si="2"/>
        <v>0</v>
      </c>
    </row>
    <row r="39" spans="2:23" x14ac:dyDescent="0.2">
      <c r="B39" s="42">
        <v>31</v>
      </c>
      <c r="C39" s="43">
        <f t="shared" si="1"/>
        <v>310741.43432148133</v>
      </c>
      <c r="D39" s="43"/>
      <c r="E39" s="42">
        <v>2018</v>
      </c>
      <c r="F39" s="8">
        <v>43596</v>
      </c>
      <c r="G39" s="42" t="s">
        <v>4</v>
      </c>
      <c r="H39" s="44">
        <v>1.0032000000000001</v>
      </c>
      <c r="I39" s="44"/>
      <c r="J39" s="42">
        <v>4.5</v>
      </c>
      <c r="K39" s="45">
        <f t="shared" si="0"/>
        <v>9322.24302964444</v>
      </c>
      <c r="L39" s="46"/>
      <c r="M39" s="6">
        <f>IF(J39="","",(K39/J39)/LOOKUP(RIGHT($D$2,3),定数!$A$6:$A$13,定数!$B$6:$B$13))</f>
        <v>18.832814201301897</v>
      </c>
      <c r="N39" s="42">
        <v>2018</v>
      </c>
      <c r="O39" s="8">
        <v>43596</v>
      </c>
      <c r="P39" s="44">
        <v>1.00275</v>
      </c>
      <c r="Q39" s="44"/>
      <c r="R39" s="47">
        <f>IF(P39="","",T39*M39*LOOKUP(RIGHT($D$2,3),定数!$A$6:$A$13,定数!$B$6:$B$13))</f>
        <v>-9322.2430296457132</v>
      </c>
      <c r="S39" s="47"/>
      <c r="T39" s="48">
        <f t="shared" si="3"/>
        <v>-4.5000000000006146</v>
      </c>
      <c r="U39" s="48"/>
      <c r="V39" t="str">
        <f t="shared" si="5"/>
        <v/>
      </c>
      <c r="W39">
        <f t="shared" si="2"/>
        <v>1</v>
      </c>
    </row>
    <row r="40" spans="2:23" x14ac:dyDescent="0.2">
      <c r="B40" s="42">
        <v>32</v>
      </c>
      <c r="C40" s="43">
        <f t="shared" si="1"/>
        <v>301419.19129183562</v>
      </c>
      <c r="D40" s="43"/>
      <c r="E40" s="42">
        <v>2018</v>
      </c>
      <c r="F40" s="8">
        <v>43596</v>
      </c>
      <c r="G40" s="42" t="s">
        <v>4</v>
      </c>
      <c r="H40" s="44">
        <v>1.0033300000000001</v>
      </c>
      <c r="I40" s="44"/>
      <c r="J40" s="42">
        <v>7</v>
      </c>
      <c r="K40" s="45">
        <f t="shared" si="0"/>
        <v>9042.5757387550675</v>
      </c>
      <c r="L40" s="46"/>
      <c r="M40" s="6">
        <f>IF(J40="","",(K40/J40)/LOOKUP(RIGHT($D$2,3),定数!$A$6:$A$13,定数!$B$6:$B$13))</f>
        <v>11.743604855526062</v>
      </c>
      <c r="N40" s="42">
        <v>2018</v>
      </c>
      <c r="O40" s="8">
        <v>43596</v>
      </c>
      <c r="P40" s="44">
        <v>1.0026299999999999</v>
      </c>
      <c r="Q40" s="44"/>
      <c r="R40" s="47">
        <f>IF(P40="","",T40*M40*LOOKUP(RIGHT($D$2,3),定数!$A$6:$A$13,定数!$B$6:$B$13))</f>
        <v>-9042.5757387569411</v>
      </c>
      <c r="S40" s="47"/>
      <c r="T40" s="48">
        <f t="shared" si="3"/>
        <v>-7.0000000000014495</v>
      </c>
      <c r="U40" s="48"/>
      <c r="V40" t="str">
        <f t="shared" si="5"/>
        <v/>
      </c>
      <c r="W40">
        <f t="shared" si="2"/>
        <v>2</v>
      </c>
    </row>
    <row r="41" spans="2:23" x14ac:dyDescent="0.2">
      <c r="B41" s="42">
        <v>33</v>
      </c>
      <c r="C41" s="43">
        <f t="shared" si="1"/>
        <v>292376.61555307871</v>
      </c>
      <c r="D41" s="43"/>
      <c r="E41" s="42">
        <v>2018</v>
      </c>
      <c r="F41" s="8">
        <v>43597</v>
      </c>
      <c r="G41" s="42" t="s">
        <v>3</v>
      </c>
      <c r="H41" s="44">
        <v>0.99944999999999995</v>
      </c>
      <c r="I41" s="44"/>
      <c r="J41" s="42">
        <v>15.3</v>
      </c>
      <c r="K41" s="45">
        <f t="shared" si="0"/>
        <v>8771.2984665923614</v>
      </c>
      <c r="L41" s="46"/>
      <c r="M41" s="6">
        <f>IF(J41="","",(K41/J41)/LOOKUP(RIGHT($D$2,3),定数!$A$6:$A$13,定数!$B$6:$B$13))</f>
        <v>5.2117043770602258</v>
      </c>
      <c r="N41" s="42">
        <v>2018</v>
      </c>
      <c r="O41" s="8">
        <v>43597</v>
      </c>
      <c r="P41" s="44">
        <v>1.00098</v>
      </c>
      <c r="Q41" s="44"/>
      <c r="R41" s="47">
        <f>IF(P41="","",T41*M41*LOOKUP(RIGHT($D$2,3),定数!$A$6:$A$13,定数!$B$6:$B$13))</f>
        <v>-8771.2984665925396</v>
      </c>
      <c r="S41" s="47"/>
      <c r="T41" s="48">
        <f t="shared" si="3"/>
        <v>-15.300000000000313</v>
      </c>
      <c r="U41" s="48"/>
      <c r="V41" t="str">
        <f t="shared" si="5"/>
        <v/>
      </c>
      <c r="W41">
        <f t="shared" si="2"/>
        <v>3</v>
      </c>
    </row>
    <row r="42" spans="2:23" x14ac:dyDescent="0.2">
      <c r="B42" s="42">
        <v>34</v>
      </c>
      <c r="C42" s="43">
        <f t="shared" si="1"/>
        <v>283605.31708648615</v>
      </c>
      <c r="D42" s="43"/>
      <c r="E42" s="42">
        <v>2018</v>
      </c>
      <c r="F42" s="8">
        <v>43603</v>
      </c>
      <c r="G42" s="42" t="s">
        <v>3</v>
      </c>
      <c r="H42" s="44">
        <v>1.00041</v>
      </c>
      <c r="I42" s="44"/>
      <c r="J42" s="42">
        <v>6.7</v>
      </c>
      <c r="K42" s="45">
        <f t="shared" si="0"/>
        <v>8508.1595125945842</v>
      </c>
      <c r="L42" s="46"/>
      <c r="M42" s="6">
        <f>IF(J42="","",(K42/J42)/LOOKUP(RIGHT($D$2,3),定数!$A$6:$A$13,定数!$B$6:$B$13))</f>
        <v>11.544314128350861</v>
      </c>
      <c r="N42" s="42">
        <v>2018</v>
      </c>
      <c r="O42" s="8">
        <v>43603</v>
      </c>
      <c r="P42" s="44">
        <v>0.99917</v>
      </c>
      <c r="Q42" s="44"/>
      <c r="R42" s="47">
        <f>IF(P42="","",T42*M42*LOOKUP(RIGHT($D$2,3),定数!$A$6:$A$13,定数!$B$6:$B$13))</f>
        <v>15746.444471070814</v>
      </c>
      <c r="S42" s="47"/>
      <c r="T42" s="48">
        <f t="shared" si="3"/>
        <v>12.400000000000189</v>
      </c>
      <c r="U42" s="48"/>
      <c r="V42" t="str">
        <f t="shared" si="5"/>
        <v/>
      </c>
      <c r="W42">
        <f t="shared" si="2"/>
        <v>0</v>
      </c>
    </row>
    <row r="43" spans="2:23" x14ac:dyDescent="0.2">
      <c r="B43" s="42">
        <v>35</v>
      </c>
      <c r="C43" s="43">
        <f t="shared" si="1"/>
        <v>299351.76155755698</v>
      </c>
      <c r="D43" s="43"/>
      <c r="E43" s="42">
        <v>2018</v>
      </c>
      <c r="F43" s="8">
        <v>43607</v>
      </c>
      <c r="G43" s="42" t="s">
        <v>3</v>
      </c>
      <c r="H43" s="44">
        <v>0.99648999999999999</v>
      </c>
      <c r="I43" s="44"/>
      <c r="J43" s="42">
        <v>6.7</v>
      </c>
      <c r="K43" s="45">
        <f t="shared" si="0"/>
        <v>8980.5528467267086</v>
      </c>
      <c r="L43" s="46"/>
      <c r="M43" s="6">
        <f>IF(J43="","",(K43/J43)/LOOKUP(RIGHT($D$2,3),定数!$A$6:$A$13,定数!$B$6:$B$13))</f>
        <v>12.185282017268262</v>
      </c>
      <c r="N43" s="42">
        <v>2018</v>
      </c>
      <c r="O43" s="8">
        <v>43607</v>
      </c>
      <c r="P43" s="44">
        <v>0.99716000000000005</v>
      </c>
      <c r="Q43" s="44"/>
      <c r="R43" s="47">
        <f>IF(P43="","",T43*M43*LOOKUP(RIGHT($D$2,3),定数!$A$6:$A$13,定数!$B$6:$B$13))</f>
        <v>-8980.5528467275071</v>
      </c>
      <c r="S43" s="47"/>
      <c r="T43" s="48">
        <f t="shared" si="3"/>
        <v>-6.7000000000005944</v>
      </c>
      <c r="U43" s="48"/>
      <c r="V43" t="str">
        <f t="shared" si="5"/>
        <v/>
      </c>
      <c r="W43">
        <f t="shared" si="2"/>
        <v>1</v>
      </c>
    </row>
    <row r="44" spans="2:23" x14ac:dyDescent="0.2">
      <c r="B44" s="42">
        <v>36</v>
      </c>
      <c r="C44" s="43">
        <f t="shared" si="1"/>
        <v>290371.20871082949</v>
      </c>
      <c r="D44" s="43"/>
      <c r="E44" s="42">
        <v>2018</v>
      </c>
      <c r="F44" s="8">
        <v>43608</v>
      </c>
      <c r="G44" s="42" t="s">
        <v>3</v>
      </c>
      <c r="H44" s="44">
        <v>0.99212999999999996</v>
      </c>
      <c r="I44" s="44"/>
      <c r="J44" s="42">
        <v>10.199999999999999</v>
      </c>
      <c r="K44" s="45">
        <f t="shared" si="0"/>
        <v>8711.1362613248839</v>
      </c>
      <c r="L44" s="46"/>
      <c r="M44" s="6">
        <f>IF(J44="","",(K44/J44)/LOOKUP(RIGHT($D$2,3),定数!$A$6:$A$13,定数!$B$6:$B$13))</f>
        <v>7.7639360617868842</v>
      </c>
      <c r="N44" s="42">
        <v>2018</v>
      </c>
      <c r="O44" s="8">
        <v>43608</v>
      </c>
      <c r="P44" s="44">
        <v>0.99314999999999998</v>
      </c>
      <c r="Q44" s="44"/>
      <c r="R44" s="47">
        <f>IF(P44="","",T44*M44*LOOKUP(RIGHT($D$2,3),定数!$A$6:$A$13,定数!$B$6:$B$13))</f>
        <v>-8711.1362613250622</v>
      </c>
      <c r="S44" s="47"/>
      <c r="T44" s="48">
        <f t="shared" si="3"/>
        <v>-10.200000000000209</v>
      </c>
      <c r="U44" s="48"/>
      <c r="V44" t="str">
        <f t="shared" si="5"/>
        <v/>
      </c>
      <c r="W44">
        <f t="shared" si="2"/>
        <v>2</v>
      </c>
    </row>
    <row r="45" spans="2:23" x14ac:dyDescent="0.2">
      <c r="B45" s="42">
        <v>37</v>
      </c>
      <c r="C45" s="43">
        <f t="shared" si="1"/>
        <v>281660.07244950446</v>
      </c>
      <c r="D45" s="43"/>
      <c r="E45" s="42">
        <v>2018</v>
      </c>
      <c r="F45" s="8">
        <v>43620</v>
      </c>
      <c r="G45" s="42" t="s">
        <v>4</v>
      </c>
      <c r="H45" s="44">
        <v>0.98884000000000005</v>
      </c>
      <c r="I45" s="44"/>
      <c r="J45" s="42">
        <v>9.9</v>
      </c>
      <c r="K45" s="45">
        <f t="shared" si="0"/>
        <v>8449.8021734851336</v>
      </c>
      <c r="L45" s="46"/>
      <c r="M45" s="6">
        <f>IF(J45="","",(K45/J45)/LOOKUP(RIGHT($D$2,3),定数!$A$6:$A$13,定数!$B$6:$B$13))</f>
        <v>7.7592306459918579</v>
      </c>
      <c r="N45" s="42">
        <v>2018</v>
      </c>
      <c r="O45" s="8">
        <v>43620</v>
      </c>
      <c r="P45" s="44">
        <v>0.98785000000000001</v>
      </c>
      <c r="Q45" s="44"/>
      <c r="R45" s="47">
        <f>IF(P45="","",T45*M45*LOOKUP(RIGHT($D$2,3),定数!$A$6:$A$13,定数!$B$6:$B$13))</f>
        <v>-8449.8021734855283</v>
      </c>
      <c r="S45" s="47"/>
      <c r="T45" s="48">
        <f t="shared" si="3"/>
        <v>-9.900000000000464</v>
      </c>
      <c r="U45" s="48"/>
      <c r="V45" t="str">
        <f t="shared" si="5"/>
        <v/>
      </c>
      <c r="W45">
        <f t="shared" si="2"/>
        <v>3</v>
      </c>
    </row>
    <row r="46" spans="2:23" x14ac:dyDescent="0.2">
      <c r="B46" s="42">
        <v>38</v>
      </c>
      <c r="C46" s="43">
        <f t="shared" si="1"/>
        <v>273210.27027601894</v>
      </c>
      <c r="D46" s="43"/>
      <c r="E46" s="42">
        <v>2018</v>
      </c>
      <c r="F46" s="8">
        <v>43621</v>
      </c>
      <c r="G46" s="42" t="s">
        <v>4</v>
      </c>
      <c r="H46" s="44">
        <v>0.98843000000000003</v>
      </c>
      <c r="I46" s="44"/>
      <c r="J46" s="42">
        <v>19.399999999999999</v>
      </c>
      <c r="K46" s="45">
        <f t="shared" si="0"/>
        <v>8196.3081082805675</v>
      </c>
      <c r="L46" s="46"/>
      <c r="M46" s="6">
        <f>IF(J46="","",(K46/J46)/LOOKUP(RIGHT($D$2,3),定数!$A$6:$A$13,定数!$B$6:$B$13))</f>
        <v>3.8408191697659642</v>
      </c>
      <c r="N46" s="42">
        <v>2018</v>
      </c>
      <c r="O46" s="8">
        <v>43621</v>
      </c>
      <c r="P46" s="44">
        <v>0.98648999999999998</v>
      </c>
      <c r="Q46" s="44"/>
      <c r="R46" s="47">
        <f>IF(P46="","",T46*M46*LOOKUP(RIGHT($D$2,3),定数!$A$6:$A$13,定数!$B$6:$B$13))</f>
        <v>-8196.3081082807912</v>
      </c>
      <c r="S46" s="47"/>
      <c r="T46" s="48">
        <f t="shared" si="3"/>
        <v>-19.400000000000528</v>
      </c>
      <c r="U46" s="48"/>
      <c r="V46" t="str">
        <f t="shared" si="5"/>
        <v/>
      </c>
      <c r="W46">
        <f t="shared" si="2"/>
        <v>4</v>
      </c>
    </row>
    <row r="47" spans="2:23" x14ac:dyDescent="0.2">
      <c r="B47" s="42">
        <v>39</v>
      </c>
      <c r="C47" s="43">
        <f t="shared" si="1"/>
        <v>265013.96216773812</v>
      </c>
      <c r="D47" s="43"/>
      <c r="E47" s="42">
        <v>2018</v>
      </c>
      <c r="F47" s="8">
        <v>43629</v>
      </c>
      <c r="G47" s="42" t="s">
        <v>4</v>
      </c>
      <c r="H47" s="44">
        <v>0.98850000000000005</v>
      </c>
      <c r="I47" s="44"/>
      <c r="J47" s="42">
        <v>12.2</v>
      </c>
      <c r="K47" s="45">
        <f t="shared" si="0"/>
        <v>7950.418865032143</v>
      </c>
      <c r="L47" s="46"/>
      <c r="M47" s="6">
        <f>IF(J47="","",(K47/J47)/LOOKUP(RIGHT($D$2,3),定数!$A$6:$A$13,定数!$B$6:$B$13))</f>
        <v>5.9243061587422829</v>
      </c>
      <c r="N47" s="42">
        <v>2018</v>
      </c>
      <c r="O47" s="8">
        <v>43629</v>
      </c>
      <c r="P47" s="44">
        <v>0.98728000000000005</v>
      </c>
      <c r="Q47" s="44"/>
      <c r="R47" s="47">
        <f>IF(P47="","",T47*M47*LOOKUP(RIGHT($D$2,3),定数!$A$6:$A$13,定数!$B$6:$B$13))</f>
        <v>-7950.4188650321357</v>
      </c>
      <c r="S47" s="47"/>
      <c r="T47" s="48">
        <f t="shared" si="3"/>
        <v>-12.199999999999989</v>
      </c>
      <c r="U47" s="48"/>
      <c r="V47" t="str">
        <f t="shared" si="5"/>
        <v/>
      </c>
      <c r="W47">
        <f t="shared" si="2"/>
        <v>5</v>
      </c>
    </row>
    <row r="48" spans="2:23" x14ac:dyDescent="0.2">
      <c r="B48" s="42">
        <v>40</v>
      </c>
      <c r="C48" s="43">
        <f t="shared" si="1"/>
        <v>257063.54330270598</v>
      </c>
      <c r="D48" s="43"/>
      <c r="E48" s="42">
        <v>2018</v>
      </c>
      <c r="F48" s="8">
        <v>43629</v>
      </c>
      <c r="G48" s="42" t="s">
        <v>4</v>
      </c>
      <c r="H48" s="44">
        <v>0.98845000000000005</v>
      </c>
      <c r="I48" s="44"/>
      <c r="J48" s="42">
        <v>11.4</v>
      </c>
      <c r="K48" s="45">
        <f t="shared" si="0"/>
        <v>7711.906299081179</v>
      </c>
      <c r="L48" s="46"/>
      <c r="M48" s="6">
        <f>IF(J48="","",(K48/J48)/LOOKUP(RIGHT($D$2,3),定数!$A$6:$A$13,定数!$B$6:$B$13))</f>
        <v>6.149845533557559</v>
      </c>
      <c r="N48" s="42">
        <v>2018</v>
      </c>
      <c r="O48" s="8">
        <v>43629</v>
      </c>
      <c r="P48" s="44">
        <v>0.98731000000000002</v>
      </c>
      <c r="Q48" s="44"/>
      <c r="R48" s="47">
        <f>IF(P48="","",T48*M48*LOOKUP(RIGHT($D$2,3),定数!$A$6:$A$13,定数!$B$6:$B$13))</f>
        <v>-7711.9062990813818</v>
      </c>
      <c r="S48" s="47"/>
      <c r="T48" s="48">
        <f t="shared" si="3"/>
        <v>-11.400000000000299</v>
      </c>
      <c r="U48" s="48"/>
      <c r="V48" t="str">
        <f t="shared" si="5"/>
        <v/>
      </c>
      <c r="W48">
        <f t="shared" si="2"/>
        <v>6</v>
      </c>
    </row>
    <row r="49" spans="2:23" x14ac:dyDescent="0.2">
      <c r="B49" s="42">
        <v>41</v>
      </c>
      <c r="C49" s="43">
        <f t="shared" si="1"/>
        <v>249351.63700362461</v>
      </c>
      <c r="D49" s="43"/>
      <c r="E49" s="42">
        <v>2018</v>
      </c>
      <c r="F49" s="8">
        <v>43630</v>
      </c>
      <c r="G49" s="42" t="s">
        <v>3</v>
      </c>
      <c r="H49" s="44">
        <v>0.98441999999999996</v>
      </c>
      <c r="I49" s="44"/>
      <c r="J49" s="42">
        <v>22.2</v>
      </c>
      <c r="K49" s="45">
        <f t="shared" si="0"/>
        <v>7480.5491101087382</v>
      </c>
      <c r="L49" s="46"/>
      <c r="M49" s="6">
        <f>IF(J49="","",(K49/J49)/LOOKUP(RIGHT($D$2,3),定数!$A$6:$A$13,定数!$B$6:$B$13))</f>
        <v>3.0632879238774526</v>
      </c>
      <c r="N49" s="42">
        <v>2018</v>
      </c>
      <c r="O49" s="8">
        <v>43630</v>
      </c>
      <c r="P49" s="44">
        <v>0.98663999999999996</v>
      </c>
      <c r="Q49" s="44"/>
      <c r="R49" s="47">
        <f>IF(P49="","",T49*M49*LOOKUP(RIGHT($D$2,3),定数!$A$6:$A$13,定数!$B$6:$B$13))</f>
        <v>-7480.5491101087382</v>
      </c>
      <c r="S49" s="47"/>
      <c r="T49" s="48">
        <f t="shared" si="3"/>
        <v>-22.199999999999996</v>
      </c>
      <c r="U49" s="48"/>
      <c r="V49" t="str">
        <f t="shared" si="5"/>
        <v/>
      </c>
      <c r="W49">
        <f t="shared" si="2"/>
        <v>7</v>
      </c>
    </row>
    <row r="50" spans="2:23" x14ac:dyDescent="0.2">
      <c r="B50" s="42">
        <v>42</v>
      </c>
      <c r="C50" s="43">
        <f t="shared" si="1"/>
        <v>241871.08789351588</v>
      </c>
      <c r="D50" s="43"/>
      <c r="E50" s="42">
        <v>2018</v>
      </c>
      <c r="F50" s="8">
        <v>43638</v>
      </c>
      <c r="G50" s="42" t="s">
        <v>3</v>
      </c>
      <c r="H50" s="44">
        <v>0.99055000000000004</v>
      </c>
      <c r="I50" s="44"/>
      <c r="J50" s="42">
        <v>8</v>
      </c>
      <c r="K50" s="45">
        <f t="shared" si="0"/>
        <v>7256.1326368054761</v>
      </c>
      <c r="L50" s="46"/>
      <c r="M50" s="6">
        <f>IF(J50="","",(K50/J50)/LOOKUP(RIGHT($D$2,3),定数!$A$6:$A$13,定数!$B$6:$B$13))</f>
        <v>8.2456052690971315</v>
      </c>
      <c r="N50" s="42">
        <v>2018</v>
      </c>
      <c r="O50" s="8">
        <v>43638</v>
      </c>
      <c r="P50" s="44">
        <v>0.98904999999999998</v>
      </c>
      <c r="Q50" s="44"/>
      <c r="R50" s="47">
        <f>IF(P50="","",T50*M50*LOOKUP(RIGHT($D$2,3),定数!$A$6:$A$13,定数!$B$6:$B$13))</f>
        <v>13605.248694010781</v>
      </c>
      <c r="S50" s="47"/>
      <c r="T50" s="48">
        <f t="shared" si="3"/>
        <v>15.000000000000568</v>
      </c>
      <c r="U50" s="48"/>
      <c r="V50" t="str">
        <f t="shared" si="5"/>
        <v/>
      </c>
      <c r="W50">
        <f t="shared" si="2"/>
        <v>0</v>
      </c>
    </row>
    <row r="51" spans="2:23" x14ac:dyDescent="0.2">
      <c r="B51" s="42">
        <v>43</v>
      </c>
      <c r="C51" s="43">
        <f t="shared" si="1"/>
        <v>255476.33658752666</v>
      </c>
      <c r="D51" s="43"/>
      <c r="E51" s="42">
        <v>2018</v>
      </c>
      <c r="F51" s="8">
        <v>43641</v>
      </c>
      <c r="G51" s="42" t="s">
        <v>3</v>
      </c>
      <c r="H51" s="44">
        <v>0.98714999999999997</v>
      </c>
      <c r="I51" s="44"/>
      <c r="J51" s="42">
        <v>6.7</v>
      </c>
      <c r="K51" s="45">
        <f t="shared" si="0"/>
        <v>7664.2900976257997</v>
      </c>
      <c r="L51" s="46"/>
      <c r="M51" s="6">
        <f>IF(J51="","",(K51/J51)/LOOKUP(RIGHT($D$2,3),定数!$A$6:$A$13,定数!$B$6:$B$13))</f>
        <v>10.399308137891179</v>
      </c>
      <c r="N51" s="42">
        <v>2018</v>
      </c>
      <c r="O51" s="8">
        <v>43641</v>
      </c>
      <c r="P51" s="44">
        <v>0.98782000000000003</v>
      </c>
      <c r="Q51" s="44"/>
      <c r="R51" s="47">
        <f>IF(P51="","",T51*M51*LOOKUP(RIGHT($D$2,3),定数!$A$6:$A$13,定数!$B$6:$B$13))</f>
        <v>-7664.2900976264791</v>
      </c>
      <c r="S51" s="47"/>
      <c r="T51" s="48">
        <f t="shared" si="3"/>
        <v>-6.7000000000005944</v>
      </c>
      <c r="U51" s="48"/>
      <c r="V51" t="str">
        <f t="shared" si="5"/>
        <v/>
      </c>
      <c r="W51">
        <f t="shared" si="2"/>
        <v>1</v>
      </c>
    </row>
    <row r="52" spans="2:23" x14ac:dyDescent="0.2">
      <c r="B52" s="42">
        <v>44</v>
      </c>
      <c r="C52" s="43">
        <f t="shared" si="1"/>
        <v>247812.04648990018</v>
      </c>
      <c r="D52" s="43"/>
      <c r="E52" s="42">
        <v>2018</v>
      </c>
      <c r="F52" s="8">
        <v>43643</v>
      </c>
      <c r="G52" s="42" t="s">
        <v>4</v>
      </c>
      <c r="H52" s="44">
        <v>0.99124000000000001</v>
      </c>
      <c r="I52" s="44"/>
      <c r="J52" s="42">
        <v>9.6999999999999993</v>
      </c>
      <c r="K52" s="45">
        <f t="shared" si="0"/>
        <v>7434.3613946970054</v>
      </c>
      <c r="L52" s="46"/>
      <c r="M52" s="6">
        <f>IF(J52="","",(K52/J52)/LOOKUP(RIGHT($D$2,3),定数!$A$6:$A$13,定数!$B$6:$B$13))</f>
        <v>6.9675364523870726</v>
      </c>
      <c r="N52" s="42">
        <v>2018</v>
      </c>
      <c r="O52" s="8">
        <v>43643</v>
      </c>
      <c r="P52" s="44">
        <v>0.99026999999999998</v>
      </c>
      <c r="Q52" s="44"/>
      <c r="R52" s="47">
        <f>IF(P52="","",T52*M52*LOOKUP(RIGHT($D$2,3),定数!$A$6:$A$13,定数!$B$6:$B$13))</f>
        <v>-7434.3613946972091</v>
      </c>
      <c r="S52" s="47"/>
      <c r="T52" s="48">
        <f t="shared" si="3"/>
        <v>-9.700000000000264</v>
      </c>
      <c r="U52" s="48"/>
      <c r="V52" t="str">
        <f t="shared" si="5"/>
        <v/>
      </c>
      <c r="W52">
        <f t="shared" si="2"/>
        <v>2</v>
      </c>
    </row>
    <row r="53" spans="2:23" x14ac:dyDescent="0.2">
      <c r="B53" s="42">
        <v>45</v>
      </c>
      <c r="C53" s="43">
        <f t="shared" si="1"/>
        <v>240377.68509520296</v>
      </c>
      <c r="D53" s="43"/>
      <c r="E53" s="42">
        <v>2018</v>
      </c>
      <c r="F53" s="8">
        <v>43644</v>
      </c>
      <c r="G53" s="42" t="s">
        <v>4</v>
      </c>
      <c r="H53" s="44">
        <v>0.99704000000000004</v>
      </c>
      <c r="I53" s="44"/>
      <c r="J53" s="42">
        <v>11.3</v>
      </c>
      <c r="K53" s="45">
        <f t="shared" si="0"/>
        <v>7211.3305528560886</v>
      </c>
      <c r="L53" s="46"/>
      <c r="M53" s="6">
        <f>IF(J53="","",(K53/J53)/LOOKUP(RIGHT($D$2,3),定数!$A$6:$A$13,定数!$B$6:$B$13))</f>
        <v>5.8015531398681324</v>
      </c>
      <c r="N53" s="42">
        <v>2018</v>
      </c>
      <c r="O53" s="8">
        <v>43644</v>
      </c>
      <c r="P53" s="44">
        <v>0.99919999999999998</v>
      </c>
      <c r="Q53" s="44"/>
      <c r="R53" s="47">
        <f>IF(P53="","",T53*M53*LOOKUP(RIGHT($D$2,3),定数!$A$6:$A$13,定数!$B$6:$B$13))</f>
        <v>13784.490260326298</v>
      </c>
      <c r="S53" s="47"/>
      <c r="T53" s="48">
        <f t="shared" si="3"/>
        <v>21.599999999999397</v>
      </c>
      <c r="U53" s="48"/>
      <c r="V53" t="str">
        <f t="shared" si="5"/>
        <v/>
      </c>
      <c r="W53">
        <f t="shared" si="2"/>
        <v>0</v>
      </c>
    </row>
    <row r="54" spans="2:23" x14ac:dyDescent="0.2">
      <c r="B54" s="42">
        <v>46</v>
      </c>
      <c r="C54" s="43">
        <f t="shared" si="1"/>
        <v>254162.17535552927</v>
      </c>
      <c r="D54" s="43"/>
      <c r="E54" s="42">
        <v>2018</v>
      </c>
      <c r="F54" s="8">
        <v>43644</v>
      </c>
      <c r="G54" s="42" t="s">
        <v>4</v>
      </c>
      <c r="H54" s="44">
        <v>0.99802000000000002</v>
      </c>
      <c r="I54" s="44"/>
      <c r="J54" s="42">
        <v>21.1</v>
      </c>
      <c r="K54" s="45">
        <f t="shared" si="0"/>
        <v>7624.8652606658779</v>
      </c>
      <c r="L54" s="46"/>
      <c r="M54" s="6">
        <f>IF(J54="","",(K54/J54)/LOOKUP(RIGHT($D$2,3),定数!$A$6:$A$13,定数!$B$6:$B$13))</f>
        <v>3.2851638348409637</v>
      </c>
      <c r="N54" s="42">
        <v>2018</v>
      </c>
      <c r="O54" s="8">
        <v>43645</v>
      </c>
      <c r="P54" s="44">
        <v>0.99590999999999996</v>
      </c>
      <c r="Q54" s="44"/>
      <c r="R54" s="47">
        <f>IF(P54="","",T54*M54*LOOKUP(RIGHT($D$2,3),定数!$A$6:$A$13,定数!$B$6:$B$13))</f>
        <v>-7624.8652606660798</v>
      </c>
      <c r="S54" s="47"/>
      <c r="T54" s="48">
        <f t="shared" si="3"/>
        <v>-21.100000000000563</v>
      </c>
      <c r="U54" s="48"/>
      <c r="V54" t="str">
        <f t="shared" si="5"/>
        <v/>
      </c>
      <c r="W54">
        <f t="shared" si="2"/>
        <v>1</v>
      </c>
    </row>
    <row r="55" spans="2:23" x14ac:dyDescent="0.2">
      <c r="B55" s="42">
        <v>47</v>
      </c>
      <c r="C55" s="43">
        <f t="shared" si="1"/>
        <v>246537.31009486318</v>
      </c>
      <c r="D55" s="43"/>
      <c r="E55" s="42">
        <v>2018</v>
      </c>
      <c r="F55" s="8">
        <v>43650</v>
      </c>
      <c r="G55" s="42" t="s">
        <v>3</v>
      </c>
      <c r="H55" s="44">
        <v>0.99173999999999995</v>
      </c>
      <c r="I55" s="44"/>
      <c r="J55" s="42">
        <v>5.4</v>
      </c>
      <c r="K55" s="45">
        <f t="shared" si="0"/>
        <v>7396.1193028458947</v>
      </c>
      <c r="L55" s="46"/>
      <c r="M55" s="6">
        <f>IF(J55="","",(K55/J55)/LOOKUP(RIGHT($D$2,3),定数!$A$6:$A$13,定数!$B$6:$B$13))</f>
        <v>12.451379297720361</v>
      </c>
      <c r="N55" s="42">
        <v>2018</v>
      </c>
      <c r="O55" s="8">
        <v>43650</v>
      </c>
      <c r="P55" s="44">
        <v>0.99075999999999997</v>
      </c>
      <c r="Q55" s="44"/>
      <c r="R55" s="47">
        <f>IF(P55="","",T55*M55*LOOKUP(RIGHT($D$2,3),定数!$A$6:$A$13,定数!$B$6:$B$13))</f>
        <v>13422.586882942289</v>
      </c>
      <c r="S55" s="47"/>
      <c r="T55" s="48">
        <f t="shared" si="3"/>
        <v>9.7999999999998089</v>
      </c>
      <c r="U55" s="48"/>
      <c r="V55" t="str">
        <f t="shared" si="5"/>
        <v/>
      </c>
      <c r="W55">
        <f t="shared" si="2"/>
        <v>0</v>
      </c>
    </row>
    <row r="56" spans="2:23" x14ac:dyDescent="0.2">
      <c r="B56" s="42">
        <v>48</v>
      </c>
      <c r="C56" s="43">
        <f t="shared" si="1"/>
        <v>259959.89697780547</v>
      </c>
      <c r="D56" s="43"/>
      <c r="E56" s="42">
        <v>2018</v>
      </c>
      <c r="F56" s="8">
        <v>43655</v>
      </c>
      <c r="G56" s="42" t="s">
        <v>3</v>
      </c>
      <c r="H56" s="44">
        <v>0.98902000000000001</v>
      </c>
      <c r="I56" s="44"/>
      <c r="J56" s="42">
        <v>6.5</v>
      </c>
      <c r="K56" s="45">
        <f t="shared" si="0"/>
        <v>7798.7969093341635</v>
      </c>
      <c r="L56" s="46"/>
      <c r="M56" s="6">
        <f>IF(J56="","",(K56/J56)/LOOKUP(RIGHT($D$2,3),定数!$A$6:$A$13,定数!$B$6:$B$13))</f>
        <v>10.907408264803026</v>
      </c>
      <c r="N56" s="42">
        <v>2018</v>
      </c>
      <c r="O56" s="8">
        <v>43655</v>
      </c>
      <c r="P56" s="44">
        <v>0.98782000000000003</v>
      </c>
      <c r="Q56" s="44"/>
      <c r="R56" s="47">
        <f>IF(P56="","",T56*M56*LOOKUP(RIGHT($D$2,3),定数!$A$6:$A$13,定数!$B$6:$B$13))</f>
        <v>14397.778909539742</v>
      </c>
      <c r="S56" s="47"/>
      <c r="T56" s="48">
        <f t="shared" si="3"/>
        <v>11.999999999999789</v>
      </c>
      <c r="U56" s="48"/>
      <c r="V56" t="str">
        <f t="shared" si="5"/>
        <v/>
      </c>
      <c r="W56">
        <f t="shared" si="2"/>
        <v>0</v>
      </c>
    </row>
    <row r="57" spans="2:23" x14ac:dyDescent="0.2">
      <c r="B57" s="42">
        <v>49</v>
      </c>
      <c r="C57" s="43">
        <f t="shared" si="1"/>
        <v>274357.67588734522</v>
      </c>
      <c r="D57" s="43"/>
      <c r="E57" s="42">
        <v>2018</v>
      </c>
      <c r="F57" s="8">
        <v>43658</v>
      </c>
      <c r="G57" s="42" t="s">
        <v>4</v>
      </c>
      <c r="H57" s="44">
        <v>0.99616000000000005</v>
      </c>
      <c r="I57" s="44"/>
      <c r="J57" s="42">
        <v>7.4</v>
      </c>
      <c r="K57" s="45">
        <f t="shared" si="0"/>
        <v>8230.7302766203557</v>
      </c>
      <c r="L57" s="46"/>
      <c r="M57" s="6">
        <f>IF(J57="","",(K57/J57)/LOOKUP(RIGHT($D$2,3),定数!$A$6:$A$13,定数!$B$6:$B$13))</f>
        <v>10.111462256290363</v>
      </c>
      <c r="N57" s="42">
        <v>2018</v>
      </c>
      <c r="O57" s="8">
        <v>43658</v>
      </c>
      <c r="P57" s="44">
        <v>0.99541999999999997</v>
      </c>
      <c r="Q57" s="44"/>
      <c r="R57" s="47">
        <f>IF(P57="","",T57*M57*LOOKUP(RIGHT($D$2,3),定数!$A$6:$A$13,定数!$B$6:$B$13))</f>
        <v>-8230.7302766211778</v>
      </c>
      <c r="S57" s="47"/>
      <c r="T57" s="48">
        <f t="shared" si="3"/>
        <v>-7.4000000000007393</v>
      </c>
      <c r="U57" s="48"/>
      <c r="V57" t="str">
        <f t="shared" si="5"/>
        <v/>
      </c>
      <c r="W57">
        <f t="shared" si="2"/>
        <v>1</v>
      </c>
    </row>
    <row r="58" spans="2:23" x14ac:dyDescent="0.2">
      <c r="B58" s="42">
        <v>50</v>
      </c>
      <c r="C58" s="43">
        <f t="shared" si="1"/>
        <v>266126.94561072404</v>
      </c>
      <c r="D58" s="43"/>
      <c r="E58" s="42">
        <v>2018</v>
      </c>
      <c r="F58" s="8">
        <v>43663</v>
      </c>
      <c r="G58" s="42" t="s">
        <v>3</v>
      </c>
      <c r="H58" s="44">
        <v>0.99636000000000002</v>
      </c>
      <c r="I58" s="44"/>
      <c r="J58" s="42">
        <v>9.6999999999999993</v>
      </c>
      <c r="K58" s="45">
        <f t="shared" si="0"/>
        <v>7983.808368321721</v>
      </c>
      <c r="L58" s="46"/>
      <c r="M58" s="6">
        <f>IF(J58="","",(K58/J58)/LOOKUP(RIGHT($D$2,3),定数!$A$6:$A$13,定数!$B$6:$B$13))</f>
        <v>7.4824820696548473</v>
      </c>
      <c r="N58" s="42">
        <v>2018</v>
      </c>
      <c r="O58" s="8">
        <v>43663</v>
      </c>
      <c r="P58" s="44">
        <v>0.99451999999999996</v>
      </c>
      <c r="Q58" s="44"/>
      <c r="R58" s="47">
        <f>IF(P58="","",T58*M58*LOOKUP(RIGHT($D$2,3),定数!$A$6:$A$13,定数!$B$6:$B$13))</f>
        <v>15144.543708981935</v>
      </c>
      <c r="S58" s="47"/>
      <c r="T58" s="48">
        <f t="shared" si="3"/>
        <v>18.400000000000638</v>
      </c>
      <c r="U58" s="48"/>
      <c r="V58" t="str">
        <f t="shared" si="5"/>
        <v/>
      </c>
      <c r="W58">
        <f t="shared" si="2"/>
        <v>0</v>
      </c>
    </row>
    <row r="59" spans="2:23" x14ac:dyDescent="0.2">
      <c r="B59" s="42">
        <v>51</v>
      </c>
      <c r="C59" s="43">
        <f t="shared" si="1"/>
        <v>281271.48931970599</v>
      </c>
      <c r="D59" s="43"/>
      <c r="E59" s="42">
        <v>2018</v>
      </c>
      <c r="F59" s="8">
        <v>43665</v>
      </c>
      <c r="G59" s="42" t="s">
        <v>3</v>
      </c>
      <c r="H59" s="44">
        <v>0.99890000000000001</v>
      </c>
      <c r="I59" s="44"/>
      <c r="J59" s="42">
        <v>7.4</v>
      </c>
      <c r="K59" s="45">
        <f t="shared" si="0"/>
        <v>8438.1446795911797</v>
      </c>
      <c r="L59" s="46"/>
      <c r="M59" s="6">
        <f>IF(J59="","",(K59/J59)/LOOKUP(RIGHT($D$2,3),定数!$A$6:$A$13,定数!$B$6:$B$13))</f>
        <v>10.366271105148869</v>
      </c>
      <c r="N59" s="42">
        <v>2018</v>
      </c>
      <c r="O59" s="8">
        <v>43665</v>
      </c>
      <c r="P59" s="44">
        <v>0.99963999999999997</v>
      </c>
      <c r="Q59" s="44"/>
      <c r="R59" s="47">
        <f>IF(P59="","",T59*M59*LOOKUP(RIGHT($D$2,3),定数!$A$6:$A$13,定数!$B$6:$B$13))</f>
        <v>-8438.1446795907559</v>
      </c>
      <c r="S59" s="47"/>
      <c r="T59" s="48">
        <f t="shared" si="3"/>
        <v>-7.3999999999996291</v>
      </c>
      <c r="U59" s="48"/>
      <c r="V59" t="str">
        <f t="shared" si="5"/>
        <v/>
      </c>
      <c r="W59">
        <f t="shared" si="2"/>
        <v>1</v>
      </c>
    </row>
    <row r="60" spans="2:23" x14ac:dyDescent="0.2">
      <c r="B60" s="42">
        <v>52</v>
      </c>
      <c r="C60" s="43">
        <f t="shared" si="1"/>
        <v>272833.34464011522</v>
      </c>
      <c r="D60" s="43"/>
      <c r="E60" s="42">
        <v>2018</v>
      </c>
      <c r="F60" s="8">
        <v>43665</v>
      </c>
      <c r="G60" s="42" t="s">
        <v>3</v>
      </c>
      <c r="H60" s="44">
        <v>0.99826000000000004</v>
      </c>
      <c r="I60" s="44"/>
      <c r="J60" s="42">
        <v>14.3</v>
      </c>
      <c r="K60" s="45">
        <f t="shared" si="0"/>
        <v>8185.000339203456</v>
      </c>
      <c r="L60" s="46"/>
      <c r="M60" s="6">
        <f>IF(J60="","",(K60/J60)/LOOKUP(RIGHT($D$2,3),定数!$A$6:$A$13,定数!$B$6:$B$13))</f>
        <v>5.2034331463467609</v>
      </c>
      <c r="N60" s="42">
        <v>2018</v>
      </c>
      <c r="O60" s="8">
        <v>43665</v>
      </c>
      <c r="P60" s="44">
        <v>0.99968999999999997</v>
      </c>
      <c r="Q60" s="44"/>
      <c r="R60" s="47">
        <f>IF(P60="","",T60*M60*LOOKUP(RIGHT($D$2,3),定数!$A$6:$A$13,定数!$B$6:$B$13))</f>
        <v>-8185.0003392030612</v>
      </c>
      <c r="S60" s="47"/>
      <c r="T60" s="48">
        <f t="shared" si="3"/>
        <v>-14.299999999999313</v>
      </c>
      <c r="U60" s="48"/>
      <c r="V60" t="str">
        <f t="shared" si="5"/>
        <v/>
      </c>
      <c r="W60">
        <f t="shared" si="2"/>
        <v>2</v>
      </c>
    </row>
    <row r="61" spans="2:23" x14ac:dyDescent="0.2">
      <c r="B61" s="42">
        <v>53</v>
      </c>
      <c r="C61" s="43">
        <f t="shared" si="1"/>
        <v>264648.34430091217</v>
      </c>
      <c r="D61" s="43"/>
      <c r="E61" s="42">
        <v>2018</v>
      </c>
      <c r="F61" s="8">
        <v>43666</v>
      </c>
      <c r="G61" s="42" t="s">
        <v>3</v>
      </c>
      <c r="H61" s="44">
        <v>0.99853000000000003</v>
      </c>
      <c r="I61" s="44"/>
      <c r="J61" s="42">
        <v>13.1</v>
      </c>
      <c r="K61" s="45">
        <f t="shared" si="0"/>
        <v>7939.4503290273651</v>
      </c>
      <c r="L61" s="46"/>
      <c r="M61" s="6">
        <f>IF(J61="","",(K61/J61)/LOOKUP(RIGHT($D$2,3),定数!$A$6:$A$13,定数!$B$6:$B$13))</f>
        <v>5.5096810055706911</v>
      </c>
      <c r="N61" s="42">
        <v>2018</v>
      </c>
      <c r="O61" s="8">
        <v>43666</v>
      </c>
      <c r="P61" s="44">
        <v>0.99600999999999995</v>
      </c>
      <c r="Q61" s="44"/>
      <c r="R61" s="47">
        <f>IF(P61="","",T61*M61*LOOKUP(RIGHT($D$2,3),定数!$A$6:$A$13,定数!$B$6:$B$13))</f>
        <v>15272.835747442427</v>
      </c>
      <c r="S61" s="47"/>
      <c r="T61" s="48">
        <f t="shared" si="3"/>
        <v>25.200000000000777</v>
      </c>
      <c r="U61" s="48"/>
      <c r="V61" t="str">
        <f t="shared" si="5"/>
        <v/>
      </c>
      <c r="W61">
        <f t="shared" si="2"/>
        <v>0</v>
      </c>
    </row>
    <row r="62" spans="2:23" x14ac:dyDescent="0.2">
      <c r="B62" s="42">
        <v>54</v>
      </c>
      <c r="C62" s="43">
        <f t="shared" si="1"/>
        <v>279921.18004835461</v>
      </c>
      <c r="D62" s="43"/>
      <c r="E62" s="42">
        <v>2018</v>
      </c>
      <c r="F62" s="8">
        <v>43672</v>
      </c>
      <c r="G62" s="42" t="s">
        <v>4</v>
      </c>
      <c r="H62" s="44">
        <v>0.99292000000000002</v>
      </c>
      <c r="I62" s="44"/>
      <c r="J62" s="42">
        <v>21.5</v>
      </c>
      <c r="K62" s="45">
        <f t="shared" si="0"/>
        <v>8397.6354014506378</v>
      </c>
      <c r="L62" s="46"/>
      <c r="M62" s="6">
        <f>IF(J62="","",(K62/J62)/LOOKUP(RIGHT($D$2,3),定数!$A$6:$A$13,定数!$B$6:$B$13))</f>
        <v>3.5507972099157028</v>
      </c>
      <c r="N62" s="42">
        <v>2018</v>
      </c>
      <c r="O62" s="8">
        <v>43673</v>
      </c>
      <c r="P62" s="44">
        <v>0.99712000000000001</v>
      </c>
      <c r="Q62" s="44"/>
      <c r="R62" s="47">
        <f>IF(P62="","",T62*M62*LOOKUP(RIGHT($D$2,3),定数!$A$6:$A$13,定数!$B$6:$B$13))</f>
        <v>16404.683109810474</v>
      </c>
      <c r="S62" s="47"/>
      <c r="T62" s="48">
        <f t="shared" si="3"/>
        <v>41.999999999999815</v>
      </c>
      <c r="U62" s="48"/>
      <c r="V62" t="str">
        <f t="shared" si="5"/>
        <v/>
      </c>
      <c r="W62">
        <f t="shared" si="2"/>
        <v>0</v>
      </c>
    </row>
    <row r="63" spans="2:23" x14ac:dyDescent="0.2">
      <c r="B63" s="42">
        <v>55</v>
      </c>
      <c r="C63" s="43">
        <f t="shared" si="1"/>
        <v>296325.86315816507</v>
      </c>
      <c r="D63" s="43"/>
      <c r="E63" s="42">
        <v>2018</v>
      </c>
      <c r="F63" s="8">
        <v>43673</v>
      </c>
      <c r="G63" s="42" t="s">
        <v>4</v>
      </c>
      <c r="H63" s="44">
        <v>0.99538000000000004</v>
      </c>
      <c r="I63" s="44"/>
      <c r="J63" s="42">
        <v>15.6</v>
      </c>
      <c r="K63" s="45">
        <f t="shared" si="0"/>
        <v>8889.7758947449511</v>
      </c>
      <c r="L63" s="46"/>
      <c r="M63" s="6">
        <f>IF(J63="","",(K63/J63)/LOOKUP(RIGHT($D$2,3),定数!$A$6:$A$13,定数!$B$6:$B$13))</f>
        <v>5.1805220831847043</v>
      </c>
      <c r="N63" s="42">
        <v>2018</v>
      </c>
      <c r="O63" s="8">
        <v>43673</v>
      </c>
      <c r="P63" s="44">
        <v>0.99761999999999995</v>
      </c>
      <c r="Q63" s="44"/>
      <c r="R63" s="47">
        <f>IF(P63="","",T63*M63*LOOKUP(RIGHT($D$2,3),定数!$A$6:$A$13,定数!$B$6:$B$13))</f>
        <v>12764.806412966593</v>
      </c>
      <c r="S63" s="47"/>
      <c r="T63" s="48">
        <f t="shared" si="3"/>
        <v>22.399999999999089</v>
      </c>
      <c r="U63" s="48"/>
      <c r="V63" t="str">
        <f t="shared" si="5"/>
        <v/>
      </c>
      <c r="W63">
        <f t="shared" si="2"/>
        <v>0</v>
      </c>
    </row>
    <row r="64" spans="2:23" x14ac:dyDescent="0.2">
      <c r="B64" s="42">
        <v>56</v>
      </c>
      <c r="C64" s="43">
        <f t="shared" si="1"/>
        <v>309090.66957113164</v>
      </c>
      <c r="D64" s="43"/>
      <c r="E64" s="42">
        <v>2018</v>
      </c>
      <c r="F64" s="8">
        <v>43676</v>
      </c>
      <c r="G64" s="42" t="s">
        <v>3</v>
      </c>
      <c r="H64" s="44">
        <v>0.99378</v>
      </c>
      <c r="I64" s="44"/>
      <c r="J64" s="42">
        <v>3.7</v>
      </c>
      <c r="K64" s="45">
        <f t="shared" si="0"/>
        <v>9272.7200871339483</v>
      </c>
      <c r="L64" s="46"/>
      <c r="M64" s="6">
        <f>IF(J64="","",(K64/J64)/LOOKUP(RIGHT($D$2,3),定数!$A$6:$A$13,定数!$B$6:$B$13))</f>
        <v>22.783096037184148</v>
      </c>
      <c r="N64" s="42">
        <v>2018</v>
      </c>
      <c r="O64" s="8">
        <v>43676</v>
      </c>
      <c r="P64" s="44">
        <v>0.99414999999999998</v>
      </c>
      <c r="Q64" s="44"/>
      <c r="R64" s="47">
        <f>IF(P64="","",T64*M64*LOOKUP(RIGHT($D$2,3),定数!$A$6:$A$13,定数!$B$6:$B$13))</f>
        <v>-9272.7200871334826</v>
      </c>
      <c r="S64" s="47"/>
      <c r="T64" s="48">
        <f t="shared" si="3"/>
        <v>-3.6999999999998145</v>
      </c>
      <c r="U64" s="48"/>
      <c r="V64" t="str">
        <f t="shared" si="5"/>
        <v/>
      </c>
      <c r="W64">
        <f t="shared" si="2"/>
        <v>1</v>
      </c>
    </row>
    <row r="65" spans="2:23" x14ac:dyDescent="0.2">
      <c r="B65" s="42">
        <v>57</v>
      </c>
      <c r="C65" s="43">
        <f t="shared" si="1"/>
        <v>299817.94948399818</v>
      </c>
      <c r="D65" s="43"/>
      <c r="E65" s="42">
        <v>2018</v>
      </c>
      <c r="F65" s="8">
        <v>43677</v>
      </c>
      <c r="G65" s="42" t="s">
        <v>3</v>
      </c>
      <c r="H65" s="44">
        <v>0.98721000000000003</v>
      </c>
      <c r="I65" s="44"/>
      <c r="J65" s="42">
        <v>8.1999999999999993</v>
      </c>
      <c r="K65" s="45">
        <f t="shared" si="0"/>
        <v>8994.5384845199442</v>
      </c>
      <c r="L65" s="46"/>
      <c r="M65" s="6">
        <f>IF(J65="","",(K65/J65)/LOOKUP(RIGHT($D$2,3),定数!$A$6:$A$13,定数!$B$6:$B$13))</f>
        <v>9.9717721557870789</v>
      </c>
      <c r="N65" s="42">
        <v>2018</v>
      </c>
      <c r="O65" s="8">
        <v>43677</v>
      </c>
      <c r="P65" s="44">
        <v>0.98802999999999996</v>
      </c>
      <c r="Q65" s="44"/>
      <c r="R65" s="47">
        <f>IF(P65="","",T65*M65*LOOKUP(RIGHT($D$2,3),定数!$A$6:$A$13,定数!$B$6:$B$13))</f>
        <v>-8994.5384845191984</v>
      </c>
      <c r="S65" s="47"/>
      <c r="T65" s="48">
        <f t="shared" si="3"/>
        <v>-8.1999999999993189</v>
      </c>
      <c r="U65" s="48"/>
      <c r="V65" t="str">
        <f t="shared" si="5"/>
        <v/>
      </c>
      <c r="W65">
        <f t="shared" si="2"/>
        <v>2</v>
      </c>
    </row>
    <row r="66" spans="2:23" x14ac:dyDescent="0.2">
      <c r="B66" s="42">
        <v>58</v>
      </c>
      <c r="C66" s="43">
        <f t="shared" si="1"/>
        <v>290823.41099947901</v>
      </c>
      <c r="D66" s="43"/>
      <c r="E66" s="42">
        <v>2018</v>
      </c>
      <c r="F66" s="8">
        <v>43677</v>
      </c>
      <c r="G66" s="42" t="s">
        <v>3</v>
      </c>
      <c r="H66" s="44">
        <v>0.98746999999999996</v>
      </c>
      <c r="I66" s="44"/>
      <c r="J66" s="42">
        <v>5.8</v>
      </c>
      <c r="K66" s="45">
        <f t="shared" si="0"/>
        <v>8724.7023299843695</v>
      </c>
      <c r="L66" s="46"/>
      <c r="M66" s="6">
        <f>IF(J66="","",(K66/J66)/LOOKUP(RIGHT($D$2,3),定数!$A$6:$A$13,定数!$B$6:$B$13))</f>
        <v>13.675082021919074</v>
      </c>
      <c r="N66" s="42">
        <v>2018</v>
      </c>
      <c r="O66" s="8">
        <v>43677</v>
      </c>
      <c r="P66" s="44">
        <v>0.98804999999999998</v>
      </c>
      <c r="Q66" s="44"/>
      <c r="R66" s="47">
        <f>IF(P66="","",T66*M66*LOOKUP(RIGHT($D$2,3),定数!$A$6:$A$13,定数!$B$6:$B$13))</f>
        <v>-8724.7023299847442</v>
      </c>
      <c r="S66" s="47"/>
      <c r="T66" s="48">
        <f t="shared" si="3"/>
        <v>-5.8000000000002494</v>
      </c>
      <c r="U66" s="48"/>
      <c r="V66" t="str">
        <f t="shared" si="5"/>
        <v/>
      </c>
      <c r="W66">
        <f t="shared" si="2"/>
        <v>3</v>
      </c>
    </row>
    <row r="67" spans="2:23" x14ac:dyDescent="0.2">
      <c r="B67" s="42">
        <v>59</v>
      </c>
      <c r="C67" s="43">
        <f t="shared" si="1"/>
        <v>282098.70866949426</v>
      </c>
      <c r="D67" s="43"/>
      <c r="E67" s="42">
        <v>2018</v>
      </c>
      <c r="F67" s="8">
        <v>43677</v>
      </c>
      <c r="G67" s="42" t="s">
        <v>3</v>
      </c>
      <c r="H67" s="44">
        <v>0.98685999999999996</v>
      </c>
      <c r="I67" s="44"/>
      <c r="J67" s="42">
        <v>14.4</v>
      </c>
      <c r="K67" s="45">
        <f t="shared" si="0"/>
        <v>8462.9612600848268</v>
      </c>
      <c r="L67" s="46"/>
      <c r="M67" s="6">
        <f>IF(J67="","",(K67/J67)/LOOKUP(RIGHT($D$2,3),定数!$A$6:$A$13,定数!$B$6:$B$13))</f>
        <v>5.3427785732858748</v>
      </c>
      <c r="N67" s="42">
        <v>2018</v>
      </c>
      <c r="O67" s="8">
        <v>43677</v>
      </c>
      <c r="P67" s="44">
        <v>0.98829999999999996</v>
      </c>
      <c r="Q67" s="44"/>
      <c r="R67" s="47">
        <f>IF(P67="","",T67*M67*LOOKUP(RIGHT($D$2,3),定数!$A$6:$A$13,定数!$B$6:$B$13))</f>
        <v>-8462.9612600848068</v>
      </c>
      <c r="S67" s="47"/>
      <c r="T67" s="48">
        <f t="shared" si="3"/>
        <v>-14.399999999999968</v>
      </c>
      <c r="U67" s="48"/>
      <c r="V67" t="str">
        <f t="shared" si="5"/>
        <v/>
      </c>
      <c r="W67">
        <f t="shared" si="2"/>
        <v>4</v>
      </c>
    </row>
    <row r="68" spans="2:23" x14ac:dyDescent="0.2">
      <c r="B68" s="42">
        <v>60</v>
      </c>
      <c r="C68" s="43">
        <f t="shared" si="1"/>
        <v>273635.74740940944</v>
      </c>
      <c r="D68" s="43"/>
      <c r="E68" s="42">
        <v>2018</v>
      </c>
      <c r="F68" s="8">
        <v>43680</v>
      </c>
      <c r="G68" s="42" t="s">
        <v>4</v>
      </c>
      <c r="H68" s="44">
        <v>0.99560999999999999</v>
      </c>
      <c r="I68" s="44"/>
      <c r="J68" s="42">
        <v>24.8</v>
      </c>
      <c r="K68" s="45">
        <f t="shared" si="0"/>
        <v>8209.0724222822828</v>
      </c>
      <c r="L68" s="46"/>
      <c r="M68" s="6">
        <f>IF(J68="","",(K68/J68)/LOOKUP(RIGHT($D$2,3),定数!$A$6:$A$13,定数!$B$6:$B$13))</f>
        <v>3.009190770631335</v>
      </c>
      <c r="N68" s="42">
        <v>2018</v>
      </c>
      <c r="O68" s="8">
        <v>43680</v>
      </c>
      <c r="P68" s="44">
        <v>0.99312999999999996</v>
      </c>
      <c r="Q68" s="44"/>
      <c r="R68" s="47">
        <f>IF(P68="","",T68*M68*LOOKUP(RIGHT($D$2,3),定数!$A$6:$A$13,定数!$B$6:$B$13))</f>
        <v>-8209.0724222824065</v>
      </c>
      <c r="S68" s="47"/>
      <c r="T68" s="48">
        <f t="shared" si="3"/>
        <v>-24.800000000000377</v>
      </c>
      <c r="U68" s="48"/>
      <c r="V68" t="str">
        <f t="shared" si="5"/>
        <v/>
      </c>
      <c r="W68">
        <f t="shared" si="2"/>
        <v>5</v>
      </c>
    </row>
    <row r="69" spans="2:23" x14ac:dyDescent="0.2">
      <c r="B69" s="42">
        <v>61</v>
      </c>
      <c r="C69" s="43">
        <f t="shared" si="1"/>
        <v>265426.67498712701</v>
      </c>
      <c r="D69" s="43"/>
      <c r="E69" s="42">
        <v>2018</v>
      </c>
      <c r="F69" s="8">
        <v>43680</v>
      </c>
      <c r="G69" s="42" t="s">
        <v>4</v>
      </c>
      <c r="H69" s="44">
        <v>0.99655000000000005</v>
      </c>
      <c r="I69" s="44"/>
      <c r="J69" s="42">
        <v>10.199999999999999</v>
      </c>
      <c r="K69" s="45">
        <f t="shared" si="0"/>
        <v>7962.8002496138106</v>
      </c>
      <c r="L69" s="46"/>
      <c r="M69" s="6">
        <f>IF(J69="","",(K69/J69)/LOOKUP(RIGHT($D$2,3),定数!$A$6:$A$13,定数!$B$6:$B$13))</f>
        <v>7.0969699194418991</v>
      </c>
      <c r="N69" s="42">
        <v>2018</v>
      </c>
      <c r="O69" s="8">
        <v>43680</v>
      </c>
      <c r="P69" s="44">
        <v>0.99553000000000003</v>
      </c>
      <c r="Q69" s="44"/>
      <c r="R69" s="47">
        <f>IF(P69="","",T69*M69*LOOKUP(RIGHT($D$2,3),定数!$A$6:$A$13,定数!$B$6:$B$13))</f>
        <v>-7962.8002496139743</v>
      </c>
      <c r="S69" s="47"/>
      <c r="T69" s="48">
        <f t="shared" si="3"/>
        <v>-10.200000000000209</v>
      </c>
      <c r="U69" s="48"/>
      <c r="V69" t="str">
        <f t="shared" si="5"/>
        <v/>
      </c>
      <c r="W69">
        <f t="shared" si="2"/>
        <v>6</v>
      </c>
    </row>
    <row r="70" spans="2:23" x14ac:dyDescent="0.2">
      <c r="B70" s="42">
        <v>62</v>
      </c>
      <c r="C70" s="43">
        <f t="shared" si="1"/>
        <v>257463.87473751305</v>
      </c>
      <c r="D70" s="43"/>
      <c r="E70" s="42">
        <v>2018</v>
      </c>
      <c r="F70" s="8">
        <v>43680</v>
      </c>
      <c r="G70" s="42" t="s">
        <v>3</v>
      </c>
      <c r="H70" s="44">
        <v>0.99368999999999996</v>
      </c>
      <c r="I70" s="44"/>
      <c r="J70" s="42">
        <v>15.9</v>
      </c>
      <c r="K70" s="45">
        <f t="shared" si="0"/>
        <v>7723.9162421253914</v>
      </c>
      <c r="L70" s="46"/>
      <c r="M70" s="6">
        <f>IF(J70="","",(K70/J70)/LOOKUP(RIGHT($D$2,3),定数!$A$6:$A$13,定数!$B$6:$B$13))</f>
        <v>4.4161899611923339</v>
      </c>
      <c r="N70" s="42">
        <v>2018</v>
      </c>
      <c r="O70" s="8">
        <v>43683</v>
      </c>
      <c r="P70" s="44">
        <v>0.99528000000000005</v>
      </c>
      <c r="Q70" s="44"/>
      <c r="R70" s="47">
        <f>IF(P70="","",T70*M70*LOOKUP(RIGHT($D$2,3),定数!$A$6:$A$13,定数!$B$6:$B$13))</f>
        <v>-7723.9162421258361</v>
      </c>
      <c r="S70" s="47"/>
      <c r="T70" s="48">
        <f t="shared" si="3"/>
        <v>-15.900000000000913</v>
      </c>
      <c r="U70" s="48"/>
      <c r="V70" t="str">
        <f t="shared" si="5"/>
        <v/>
      </c>
      <c r="W70">
        <f t="shared" si="2"/>
        <v>7</v>
      </c>
    </row>
    <row r="71" spans="2:23" x14ac:dyDescent="0.2">
      <c r="B71" s="42">
        <v>63</v>
      </c>
      <c r="C71" s="43">
        <f t="shared" si="1"/>
        <v>249739.95849538723</v>
      </c>
      <c r="D71" s="43"/>
      <c r="E71" s="42">
        <v>2018</v>
      </c>
      <c r="F71" s="8">
        <v>43692</v>
      </c>
      <c r="G71" s="42" t="s">
        <v>4</v>
      </c>
      <c r="H71" s="44">
        <v>0.99753000000000003</v>
      </c>
      <c r="I71" s="44"/>
      <c r="J71" s="42">
        <v>11.8</v>
      </c>
      <c r="K71" s="45">
        <f t="shared" si="0"/>
        <v>7492.1987548616162</v>
      </c>
      <c r="L71" s="46"/>
      <c r="M71" s="6">
        <f>IF(J71="","",(K71/J71)/LOOKUP(RIGHT($D$2,3),定数!$A$6:$A$13,定数!$B$6:$B$13))</f>
        <v>5.7721099806329859</v>
      </c>
      <c r="N71" s="42">
        <v>2018</v>
      </c>
      <c r="O71" s="8">
        <v>43692</v>
      </c>
      <c r="P71" s="44">
        <v>0.99634999999999996</v>
      </c>
      <c r="Q71" s="44"/>
      <c r="R71" s="47">
        <f>IF(P71="","",T71*M71*LOOKUP(RIGHT($D$2,3),定数!$A$6:$A$13,定数!$B$6:$B$13))</f>
        <v>-7492.1987548620591</v>
      </c>
      <c r="S71" s="47"/>
      <c r="T71" s="48">
        <f t="shared" si="3"/>
        <v>-11.800000000000699</v>
      </c>
      <c r="U71" s="48"/>
      <c r="V71" t="str">
        <f t="shared" si="5"/>
        <v/>
      </c>
      <c r="W71">
        <f t="shared" si="2"/>
        <v>8</v>
      </c>
    </row>
    <row r="72" spans="2:23" x14ac:dyDescent="0.2">
      <c r="B72" s="42">
        <v>64</v>
      </c>
      <c r="C72" s="43">
        <f t="shared" si="1"/>
        <v>242247.75974052516</v>
      </c>
      <c r="D72" s="43"/>
      <c r="E72" s="42">
        <v>2018</v>
      </c>
      <c r="F72" s="8">
        <v>43693</v>
      </c>
      <c r="G72" s="42" t="s">
        <v>3</v>
      </c>
      <c r="H72" s="44">
        <v>0.99309000000000003</v>
      </c>
      <c r="I72" s="44"/>
      <c r="J72" s="42">
        <v>6.1</v>
      </c>
      <c r="K72" s="45">
        <f t="shared" si="0"/>
        <v>7267.4327922157545</v>
      </c>
      <c r="L72" s="46"/>
      <c r="M72" s="6">
        <f>IF(J72="","",(K72/J72)/LOOKUP(RIGHT($D$2,3),定数!$A$6:$A$13,定数!$B$6:$B$13))</f>
        <v>10.830749317758205</v>
      </c>
      <c r="N72" s="42">
        <v>2018</v>
      </c>
      <c r="O72" s="8">
        <v>43693</v>
      </c>
      <c r="P72" s="44">
        <v>0.99370000000000003</v>
      </c>
      <c r="Q72" s="44"/>
      <c r="R72" s="47">
        <f>IF(P72="","",T72*M72*LOOKUP(RIGHT($D$2,3),定数!$A$6:$A$13,定数!$B$6:$B$13))</f>
        <v>-7267.4327922157481</v>
      </c>
      <c r="S72" s="47"/>
      <c r="T72" s="48">
        <f t="shared" si="3"/>
        <v>-6.0999999999999943</v>
      </c>
      <c r="U72" s="48"/>
      <c r="V72" t="str">
        <f t="shared" si="5"/>
        <v/>
      </c>
      <c r="W72">
        <f t="shared" si="2"/>
        <v>9</v>
      </c>
    </row>
    <row r="73" spans="2:23" x14ac:dyDescent="0.2">
      <c r="B73" s="42">
        <v>65</v>
      </c>
      <c r="C73" s="43">
        <f t="shared" si="1"/>
        <v>234980.3269483094</v>
      </c>
      <c r="D73" s="43"/>
      <c r="E73" s="42">
        <v>2018</v>
      </c>
      <c r="F73" s="8">
        <v>43694</v>
      </c>
      <c r="G73" s="42" t="s">
        <v>4</v>
      </c>
      <c r="H73" s="44">
        <v>0.99702000000000002</v>
      </c>
      <c r="I73" s="44"/>
      <c r="J73" s="42">
        <v>13.9</v>
      </c>
      <c r="K73" s="45">
        <f t="shared" ref="K73:K108" si="6">IF(J73="","",C73*0.03)</f>
        <v>7049.4098084492816</v>
      </c>
      <c r="L73" s="46"/>
      <c r="M73" s="6">
        <f>IF(J73="","",(K73/J73)/LOOKUP(RIGHT($D$2,3),定数!$A$6:$A$13,定数!$B$6:$B$13))</f>
        <v>4.6104707707320349</v>
      </c>
      <c r="N73" s="42">
        <v>2018</v>
      </c>
      <c r="O73" s="8">
        <v>43694</v>
      </c>
      <c r="P73" s="44">
        <v>0.99563000000000001</v>
      </c>
      <c r="Q73" s="44"/>
      <c r="R73" s="47">
        <f>IF(P73="","",T73*M73*LOOKUP(RIGHT($D$2,3),定数!$A$6:$A$13,定数!$B$6:$B$13))</f>
        <v>-7049.4098084492935</v>
      </c>
      <c r="S73" s="47"/>
      <c r="T73" s="48">
        <f t="shared" si="3"/>
        <v>-13.900000000000023</v>
      </c>
      <c r="U73" s="48"/>
      <c r="V73" t="str">
        <f t="shared" si="5"/>
        <v/>
      </c>
      <c r="W73">
        <f t="shared" si="2"/>
        <v>10</v>
      </c>
    </row>
    <row r="74" spans="2:23" x14ac:dyDescent="0.2">
      <c r="B74" s="42">
        <v>66</v>
      </c>
      <c r="C74" s="43">
        <f t="shared" ref="C74:C108" si="7">IF(R73="","",C73+R73)</f>
        <v>227930.9171398601</v>
      </c>
      <c r="D74" s="43"/>
      <c r="E74" s="42">
        <v>2018</v>
      </c>
      <c r="F74" s="8">
        <v>43694</v>
      </c>
      <c r="G74" s="42" t="s">
        <v>3</v>
      </c>
      <c r="H74" s="44">
        <v>0.99597999999999998</v>
      </c>
      <c r="I74" s="44"/>
      <c r="J74" s="42">
        <v>10.6</v>
      </c>
      <c r="K74" s="45">
        <f t="shared" si="6"/>
        <v>6837.9275141958033</v>
      </c>
      <c r="L74" s="46"/>
      <c r="M74" s="6">
        <f>IF(J74="","",(K74/J74)/LOOKUP(RIGHT($D$2,3),定数!$A$6:$A$13,定数!$B$6:$B$13))</f>
        <v>5.8644318303566063</v>
      </c>
      <c r="N74" s="42">
        <v>2018</v>
      </c>
      <c r="O74" s="8">
        <v>43694</v>
      </c>
      <c r="P74" s="44">
        <v>0.99395999999999995</v>
      </c>
      <c r="Q74" s="44"/>
      <c r="R74" s="47">
        <f>IF(P74="","",T74*M74*LOOKUP(RIGHT($D$2,3),定数!$A$6:$A$13,定数!$B$6:$B$13))</f>
        <v>13030.767527052518</v>
      </c>
      <c r="S74" s="47"/>
      <c r="T74" s="48">
        <f t="shared" si="3"/>
        <v>20.200000000000216</v>
      </c>
      <c r="U74" s="48"/>
      <c r="V74" t="str">
        <f t="shared" si="5"/>
        <v/>
      </c>
      <c r="W74">
        <f t="shared" si="5"/>
        <v>0</v>
      </c>
    </row>
    <row r="75" spans="2:23" x14ac:dyDescent="0.2">
      <c r="B75" s="42">
        <v>67</v>
      </c>
      <c r="C75" s="43">
        <f t="shared" si="7"/>
        <v>240961.68466691262</v>
      </c>
      <c r="D75" s="43"/>
      <c r="E75" s="42">
        <v>2018</v>
      </c>
      <c r="F75" s="8">
        <v>43701</v>
      </c>
      <c r="G75" s="42" t="s">
        <v>4</v>
      </c>
      <c r="H75" s="44">
        <v>0.98604000000000003</v>
      </c>
      <c r="I75" s="44"/>
      <c r="J75" s="42">
        <v>9.6</v>
      </c>
      <c r="K75" s="45">
        <f t="shared" si="6"/>
        <v>7228.8505400073782</v>
      </c>
      <c r="L75" s="46"/>
      <c r="M75" s="6">
        <f>IF(J75="","",(K75/J75)/LOOKUP(RIGHT($D$2,3),定数!$A$6:$A$13,定数!$B$6:$B$13))</f>
        <v>6.8455024053100173</v>
      </c>
      <c r="N75" s="42">
        <v>2018</v>
      </c>
      <c r="O75" s="8">
        <v>43701</v>
      </c>
      <c r="P75" s="44">
        <v>0.98507999999999996</v>
      </c>
      <c r="Q75" s="44"/>
      <c r="R75" s="47">
        <f>IF(P75="","",T75*M75*LOOKUP(RIGHT($D$2,3),定数!$A$6:$A$13,定数!$B$6:$B$13))</f>
        <v>-7228.8505400079202</v>
      </c>
      <c r="S75" s="47"/>
      <c r="T75" s="48">
        <f t="shared" ref="T75:T108" si="8">IF(P75="","",IF(G75="買",(P75-H75),(H75-P75))*IF(RIGHT($D$2,3)="JPY",100,10000))</f>
        <v>-9.6000000000007191</v>
      </c>
      <c r="U75" s="48"/>
      <c r="V75" t="str">
        <f t="shared" ref="V75:W90" si="9">IF(S75&lt;&gt;"",IF(S75&lt;0,1+V74,0),"")</f>
        <v/>
      </c>
      <c r="W75">
        <f t="shared" si="9"/>
        <v>1</v>
      </c>
    </row>
    <row r="76" spans="2:23" x14ac:dyDescent="0.2">
      <c r="B76" s="42">
        <v>68</v>
      </c>
      <c r="C76" s="43">
        <f t="shared" si="7"/>
        <v>233732.83412690469</v>
      </c>
      <c r="D76" s="43"/>
      <c r="E76" s="42">
        <v>2018</v>
      </c>
      <c r="F76" s="8">
        <v>43705</v>
      </c>
      <c r="G76" s="42" t="s">
        <v>3</v>
      </c>
      <c r="H76" s="44">
        <v>0.97926000000000002</v>
      </c>
      <c r="I76" s="44"/>
      <c r="J76" s="42">
        <v>4.8</v>
      </c>
      <c r="K76" s="45">
        <f t="shared" si="6"/>
        <v>7011.9850238071404</v>
      </c>
      <c r="L76" s="46"/>
      <c r="M76" s="6">
        <f>IF(J76="","",(K76/J76)/LOOKUP(RIGHT($D$2,3),定数!$A$6:$A$13,定数!$B$6:$B$13))</f>
        <v>13.280274666301402</v>
      </c>
      <c r="N76" s="42">
        <v>2018</v>
      </c>
      <c r="O76" s="8">
        <v>43705</v>
      </c>
      <c r="P76" s="44">
        <v>0.97974000000000006</v>
      </c>
      <c r="Q76" s="44"/>
      <c r="R76" s="47">
        <f>IF(P76="","",T76*M76*LOOKUP(RIGHT($D$2,3),定数!$A$6:$A$13,定数!$B$6:$B$13))</f>
        <v>-7011.985023807666</v>
      </c>
      <c r="S76" s="47"/>
      <c r="T76" s="48">
        <f t="shared" si="8"/>
        <v>-4.8000000000003595</v>
      </c>
      <c r="U76" s="48"/>
      <c r="V76" t="str">
        <f t="shared" si="9"/>
        <v/>
      </c>
      <c r="W76">
        <f t="shared" si="9"/>
        <v>2</v>
      </c>
    </row>
    <row r="77" spans="2:23" x14ac:dyDescent="0.2">
      <c r="B77" s="42">
        <v>69</v>
      </c>
      <c r="C77" s="43">
        <f t="shared" si="7"/>
        <v>226720.84910309702</v>
      </c>
      <c r="D77" s="43"/>
      <c r="E77" s="42">
        <v>2018</v>
      </c>
      <c r="F77" s="8">
        <v>43706</v>
      </c>
      <c r="G77" s="42" t="s">
        <v>4</v>
      </c>
      <c r="H77" s="44">
        <v>0.97702</v>
      </c>
      <c r="I77" s="44"/>
      <c r="J77" s="42">
        <v>7.8</v>
      </c>
      <c r="K77" s="45">
        <f t="shared" si="6"/>
        <v>6801.6254730929104</v>
      </c>
      <c r="L77" s="46"/>
      <c r="M77" s="6">
        <f>IF(J77="","",(K77/J77)/LOOKUP(RIGHT($D$2,3),定数!$A$6:$A$13,定数!$B$6:$B$13))</f>
        <v>7.9273024161922043</v>
      </c>
      <c r="N77" s="42">
        <v>2018</v>
      </c>
      <c r="O77" s="8">
        <v>43706</v>
      </c>
      <c r="P77" s="44">
        <v>0.97624</v>
      </c>
      <c r="Q77" s="44"/>
      <c r="R77" s="47">
        <f>IF(P77="","",T77*M77*LOOKUP(RIGHT($D$2,3),定数!$A$6:$A$13,定数!$B$6:$B$13))</f>
        <v>-6801.6254730929368</v>
      </c>
      <c r="S77" s="47"/>
      <c r="T77" s="48">
        <f t="shared" si="8"/>
        <v>-7.8000000000000291</v>
      </c>
      <c r="U77" s="48"/>
      <c r="V77" t="str">
        <f t="shared" si="9"/>
        <v/>
      </c>
      <c r="W77">
        <f t="shared" si="9"/>
        <v>3</v>
      </c>
    </row>
    <row r="78" spans="2:23" x14ac:dyDescent="0.2">
      <c r="B78" s="42">
        <v>70</v>
      </c>
      <c r="C78" s="43">
        <f t="shared" si="7"/>
        <v>219919.22363000407</v>
      </c>
      <c r="D78" s="43"/>
      <c r="E78" s="42">
        <v>2018</v>
      </c>
      <c r="F78" s="8">
        <v>43711</v>
      </c>
      <c r="G78" s="42" t="s">
        <v>4</v>
      </c>
      <c r="H78" s="44">
        <v>0.96972000000000003</v>
      </c>
      <c r="I78" s="44"/>
      <c r="J78" s="42">
        <v>7.2</v>
      </c>
      <c r="K78" s="45">
        <f t="shared" si="6"/>
        <v>6597.576708900122</v>
      </c>
      <c r="L78" s="46"/>
      <c r="M78" s="6">
        <f>IF(J78="","",(K78/J78)/LOOKUP(RIGHT($D$2,3),定数!$A$6:$A$13,定数!$B$6:$B$13))</f>
        <v>8.3302736223486384</v>
      </c>
      <c r="N78" s="42">
        <v>2018</v>
      </c>
      <c r="O78" s="8">
        <v>43711</v>
      </c>
      <c r="P78" s="44">
        <v>0.96899999999999997</v>
      </c>
      <c r="Q78" s="44"/>
      <c r="R78" s="47">
        <f>IF(P78="","",T78*M78*LOOKUP(RIGHT($D$2,3),定数!$A$6:$A$13,定数!$B$6:$B$13))</f>
        <v>-6597.5767089006158</v>
      </c>
      <c r="S78" s="47"/>
      <c r="T78" s="48">
        <f t="shared" si="8"/>
        <v>-7.2000000000005393</v>
      </c>
      <c r="U78" s="48"/>
      <c r="V78" t="str">
        <f t="shared" si="9"/>
        <v/>
      </c>
      <c r="W78">
        <f t="shared" si="9"/>
        <v>4</v>
      </c>
    </row>
    <row r="79" spans="2:23" x14ac:dyDescent="0.2">
      <c r="B79" s="42">
        <v>71</v>
      </c>
      <c r="C79" s="43">
        <f t="shared" si="7"/>
        <v>213321.64692110344</v>
      </c>
      <c r="D79" s="43"/>
      <c r="E79" s="42">
        <v>2018</v>
      </c>
      <c r="F79" s="8">
        <v>43712</v>
      </c>
      <c r="G79" s="42" t="s">
        <v>3</v>
      </c>
      <c r="H79" s="44">
        <v>0.96882999999999997</v>
      </c>
      <c r="I79" s="44"/>
      <c r="J79" s="42">
        <v>8.5</v>
      </c>
      <c r="K79" s="45">
        <f t="shared" si="6"/>
        <v>6399.6494076331028</v>
      </c>
      <c r="L79" s="46"/>
      <c r="M79" s="6">
        <f>IF(J79="","",(K79/J79)/LOOKUP(RIGHT($D$2,3),定数!$A$6:$A$13,定数!$B$6:$B$13))</f>
        <v>6.8445448209979709</v>
      </c>
      <c r="N79" s="42">
        <v>2018</v>
      </c>
      <c r="O79" s="8">
        <v>43712</v>
      </c>
      <c r="P79" s="44">
        <v>0.96967999999999999</v>
      </c>
      <c r="Q79" s="44"/>
      <c r="R79" s="47">
        <f>IF(P79="","",T79*M79*LOOKUP(RIGHT($D$2,3),定数!$A$6:$A$13,定数!$B$6:$B$13))</f>
        <v>-6399.6494076332337</v>
      </c>
      <c r="S79" s="47"/>
      <c r="T79" s="48">
        <f t="shared" si="8"/>
        <v>-8.5000000000001741</v>
      </c>
      <c r="U79" s="48"/>
      <c r="V79" t="str">
        <f t="shared" si="9"/>
        <v/>
      </c>
      <c r="W79">
        <f t="shared" si="9"/>
        <v>5</v>
      </c>
    </row>
    <row r="80" spans="2:23" x14ac:dyDescent="0.2">
      <c r="B80" s="42">
        <v>72</v>
      </c>
      <c r="C80" s="43">
        <f t="shared" si="7"/>
        <v>206921.99751347021</v>
      </c>
      <c r="D80" s="43"/>
      <c r="E80" s="42">
        <v>2018</v>
      </c>
      <c r="F80" s="8">
        <v>43712</v>
      </c>
      <c r="G80" s="42" t="s">
        <v>4</v>
      </c>
      <c r="H80" s="44">
        <v>0.96997</v>
      </c>
      <c r="I80" s="44"/>
      <c r="J80" s="42">
        <v>7.8</v>
      </c>
      <c r="K80" s="45">
        <f t="shared" si="6"/>
        <v>6207.6599254041057</v>
      </c>
      <c r="L80" s="46"/>
      <c r="M80" s="6">
        <f>IF(J80="","",(K80/J80)/LOOKUP(RIGHT($D$2,3),定数!$A$6:$A$13,定数!$B$6:$B$13))</f>
        <v>7.235034878093364</v>
      </c>
      <c r="N80" s="42">
        <v>2018</v>
      </c>
      <c r="O80" s="8">
        <v>43712</v>
      </c>
      <c r="P80" s="44">
        <v>0.97143000000000002</v>
      </c>
      <c r="Q80" s="44"/>
      <c r="R80" s="47">
        <f>IF(P80="","",T80*M80*LOOKUP(RIGHT($D$2,3),定数!$A$6:$A$13,定数!$B$6:$B$13))</f>
        <v>11619.466014218076</v>
      </c>
      <c r="S80" s="47"/>
      <c r="T80" s="48">
        <f t="shared" si="8"/>
        <v>14.600000000000168</v>
      </c>
      <c r="U80" s="48"/>
      <c r="V80" t="str">
        <f t="shared" si="9"/>
        <v/>
      </c>
      <c r="W80">
        <f t="shared" si="9"/>
        <v>0</v>
      </c>
    </row>
    <row r="81" spans="2:23" x14ac:dyDescent="0.2">
      <c r="B81" s="42">
        <v>73</v>
      </c>
      <c r="C81" s="43">
        <f t="shared" si="7"/>
        <v>218541.46352768829</v>
      </c>
      <c r="D81" s="43"/>
      <c r="E81" s="42">
        <v>2018</v>
      </c>
      <c r="F81" s="8">
        <v>43719</v>
      </c>
      <c r="G81" s="42" t="s">
        <v>4</v>
      </c>
      <c r="H81" s="44">
        <v>0.97475999999999996</v>
      </c>
      <c r="I81" s="44"/>
      <c r="J81" s="42">
        <v>9.6999999999999993</v>
      </c>
      <c r="K81" s="45">
        <f t="shared" si="6"/>
        <v>6556.2439058306481</v>
      </c>
      <c r="L81" s="46"/>
      <c r="M81" s="6">
        <f>IF(J81="","",(K81/J81)/LOOKUP(RIGHT($D$2,3),定数!$A$6:$A$13,定数!$B$6:$B$13))</f>
        <v>6.1445584871889869</v>
      </c>
      <c r="N81" s="42">
        <v>2018</v>
      </c>
      <c r="O81" s="8">
        <v>43719</v>
      </c>
      <c r="P81" s="44">
        <v>0.97379000000000004</v>
      </c>
      <c r="Q81" s="44"/>
      <c r="R81" s="47">
        <f>IF(P81="","",T81*M81*LOOKUP(RIGHT($D$2,3),定数!$A$6:$A$13,定数!$B$6:$B$13))</f>
        <v>-6556.243905830077</v>
      </c>
      <c r="S81" s="47"/>
      <c r="T81" s="48">
        <f t="shared" si="8"/>
        <v>-9.6999999999991537</v>
      </c>
      <c r="U81" s="48"/>
      <c r="V81" t="str">
        <f t="shared" si="9"/>
        <v/>
      </c>
      <c r="W81">
        <f t="shared" si="9"/>
        <v>1</v>
      </c>
    </row>
    <row r="82" spans="2:23" x14ac:dyDescent="0.2">
      <c r="B82" s="42">
        <v>74</v>
      </c>
      <c r="C82" s="43">
        <f t="shared" si="7"/>
        <v>211985.21962185821</v>
      </c>
      <c r="D82" s="43"/>
      <c r="E82" s="42">
        <v>2018</v>
      </c>
      <c r="F82" s="8">
        <v>43726</v>
      </c>
      <c r="G82" s="42" t="s">
        <v>3</v>
      </c>
      <c r="H82" s="44">
        <v>0.96084000000000003</v>
      </c>
      <c r="I82" s="44"/>
      <c r="J82" s="42">
        <v>13.8</v>
      </c>
      <c r="K82" s="45">
        <f t="shared" si="6"/>
        <v>6359.5565886557461</v>
      </c>
      <c r="L82" s="46"/>
      <c r="M82" s="6">
        <f>IF(J82="","",(K82/J82)/LOOKUP(RIGHT($D$2,3),定数!$A$6:$A$13,定数!$B$6:$B$13))</f>
        <v>4.1894312178232846</v>
      </c>
      <c r="N82" s="42">
        <v>2018</v>
      </c>
      <c r="O82" s="8">
        <v>43726</v>
      </c>
      <c r="P82" s="44">
        <v>0.96221999999999996</v>
      </c>
      <c r="Q82" s="44"/>
      <c r="R82" s="47">
        <f>IF(P82="","",T82*M82*LOOKUP(RIGHT($D$2,3),定数!$A$6:$A$13,定数!$B$6:$B$13))</f>
        <v>-6359.556588655455</v>
      </c>
      <c r="S82" s="47"/>
      <c r="T82" s="48">
        <f t="shared" si="8"/>
        <v>-13.799999999999368</v>
      </c>
      <c r="U82" s="48"/>
      <c r="V82" t="str">
        <f t="shared" si="9"/>
        <v/>
      </c>
      <c r="W82">
        <f t="shared" si="9"/>
        <v>2</v>
      </c>
    </row>
    <row r="83" spans="2:23" x14ac:dyDescent="0.2">
      <c r="B83" s="42">
        <v>75</v>
      </c>
      <c r="C83" s="43">
        <f t="shared" si="7"/>
        <v>205625.66303320276</v>
      </c>
      <c r="D83" s="43"/>
      <c r="E83" s="42">
        <v>2018</v>
      </c>
      <c r="F83" s="8">
        <v>43728</v>
      </c>
      <c r="G83" s="42" t="s">
        <v>3</v>
      </c>
      <c r="H83" s="44">
        <v>0.96584000000000003</v>
      </c>
      <c r="I83" s="44"/>
      <c r="J83" s="42">
        <v>13.1</v>
      </c>
      <c r="K83" s="45">
        <f t="shared" si="6"/>
        <v>6168.7698909960827</v>
      </c>
      <c r="L83" s="46"/>
      <c r="M83" s="6">
        <f>IF(J83="","",(K83/J83)/LOOKUP(RIGHT($D$2,3),定数!$A$6:$A$13,定数!$B$6:$B$13))</f>
        <v>4.2808951360139362</v>
      </c>
      <c r="N83" s="42">
        <v>2018</v>
      </c>
      <c r="O83" s="8">
        <v>43728</v>
      </c>
      <c r="P83" s="44">
        <v>0.96331999999999995</v>
      </c>
      <c r="Q83" s="44"/>
      <c r="R83" s="47">
        <f>IF(P83="","",T83*M83*LOOKUP(RIGHT($D$2,3),定数!$A$6:$A$13,定数!$B$6:$B$13))</f>
        <v>11866.641317030997</v>
      </c>
      <c r="S83" s="47"/>
      <c r="T83" s="48">
        <f t="shared" si="8"/>
        <v>25.200000000000777</v>
      </c>
      <c r="U83" s="48"/>
      <c r="V83" t="str">
        <f t="shared" si="9"/>
        <v/>
      </c>
      <c r="W83">
        <f t="shared" si="9"/>
        <v>0</v>
      </c>
    </row>
    <row r="84" spans="2:23" x14ac:dyDescent="0.2">
      <c r="B84" s="42">
        <v>76</v>
      </c>
      <c r="C84" s="43">
        <f t="shared" si="7"/>
        <v>217492.30435023375</v>
      </c>
      <c r="D84" s="43"/>
      <c r="E84" s="42">
        <v>2018</v>
      </c>
      <c r="F84" s="8">
        <v>43734</v>
      </c>
      <c r="G84" s="42" t="s">
        <v>4</v>
      </c>
      <c r="H84" s="44">
        <v>0.96553</v>
      </c>
      <c r="I84" s="44"/>
      <c r="J84" s="42">
        <v>8.5</v>
      </c>
      <c r="K84" s="45">
        <f t="shared" si="6"/>
        <v>6524.7691305070121</v>
      </c>
      <c r="L84" s="46"/>
      <c r="M84" s="6">
        <f>IF(J84="","",(K84/J84)/LOOKUP(RIGHT($D$2,3),定数!$A$6:$A$13,定数!$B$6:$B$13))</f>
        <v>6.9783627064246119</v>
      </c>
      <c r="N84" s="42">
        <v>2018</v>
      </c>
      <c r="O84" s="8">
        <v>43734</v>
      </c>
      <c r="P84" s="44">
        <v>0.96713000000000005</v>
      </c>
      <c r="Q84" s="44"/>
      <c r="R84" s="47">
        <f>IF(P84="","",T84*M84*LOOKUP(RIGHT($D$2,3),定数!$A$6:$A$13,定数!$B$6:$B$13))</f>
        <v>12281.918363307668</v>
      </c>
      <c r="S84" s="47"/>
      <c r="T84" s="48">
        <f t="shared" si="8"/>
        <v>16.000000000000458</v>
      </c>
      <c r="U84" s="48"/>
      <c r="V84" t="str">
        <f t="shared" si="9"/>
        <v/>
      </c>
      <c r="W84">
        <f t="shared" si="9"/>
        <v>0</v>
      </c>
    </row>
    <row r="85" spans="2:23" x14ac:dyDescent="0.2">
      <c r="B85" s="42">
        <v>77</v>
      </c>
      <c r="C85" s="43">
        <f t="shared" si="7"/>
        <v>229774.22271354141</v>
      </c>
      <c r="D85" s="43"/>
      <c r="E85" s="42">
        <v>2018</v>
      </c>
      <c r="F85" s="8">
        <v>43743</v>
      </c>
      <c r="G85" s="42" t="s">
        <v>4</v>
      </c>
      <c r="H85" s="44">
        <v>0.99311000000000005</v>
      </c>
      <c r="I85" s="44"/>
      <c r="J85" s="42">
        <v>14.2</v>
      </c>
      <c r="K85" s="45">
        <f t="shared" si="6"/>
        <v>6893.2266814062423</v>
      </c>
      <c r="L85" s="46"/>
      <c r="M85" s="6">
        <f>IF(J85="","",(K85/J85)/LOOKUP(RIGHT($D$2,3),定数!$A$6:$A$13,定数!$B$6:$B$13))</f>
        <v>4.4130772608234583</v>
      </c>
      <c r="N85" s="42">
        <v>2018</v>
      </c>
      <c r="O85" s="8">
        <v>43743</v>
      </c>
      <c r="P85" s="44">
        <v>0.99168999999999996</v>
      </c>
      <c r="Q85" s="44"/>
      <c r="R85" s="47">
        <f>IF(P85="","",T85*M85*LOOKUP(RIGHT($D$2,3),定数!$A$6:$A$13,定数!$B$6:$B$13))</f>
        <v>-6893.2266814066679</v>
      </c>
      <c r="S85" s="47"/>
      <c r="T85" s="48">
        <f t="shared" si="8"/>
        <v>-14.200000000000879</v>
      </c>
      <c r="U85" s="48"/>
      <c r="V85" t="str">
        <f t="shared" si="9"/>
        <v/>
      </c>
      <c r="W85">
        <f t="shared" si="9"/>
        <v>1</v>
      </c>
    </row>
    <row r="86" spans="2:23" x14ac:dyDescent="0.2">
      <c r="B86" s="42">
        <v>78</v>
      </c>
      <c r="C86" s="43">
        <f t="shared" si="7"/>
        <v>222880.99603213475</v>
      </c>
      <c r="D86" s="43"/>
      <c r="E86" s="42">
        <v>2018</v>
      </c>
      <c r="F86" s="8">
        <v>43744</v>
      </c>
      <c r="G86" s="42" t="s">
        <v>3</v>
      </c>
      <c r="H86" s="44">
        <v>0.99148999999999998</v>
      </c>
      <c r="I86" s="44"/>
      <c r="J86" s="42">
        <v>9.3000000000000007</v>
      </c>
      <c r="K86" s="45">
        <f t="shared" si="6"/>
        <v>6686.4298809640422</v>
      </c>
      <c r="L86" s="46"/>
      <c r="M86" s="6">
        <f>IF(J86="","",(K86/J86)/LOOKUP(RIGHT($D$2,3),定数!$A$6:$A$13,定数!$B$6:$B$13))</f>
        <v>6.5360995903851826</v>
      </c>
      <c r="N86" s="42">
        <v>2018</v>
      </c>
      <c r="O86" s="8">
        <v>43744</v>
      </c>
      <c r="P86" s="44">
        <v>0.99241999999999997</v>
      </c>
      <c r="Q86" s="44"/>
      <c r="R86" s="47">
        <f>IF(P86="","",T86*M86*LOOKUP(RIGHT($D$2,3),定数!$A$6:$A$13,定数!$B$6:$B$13))</f>
        <v>-6686.429880963944</v>
      </c>
      <c r="S86" s="47"/>
      <c r="T86" s="48">
        <f t="shared" si="8"/>
        <v>-9.2999999999998639</v>
      </c>
      <c r="U86" s="48"/>
      <c r="V86" t="str">
        <f t="shared" si="9"/>
        <v/>
      </c>
      <c r="W86">
        <f t="shared" si="9"/>
        <v>2</v>
      </c>
    </row>
    <row r="87" spans="2:23" x14ac:dyDescent="0.2">
      <c r="B87" s="42">
        <v>79</v>
      </c>
      <c r="C87" s="43">
        <f t="shared" si="7"/>
        <v>216194.56615117082</v>
      </c>
      <c r="D87" s="43"/>
      <c r="E87" s="42">
        <v>2018</v>
      </c>
      <c r="F87" s="8">
        <v>43748</v>
      </c>
      <c r="G87" s="42" t="s">
        <v>3</v>
      </c>
      <c r="H87" s="44">
        <v>0.99143999999999999</v>
      </c>
      <c r="I87" s="44"/>
      <c r="J87" s="42">
        <v>6.8</v>
      </c>
      <c r="K87" s="45">
        <f t="shared" si="6"/>
        <v>6485.8369845351244</v>
      </c>
      <c r="L87" s="46"/>
      <c r="M87" s="6">
        <f>IF(J87="","",(K87/J87)/LOOKUP(RIGHT($D$2,3),定数!$A$6:$A$13,定数!$B$6:$B$13))</f>
        <v>8.6709050595389368</v>
      </c>
      <c r="N87" s="42">
        <v>2018</v>
      </c>
      <c r="O87" s="8">
        <v>43748</v>
      </c>
      <c r="P87" s="44">
        <v>0.990676</v>
      </c>
      <c r="Q87" s="44"/>
      <c r="R87" s="47">
        <f>IF(P87="","",T87*M87*LOOKUP(RIGHT($D$2,3),定数!$A$6:$A$13,定数!$B$6:$B$13))</f>
        <v>7287.0286120363971</v>
      </c>
      <c r="S87" s="47"/>
      <c r="T87" s="48">
        <f t="shared" si="8"/>
        <v>7.6399999999998691</v>
      </c>
      <c r="U87" s="48"/>
      <c r="V87" t="str">
        <f t="shared" si="9"/>
        <v/>
      </c>
      <c r="W87">
        <f t="shared" si="9"/>
        <v>0</v>
      </c>
    </row>
    <row r="88" spans="2:23" x14ac:dyDescent="0.2">
      <c r="B88" s="42">
        <v>80</v>
      </c>
      <c r="C88" s="43">
        <f t="shared" si="7"/>
        <v>223481.59476320722</v>
      </c>
      <c r="D88" s="43"/>
      <c r="E88" s="42">
        <v>2018</v>
      </c>
      <c r="F88" s="8">
        <v>43755</v>
      </c>
      <c r="G88" s="42" t="s">
        <v>4</v>
      </c>
      <c r="H88" s="44">
        <v>0.99075000000000002</v>
      </c>
      <c r="I88" s="44"/>
      <c r="J88" s="42">
        <v>7.9</v>
      </c>
      <c r="K88" s="45">
        <f t="shared" si="6"/>
        <v>6704.4478428962166</v>
      </c>
      <c r="L88" s="46"/>
      <c r="M88" s="6">
        <f>IF(J88="","",(K88/J88)/LOOKUP(RIGHT($D$2,3),定数!$A$6:$A$13,定数!$B$6:$B$13))</f>
        <v>7.7151298537355766</v>
      </c>
      <c r="N88" s="42">
        <v>2018</v>
      </c>
      <c r="O88" s="8">
        <v>43755</v>
      </c>
      <c r="P88" s="44">
        <v>0.99222999999999995</v>
      </c>
      <c r="Q88" s="44"/>
      <c r="R88" s="47">
        <f>IF(P88="","",T88*M88*LOOKUP(RIGHT($D$2,3),定数!$A$6:$A$13,定数!$B$6:$B$13))</f>
        <v>12560.23140188089</v>
      </c>
      <c r="S88" s="47"/>
      <c r="T88" s="48">
        <f t="shared" si="8"/>
        <v>14.799999999999258</v>
      </c>
      <c r="U88" s="48"/>
      <c r="V88" t="str">
        <f t="shared" si="9"/>
        <v/>
      </c>
      <c r="W88">
        <f t="shared" si="9"/>
        <v>0</v>
      </c>
    </row>
    <row r="89" spans="2:23" x14ac:dyDescent="0.2">
      <c r="B89" s="42">
        <v>81</v>
      </c>
      <c r="C89" s="43">
        <f t="shared" si="7"/>
        <v>236041.8261650881</v>
      </c>
      <c r="D89" s="43"/>
      <c r="E89" s="42">
        <v>2018</v>
      </c>
      <c r="F89" s="8">
        <v>43761</v>
      </c>
      <c r="G89" s="42" t="s">
        <v>3</v>
      </c>
      <c r="H89" s="44">
        <v>0.99480000000000002</v>
      </c>
      <c r="I89" s="44"/>
      <c r="J89" s="42">
        <v>17.399999999999999</v>
      </c>
      <c r="K89" s="45">
        <f t="shared" si="6"/>
        <v>7081.2547849526427</v>
      </c>
      <c r="L89" s="46"/>
      <c r="M89" s="6">
        <f>IF(J89="","",(K89/J89)/LOOKUP(RIGHT($D$2,3),定数!$A$6:$A$13,定数!$B$6:$B$13))</f>
        <v>3.6997151436534188</v>
      </c>
      <c r="N89" s="42">
        <v>2018</v>
      </c>
      <c r="O89" s="8">
        <v>43762</v>
      </c>
      <c r="P89" s="44">
        <v>0.99653999999999998</v>
      </c>
      <c r="Q89" s="44"/>
      <c r="R89" s="47">
        <f>IF(P89="","",T89*M89*LOOKUP(RIGHT($D$2,3),定数!$A$6:$A$13,定数!$B$6:$B$13))</f>
        <v>-7081.2547849524954</v>
      </c>
      <c r="S89" s="47"/>
      <c r="T89" s="48">
        <f t="shared" si="8"/>
        <v>-17.399999999999636</v>
      </c>
      <c r="U89" s="48"/>
      <c r="V89" t="str">
        <f t="shared" si="9"/>
        <v/>
      </c>
      <c r="W89">
        <f t="shared" si="9"/>
        <v>1</v>
      </c>
    </row>
    <row r="90" spans="2:23" x14ac:dyDescent="0.2">
      <c r="B90" s="42">
        <v>82</v>
      </c>
      <c r="C90" s="43">
        <f t="shared" si="7"/>
        <v>228960.5713801356</v>
      </c>
      <c r="D90" s="43"/>
      <c r="E90" s="42">
        <v>2018</v>
      </c>
      <c r="F90" s="8">
        <v>43762</v>
      </c>
      <c r="G90" s="42" t="s">
        <v>3</v>
      </c>
      <c r="H90" s="44">
        <v>0.99443000000000004</v>
      </c>
      <c r="I90" s="44"/>
      <c r="J90" s="42">
        <v>8.1999999999999993</v>
      </c>
      <c r="K90" s="45">
        <f t="shared" si="6"/>
        <v>6868.817141404068</v>
      </c>
      <c r="L90" s="46"/>
      <c r="M90" s="6">
        <f>IF(J90="","",(K90/J90)/LOOKUP(RIGHT($D$2,3),定数!$A$6:$A$13,定数!$B$6:$B$13))</f>
        <v>7.6150966090954197</v>
      </c>
      <c r="N90" s="42">
        <v>2018</v>
      </c>
      <c r="O90" s="8">
        <v>43762</v>
      </c>
      <c r="P90" s="44">
        <v>0.99524999999999997</v>
      </c>
      <c r="Q90" s="44"/>
      <c r="R90" s="47">
        <f>IF(P90="","",T90*M90*LOOKUP(RIGHT($D$2,3),定数!$A$6:$A$13,定数!$B$6:$B$13))</f>
        <v>-6868.8171414034978</v>
      </c>
      <c r="S90" s="47"/>
      <c r="T90" s="48">
        <f t="shared" si="8"/>
        <v>-8.1999999999993189</v>
      </c>
      <c r="U90" s="48"/>
      <c r="V90" t="str">
        <f t="shared" si="9"/>
        <v/>
      </c>
      <c r="W90">
        <f t="shared" si="9"/>
        <v>2</v>
      </c>
    </row>
    <row r="91" spans="2:23" x14ac:dyDescent="0.2">
      <c r="B91" s="42">
        <v>83</v>
      </c>
      <c r="C91" s="43">
        <f t="shared" si="7"/>
        <v>222091.7542387321</v>
      </c>
      <c r="D91" s="43"/>
      <c r="E91" s="42">
        <v>2018</v>
      </c>
      <c r="F91" s="8">
        <v>43767</v>
      </c>
      <c r="G91" s="42" t="s">
        <v>4</v>
      </c>
      <c r="H91" s="44">
        <v>1.00023</v>
      </c>
      <c r="I91" s="44"/>
      <c r="J91" s="42">
        <v>18.600000000000001</v>
      </c>
      <c r="K91" s="45">
        <f t="shared" si="6"/>
        <v>6662.7526271619627</v>
      </c>
      <c r="L91" s="46"/>
      <c r="M91" s="6">
        <f>IF(J91="","",(K91/J91)/LOOKUP(RIGHT($D$2,3),定数!$A$6:$A$13,定数!$B$6:$B$13))</f>
        <v>3.2564773348787694</v>
      </c>
      <c r="N91" s="42">
        <v>2018</v>
      </c>
      <c r="O91" s="8">
        <v>43769</v>
      </c>
      <c r="P91" s="44">
        <v>1.0038499999999999</v>
      </c>
      <c r="Q91" s="44"/>
      <c r="R91" s="47">
        <f>IF(P91="","",T91*M91*LOOKUP(RIGHT($D$2,3),定数!$A$6:$A$13,定数!$B$6:$B$13))</f>
        <v>12967.292747487103</v>
      </c>
      <c r="S91" s="47"/>
      <c r="T91" s="48">
        <f t="shared" si="8"/>
        <v>36.199999999999562</v>
      </c>
      <c r="U91" s="48"/>
      <c r="V91" t="str">
        <f t="shared" ref="V91:W106" si="10">IF(S91&lt;&gt;"",IF(S91&lt;0,1+V90,0),"")</f>
        <v/>
      </c>
      <c r="W91">
        <f t="shared" si="10"/>
        <v>0</v>
      </c>
    </row>
    <row r="92" spans="2:23" x14ac:dyDescent="0.2">
      <c r="B92" s="42">
        <v>84</v>
      </c>
      <c r="C92" s="43">
        <f t="shared" si="7"/>
        <v>235059.04698621921</v>
      </c>
      <c r="D92" s="43"/>
      <c r="E92" s="42">
        <v>2018</v>
      </c>
      <c r="F92" s="8">
        <v>43767</v>
      </c>
      <c r="G92" s="42" t="s">
        <v>4</v>
      </c>
      <c r="H92" s="44">
        <v>0.99992999999999999</v>
      </c>
      <c r="I92" s="44"/>
      <c r="J92" s="42">
        <v>13.9</v>
      </c>
      <c r="K92" s="45">
        <f t="shared" si="6"/>
        <v>7051.7714095865758</v>
      </c>
      <c r="L92" s="46"/>
      <c r="M92" s="6">
        <f>IF(J92="","",(K92/J92)/LOOKUP(RIGHT($D$2,3),定数!$A$6:$A$13,定数!$B$6:$B$13))</f>
        <v>4.6120153103901744</v>
      </c>
      <c r="N92" s="42">
        <v>2018</v>
      </c>
      <c r="O92" s="8">
        <v>43768</v>
      </c>
      <c r="P92" s="44">
        <v>1.00261</v>
      </c>
      <c r="Q92" s="44"/>
      <c r="R92" s="47">
        <f>IF(P92="","",T92*M92*LOOKUP(RIGHT($D$2,3),定数!$A$6:$A$13,定数!$B$6:$B$13))</f>
        <v>13596.221135030315</v>
      </c>
      <c r="S92" s="47"/>
      <c r="T92" s="48">
        <f t="shared" si="8"/>
        <v>26.800000000000157</v>
      </c>
      <c r="U92" s="48"/>
      <c r="V92" t="str">
        <f t="shared" si="10"/>
        <v/>
      </c>
      <c r="W92">
        <f t="shared" si="10"/>
        <v>0</v>
      </c>
    </row>
    <row r="93" spans="2:23" x14ac:dyDescent="0.2">
      <c r="B93" s="42">
        <v>85</v>
      </c>
      <c r="C93" s="43">
        <f t="shared" si="7"/>
        <v>248655.26812124954</v>
      </c>
      <c r="D93" s="43"/>
      <c r="E93" s="42">
        <v>2018</v>
      </c>
      <c r="F93" s="8">
        <v>43768</v>
      </c>
      <c r="G93" s="42" t="s">
        <v>4</v>
      </c>
      <c r="H93" s="44">
        <v>1.0021500000000001</v>
      </c>
      <c r="I93" s="44"/>
      <c r="J93" s="42">
        <v>5.8</v>
      </c>
      <c r="K93" s="45">
        <f t="shared" si="6"/>
        <v>7459.6580436374861</v>
      </c>
      <c r="L93" s="46"/>
      <c r="M93" s="6">
        <f>IF(J93="","",(K93/J93)/LOOKUP(RIGHT($D$2,3),定数!$A$6:$A$13,定数!$B$6:$B$13))</f>
        <v>11.692253986892611</v>
      </c>
      <c r="N93" s="42">
        <v>2018</v>
      </c>
      <c r="O93" s="8">
        <v>43768</v>
      </c>
      <c r="P93" s="44">
        <v>1.0015700000000001</v>
      </c>
      <c r="Q93" s="44"/>
      <c r="R93" s="47">
        <f>IF(P93="","",T93*M93*LOOKUP(RIGHT($D$2,3),定数!$A$6:$A$13,定数!$B$6:$B$13))</f>
        <v>-7459.6580436378063</v>
      </c>
      <c r="S93" s="47"/>
      <c r="T93" s="48">
        <f t="shared" si="8"/>
        <v>-5.8000000000002494</v>
      </c>
      <c r="U93" s="48"/>
      <c r="V93" t="str">
        <f t="shared" si="10"/>
        <v/>
      </c>
      <c r="W93">
        <f t="shared" si="10"/>
        <v>1</v>
      </c>
    </row>
    <row r="94" spans="2:23" x14ac:dyDescent="0.2">
      <c r="B94" s="42">
        <v>86</v>
      </c>
      <c r="C94" s="43">
        <f t="shared" si="7"/>
        <v>241195.61007761172</v>
      </c>
      <c r="D94" s="43"/>
      <c r="E94" s="42">
        <v>2018</v>
      </c>
      <c r="F94" s="8">
        <v>43769</v>
      </c>
      <c r="G94" s="42" t="s">
        <v>4</v>
      </c>
      <c r="H94" s="44">
        <v>1.0054399999999999</v>
      </c>
      <c r="I94" s="44"/>
      <c r="J94" s="42">
        <v>6.1</v>
      </c>
      <c r="K94" s="45">
        <f t="shared" si="6"/>
        <v>7235.8683023283511</v>
      </c>
      <c r="L94" s="46"/>
      <c r="M94" s="6">
        <f>IF(J94="","",(K94/J94)/LOOKUP(RIGHT($D$2,3),定数!$A$6:$A$13,定数!$B$6:$B$13))</f>
        <v>10.78370834922258</v>
      </c>
      <c r="N94" s="42">
        <v>2018</v>
      </c>
      <c r="O94" s="8">
        <v>43769</v>
      </c>
      <c r="P94" s="44">
        <v>1.0048299999999999</v>
      </c>
      <c r="Q94" s="44"/>
      <c r="R94" s="47">
        <f>IF(P94="","",T94*M94*LOOKUP(RIGHT($D$2,3),定数!$A$6:$A$13,定数!$B$6:$B$13))</f>
        <v>-7235.8683023283447</v>
      </c>
      <c r="S94" s="47"/>
      <c r="T94" s="48">
        <f t="shared" si="8"/>
        <v>-6.0999999999999943</v>
      </c>
      <c r="U94" s="48"/>
      <c r="V94" t="str">
        <f t="shared" si="10"/>
        <v/>
      </c>
      <c r="W94">
        <f t="shared" si="10"/>
        <v>2</v>
      </c>
    </row>
    <row r="95" spans="2:23" x14ac:dyDescent="0.2">
      <c r="B95" s="42">
        <v>87</v>
      </c>
      <c r="C95" s="43">
        <f t="shared" si="7"/>
        <v>233959.74177528339</v>
      </c>
      <c r="D95" s="43"/>
      <c r="E95" s="42">
        <v>2018</v>
      </c>
      <c r="F95" s="8">
        <v>43770</v>
      </c>
      <c r="G95" s="42" t="s">
        <v>4</v>
      </c>
      <c r="H95" s="44">
        <v>1.0058400000000001</v>
      </c>
      <c r="I95" s="44"/>
      <c r="J95" s="42">
        <v>25.7</v>
      </c>
      <c r="K95" s="45">
        <f t="shared" si="6"/>
        <v>7018.7922532585017</v>
      </c>
      <c r="L95" s="46"/>
      <c r="M95" s="6">
        <f>IF(J95="","",(K95/J95)/LOOKUP(RIGHT($D$2,3),定数!$A$6:$A$13,定数!$B$6:$B$13))</f>
        <v>2.4827705176011681</v>
      </c>
      <c r="N95" s="42">
        <v>2018</v>
      </c>
      <c r="O95" s="8">
        <v>43770</v>
      </c>
      <c r="P95" s="44">
        <v>1.009004</v>
      </c>
      <c r="Q95" s="44"/>
      <c r="R95" s="47">
        <f>IF(P95="","",T95*M95*LOOKUP(RIGHT($D$2,3),定数!$A$6:$A$13,定数!$B$6:$B$13))</f>
        <v>8641.0345094589538</v>
      </c>
      <c r="S95" s="47"/>
      <c r="T95" s="48">
        <f t="shared" si="8"/>
        <v>31.639999999999446</v>
      </c>
      <c r="U95" s="48"/>
      <c r="V95" t="str">
        <f t="shared" si="10"/>
        <v/>
      </c>
      <c r="W95">
        <f t="shared" si="10"/>
        <v>0</v>
      </c>
    </row>
    <row r="96" spans="2:23" x14ac:dyDescent="0.2">
      <c r="B96" s="42">
        <v>88</v>
      </c>
      <c r="C96" s="43">
        <f t="shared" si="7"/>
        <v>242600.77628474234</v>
      </c>
      <c r="D96" s="43"/>
      <c r="E96" s="42">
        <v>2018</v>
      </c>
      <c r="F96" s="8">
        <v>43771</v>
      </c>
      <c r="G96" s="42" t="s">
        <v>3</v>
      </c>
      <c r="H96" s="44">
        <v>1.0010600000000001</v>
      </c>
      <c r="I96" s="44"/>
      <c r="J96" s="42">
        <v>11.3</v>
      </c>
      <c r="K96" s="45">
        <f t="shared" si="6"/>
        <v>7278.0232885422702</v>
      </c>
      <c r="L96" s="46"/>
      <c r="M96" s="6">
        <f>IF(J96="","",(K96/J96)/LOOKUP(RIGHT($D$2,3),定数!$A$6:$A$13,定数!$B$6:$B$13))</f>
        <v>5.8552077944829204</v>
      </c>
      <c r="N96" s="42">
        <v>2018</v>
      </c>
      <c r="O96" s="8">
        <v>43771</v>
      </c>
      <c r="P96" s="44">
        <v>0.99890000000000001</v>
      </c>
      <c r="Q96" s="44"/>
      <c r="R96" s="47">
        <f>IF(P96="","",T96*M96*LOOKUP(RIGHT($D$2,3),定数!$A$6:$A$13,定数!$B$6:$B$13))</f>
        <v>13911.973719691745</v>
      </c>
      <c r="S96" s="47"/>
      <c r="T96" s="48">
        <f t="shared" si="8"/>
        <v>21.600000000000506</v>
      </c>
      <c r="U96" s="48"/>
      <c r="V96" t="str">
        <f t="shared" si="10"/>
        <v/>
      </c>
      <c r="W96">
        <f t="shared" si="10"/>
        <v>0</v>
      </c>
    </row>
    <row r="97" spans="2:23" x14ac:dyDescent="0.2">
      <c r="B97" s="42">
        <v>89</v>
      </c>
      <c r="C97" s="43">
        <f t="shared" si="7"/>
        <v>256512.75000443408</v>
      </c>
      <c r="D97" s="43"/>
      <c r="E97" s="42">
        <v>2018</v>
      </c>
      <c r="F97" s="8">
        <v>43774</v>
      </c>
      <c r="G97" s="42" t="s">
        <v>3</v>
      </c>
      <c r="H97" s="44">
        <v>1.0035700000000001</v>
      </c>
      <c r="I97" s="44"/>
      <c r="J97" s="42">
        <v>7</v>
      </c>
      <c r="K97" s="45">
        <f t="shared" si="6"/>
        <v>7695.3825001330224</v>
      </c>
      <c r="L97" s="46"/>
      <c r="M97" s="6">
        <f>IF(J97="","",(K97/J97)/LOOKUP(RIGHT($D$2,3),定数!$A$6:$A$13,定数!$B$6:$B$13))</f>
        <v>9.9940032469260025</v>
      </c>
      <c r="N97" s="42">
        <v>2018</v>
      </c>
      <c r="O97" s="8">
        <v>43774</v>
      </c>
      <c r="P97" s="44">
        <v>1.00427</v>
      </c>
      <c r="Q97" s="44"/>
      <c r="R97" s="47">
        <f>IF(P97="","",T97*M97*LOOKUP(RIGHT($D$2,3),定数!$A$6:$A$13,定数!$B$6:$B$13))</f>
        <v>-7695.3825001321748</v>
      </c>
      <c r="S97" s="47"/>
      <c r="T97" s="48">
        <f t="shared" si="8"/>
        <v>-6.9999999999992291</v>
      </c>
      <c r="U97" s="48"/>
      <c r="V97" t="str">
        <f t="shared" si="10"/>
        <v/>
      </c>
      <c r="W97">
        <f t="shared" si="10"/>
        <v>1</v>
      </c>
    </row>
    <row r="98" spans="2:23" x14ac:dyDescent="0.2">
      <c r="B98" s="42">
        <v>90</v>
      </c>
      <c r="C98" s="43">
        <f t="shared" si="7"/>
        <v>248817.36750430192</v>
      </c>
      <c r="D98" s="43"/>
      <c r="E98" s="42">
        <v>2018</v>
      </c>
      <c r="F98" s="8">
        <v>43774</v>
      </c>
      <c r="G98" s="42" t="s">
        <v>4</v>
      </c>
      <c r="H98" s="44">
        <v>1.0044900000000001</v>
      </c>
      <c r="I98" s="44"/>
      <c r="J98" s="42">
        <v>13.9</v>
      </c>
      <c r="K98" s="45">
        <f t="shared" si="6"/>
        <v>7464.5210251290573</v>
      </c>
      <c r="L98" s="46"/>
      <c r="M98" s="6">
        <f>IF(J98="","",(K98/J98)/LOOKUP(RIGHT($D$2,3),定数!$A$6:$A$13,定数!$B$6:$B$13))</f>
        <v>4.8819627371674672</v>
      </c>
      <c r="N98" s="42">
        <v>2018</v>
      </c>
      <c r="O98" s="8">
        <v>43775</v>
      </c>
      <c r="P98" s="44">
        <v>1.0031000000000001</v>
      </c>
      <c r="Q98" s="44"/>
      <c r="R98" s="47">
        <f>IF(P98="","",T98*M98*LOOKUP(RIGHT($D$2,3),定数!$A$6:$A$13,定数!$B$6:$B$13))</f>
        <v>-7464.52102512907</v>
      </c>
      <c r="S98" s="47"/>
      <c r="T98" s="48">
        <f t="shared" si="8"/>
        <v>-13.900000000000023</v>
      </c>
      <c r="U98" s="48"/>
      <c r="V98" t="str">
        <f t="shared" si="10"/>
        <v/>
      </c>
      <c r="W98">
        <f t="shared" si="10"/>
        <v>2</v>
      </c>
    </row>
    <row r="99" spans="2:23" x14ac:dyDescent="0.2">
      <c r="B99" s="42">
        <v>91</v>
      </c>
      <c r="C99" s="43">
        <f t="shared" si="7"/>
        <v>241352.84647917285</v>
      </c>
      <c r="D99" s="43"/>
      <c r="E99" s="42">
        <v>2018</v>
      </c>
      <c r="F99" s="8">
        <v>43775</v>
      </c>
      <c r="G99" s="42" t="s">
        <v>3</v>
      </c>
      <c r="H99" s="44">
        <v>1.00352</v>
      </c>
      <c r="I99" s="44"/>
      <c r="J99" s="42">
        <v>10.1</v>
      </c>
      <c r="K99" s="45">
        <f t="shared" si="6"/>
        <v>7240.5853943751854</v>
      </c>
      <c r="L99" s="46"/>
      <c r="M99" s="6">
        <f>IF(J99="","",(K99/J99)/LOOKUP(RIGHT($D$2,3),定数!$A$6:$A$13,定数!$B$6:$B$13))</f>
        <v>6.5171785727949461</v>
      </c>
      <c r="N99" s="42">
        <v>2018</v>
      </c>
      <c r="O99" s="8">
        <v>43775</v>
      </c>
      <c r="P99" s="44">
        <v>1.0045299999999999</v>
      </c>
      <c r="Q99" s="44"/>
      <c r="R99" s="47">
        <f>IF(P99="","",T99*M99*LOOKUP(RIGHT($D$2,3),定数!$A$6:$A$13,定数!$B$6:$B$13))</f>
        <v>-7240.5853943748652</v>
      </c>
      <c r="S99" s="47"/>
      <c r="T99" s="48">
        <f t="shared" si="8"/>
        <v>-10.099999999999554</v>
      </c>
      <c r="U99" s="48"/>
      <c r="V99" t="str">
        <f t="shared" si="10"/>
        <v/>
      </c>
      <c r="W99">
        <f t="shared" si="10"/>
        <v>3</v>
      </c>
    </row>
    <row r="100" spans="2:23" x14ac:dyDescent="0.2">
      <c r="B100" s="42">
        <v>92</v>
      </c>
      <c r="C100" s="43">
        <f t="shared" si="7"/>
        <v>234112.261084798</v>
      </c>
      <c r="D100" s="43"/>
      <c r="E100" s="42">
        <v>2018</v>
      </c>
      <c r="F100" s="8">
        <v>43776</v>
      </c>
      <c r="G100" s="42" t="s">
        <v>3</v>
      </c>
      <c r="H100" s="44">
        <v>1.00329</v>
      </c>
      <c r="I100" s="44"/>
      <c r="J100" s="42">
        <v>8.5</v>
      </c>
      <c r="K100" s="45">
        <f t="shared" si="6"/>
        <v>7023.3678325439396</v>
      </c>
      <c r="L100" s="46"/>
      <c r="M100" s="6">
        <f>IF(J100="","",(K100/J100)/LOOKUP(RIGHT($D$2,3),定数!$A$6:$A$13,定数!$B$6:$B$13))</f>
        <v>7.5116233503143741</v>
      </c>
      <c r="N100" s="42">
        <v>2018</v>
      </c>
      <c r="O100" s="8">
        <v>43776</v>
      </c>
      <c r="P100" s="44">
        <v>1.00169</v>
      </c>
      <c r="Q100" s="44"/>
      <c r="R100" s="47">
        <f>IF(P100="","",T100*M100*LOOKUP(RIGHT($D$2,3),定数!$A$6:$A$13,定数!$B$6:$B$13))</f>
        <v>13220.457096553677</v>
      </c>
      <c r="S100" s="47"/>
      <c r="T100" s="48">
        <f t="shared" si="8"/>
        <v>16.000000000000458</v>
      </c>
      <c r="U100" s="48"/>
      <c r="V100" t="str">
        <f t="shared" si="10"/>
        <v/>
      </c>
      <c r="W100">
        <f t="shared" si="10"/>
        <v>0</v>
      </c>
    </row>
    <row r="101" spans="2:23" x14ac:dyDescent="0.2">
      <c r="B101" s="42">
        <v>93</v>
      </c>
      <c r="C101" s="43">
        <f t="shared" si="7"/>
        <v>247332.71818135167</v>
      </c>
      <c r="D101" s="43"/>
      <c r="E101" s="42">
        <v>2018</v>
      </c>
      <c r="F101" s="8">
        <v>43777</v>
      </c>
      <c r="G101" s="42" t="s">
        <v>4</v>
      </c>
      <c r="H101" s="44">
        <v>1.0027699999999999</v>
      </c>
      <c r="I101" s="44"/>
      <c r="J101" s="42">
        <v>11</v>
      </c>
      <c r="K101" s="45">
        <f t="shared" si="6"/>
        <v>7419.9815454405498</v>
      </c>
      <c r="L101" s="46"/>
      <c r="M101" s="6">
        <f>IF(J101="","",(K101/J101)/LOOKUP(RIGHT($D$2,3),定数!$A$6:$A$13,定数!$B$6:$B$13))</f>
        <v>6.1322161532566524</v>
      </c>
      <c r="N101" s="42">
        <v>2018</v>
      </c>
      <c r="O101" s="8">
        <v>43778</v>
      </c>
      <c r="P101" s="44">
        <v>1.0048699999999999</v>
      </c>
      <c r="Q101" s="44"/>
      <c r="R101" s="47">
        <f>IF(P101="","",T101*M101*LOOKUP(RIGHT($D$2,3),定数!$A$6:$A$13,定数!$B$6:$B$13))</f>
        <v>14165.419314022805</v>
      </c>
      <c r="S101" s="47"/>
      <c r="T101" s="48">
        <f t="shared" si="8"/>
        <v>20.999999999999908</v>
      </c>
      <c r="U101" s="48"/>
      <c r="V101" t="str">
        <f t="shared" si="10"/>
        <v/>
      </c>
      <c r="W101">
        <f t="shared" si="10"/>
        <v>0</v>
      </c>
    </row>
    <row r="102" spans="2:23" x14ac:dyDescent="0.2">
      <c r="B102" s="42">
        <v>94</v>
      </c>
      <c r="C102" s="43">
        <f t="shared" si="7"/>
        <v>261498.13749537448</v>
      </c>
      <c r="D102" s="43"/>
      <c r="E102" s="42">
        <v>2018</v>
      </c>
      <c r="F102" s="8">
        <v>43779</v>
      </c>
      <c r="G102" s="42" t="s">
        <v>3</v>
      </c>
      <c r="H102" s="44">
        <v>1.00515</v>
      </c>
      <c r="I102" s="44"/>
      <c r="J102" s="42">
        <v>8.6</v>
      </c>
      <c r="K102" s="45">
        <f t="shared" si="6"/>
        <v>7844.9441248612338</v>
      </c>
      <c r="L102" s="46"/>
      <c r="M102" s="6">
        <f>IF(J102="","",(K102/J102)/LOOKUP(RIGHT($D$2,3),定数!$A$6:$A$13,定数!$B$6:$B$13))</f>
        <v>8.2927527746947511</v>
      </c>
      <c r="N102" s="42">
        <v>2018</v>
      </c>
      <c r="O102" s="8">
        <v>43781</v>
      </c>
      <c r="P102" s="44">
        <v>1.0060100000000001</v>
      </c>
      <c r="Q102" s="44"/>
      <c r="R102" s="47">
        <f>IF(P102="","",T102*M102*LOOKUP(RIGHT($D$2,3),定数!$A$6:$A$13,定数!$B$6:$B$13))</f>
        <v>-7844.9441248619914</v>
      </c>
      <c r="S102" s="47"/>
      <c r="T102" s="48">
        <f t="shared" si="8"/>
        <v>-8.6000000000008292</v>
      </c>
      <c r="U102" s="48"/>
      <c r="V102" t="str">
        <f t="shared" si="10"/>
        <v/>
      </c>
      <c r="W102">
        <f t="shared" si="10"/>
        <v>1</v>
      </c>
    </row>
    <row r="103" spans="2:23" x14ac:dyDescent="0.2">
      <c r="B103" s="42">
        <v>95</v>
      </c>
      <c r="C103" s="43">
        <f t="shared" si="7"/>
        <v>253653.19337051248</v>
      </c>
      <c r="D103" s="43"/>
      <c r="E103" s="42">
        <v>2018</v>
      </c>
      <c r="F103" s="8">
        <v>43793</v>
      </c>
      <c r="G103" s="42" t="s">
        <v>4</v>
      </c>
      <c r="H103" s="44">
        <v>0.99756</v>
      </c>
      <c r="I103" s="44"/>
      <c r="J103" s="42">
        <v>14</v>
      </c>
      <c r="K103" s="45">
        <f t="shared" si="6"/>
        <v>7609.5958011153743</v>
      </c>
      <c r="L103" s="46"/>
      <c r="M103" s="6">
        <f>IF(J103="","",(K103/J103)/LOOKUP(RIGHT($D$2,3),定数!$A$6:$A$13,定数!$B$6:$B$13))</f>
        <v>4.9412959747502434</v>
      </c>
      <c r="N103" s="42">
        <v>2018</v>
      </c>
      <c r="O103" s="8">
        <v>43795</v>
      </c>
      <c r="P103" s="44">
        <v>0.99616000000000005</v>
      </c>
      <c r="Q103" s="44"/>
      <c r="R103" s="47">
        <f>IF(P103="","",T103*M103*LOOKUP(RIGHT($D$2,3),定数!$A$6:$A$13,定数!$B$6:$B$13))</f>
        <v>-7609.5958011151397</v>
      </c>
      <c r="S103" s="47"/>
      <c r="T103" s="48">
        <f t="shared" si="8"/>
        <v>-13.999999999999568</v>
      </c>
      <c r="U103" s="48"/>
      <c r="V103" t="str">
        <f t="shared" si="10"/>
        <v/>
      </c>
      <c r="W103">
        <f t="shared" si="10"/>
        <v>2</v>
      </c>
    </row>
    <row r="104" spans="2:23" x14ac:dyDescent="0.2">
      <c r="B104" s="42">
        <v>96</v>
      </c>
      <c r="C104" s="43">
        <f t="shared" si="7"/>
        <v>246043.59756939733</v>
      </c>
      <c r="D104" s="43"/>
      <c r="E104" s="42">
        <v>2018</v>
      </c>
      <c r="F104" s="8">
        <v>43796</v>
      </c>
      <c r="G104" s="42" t="s">
        <v>4</v>
      </c>
      <c r="H104" s="44">
        <v>0.99821000000000004</v>
      </c>
      <c r="I104" s="44"/>
      <c r="J104" s="42">
        <v>23.7</v>
      </c>
      <c r="K104" s="45">
        <f t="shared" si="6"/>
        <v>7381.3079270819198</v>
      </c>
      <c r="L104" s="46"/>
      <c r="M104" s="6">
        <f>IF(J104="","",(K104/J104)/LOOKUP(RIGHT($D$2,3),定数!$A$6:$A$13,定数!$B$6:$B$13))</f>
        <v>2.8313417441817874</v>
      </c>
      <c r="N104" s="42">
        <v>2018</v>
      </c>
      <c r="O104" s="8">
        <v>43796</v>
      </c>
      <c r="P104" s="44">
        <v>0.99583999999999995</v>
      </c>
      <c r="Q104" s="44"/>
      <c r="R104" s="47">
        <f>IF(P104="","",T104*M104*LOOKUP(RIGHT($D$2,3),定数!$A$6:$A$13,定数!$B$6:$B$13))</f>
        <v>-7381.3079270822127</v>
      </c>
      <c r="S104" s="47"/>
      <c r="T104" s="48">
        <f t="shared" si="8"/>
        <v>-23.700000000000941</v>
      </c>
      <c r="U104" s="48"/>
      <c r="V104" t="str">
        <f t="shared" si="10"/>
        <v/>
      </c>
      <c r="W104">
        <f t="shared" si="10"/>
        <v>3</v>
      </c>
    </row>
    <row r="105" spans="2:23" x14ac:dyDescent="0.2">
      <c r="B105" s="42">
        <v>97</v>
      </c>
      <c r="C105" s="43">
        <f t="shared" si="7"/>
        <v>238662.28964231513</v>
      </c>
      <c r="D105" s="43"/>
      <c r="E105" s="42">
        <v>2018</v>
      </c>
      <c r="F105" s="8">
        <v>43806</v>
      </c>
      <c r="G105" s="42" t="s">
        <v>3</v>
      </c>
      <c r="H105" s="44">
        <v>0.99267000000000005</v>
      </c>
      <c r="I105" s="44"/>
      <c r="J105" s="42">
        <v>11.2</v>
      </c>
      <c r="K105" s="45">
        <f t="shared" si="6"/>
        <v>7159.8686892694532</v>
      </c>
      <c r="L105" s="46"/>
      <c r="M105" s="6">
        <f>IF(J105="","",(K105/J105)/LOOKUP(RIGHT($D$2,3),定数!$A$6:$A$13,定数!$B$6:$B$13))</f>
        <v>5.8115817283031284</v>
      </c>
      <c r="N105" s="42">
        <v>2018</v>
      </c>
      <c r="O105" s="8">
        <v>43806</v>
      </c>
      <c r="P105" s="44">
        <v>0.99378999999999995</v>
      </c>
      <c r="Q105" s="44"/>
      <c r="R105" s="47">
        <f>IF(P105="","",T105*M105*LOOKUP(RIGHT($D$2,3),定数!$A$6:$A$13,定数!$B$6:$B$13))</f>
        <v>-7159.8686892688074</v>
      </c>
      <c r="S105" s="47"/>
      <c r="T105" s="48">
        <f t="shared" si="8"/>
        <v>-11.199999999998989</v>
      </c>
      <c r="U105" s="48"/>
      <c r="V105" t="str">
        <f t="shared" si="10"/>
        <v/>
      </c>
      <c r="W105">
        <f t="shared" si="10"/>
        <v>4</v>
      </c>
    </row>
    <row r="106" spans="2:23" x14ac:dyDescent="0.2">
      <c r="B106" s="42">
        <v>98</v>
      </c>
      <c r="C106" s="43">
        <f t="shared" si="7"/>
        <v>231502.42095304633</v>
      </c>
      <c r="D106" s="43"/>
      <c r="E106" s="42">
        <v>2018</v>
      </c>
      <c r="F106" s="8">
        <v>43810</v>
      </c>
      <c r="G106" s="42" t="s">
        <v>4</v>
      </c>
      <c r="H106" s="44">
        <v>0.99026999999999998</v>
      </c>
      <c r="I106" s="44"/>
      <c r="J106" s="42">
        <v>20</v>
      </c>
      <c r="K106" s="45">
        <f t="shared" si="6"/>
        <v>6945.0726285913897</v>
      </c>
      <c r="L106" s="46"/>
      <c r="M106" s="6">
        <f>IF(J106="","",(K106/J106)/LOOKUP(RIGHT($D$2,3),定数!$A$6:$A$13,定数!$B$6:$B$13))</f>
        <v>3.1568511948142683</v>
      </c>
      <c r="N106" s="42">
        <v>2018</v>
      </c>
      <c r="O106" s="8">
        <v>43810</v>
      </c>
      <c r="P106" s="44">
        <v>0.98826999999999998</v>
      </c>
      <c r="Q106" s="44"/>
      <c r="R106" s="47">
        <f>IF(P106="","",T106*M106*LOOKUP(RIGHT($D$2,3),定数!$A$6:$A$13,定数!$B$6:$B$13))</f>
        <v>-6945.0726285913961</v>
      </c>
      <c r="S106" s="47"/>
      <c r="T106" s="48">
        <f t="shared" si="8"/>
        <v>-20.000000000000018</v>
      </c>
      <c r="U106" s="48"/>
      <c r="V106" t="str">
        <f t="shared" si="10"/>
        <v/>
      </c>
      <c r="W106">
        <f t="shared" si="10"/>
        <v>5</v>
      </c>
    </row>
    <row r="107" spans="2:23" x14ac:dyDescent="0.2">
      <c r="B107" s="42">
        <v>99</v>
      </c>
      <c r="C107" s="43">
        <f t="shared" si="7"/>
        <v>224557.34832445494</v>
      </c>
      <c r="D107" s="43"/>
      <c r="E107" s="42">
        <v>2018</v>
      </c>
      <c r="F107" s="8">
        <v>43816</v>
      </c>
      <c r="G107" s="42" t="s">
        <v>4</v>
      </c>
      <c r="H107" s="44">
        <v>0.99843999999999999</v>
      </c>
      <c r="I107" s="44"/>
      <c r="J107" s="42">
        <v>28.9</v>
      </c>
      <c r="K107" s="45">
        <f t="shared" si="6"/>
        <v>6736.7204497336479</v>
      </c>
      <c r="L107" s="46"/>
      <c r="M107" s="6">
        <f>IF(J107="","",(K107/J107)/LOOKUP(RIGHT($D$2,3),定数!$A$6:$A$13,定数!$B$6:$B$13))</f>
        <v>2.1191319439237648</v>
      </c>
      <c r="N107" s="42">
        <v>2018</v>
      </c>
      <c r="O107" s="8">
        <v>43816</v>
      </c>
      <c r="P107" s="44">
        <v>0.99555000000000005</v>
      </c>
      <c r="Q107" s="44"/>
      <c r="R107" s="47">
        <f>IF(P107="","",T107*M107*LOOKUP(RIGHT($D$2,3),定数!$A$6:$A$13,定数!$B$6:$B$13))</f>
        <v>-6736.7204497335269</v>
      </c>
      <c r="S107" s="47"/>
      <c r="T107" s="48">
        <f t="shared" si="8"/>
        <v>-28.89999999999948</v>
      </c>
      <c r="U107" s="48"/>
      <c r="V107" t="str">
        <f t="shared" ref="V107:W108" si="11">IF(S107&lt;&gt;"",IF(S107&lt;0,1+V106,0),"")</f>
        <v/>
      </c>
      <c r="W107">
        <f t="shared" si="11"/>
        <v>6</v>
      </c>
    </row>
    <row r="108" spans="2:23" x14ac:dyDescent="0.2">
      <c r="B108" s="42">
        <v>100</v>
      </c>
      <c r="C108" s="43">
        <f t="shared" si="7"/>
        <v>217820.62787472142</v>
      </c>
      <c r="D108" s="43"/>
      <c r="E108" s="42">
        <v>2018</v>
      </c>
      <c r="F108" s="8">
        <v>43823</v>
      </c>
      <c r="G108" s="42" t="s">
        <v>4</v>
      </c>
      <c r="H108" s="44">
        <v>0.99468000000000001</v>
      </c>
      <c r="I108" s="44"/>
      <c r="J108" s="42">
        <v>17.7</v>
      </c>
      <c r="K108" s="45">
        <f t="shared" si="6"/>
        <v>6534.6188362416424</v>
      </c>
      <c r="L108" s="46"/>
      <c r="M108" s="6">
        <f>IF(J108="","",(K108/J108)/LOOKUP(RIGHT($D$2,3),定数!$A$6:$A$13,定数!$B$6:$B$13))</f>
        <v>3.356250044294629</v>
      </c>
      <c r="N108" s="42">
        <v>2018</v>
      </c>
      <c r="O108" s="8">
        <v>43823</v>
      </c>
      <c r="P108" s="44">
        <v>0.99290999999999996</v>
      </c>
      <c r="Q108" s="44"/>
      <c r="R108" s="47">
        <f>IF(P108="","",T108*M108*LOOKUP(RIGHT($D$2,3),定数!$A$6:$A$13,定数!$B$6:$B$13))</f>
        <v>-6534.6188362418243</v>
      </c>
      <c r="S108" s="47"/>
      <c r="T108" s="48">
        <f t="shared" si="8"/>
        <v>-17.700000000000493</v>
      </c>
      <c r="U108" s="48"/>
      <c r="V108" t="str">
        <f t="shared" si="11"/>
        <v/>
      </c>
      <c r="W108">
        <f t="shared" si="11"/>
        <v>7</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ECD00A9C-BA89-42A0-8857-BB94427E747E}">
      <formula1>"買,売"</formula1>
    </dataValidation>
  </dataValidation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J29"/>
  <sheetViews>
    <sheetView topLeftCell="A13" zoomScale="145" zoomScaleNormal="145" zoomScaleSheetLayoutView="100" workbookViewId="0">
      <selection activeCell="L11" sqref="L11"/>
    </sheetView>
  </sheetViews>
  <sheetFormatPr defaultColWidth="9" defaultRowHeight="13.2" x14ac:dyDescent="0.2"/>
  <sheetData>
    <row r="1" spans="1:10" x14ac:dyDescent="0.2">
      <c r="A1" t="s">
        <v>0</v>
      </c>
    </row>
    <row r="2" spans="1:10" x14ac:dyDescent="0.2">
      <c r="A2" s="82" t="s">
        <v>69</v>
      </c>
      <c r="B2" s="83"/>
      <c r="C2" s="83"/>
      <c r="D2" s="83"/>
      <c r="E2" s="83"/>
      <c r="F2" s="83"/>
      <c r="G2" s="83"/>
      <c r="H2" s="83"/>
      <c r="I2" s="83"/>
      <c r="J2" s="83"/>
    </row>
    <row r="3" spans="1:10" x14ac:dyDescent="0.2">
      <c r="A3" s="83"/>
      <c r="B3" s="83"/>
      <c r="C3" s="83"/>
      <c r="D3" s="83"/>
      <c r="E3" s="83"/>
      <c r="F3" s="83"/>
      <c r="G3" s="83"/>
      <c r="H3" s="83"/>
      <c r="I3" s="83"/>
      <c r="J3" s="83"/>
    </row>
    <row r="4" spans="1:10" x14ac:dyDescent="0.2">
      <c r="A4" s="83"/>
      <c r="B4" s="83"/>
      <c r="C4" s="83"/>
      <c r="D4" s="83"/>
      <c r="E4" s="83"/>
      <c r="F4" s="83"/>
      <c r="G4" s="83"/>
      <c r="H4" s="83"/>
      <c r="I4" s="83"/>
      <c r="J4" s="83"/>
    </row>
    <row r="5" spans="1:10" x14ac:dyDescent="0.2">
      <c r="A5" s="83"/>
      <c r="B5" s="83"/>
      <c r="C5" s="83"/>
      <c r="D5" s="83"/>
      <c r="E5" s="83"/>
      <c r="F5" s="83"/>
      <c r="G5" s="83"/>
      <c r="H5" s="83"/>
      <c r="I5" s="83"/>
      <c r="J5" s="83"/>
    </row>
    <row r="6" spans="1:10" x14ac:dyDescent="0.2">
      <c r="A6" s="83"/>
      <c r="B6" s="83"/>
      <c r="C6" s="83"/>
      <c r="D6" s="83"/>
      <c r="E6" s="83"/>
      <c r="F6" s="83"/>
      <c r="G6" s="83"/>
      <c r="H6" s="83"/>
      <c r="I6" s="83"/>
      <c r="J6" s="83"/>
    </row>
    <row r="7" spans="1:10" x14ac:dyDescent="0.2">
      <c r="A7" s="83"/>
      <c r="B7" s="83"/>
      <c r="C7" s="83"/>
      <c r="D7" s="83"/>
      <c r="E7" s="83"/>
      <c r="F7" s="83"/>
      <c r="G7" s="83"/>
      <c r="H7" s="83"/>
      <c r="I7" s="83"/>
      <c r="J7" s="83"/>
    </row>
    <row r="8" spans="1:10" x14ac:dyDescent="0.2">
      <c r="A8" s="83"/>
      <c r="B8" s="83"/>
      <c r="C8" s="83"/>
      <c r="D8" s="83"/>
      <c r="E8" s="83"/>
      <c r="F8" s="83"/>
      <c r="G8" s="83"/>
      <c r="H8" s="83"/>
      <c r="I8" s="83"/>
      <c r="J8" s="83"/>
    </row>
    <row r="9" spans="1:10" x14ac:dyDescent="0.2">
      <c r="A9" s="83"/>
      <c r="B9" s="83"/>
      <c r="C9" s="83"/>
      <c r="D9" s="83"/>
      <c r="E9" s="83"/>
      <c r="F9" s="83"/>
      <c r="G9" s="83"/>
      <c r="H9" s="83"/>
      <c r="I9" s="83"/>
      <c r="J9" s="83"/>
    </row>
    <row r="11" spans="1:10" x14ac:dyDescent="0.2">
      <c r="A11" t="s">
        <v>1</v>
      </c>
    </row>
    <row r="12" spans="1:10" x14ac:dyDescent="0.2">
      <c r="A12" s="84" t="s">
        <v>71</v>
      </c>
      <c r="B12" s="85"/>
      <c r="C12" s="85"/>
      <c r="D12" s="85"/>
      <c r="E12" s="85"/>
      <c r="F12" s="85"/>
      <c r="G12" s="85"/>
      <c r="H12" s="85"/>
      <c r="I12" s="85"/>
      <c r="J12" s="85"/>
    </row>
    <row r="13" spans="1:10" x14ac:dyDescent="0.2">
      <c r="A13" s="85"/>
      <c r="B13" s="85"/>
      <c r="C13" s="85"/>
      <c r="D13" s="85"/>
      <c r="E13" s="85"/>
      <c r="F13" s="85"/>
      <c r="G13" s="85"/>
      <c r="H13" s="85"/>
      <c r="I13" s="85"/>
      <c r="J13" s="85"/>
    </row>
    <row r="14" spans="1:10" x14ac:dyDescent="0.2">
      <c r="A14" s="85"/>
      <c r="B14" s="85"/>
      <c r="C14" s="85"/>
      <c r="D14" s="85"/>
      <c r="E14" s="85"/>
      <c r="F14" s="85"/>
      <c r="G14" s="85"/>
      <c r="H14" s="85"/>
      <c r="I14" s="85"/>
      <c r="J14" s="85"/>
    </row>
    <row r="15" spans="1:10" x14ac:dyDescent="0.2">
      <c r="A15" s="85"/>
      <c r="B15" s="85"/>
      <c r="C15" s="85"/>
      <c r="D15" s="85"/>
      <c r="E15" s="85"/>
      <c r="F15" s="85"/>
      <c r="G15" s="85"/>
      <c r="H15" s="85"/>
      <c r="I15" s="85"/>
      <c r="J15" s="85"/>
    </row>
    <row r="16" spans="1:10" x14ac:dyDescent="0.2">
      <c r="A16" s="85"/>
      <c r="B16" s="85"/>
      <c r="C16" s="85"/>
      <c r="D16" s="85"/>
      <c r="E16" s="85"/>
      <c r="F16" s="85"/>
      <c r="G16" s="85"/>
      <c r="H16" s="85"/>
      <c r="I16" s="85"/>
      <c r="J16" s="85"/>
    </row>
    <row r="17" spans="1:10" x14ac:dyDescent="0.2">
      <c r="A17" s="85"/>
      <c r="B17" s="85"/>
      <c r="C17" s="85"/>
      <c r="D17" s="85"/>
      <c r="E17" s="85"/>
      <c r="F17" s="85"/>
      <c r="G17" s="85"/>
      <c r="H17" s="85"/>
      <c r="I17" s="85"/>
      <c r="J17" s="85"/>
    </row>
    <row r="18" spans="1:10" x14ac:dyDescent="0.2">
      <c r="A18" s="85"/>
      <c r="B18" s="85"/>
      <c r="C18" s="85"/>
      <c r="D18" s="85"/>
      <c r="E18" s="85"/>
      <c r="F18" s="85"/>
      <c r="G18" s="85"/>
      <c r="H18" s="85"/>
      <c r="I18" s="85"/>
      <c r="J18" s="85"/>
    </row>
    <row r="19" spans="1:10" x14ac:dyDescent="0.2">
      <c r="A19" s="85"/>
      <c r="B19" s="85"/>
      <c r="C19" s="85"/>
      <c r="D19" s="85"/>
      <c r="E19" s="85"/>
      <c r="F19" s="85"/>
      <c r="G19" s="85"/>
      <c r="H19" s="85"/>
      <c r="I19" s="85"/>
      <c r="J19" s="85"/>
    </row>
    <row r="21" spans="1:10" x14ac:dyDescent="0.2">
      <c r="A21" t="s">
        <v>2</v>
      </c>
    </row>
    <row r="22" spans="1:10" x14ac:dyDescent="0.2">
      <c r="A22" s="86" t="s">
        <v>70</v>
      </c>
      <c r="B22" s="86"/>
      <c r="C22" s="86"/>
      <c r="D22" s="86"/>
      <c r="E22" s="86"/>
      <c r="F22" s="86"/>
      <c r="G22" s="86"/>
      <c r="H22" s="86"/>
      <c r="I22" s="86"/>
      <c r="J22" s="86"/>
    </row>
    <row r="23" spans="1:10" x14ac:dyDescent="0.2">
      <c r="A23" s="86"/>
      <c r="B23" s="86"/>
      <c r="C23" s="86"/>
      <c r="D23" s="86"/>
      <c r="E23" s="86"/>
      <c r="F23" s="86"/>
      <c r="G23" s="86"/>
      <c r="H23" s="86"/>
      <c r="I23" s="86"/>
      <c r="J23" s="86"/>
    </row>
    <row r="24" spans="1:10" x14ac:dyDescent="0.2">
      <c r="A24" s="86"/>
      <c r="B24" s="86"/>
      <c r="C24" s="86"/>
      <c r="D24" s="86"/>
      <c r="E24" s="86"/>
      <c r="F24" s="86"/>
      <c r="G24" s="86"/>
      <c r="H24" s="86"/>
      <c r="I24" s="86"/>
      <c r="J24" s="86"/>
    </row>
    <row r="25" spans="1:10" x14ac:dyDescent="0.2">
      <c r="A25" s="86"/>
      <c r="B25" s="86"/>
      <c r="C25" s="86"/>
      <c r="D25" s="86"/>
      <c r="E25" s="86"/>
      <c r="F25" s="86"/>
      <c r="G25" s="86"/>
      <c r="H25" s="86"/>
      <c r="I25" s="86"/>
      <c r="J25" s="86"/>
    </row>
    <row r="26" spans="1:10" x14ac:dyDescent="0.2">
      <c r="A26" s="86"/>
      <c r="B26" s="86"/>
      <c r="C26" s="86"/>
      <c r="D26" s="86"/>
      <c r="E26" s="86"/>
      <c r="F26" s="86"/>
      <c r="G26" s="86"/>
      <c r="H26" s="86"/>
      <c r="I26" s="86"/>
      <c r="J26" s="86"/>
    </row>
    <row r="27" spans="1:10" x14ac:dyDescent="0.2">
      <c r="A27" s="86"/>
      <c r="B27" s="86"/>
      <c r="C27" s="86"/>
      <c r="D27" s="86"/>
      <c r="E27" s="86"/>
      <c r="F27" s="86"/>
      <c r="G27" s="86"/>
      <c r="H27" s="86"/>
      <c r="I27" s="86"/>
      <c r="J27" s="86"/>
    </row>
    <row r="28" spans="1:10" x14ac:dyDescent="0.2">
      <c r="A28" s="86"/>
      <c r="B28" s="86"/>
      <c r="C28" s="86"/>
      <c r="D28" s="86"/>
      <c r="E28" s="86"/>
      <c r="F28" s="86"/>
      <c r="G28" s="86"/>
      <c r="H28" s="86"/>
      <c r="I28" s="86"/>
      <c r="J28" s="86"/>
    </row>
    <row r="29" spans="1:10" x14ac:dyDescent="0.2">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26C2-BEED-44E7-8457-D227C7690BA3}">
  <dimension ref="A1"/>
  <sheetViews>
    <sheetView topLeftCell="B854" workbookViewId="0">
      <selection activeCell="B703" sqref="A703:XFD741"/>
    </sheetView>
  </sheetViews>
  <sheetFormatPr defaultRowHeight="13.2" x14ac:dyDescent="0.2"/>
  <sheetData/>
  <phoneticPr fontId="2"/>
  <pageMargins left="0.23622047244094491" right="0.23622047244094491" top="0.74803149606299213" bottom="0.74803149606299213" header="0.31496062992125984"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I12"/>
  <sheetViews>
    <sheetView tabSelected="1" topLeftCell="B3" zoomScaleSheetLayoutView="100" workbookViewId="0">
      <selection activeCell="J9" sqref="J9"/>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44</v>
      </c>
      <c r="E4" s="31" t="s">
        <v>41</v>
      </c>
      <c r="F4" s="30" t="s">
        <v>45</v>
      </c>
      <c r="G4" s="31" t="s">
        <v>41</v>
      </c>
      <c r="H4" s="30" t="s">
        <v>46</v>
      </c>
      <c r="I4" s="31" t="s">
        <v>41</v>
      </c>
    </row>
    <row r="5" spans="2:9" x14ac:dyDescent="0.2">
      <c r="B5" s="28" t="s">
        <v>43</v>
      </c>
      <c r="C5" s="29" t="s">
        <v>57</v>
      </c>
      <c r="D5" s="29">
        <v>46</v>
      </c>
      <c r="E5" s="33">
        <v>43482</v>
      </c>
      <c r="F5" s="29">
        <v>51</v>
      </c>
      <c r="G5" s="33">
        <v>43482</v>
      </c>
      <c r="H5" s="29">
        <v>87</v>
      </c>
      <c r="I5" s="33">
        <v>43482</v>
      </c>
    </row>
    <row r="6" spans="2:9" x14ac:dyDescent="0.2">
      <c r="B6" s="28" t="s">
        <v>43</v>
      </c>
      <c r="C6" s="29" t="s">
        <v>65</v>
      </c>
      <c r="D6" s="29">
        <v>35</v>
      </c>
      <c r="E6" s="33">
        <v>43488</v>
      </c>
      <c r="F6" s="29">
        <v>57</v>
      </c>
      <c r="G6" s="33">
        <v>43488</v>
      </c>
      <c r="H6" s="29">
        <v>76</v>
      </c>
      <c r="I6" s="33">
        <v>43488</v>
      </c>
    </row>
    <row r="7" spans="2:9" x14ac:dyDescent="0.2">
      <c r="B7" s="28" t="s">
        <v>43</v>
      </c>
      <c r="C7" s="29" t="s">
        <v>66</v>
      </c>
      <c r="D7" s="29">
        <v>39</v>
      </c>
      <c r="E7" s="33">
        <v>43493</v>
      </c>
      <c r="F7" s="29">
        <v>65</v>
      </c>
      <c r="G7" s="33">
        <v>43493</v>
      </c>
      <c r="H7" s="29">
        <v>72</v>
      </c>
      <c r="I7" s="33">
        <v>43493</v>
      </c>
    </row>
    <row r="8" spans="2:9" x14ac:dyDescent="0.2">
      <c r="B8" s="28" t="s">
        <v>43</v>
      </c>
      <c r="C8" s="29" t="s">
        <v>67</v>
      </c>
      <c r="D8" s="29">
        <v>47</v>
      </c>
      <c r="E8" s="33">
        <v>43496</v>
      </c>
      <c r="F8" s="29">
        <v>67</v>
      </c>
      <c r="G8" s="33">
        <v>43496</v>
      </c>
      <c r="H8" s="29">
        <v>71</v>
      </c>
      <c r="I8" s="33">
        <v>43496</v>
      </c>
    </row>
    <row r="9" spans="2:9" x14ac:dyDescent="0.2">
      <c r="B9" s="28" t="s">
        <v>43</v>
      </c>
      <c r="C9" s="29" t="s">
        <v>68</v>
      </c>
      <c r="D9" s="29">
        <v>46</v>
      </c>
      <c r="E9" s="33">
        <v>43499</v>
      </c>
      <c r="F9" s="29">
        <v>60</v>
      </c>
      <c r="G9" s="33">
        <v>43499</v>
      </c>
      <c r="H9" s="29">
        <v>100</v>
      </c>
      <c r="I9" s="33">
        <v>43499</v>
      </c>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61" t="s">
        <v>5</v>
      </c>
      <c r="C2" s="61"/>
      <c r="D2" s="76"/>
      <c r="E2" s="76"/>
      <c r="F2" s="61" t="s">
        <v>6</v>
      </c>
      <c r="G2" s="61"/>
      <c r="H2" s="76" t="s">
        <v>36</v>
      </c>
      <c r="I2" s="76"/>
      <c r="J2" s="61" t="s">
        <v>7</v>
      </c>
      <c r="K2" s="61"/>
      <c r="L2" s="77">
        <f>C9</f>
        <v>1000000</v>
      </c>
      <c r="M2" s="76"/>
      <c r="N2" s="61" t="s">
        <v>8</v>
      </c>
      <c r="O2" s="61"/>
      <c r="P2" s="77" t="e">
        <f>C108+R108</f>
        <v>#VALUE!</v>
      </c>
      <c r="Q2" s="76"/>
      <c r="R2" s="1"/>
      <c r="S2" s="1"/>
      <c r="T2" s="1"/>
    </row>
    <row r="3" spans="2:21" ht="57" customHeight="1" x14ac:dyDescent="0.2">
      <c r="B3" s="61" t="s">
        <v>9</v>
      </c>
      <c r="C3" s="61"/>
      <c r="D3" s="78" t="s">
        <v>38</v>
      </c>
      <c r="E3" s="78"/>
      <c r="F3" s="78"/>
      <c r="G3" s="78"/>
      <c r="H3" s="78"/>
      <c r="I3" s="78"/>
      <c r="J3" s="61" t="s">
        <v>10</v>
      </c>
      <c r="K3" s="61"/>
      <c r="L3" s="78" t="s">
        <v>35</v>
      </c>
      <c r="M3" s="79"/>
      <c r="N3" s="79"/>
      <c r="O3" s="79"/>
      <c r="P3" s="79"/>
      <c r="Q3" s="79"/>
      <c r="R3" s="1"/>
      <c r="S3" s="1"/>
    </row>
    <row r="4" spans="2:21" x14ac:dyDescent="0.2">
      <c r="B4" s="61" t="s">
        <v>11</v>
      </c>
      <c r="C4" s="61"/>
      <c r="D4" s="59">
        <f>SUM($R$9:$S$993)</f>
        <v>153684.21052631587</v>
      </c>
      <c r="E4" s="59"/>
      <c r="F4" s="61" t="s">
        <v>12</v>
      </c>
      <c r="G4" s="61"/>
      <c r="H4" s="75">
        <f>SUM($T$9:$U$108)</f>
        <v>292.00000000000017</v>
      </c>
      <c r="I4" s="76"/>
      <c r="J4" s="58" t="s">
        <v>13</v>
      </c>
      <c r="K4" s="58"/>
      <c r="L4" s="77">
        <f>MAX($C$9:$D$990)-C9</f>
        <v>153684.21052631596</v>
      </c>
      <c r="M4" s="77"/>
      <c r="N4" s="58" t="s">
        <v>14</v>
      </c>
      <c r="O4" s="58"/>
      <c r="P4" s="59">
        <f>MIN($C$9:$D$990)-C9</f>
        <v>0</v>
      </c>
      <c r="Q4" s="59"/>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60" t="s">
        <v>19</v>
      </c>
      <c r="K5" s="61"/>
      <c r="L5" s="62"/>
      <c r="M5" s="63"/>
      <c r="N5" s="18" t="s">
        <v>20</v>
      </c>
      <c r="O5" s="9"/>
      <c r="P5" s="62"/>
      <c r="Q5" s="63"/>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1"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1" x14ac:dyDescent="0.2">
      <c r="B9" s="20">
        <v>1</v>
      </c>
      <c r="C9" s="43">
        <v>1000000</v>
      </c>
      <c r="D9" s="43"/>
      <c r="E9" s="20">
        <v>2001</v>
      </c>
      <c r="F9" s="8">
        <v>42111</v>
      </c>
      <c r="G9" s="20" t="s">
        <v>4</v>
      </c>
      <c r="H9" s="44">
        <v>105.33</v>
      </c>
      <c r="I9" s="44"/>
      <c r="J9" s="20">
        <v>57</v>
      </c>
      <c r="K9" s="43">
        <f t="shared" ref="K9:K72" si="0">IF(F9="","",C9*0.03)</f>
        <v>30000</v>
      </c>
      <c r="L9" s="43"/>
      <c r="M9" s="6">
        <f>IF(J9="","",(K9/J9)/1000)</f>
        <v>0.52631578947368418</v>
      </c>
      <c r="N9" s="20">
        <v>2001</v>
      </c>
      <c r="O9" s="8">
        <v>42111</v>
      </c>
      <c r="P9" s="44">
        <v>108.25</v>
      </c>
      <c r="Q9" s="44"/>
      <c r="R9" s="47">
        <f>IF(O9="","",(IF(G9="売",H9-P9,P9-H9))*M9*100000)</f>
        <v>153684.21052631587</v>
      </c>
      <c r="S9" s="47"/>
      <c r="T9" s="48">
        <f>IF(O9="","",IF(R9&lt;0,J9*(-1),IF(G9="買",(P9-H9)*100,(H9-P9)*100)))</f>
        <v>292.00000000000017</v>
      </c>
      <c r="U9" s="48"/>
    </row>
    <row r="10" spans="2:21" x14ac:dyDescent="0.2">
      <c r="B10" s="20">
        <v>2</v>
      </c>
      <c r="C10" s="43">
        <f t="shared" ref="C10:C73" si="1">IF(R9="","",C9+R9)</f>
        <v>1153684.210526316</v>
      </c>
      <c r="D10" s="43"/>
      <c r="E10" s="20"/>
      <c r="F10" s="8"/>
      <c r="G10" s="20" t="s">
        <v>4</v>
      </c>
      <c r="H10" s="44"/>
      <c r="I10" s="44"/>
      <c r="J10" s="20"/>
      <c r="K10" s="43" t="str">
        <f t="shared" si="0"/>
        <v/>
      </c>
      <c r="L10" s="43"/>
      <c r="M10" s="6" t="str">
        <f t="shared" ref="M10:M73" si="2">IF(J10="","",(K10/J10)/1000)</f>
        <v/>
      </c>
      <c r="N10" s="20"/>
      <c r="O10" s="8"/>
      <c r="P10" s="44"/>
      <c r="Q10" s="44"/>
      <c r="R10" s="47" t="str">
        <f t="shared" ref="R10:R73" si="3">IF(O10="","",(IF(G10="売",H10-P10,P10-H10))*M10*100000)</f>
        <v/>
      </c>
      <c r="S10" s="47"/>
      <c r="T10" s="48" t="str">
        <f t="shared" ref="T10:T73" si="4">IF(O10="","",IF(R10&lt;0,J10*(-1),IF(G10="買",(P10-H10)*100,(H10-P10)*100)))</f>
        <v/>
      </c>
      <c r="U10" s="48"/>
    </row>
    <row r="11" spans="2:21" x14ac:dyDescent="0.2">
      <c r="B11" s="20">
        <v>3</v>
      </c>
      <c r="C11" s="43" t="str">
        <f t="shared" si="1"/>
        <v/>
      </c>
      <c r="D11" s="43"/>
      <c r="E11" s="20"/>
      <c r="F11" s="8"/>
      <c r="G11" s="20" t="s">
        <v>4</v>
      </c>
      <c r="H11" s="44"/>
      <c r="I11" s="44"/>
      <c r="J11" s="20"/>
      <c r="K11" s="43" t="str">
        <f t="shared" si="0"/>
        <v/>
      </c>
      <c r="L11" s="43"/>
      <c r="M11" s="6" t="str">
        <f t="shared" si="2"/>
        <v/>
      </c>
      <c r="N11" s="20"/>
      <c r="O11" s="8"/>
      <c r="P11" s="44"/>
      <c r="Q11" s="44"/>
      <c r="R11" s="47" t="str">
        <f t="shared" si="3"/>
        <v/>
      </c>
      <c r="S11" s="47"/>
      <c r="T11" s="48" t="str">
        <f t="shared" si="4"/>
        <v/>
      </c>
      <c r="U11" s="48"/>
    </row>
    <row r="12" spans="2:21" x14ac:dyDescent="0.2">
      <c r="B12" s="20">
        <v>4</v>
      </c>
      <c r="C12" s="43" t="str">
        <f t="shared" si="1"/>
        <v/>
      </c>
      <c r="D12" s="43"/>
      <c r="E12" s="20"/>
      <c r="F12" s="8"/>
      <c r="G12" s="20" t="s">
        <v>3</v>
      </c>
      <c r="H12" s="44"/>
      <c r="I12" s="44"/>
      <c r="J12" s="20"/>
      <c r="K12" s="43" t="str">
        <f t="shared" si="0"/>
        <v/>
      </c>
      <c r="L12" s="43"/>
      <c r="M12" s="6" t="str">
        <f t="shared" si="2"/>
        <v/>
      </c>
      <c r="N12" s="20"/>
      <c r="O12" s="8"/>
      <c r="P12" s="44"/>
      <c r="Q12" s="44"/>
      <c r="R12" s="47" t="str">
        <f t="shared" si="3"/>
        <v/>
      </c>
      <c r="S12" s="47"/>
      <c r="T12" s="48" t="str">
        <f t="shared" si="4"/>
        <v/>
      </c>
      <c r="U12" s="48"/>
    </row>
    <row r="13" spans="2:21" x14ac:dyDescent="0.2">
      <c r="B13" s="20">
        <v>5</v>
      </c>
      <c r="C13" s="43" t="str">
        <f t="shared" si="1"/>
        <v/>
      </c>
      <c r="D13" s="43"/>
      <c r="E13" s="20"/>
      <c r="F13" s="8"/>
      <c r="G13" s="20" t="s">
        <v>3</v>
      </c>
      <c r="H13" s="44"/>
      <c r="I13" s="44"/>
      <c r="J13" s="20"/>
      <c r="K13" s="43" t="str">
        <f t="shared" si="0"/>
        <v/>
      </c>
      <c r="L13" s="43"/>
      <c r="M13" s="6" t="str">
        <f t="shared" si="2"/>
        <v/>
      </c>
      <c r="N13" s="20"/>
      <c r="O13" s="8"/>
      <c r="P13" s="44"/>
      <c r="Q13" s="44"/>
      <c r="R13" s="47" t="str">
        <f t="shared" si="3"/>
        <v/>
      </c>
      <c r="S13" s="47"/>
      <c r="T13" s="48" t="str">
        <f t="shared" si="4"/>
        <v/>
      </c>
      <c r="U13" s="48"/>
    </row>
    <row r="14" spans="2:21" x14ac:dyDescent="0.2">
      <c r="B14" s="20">
        <v>6</v>
      </c>
      <c r="C14" s="43" t="str">
        <f t="shared" si="1"/>
        <v/>
      </c>
      <c r="D14" s="43"/>
      <c r="E14" s="20"/>
      <c r="F14" s="8"/>
      <c r="G14" s="20" t="s">
        <v>4</v>
      </c>
      <c r="H14" s="44"/>
      <c r="I14" s="44"/>
      <c r="J14" s="20"/>
      <c r="K14" s="43" t="str">
        <f t="shared" si="0"/>
        <v/>
      </c>
      <c r="L14" s="43"/>
      <c r="M14" s="6" t="str">
        <f t="shared" si="2"/>
        <v/>
      </c>
      <c r="N14" s="20"/>
      <c r="O14" s="8"/>
      <c r="P14" s="44"/>
      <c r="Q14" s="44"/>
      <c r="R14" s="47" t="str">
        <f t="shared" si="3"/>
        <v/>
      </c>
      <c r="S14" s="47"/>
      <c r="T14" s="48" t="str">
        <f t="shared" si="4"/>
        <v/>
      </c>
      <c r="U14" s="48"/>
    </row>
    <row r="15" spans="2:21" x14ac:dyDescent="0.2">
      <c r="B15" s="20">
        <v>7</v>
      </c>
      <c r="C15" s="43" t="str">
        <f t="shared" si="1"/>
        <v/>
      </c>
      <c r="D15" s="43"/>
      <c r="E15" s="20"/>
      <c r="F15" s="8"/>
      <c r="G15" s="20" t="s">
        <v>4</v>
      </c>
      <c r="H15" s="44"/>
      <c r="I15" s="44"/>
      <c r="J15" s="20"/>
      <c r="K15" s="43" t="str">
        <f t="shared" si="0"/>
        <v/>
      </c>
      <c r="L15" s="43"/>
      <c r="M15" s="6" t="str">
        <f t="shared" si="2"/>
        <v/>
      </c>
      <c r="N15" s="20"/>
      <c r="O15" s="8"/>
      <c r="P15" s="44"/>
      <c r="Q15" s="44"/>
      <c r="R15" s="47" t="str">
        <f t="shared" si="3"/>
        <v/>
      </c>
      <c r="S15" s="47"/>
      <c r="T15" s="48" t="str">
        <f t="shared" si="4"/>
        <v/>
      </c>
      <c r="U15" s="48"/>
    </row>
    <row r="16" spans="2:21" x14ac:dyDescent="0.2">
      <c r="B16" s="20">
        <v>8</v>
      </c>
      <c r="C16" s="43" t="str">
        <f t="shared" si="1"/>
        <v/>
      </c>
      <c r="D16" s="43"/>
      <c r="E16" s="20"/>
      <c r="F16" s="8"/>
      <c r="G16" s="20" t="s">
        <v>4</v>
      </c>
      <c r="H16" s="44"/>
      <c r="I16" s="44"/>
      <c r="J16" s="20"/>
      <c r="K16" s="43" t="str">
        <f t="shared" si="0"/>
        <v/>
      </c>
      <c r="L16" s="43"/>
      <c r="M16" s="6" t="str">
        <f t="shared" si="2"/>
        <v/>
      </c>
      <c r="N16" s="20"/>
      <c r="O16" s="8"/>
      <c r="P16" s="44"/>
      <c r="Q16" s="44"/>
      <c r="R16" s="47" t="str">
        <f t="shared" si="3"/>
        <v/>
      </c>
      <c r="S16" s="47"/>
      <c r="T16" s="48" t="str">
        <f t="shared" si="4"/>
        <v/>
      </c>
      <c r="U16" s="48"/>
    </row>
    <row r="17" spans="2:21" x14ac:dyDescent="0.2">
      <c r="B17" s="20">
        <v>9</v>
      </c>
      <c r="C17" s="43" t="str">
        <f t="shared" si="1"/>
        <v/>
      </c>
      <c r="D17" s="43"/>
      <c r="E17" s="20"/>
      <c r="F17" s="8"/>
      <c r="G17" s="20" t="s">
        <v>4</v>
      </c>
      <c r="H17" s="44"/>
      <c r="I17" s="44"/>
      <c r="J17" s="20"/>
      <c r="K17" s="43" t="str">
        <f t="shared" si="0"/>
        <v/>
      </c>
      <c r="L17" s="43"/>
      <c r="M17" s="6" t="str">
        <f t="shared" si="2"/>
        <v/>
      </c>
      <c r="N17" s="20"/>
      <c r="O17" s="8"/>
      <c r="P17" s="44"/>
      <c r="Q17" s="44"/>
      <c r="R17" s="47" t="str">
        <f t="shared" si="3"/>
        <v/>
      </c>
      <c r="S17" s="47"/>
      <c r="T17" s="48" t="str">
        <f t="shared" si="4"/>
        <v/>
      </c>
      <c r="U17" s="48"/>
    </row>
    <row r="18" spans="2:21" x14ac:dyDescent="0.2">
      <c r="B18" s="20">
        <v>10</v>
      </c>
      <c r="C18" s="43" t="str">
        <f t="shared" si="1"/>
        <v/>
      </c>
      <c r="D18" s="43"/>
      <c r="E18" s="20"/>
      <c r="F18" s="8"/>
      <c r="G18" s="20" t="s">
        <v>4</v>
      </c>
      <c r="H18" s="44"/>
      <c r="I18" s="44"/>
      <c r="J18" s="20"/>
      <c r="K18" s="43" t="str">
        <f t="shared" si="0"/>
        <v/>
      </c>
      <c r="L18" s="43"/>
      <c r="M18" s="6" t="str">
        <f t="shared" si="2"/>
        <v/>
      </c>
      <c r="N18" s="20"/>
      <c r="O18" s="8"/>
      <c r="P18" s="44"/>
      <c r="Q18" s="44"/>
      <c r="R18" s="47" t="str">
        <f t="shared" si="3"/>
        <v/>
      </c>
      <c r="S18" s="47"/>
      <c r="T18" s="48" t="str">
        <f t="shared" si="4"/>
        <v/>
      </c>
      <c r="U18" s="48"/>
    </row>
    <row r="19" spans="2:21" x14ac:dyDescent="0.2">
      <c r="B19" s="20">
        <v>11</v>
      </c>
      <c r="C19" s="43" t="str">
        <f t="shared" si="1"/>
        <v/>
      </c>
      <c r="D19" s="43"/>
      <c r="E19" s="20"/>
      <c r="F19" s="8"/>
      <c r="G19" s="20" t="s">
        <v>4</v>
      </c>
      <c r="H19" s="44"/>
      <c r="I19" s="44"/>
      <c r="J19" s="20"/>
      <c r="K19" s="43" t="str">
        <f t="shared" si="0"/>
        <v/>
      </c>
      <c r="L19" s="43"/>
      <c r="M19" s="6" t="str">
        <f t="shared" si="2"/>
        <v/>
      </c>
      <c r="N19" s="20"/>
      <c r="O19" s="8"/>
      <c r="P19" s="44"/>
      <c r="Q19" s="44"/>
      <c r="R19" s="47" t="str">
        <f t="shared" si="3"/>
        <v/>
      </c>
      <c r="S19" s="47"/>
      <c r="T19" s="48" t="str">
        <f t="shared" si="4"/>
        <v/>
      </c>
      <c r="U19" s="48"/>
    </row>
    <row r="20" spans="2:21" x14ac:dyDescent="0.2">
      <c r="B20" s="20">
        <v>12</v>
      </c>
      <c r="C20" s="43" t="str">
        <f t="shared" si="1"/>
        <v/>
      </c>
      <c r="D20" s="43"/>
      <c r="E20" s="20"/>
      <c r="F20" s="8"/>
      <c r="G20" s="20" t="s">
        <v>4</v>
      </c>
      <c r="H20" s="44"/>
      <c r="I20" s="44"/>
      <c r="J20" s="20"/>
      <c r="K20" s="43" t="str">
        <f t="shared" si="0"/>
        <v/>
      </c>
      <c r="L20" s="43"/>
      <c r="M20" s="6" t="str">
        <f t="shared" si="2"/>
        <v/>
      </c>
      <c r="N20" s="20"/>
      <c r="O20" s="8"/>
      <c r="P20" s="44"/>
      <c r="Q20" s="44"/>
      <c r="R20" s="47" t="str">
        <f t="shared" si="3"/>
        <v/>
      </c>
      <c r="S20" s="47"/>
      <c r="T20" s="48" t="str">
        <f t="shared" si="4"/>
        <v/>
      </c>
      <c r="U20" s="48"/>
    </row>
    <row r="21" spans="2:21" x14ac:dyDescent="0.2">
      <c r="B21" s="20">
        <v>13</v>
      </c>
      <c r="C21" s="43" t="str">
        <f t="shared" si="1"/>
        <v/>
      </c>
      <c r="D21" s="43"/>
      <c r="E21" s="20"/>
      <c r="F21" s="8"/>
      <c r="G21" s="20" t="s">
        <v>4</v>
      </c>
      <c r="H21" s="44"/>
      <c r="I21" s="44"/>
      <c r="J21" s="20"/>
      <c r="K21" s="43" t="str">
        <f t="shared" si="0"/>
        <v/>
      </c>
      <c r="L21" s="43"/>
      <c r="M21" s="6" t="str">
        <f t="shared" si="2"/>
        <v/>
      </c>
      <c r="N21" s="20"/>
      <c r="O21" s="8"/>
      <c r="P21" s="44"/>
      <c r="Q21" s="44"/>
      <c r="R21" s="47" t="str">
        <f t="shared" si="3"/>
        <v/>
      </c>
      <c r="S21" s="47"/>
      <c r="T21" s="48" t="str">
        <f t="shared" si="4"/>
        <v/>
      </c>
      <c r="U21" s="48"/>
    </row>
    <row r="22" spans="2:21" x14ac:dyDescent="0.2">
      <c r="B22" s="20">
        <v>14</v>
      </c>
      <c r="C22" s="43" t="str">
        <f t="shared" si="1"/>
        <v/>
      </c>
      <c r="D22" s="43"/>
      <c r="E22" s="20"/>
      <c r="F22" s="8"/>
      <c r="G22" s="20" t="s">
        <v>3</v>
      </c>
      <c r="H22" s="44"/>
      <c r="I22" s="44"/>
      <c r="J22" s="20"/>
      <c r="K22" s="43" t="str">
        <f t="shared" si="0"/>
        <v/>
      </c>
      <c r="L22" s="43"/>
      <c r="M22" s="6" t="str">
        <f t="shared" si="2"/>
        <v/>
      </c>
      <c r="N22" s="20"/>
      <c r="O22" s="8"/>
      <c r="P22" s="44"/>
      <c r="Q22" s="44"/>
      <c r="R22" s="47" t="str">
        <f t="shared" si="3"/>
        <v/>
      </c>
      <c r="S22" s="47"/>
      <c r="T22" s="48" t="str">
        <f t="shared" si="4"/>
        <v/>
      </c>
      <c r="U22" s="48"/>
    </row>
    <row r="23" spans="2:21" x14ac:dyDescent="0.2">
      <c r="B23" s="20">
        <v>15</v>
      </c>
      <c r="C23" s="43" t="str">
        <f t="shared" si="1"/>
        <v/>
      </c>
      <c r="D23" s="43"/>
      <c r="E23" s="20"/>
      <c r="F23" s="8"/>
      <c r="G23" s="20" t="s">
        <v>4</v>
      </c>
      <c r="H23" s="44"/>
      <c r="I23" s="44"/>
      <c r="J23" s="20"/>
      <c r="K23" s="43" t="str">
        <f t="shared" si="0"/>
        <v/>
      </c>
      <c r="L23" s="43"/>
      <c r="M23" s="6" t="str">
        <f t="shared" si="2"/>
        <v/>
      </c>
      <c r="N23" s="20"/>
      <c r="O23" s="8"/>
      <c r="P23" s="44"/>
      <c r="Q23" s="44"/>
      <c r="R23" s="47" t="str">
        <f t="shared" si="3"/>
        <v/>
      </c>
      <c r="S23" s="47"/>
      <c r="T23" s="48" t="str">
        <f t="shared" si="4"/>
        <v/>
      </c>
      <c r="U23" s="48"/>
    </row>
    <row r="24" spans="2:21" x14ac:dyDescent="0.2">
      <c r="B24" s="20">
        <v>16</v>
      </c>
      <c r="C24" s="43" t="str">
        <f t="shared" si="1"/>
        <v/>
      </c>
      <c r="D24" s="43"/>
      <c r="E24" s="20"/>
      <c r="F24" s="8"/>
      <c r="G24" s="20" t="s">
        <v>4</v>
      </c>
      <c r="H24" s="44"/>
      <c r="I24" s="44"/>
      <c r="J24" s="20"/>
      <c r="K24" s="43" t="str">
        <f t="shared" si="0"/>
        <v/>
      </c>
      <c r="L24" s="43"/>
      <c r="M24" s="6" t="str">
        <f t="shared" si="2"/>
        <v/>
      </c>
      <c r="N24" s="20"/>
      <c r="O24" s="8"/>
      <c r="P24" s="44"/>
      <c r="Q24" s="44"/>
      <c r="R24" s="47" t="str">
        <f t="shared" si="3"/>
        <v/>
      </c>
      <c r="S24" s="47"/>
      <c r="T24" s="48" t="str">
        <f t="shared" si="4"/>
        <v/>
      </c>
      <c r="U24" s="48"/>
    </row>
    <row r="25" spans="2:21" x14ac:dyDescent="0.2">
      <c r="B25" s="20">
        <v>17</v>
      </c>
      <c r="C25" s="43" t="str">
        <f t="shared" si="1"/>
        <v/>
      </c>
      <c r="D25" s="43"/>
      <c r="E25" s="20"/>
      <c r="F25" s="8"/>
      <c r="G25" s="20" t="s">
        <v>4</v>
      </c>
      <c r="H25" s="44"/>
      <c r="I25" s="44"/>
      <c r="J25" s="20"/>
      <c r="K25" s="43" t="str">
        <f t="shared" si="0"/>
        <v/>
      </c>
      <c r="L25" s="43"/>
      <c r="M25" s="6" t="str">
        <f t="shared" si="2"/>
        <v/>
      </c>
      <c r="N25" s="20"/>
      <c r="O25" s="8"/>
      <c r="P25" s="44"/>
      <c r="Q25" s="44"/>
      <c r="R25" s="47" t="str">
        <f t="shared" si="3"/>
        <v/>
      </c>
      <c r="S25" s="47"/>
      <c r="T25" s="48" t="str">
        <f t="shared" si="4"/>
        <v/>
      </c>
      <c r="U25" s="48"/>
    </row>
    <row r="26" spans="2:21" x14ac:dyDescent="0.2">
      <c r="B26" s="20">
        <v>18</v>
      </c>
      <c r="C26" s="43" t="str">
        <f t="shared" si="1"/>
        <v/>
      </c>
      <c r="D26" s="43"/>
      <c r="E26" s="20"/>
      <c r="F26" s="8"/>
      <c r="G26" s="20" t="s">
        <v>4</v>
      </c>
      <c r="H26" s="44"/>
      <c r="I26" s="44"/>
      <c r="J26" s="20"/>
      <c r="K26" s="43" t="str">
        <f t="shared" si="0"/>
        <v/>
      </c>
      <c r="L26" s="43"/>
      <c r="M26" s="6" t="str">
        <f t="shared" si="2"/>
        <v/>
      </c>
      <c r="N26" s="20"/>
      <c r="O26" s="8"/>
      <c r="P26" s="44"/>
      <c r="Q26" s="44"/>
      <c r="R26" s="47" t="str">
        <f t="shared" si="3"/>
        <v/>
      </c>
      <c r="S26" s="47"/>
      <c r="T26" s="48" t="str">
        <f t="shared" si="4"/>
        <v/>
      </c>
      <c r="U26" s="48"/>
    </row>
    <row r="27" spans="2:21" x14ac:dyDescent="0.2">
      <c r="B27" s="20">
        <v>19</v>
      </c>
      <c r="C27" s="43" t="str">
        <f t="shared" si="1"/>
        <v/>
      </c>
      <c r="D27" s="43"/>
      <c r="E27" s="20"/>
      <c r="F27" s="8"/>
      <c r="G27" s="20" t="s">
        <v>3</v>
      </c>
      <c r="H27" s="44"/>
      <c r="I27" s="44"/>
      <c r="J27" s="20"/>
      <c r="K27" s="43" t="str">
        <f t="shared" si="0"/>
        <v/>
      </c>
      <c r="L27" s="43"/>
      <c r="M27" s="6" t="str">
        <f t="shared" si="2"/>
        <v/>
      </c>
      <c r="N27" s="20"/>
      <c r="O27" s="8"/>
      <c r="P27" s="44"/>
      <c r="Q27" s="44"/>
      <c r="R27" s="47" t="str">
        <f t="shared" si="3"/>
        <v/>
      </c>
      <c r="S27" s="47"/>
      <c r="T27" s="48" t="str">
        <f t="shared" si="4"/>
        <v/>
      </c>
      <c r="U27" s="48"/>
    </row>
    <row r="28" spans="2:21" x14ac:dyDescent="0.2">
      <c r="B28" s="20">
        <v>20</v>
      </c>
      <c r="C28" s="43" t="str">
        <f t="shared" si="1"/>
        <v/>
      </c>
      <c r="D28" s="43"/>
      <c r="E28" s="20"/>
      <c r="F28" s="8"/>
      <c r="G28" s="20" t="s">
        <v>4</v>
      </c>
      <c r="H28" s="44"/>
      <c r="I28" s="44"/>
      <c r="J28" s="20"/>
      <c r="K28" s="43" t="str">
        <f t="shared" si="0"/>
        <v/>
      </c>
      <c r="L28" s="43"/>
      <c r="M28" s="6" t="str">
        <f t="shared" si="2"/>
        <v/>
      </c>
      <c r="N28" s="20"/>
      <c r="O28" s="8"/>
      <c r="P28" s="44"/>
      <c r="Q28" s="44"/>
      <c r="R28" s="47" t="str">
        <f t="shared" si="3"/>
        <v/>
      </c>
      <c r="S28" s="47"/>
      <c r="T28" s="48" t="str">
        <f t="shared" si="4"/>
        <v/>
      </c>
      <c r="U28" s="48"/>
    </row>
    <row r="29" spans="2:21" x14ac:dyDescent="0.2">
      <c r="B29" s="20">
        <v>21</v>
      </c>
      <c r="C29" s="43" t="str">
        <f t="shared" si="1"/>
        <v/>
      </c>
      <c r="D29" s="43"/>
      <c r="E29" s="20"/>
      <c r="F29" s="8"/>
      <c r="G29" s="20" t="s">
        <v>3</v>
      </c>
      <c r="H29" s="44"/>
      <c r="I29" s="44"/>
      <c r="J29" s="20"/>
      <c r="K29" s="43" t="str">
        <f t="shared" si="0"/>
        <v/>
      </c>
      <c r="L29" s="43"/>
      <c r="M29" s="6" t="str">
        <f t="shared" si="2"/>
        <v/>
      </c>
      <c r="N29" s="20"/>
      <c r="O29" s="8"/>
      <c r="P29" s="44"/>
      <c r="Q29" s="44"/>
      <c r="R29" s="47" t="str">
        <f t="shared" si="3"/>
        <v/>
      </c>
      <c r="S29" s="47"/>
      <c r="T29" s="48" t="str">
        <f t="shared" si="4"/>
        <v/>
      </c>
      <c r="U29" s="48"/>
    </row>
    <row r="30" spans="2:21" x14ac:dyDescent="0.2">
      <c r="B30" s="20">
        <v>22</v>
      </c>
      <c r="C30" s="43" t="str">
        <f t="shared" si="1"/>
        <v/>
      </c>
      <c r="D30" s="43"/>
      <c r="E30" s="20"/>
      <c r="F30" s="8"/>
      <c r="G30" s="20" t="s">
        <v>3</v>
      </c>
      <c r="H30" s="44"/>
      <c r="I30" s="44"/>
      <c r="J30" s="20"/>
      <c r="K30" s="43" t="str">
        <f t="shared" si="0"/>
        <v/>
      </c>
      <c r="L30" s="43"/>
      <c r="M30" s="6" t="str">
        <f t="shared" si="2"/>
        <v/>
      </c>
      <c r="N30" s="20"/>
      <c r="O30" s="8"/>
      <c r="P30" s="44"/>
      <c r="Q30" s="44"/>
      <c r="R30" s="47" t="str">
        <f t="shared" si="3"/>
        <v/>
      </c>
      <c r="S30" s="47"/>
      <c r="T30" s="48" t="str">
        <f t="shared" si="4"/>
        <v/>
      </c>
      <c r="U30" s="48"/>
    </row>
    <row r="31" spans="2:21" x14ac:dyDescent="0.2">
      <c r="B31" s="20">
        <v>23</v>
      </c>
      <c r="C31" s="43" t="str">
        <f t="shared" si="1"/>
        <v/>
      </c>
      <c r="D31" s="43"/>
      <c r="E31" s="20"/>
      <c r="F31" s="8"/>
      <c r="G31" s="20" t="s">
        <v>3</v>
      </c>
      <c r="H31" s="44"/>
      <c r="I31" s="44"/>
      <c r="J31" s="20"/>
      <c r="K31" s="43" t="str">
        <f t="shared" si="0"/>
        <v/>
      </c>
      <c r="L31" s="43"/>
      <c r="M31" s="6" t="str">
        <f t="shared" si="2"/>
        <v/>
      </c>
      <c r="N31" s="20"/>
      <c r="O31" s="8"/>
      <c r="P31" s="44"/>
      <c r="Q31" s="44"/>
      <c r="R31" s="47" t="str">
        <f t="shared" si="3"/>
        <v/>
      </c>
      <c r="S31" s="47"/>
      <c r="T31" s="48" t="str">
        <f t="shared" si="4"/>
        <v/>
      </c>
      <c r="U31" s="48"/>
    </row>
    <row r="32" spans="2:21" x14ac:dyDescent="0.2">
      <c r="B32" s="20">
        <v>24</v>
      </c>
      <c r="C32" s="43" t="str">
        <f t="shared" si="1"/>
        <v/>
      </c>
      <c r="D32" s="43"/>
      <c r="E32" s="20"/>
      <c r="F32" s="8"/>
      <c r="G32" s="20" t="s">
        <v>3</v>
      </c>
      <c r="H32" s="44"/>
      <c r="I32" s="44"/>
      <c r="J32" s="20"/>
      <c r="K32" s="43" t="str">
        <f t="shared" si="0"/>
        <v/>
      </c>
      <c r="L32" s="43"/>
      <c r="M32" s="6" t="str">
        <f t="shared" si="2"/>
        <v/>
      </c>
      <c r="N32" s="20"/>
      <c r="O32" s="8"/>
      <c r="P32" s="44"/>
      <c r="Q32" s="44"/>
      <c r="R32" s="47" t="str">
        <f t="shared" si="3"/>
        <v/>
      </c>
      <c r="S32" s="47"/>
      <c r="T32" s="48" t="str">
        <f t="shared" si="4"/>
        <v/>
      </c>
      <c r="U32" s="48"/>
    </row>
    <row r="33" spans="2:21" x14ac:dyDescent="0.2">
      <c r="B33" s="20">
        <v>25</v>
      </c>
      <c r="C33" s="43" t="str">
        <f t="shared" si="1"/>
        <v/>
      </c>
      <c r="D33" s="43"/>
      <c r="E33" s="20"/>
      <c r="F33" s="8"/>
      <c r="G33" s="20" t="s">
        <v>4</v>
      </c>
      <c r="H33" s="44"/>
      <c r="I33" s="44"/>
      <c r="J33" s="20"/>
      <c r="K33" s="43" t="str">
        <f t="shared" si="0"/>
        <v/>
      </c>
      <c r="L33" s="43"/>
      <c r="M33" s="6" t="str">
        <f t="shared" si="2"/>
        <v/>
      </c>
      <c r="N33" s="20"/>
      <c r="O33" s="8"/>
      <c r="P33" s="44"/>
      <c r="Q33" s="44"/>
      <c r="R33" s="47" t="str">
        <f t="shared" si="3"/>
        <v/>
      </c>
      <c r="S33" s="47"/>
      <c r="T33" s="48" t="str">
        <f t="shared" si="4"/>
        <v/>
      </c>
      <c r="U33" s="48"/>
    </row>
    <row r="34" spans="2:21" x14ac:dyDescent="0.2">
      <c r="B34" s="20">
        <v>26</v>
      </c>
      <c r="C34" s="43" t="str">
        <f t="shared" si="1"/>
        <v/>
      </c>
      <c r="D34" s="43"/>
      <c r="E34" s="20"/>
      <c r="F34" s="8"/>
      <c r="G34" s="20" t="s">
        <v>3</v>
      </c>
      <c r="H34" s="44"/>
      <c r="I34" s="44"/>
      <c r="J34" s="20"/>
      <c r="K34" s="43" t="str">
        <f t="shared" si="0"/>
        <v/>
      </c>
      <c r="L34" s="43"/>
      <c r="M34" s="6" t="str">
        <f t="shared" si="2"/>
        <v/>
      </c>
      <c r="N34" s="20"/>
      <c r="O34" s="8"/>
      <c r="P34" s="44"/>
      <c r="Q34" s="44"/>
      <c r="R34" s="47" t="str">
        <f t="shared" si="3"/>
        <v/>
      </c>
      <c r="S34" s="47"/>
      <c r="T34" s="48" t="str">
        <f t="shared" si="4"/>
        <v/>
      </c>
      <c r="U34" s="48"/>
    </row>
    <row r="35" spans="2:21" x14ac:dyDescent="0.2">
      <c r="B35" s="20">
        <v>27</v>
      </c>
      <c r="C35" s="43" t="str">
        <f t="shared" si="1"/>
        <v/>
      </c>
      <c r="D35" s="43"/>
      <c r="E35" s="20"/>
      <c r="F35" s="8"/>
      <c r="G35" s="20" t="s">
        <v>3</v>
      </c>
      <c r="H35" s="44"/>
      <c r="I35" s="44"/>
      <c r="J35" s="20"/>
      <c r="K35" s="43" t="str">
        <f t="shared" si="0"/>
        <v/>
      </c>
      <c r="L35" s="43"/>
      <c r="M35" s="6" t="str">
        <f t="shared" si="2"/>
        <v/>
      </c>
      <c r="N35" s="20"/>
      <c r="O35" s="8"/>
      <c r="P35" s="44"/>
      <c r="Q35" s="44"/>
      <c r="R35" s="47" t="str">
        <f t="shared" si="3"/>
        <v/>
      </c>
      <c r="S35" s="47"/>
      <c r="T35" s="48" t="str">
        <f t="shared" si="4"/>
        <v/>
      </c>
      <c r="U35" s="48"/>
    </row>
    <row r="36" spans="2:21" x14ac:dyDescent="0.2">
      <c r="B36" s="20">
        <v>28</v>
      </c>
      <c r="C36" s="43" t="str">
        <f t="shared" si="1"/>
        <v/>
      </c>
      <c r="D36" s="43"/>
      <c r="E36" s="20"/>
      <c r="F36" s="8"/>
      <c r="G36" s="20" t="s">
        <v>3</v>
      </c>
      <c r="H36" s="44"/>
      <c r="I36" s="44"/>
      <c r="J36" s="20"/>
      <c r="K36" s="43" t="str">
        <f t="shared" si="0"/>
        <v/>
      </c>
      <c r="L36" s="43"/>
      <c r="M36" s="6" t="str">
        <f t="shared" si="2"/>
        <v/>
      </c>
      <c r="N36" s="20"/>
      <c r="O36" s="8"/>
      <c r="P36" s="44"/>
      <c r="Q36" s="44"/>
      <c r="R36" s="47" t="str">
        <f t="shared" si="3"/>
        <v/>
      </c>
      <c r="S36" s="47"/>
      <c r="T36" s="48" t="str">
        <f t="shared" si="4"/>
        <v/>
      </c>
      <c r="U36" s="48"/>
    </row>
    <row r="37" spans="2:21" x14ac:dyDescent="0.2">
      <c r="B37" s="20">
        <v>29</v>
      </c>
      <c r="C37" s="43" t="str">
        <f t="shared" si="1"/>
        <v/>
      </c>
      <c r="D37" s="43"/>
      <c r="E37" s="20"/>
      <c r="F37" s="8"/>
      <c r="G37" s="20" t="s">
        <v>3</v>
      </c>
      <c r="H37" s="44"/>
      <c r="I37" s="44"/>
      <c r="J37" s="20"/>
      <c r="K37" s="43" t="str">
        <f t="shared" si="0"/>
        <v/>
      </c>
      <c r="L37" s="43"/>
      <c r="M37" s="6" t="str">
        <f t="shared" si="2"/>
        <v/>
      </c>
      <c r="N37" s="20"/>
      <c r="O37" s="8"/>
      <c r="P37" s="44"/>
      <c r="Q37" s="44"/>
      <c r="R37" s="47" t="str">
        <f t="shared" si="3"/>
        <v/>
      </c>
      <c r="S37" s="47"/>
      <c r="T37" s="48" t="str">
        <f t="shared" si="4"/>
        <v/>
      </c>
      <c r="U37" s="48"/>
    </row>
    <row r="38" spans="2:21" x14ac:dyDescent="0.2">
      <c r="B38" s="20">
        <v>30</v>
      </c>
      <c r="C38" s="43" t="str">
        <f t="shared" si="1"/>
        <v/>
      </c>
      <c r="D38" s="43"/>
      <c r="E38" s="20"/>
      <c r="F38" s="8"/>
      <c r="G38" s="20" t="s">
        <v>4</v>
      </c>
      <c r="H38" s="44"/>
      <c r="I38" s="44"/>
      <c r="J38" s="20"/>
      <c r="K38" s="43" t="str">
        <f t="shared" si="0"/>
        <v/>
      </c>
      <c r="L38" s="43"/>
      <c r="M38" s="6" t="str">
        <f t="shared" si="2"/>
        <v/>
      </c>
      <c r="N38" s="20"/>
      <c r="O38" s="8"/>
      <c r="P38" s="44"/>
      <c r="Q38" s="44"/>
      <c r="R38" s="47" t="str">
        <f t="shared" si="3"/>
        <v/>
      </c>
      <c r="S38" s="47"/>
      <c r="T38" s="48" t="str">
        <f t="shared" si="4"/>
        <v/>
      </c>
      <c r="U38" s="48"/>
    </row>
    <row r="39" spans="2:21" x14ac:dyDescent="0.2">
      <c r="B39" s="20">
        <v>31</v>
      </c>
      <c r="C39" s="43" t="str">
        <f t="shared" si="1"/>
        <v/>
      </c>
      <c r="D39" s="43"/>
      <c r="E39" s="20"/>
      <c r="F39" s="8"/>
      <c r="G39" s="20" t="s">
        <v>4</v>
      </c>
      <c r="H39" s="44"/>
      <c r="I39" s="44"/>
      <c r="J39" s="20"/>
      <c r="K39" s="43" t="str">
        <f t="shared" si="0"/>
        <v/>
      </c>
      <c r="L39" s="43"/>
      <c r="M39" s="6" t="str">
        <f t="shared" si="2"/>
        <v/>
      </c>
      <c r="N39" s="20"/>
      <c r="O39" s="8"/>
      <c r="P39" s="44"/>
      <c r="Q39" s="44"/>
      <c r="R39" s="47" t="str">
        <f t="shared" si="3"/>
        <v/>
      </c>
      <c r="S39" s="47"/>
      <c r="T39" s="48" t="str">
        <f t="shared" si="4"/>
        <v/>
      </c>
      <c r="U39" s="48"/>
    </row>
    <row r="40" spans="2:21" x14ac:dyDescent="0.2">
      <c r="B40" s="20">
        <v>32</v>
      </c>
      <c r="C40" s="43" t="str">
        <f t="shared" si="1"/>
        <v/>
      </c>
      <c r="D40" s="43"/>
      <c r="E40" s="20"/>
      <c r="F40" s="8"/>
      <c r="G40" s="20" t="s">
        <v>4</v>
      </c>
      <c r="H40" s="44"/>
      <c r="I40" s="44"/>
      <c r="J40" s="20"/>
      <c r="K40" s="43" t="str">
        <f t="shared" si="0"/>
        <v/>
      </c>
      <c r="L40" s="43"/>
      <c r="M40" s="6" t="str">
        <f t="shared" si="2"/>
        <v/>
      </c>
      <c r="N40" s="20"/>
      <c r="O40" s="8"/>
      <c r="P40" s="44"/>
      <c r="Q40" s="44"/>
      <c r="R40" s="47" t="str">
        <f t="shared" si="3"/>
        <v/>
      </c>
      <c r="S40" s="47"/>
      <c r="T40" s="48" t="str">
        <f t="shared" si="4"/>
        <v/>
      </c>
      <c r="U40" s="48"/>
    </row>
    <row r="41" spans="2:21" x14ac:dyDescent="0.2">
      <c r="B41" s="20">
        <v>33</v>
      </c>
      <c r="C41" s="43" t="str">
        <f t="shared" si="1"/>
        <v/>
      </c>
      <c r="D41" s="43"/>
      <c r="E41" s="20"/>
      <c r="F41" s="8"/>
      <c r="G41" s="20" t="s">
        <v>3</v>
      </c>
      <c r="H41" s="44"/>
      <c r="I41" s="44"/>
      <c r="J41" s="20"/>
      <c r="K41" s="43" t="str">
        <f t="shared" si="0"/>
        <v/>
      </c>
      <c r="L41" s="43"/>
      <c r="M41" s="6" t="str">
        <f t="shared" si="2"/>
        <v/>
      </c>
      <c r="N41" s="20"/>
      <c r="O41" s="8"/>
      <c r="P41" s="44"/>
      <c r="Q41" s="44"/>
      <c r="R41" s="47" t="str">
        <f t="shared" si="3"/>
        <v/>
      </c>
      <c r="S41" s="47"/>
      <c r="T41" s="48" t="str">
        <f t="shared" si="4"/>
        <v/>
      </c>
      <c r="U41" s="48"/>
    </row>
    <row r="42" spans="2:21" x14ac:dyDescent="0.2">
      <c r="B42" s="20">
        <v>34</v>
      </c>
      <c r="C42" s="43" t="str">
        <f t="shared" si="1"/>
        <v/>
      </c>
      <c r="D42" s="43"/>
      <c r="E42" s="20"/>
      <c r="F42" s="8"/>
      <c r="G42" s="20" t="s">
        <v>4</v>
      </c>
      <c r="H42" s="44"/>
      <c r="I42" s="44"/>
      <c r="J42" s="20"/>
      <c r="K42" s="43" t="str">
        <f t="shared" si="0"/>
        <v/>
      </c>
      <c r="L42" s="43"/>
      <c r="M42" s="6" t="str">
        <f t="shared" si="2"/>
        <v/>
      </c>
      <c r="N42" s="20"/>
      <c r="O42" s="8"/>
      <c r="P42" s="44"/>
      <c r="Q42" s="44"/>
      <c r="R42" s="47" t="str">
        <f t="shared" si="3"/>
        <v/>
      </c>
      <c r="S42" s="47"/>
      <c r="T42" s="48" t="str">
        <f t="shared" si="4"/>
        <v/>
      </c>
      <c r="U42" s="48"/>
    </row>
    <row r="43" spans="2:21" x14ac:dyDescent="0.2">
      <c r="B43" s="20">
        <v>35</v>
      </c>
      <c r="C43" s="43" t="str">
        <f t="shared" si="1"/>
        <v/>
      </c>
      <c r="D43" s="43"/>
      <c r="E43" s="20"/>
      <c r="F43" s="8"/>
      <c r="G43" s="20" t="s">
        <v>3</v>
      </c>
      <c r="H43" s="44"/>
      <c r="I43" s="44"/>
      <c r="J43" s="20"/>
      <c r="K43" s="43" t="str">
        <f t="shared" si="0"/>
        <v/>
      </c>
      <c r="L43" s="43"/>
      <c r="M43" s="6" t="str">
        <f t="shared" si="2"/>
        <v/>
      </c>
      <c r="N43" s="20"/>
      <c r="O43" s="8"/>
      <c r="P43" s="44"/>
      <c r="Q43" s="44"/>
      <c r="R43" s="47" t="str">
        <f t="shared" si="3"/>
        <v/>
      </c>
      <c r="S43" s="47"/>
      <c r="T43" s="48" t="str">
        <f t="shared" si="4"/>
        <v/>
      </c>
      <c r="U43" s="48"/>
    </row>
    <row r="44" spans="2:21" x14ac:dyDescent="0.2">
      <c r="B44" s="20">
        <v>36</v>
      </c>
      <c r="C44" s="43" t="str">
        <f t="shared" si="1"/>
        <v/>
      </c>
      <c r="D44" s="43"/>
      <c r="E44" s="20"/>
      <c r="F44" s="8"/>
      <c r="G44" s="20" t="s">
        <v>4</v>
      </c>
      <c r="H44" s="44"/>
      <c r="I44" s="44"/>
      <c r="J44" s="20"/>
      <c r="K44" s="43" t="str">
        <f t="shared" si="0"/>
        <v/>
      </c>
      <c r="L44" s="43"/>
      <c r="M44" s="6" t="str">
        <f t="shared" si="2"/>
        <v/>
      </c>
      <c r="N44" s="20"/>
      <c r="O44" s="8"/>
      <c r="P44" s="44"/>
      <c r="Q44" s="44"/>
      <c r="R44" s="47" t="str">
        <f t="shared" si="3"/>
        <v/>
      </c>
      <c r="S44" s="47"/>
      <c r="T44" s="48" t="str">
        <f t="shared" si="4"/>
        <v/>
      </c>
      <c r="U44" s="48"/>
    </row>
    <row r="45" spans="2:21" x14ac:dyDescent="0.2">
      <c r="B45" s="20">
        <v>37</v>
      </c>
      <c r="C45" s="43" t="str">
        <f t="shared" si="1"/>
        <v/>
      </c>
      <c r="D45" s="43"/>
      <c r="E45" s="20"/>
      <c r="F45" s="8"/>
      <c r="G45" s="20" t="s">
        <v>3</v>
      </c>
      <c r="H45" s="44"/>
      <c r="I45" s="44"/>
      <c r="J45" s="20"/>
      <c r="K45" s="43" t="str">
        <f t="shared" si="0"/>
        <v/>
      </c>
      <c r="L45" s="43"/>
      <c r="M45" s="6" t="str">
        <f t="shared" si="2"/>
        <v/>
      </c>
      <c r="N45" s="20"/>
      <c r="O45" s="8"/>
      <c r="P45" s="44"/>
      <c r="Q45" s="44"/>
      <c r="R45" s="47" t="str">
        <f t="shared" si="3"/>
        <v/>
      </c>
      <c r="S45" s="47"/>
      <c r="T45" s="48" t="str">
        <f t="shared" si="4"/>
        <v/>
      </c>
      <c r="U45" s="48"/>
    </row>
    <row r="46" spans="2:21" x14ac:dyDescent="0.2">
      <c r="B46" s="20">
        <v>38</v>
      </c>
      <c r="C46" s="43" t="str">
        <f t="shared" si="1"/>
        <v/>
      </c>
      <c r="D46" s="43"/>
      <c r="E46" s="20"/>
      <c r="F46" s="8"/>
      <c r="G46" s="20" t="s">
        <v>4</v>
      </c>
      <c r="H46" s="44"/>
      <c r="I46" s="44"/>
      <c r="J46" s="20"/>
      <c r="K46" s="43" t="str">
        <f t="shared" si="0"/>
        <v/>
      </c>
      <c r="L46" s="43"/>
      <c r="M46" s="6" t="str">
        <f t="shared" si="2"/>
        <v/>
      </c>
      <c r="N46" s="20"/>
      <c r="O46" s="8"/>
      <c r="P46" s="44"/>
      <c r="Q46" s="44"/>
      <c r="R46" s="47" t="str">
        <f t="shared" si="3"/>
        <v/>
      </c>
      <c r="S46" s="47"/>
      <c r="T46" s="48" t="str">
        <f t="shared" si="4"/>
        <v/>
      </c>
      <c r="U46" s="48"/>
    </row>
    <row r="47" spans="2:21" x14ac:dyDescent="0.2">
      <c r="B47" s="20">
        <v>39</v>
      </c>
      <c r="C47" s="43" t="str">
        <f t="shared" si="1"/>
        <v/>
      </c>
      <c r="D47" s="43"/>
      <c r="E47" s="20"/>
      <c r="F47" s="8"/>
      <c r="G47" s="20" t="s">
        <v>4</v>
      </c>
      <c r="H47" s="44"/>
      <c r="I47" s="44"/>
      <c r="J47" s="20"/>
      <c r="K47" s="43" t="str">
        <f t="shared" si="0"/>
        <v/>
      </c>
      <c r="L47" s="43"/>
      <c r="M47" s="6" t="str">
        <f t="shared" si="2"/>
        <v/>
      </c>
      <c r="N47" s="20"/>
      <c r="O47" s="8"/>
      <c r="P47" s="44"/>
      <c r="Q47" s="44"/>
      <c r="R47" s="47" t="str">
        <f t="shared" si="3"/>
        <v/>
      </c>
      <c r="S47" s="47"/>
      <c r="T47" s="48" t="str">
        <f t="shared" si="4"/>
        <v/>
      </c>
      <c r="U47" s="48"/>
    </row>
    <row r="48" spans="2:21" x14ac:dyDescent="0.2">
      <c r="B48" s="20">
        <v>40</v>
      </c>
      <c r="C48" s="43" t="str">
        <f t="shared" si="1"/>
        <v/>
      </c>
      <c r="D48" s="43"/>
      <c r="E48" s="20"/>
      <c r="F48" s="8"/>
      <c r="G48" s="20" t="s">
        <v>37</v>
      </c>
      <c r="H48" s="44"/>
      <c r="I48" s="44"/>
      <c r="J48" s="20"/>
      <c r="K48" s="43" t="str">
        <f t="shared" si="0"/>
        <v/>
      </c>
      <c r="L48" s="43"/>
      <c r="M48" s="6" t="str">
        <f t="shared" si="2"/>
        <v/>
      </c>
      <c r="N48" s="20"/>
      <c r="O48" s="8"/>
      <c r="P48" s="44"/>
      <c r="Q48" s="44"/>
      <c r="R48" s="47" t="str">
        <f t="shared" si="3"/>
        <v/>
      </c>
      <c r="S48" s="47"/>
      <c r="T48" s="48" t="str">
        <f t="shared" si="4"/>
        <v/>
      </c>
      <c r="U48" s="48"/>
    </row>
    <row r="49" spans="2:21" x14ac:dyDescent="0.2">
      <c r="B49" s="20">
        <v>41</v>
      </c>
      <c r="C49" s="43" t="str">
        <f t="shared" si="1"/>
        <v/>
      </c>
      <c r="D49" s="43"/>
      <c r="E49" s="20"/>
      <c r="F49" s="8"/>
      <c r="G49" s="20" t="s">
        <v>4</v>
      </c>
      <c r="H49" s="44"/>
      <c r="I49" s="44"/>
      <c r="J49" s="20"/>
      <c r="K49" s="43" t="str">
        <f t="shared" si="0"/>
        <v/>
      </c>
      <c r="L49" s="43"/>
      <c r="M49" s="6" t="str">
        <f t="shared" si="2"/>
        <v/>
      </c>
      <c r="N49" s="20"/>
      <c r="O49" s="8"/>
      <c r="P49" s="44"/>
      <c r="Q49" s="44"/>
      <c r="R49" s="47" t="str">
        <f t="shared" si="3"/>
        <v/>
      </c>
      <c r="S49" s="47"/>
      <c r="T49" s="48" t="str">
        <f t="shared" si="4"/>
        <v/>
      </c>
      <c r="U49" s="48"/>
    </row>
    <row r="50" spans="2:21" x14ac:dyDescent="0.2">
      <c r="B50" s="20">
        <v>42</v>
      </c>
      <c r="C50" s="43" t="str">
        <f t="shared" si="1"/>
        <v/>
      </c>
      <c r="D50" s="43"/>
      <c r="E50" s="20"/>
      <c r="F50" s="8"/>
      <c r="G50" s="20" t="s">
        <v>4</v>
      </c>
      <c r="H50" s="44"/>
      <c r="I50" s="44"/>
      <c r="J50" s="20"/>
      <c r="K50" s="43" t="str">
        <f t="shared" si="0"/>
        <v/>
      </c>
      <c r="L50" s="43"/>
      <c r="M50" s="6" t="str">
        <f t="shared" si="2"/>
        <v/>
      </c>
      <c r="N50" s="20"/>
      <c r="O50" s="8"/>
      <c r="P50" s="44"/>
      <c r="Q50" s="44"/>
      <c r="R50" s="47" t="str">
        <f t="shared" si="3"/>
        <v/>
      </c>
      <c r="S50" s="47"/>
      <c r="T50" s="48" t="str">
        <f t="shared" si="4"/>
        <v/>
      </c>
      <c r="U50" s="48"/>
    </row>
    <row r="51" spans="2:21" x14ac:dyDescent="0.2">
      <c r="B51" s="20">
        <v>43</v>
      </c>
      <c r="C51" s="43" t="str">
        <f t="shared" si="1"/>
        <v/>
      </c>
      <c r="D51" s="43"/>
      <c r="E51" s="20"/>
      <c r="F51" s="8"/>
      <c r="G51" s="20" t="s">
        <v>3</v>
      </c>
      <c r="H51" s="44"/>
      <c r="I51" s="44"/>
      <c r="J51" s="20"/>
      <c r="K51" s="43" t="str">
        <f t="shared" si="0"/>
        <v/>
      </c>
      <c r="L51" s="43"/>
      <c r="M51" s="6" t="str">
        <f t="shared" si="2"/>
        <v/>
      </c>
      <c r="N51" s="20"/>
      <c r="O51" s="8"/>
      <c r="P51" s="44"/>
      <c r="Q51" s="44"/>
      <c r="R51" s="47" t="str">
        <f t="shared" si="3"/>
        <v/>
      </c>
      <c r="S51" s="47"/>
      <c r="T51" s="48" t="str">
        <f t="shared" si="4"/>
        <v/>
      </c>
      <c r="U51" s="48"/>
    </row>
    <row r="52" spans="2:21" x14ac:dyDescent="0.2">
      <c r="B52" s="20">
        <v>44</v>
      </c>
      <c r="C52" s="43" t="str">
        <f t="shared" si="1"/>
        <v/>
      </c>
      <c r="D52" s="43"/>
      <c r="E52" s="20"/>
      <c r="F52" s="8"/>
      <c r="G52" s="20" t="s">
        <v>3</v>
      </c>
      <c r="H52" s="44"/>
      <c r="I52" s="44"/>
      <c r="J52" s="20"/>
      <c r="K52" s="43" t="str">
        <f t="shared" si="0"/>
        <v/>
      </c>
      <c r="L52" s="43"/>
      <c r="M52" s="6" t="str">
        <f t="shared" si="2"/>
        <v/>
      </c>
      <c r="N52" s="20"/>
      <c r="O52" s="8"/>
      <c r="P52" s="44"/>
      <c r="Q52" s="44"/>
      <c r="R52" s="47" t="str">
        <f t="shared" si="3"/>
        <v/>
      </c>
      <c r="S52" s="47"/>
      <c r="T52" s="48" t="str">
        <f t="shared" si="4"/>
        <v/>
      </c>
      <c r="U52" s="48"/>
    </row>
    <row r="53" spans="2:21" x14ac:dyDescent="0.2">
      <c r="B53" s="20">
        <v>45</v>
      </c>
      <c r="C53" s="43" t="str">
        <f t="shared" si="1"/>
        <v/>
      </c>
      <c r="D53" s="43"/>
      <c r="E53" s="20"/>
      <c r="F53" s="8"/>
      <c r="G53" s="20" t="s">
        <v>4</v>
      </c>
      <c r="H53" s="44"/>
      <c r="I53" s="44"/>
      <c r="J53" s="20"/>
      <c r="K53" s="43" t="str">
        <f t="shared" si="0"/>
        <v/>
      </c>
      <c r="L53" s="43"/>
      <c r="M53" s="6" t="str">
        <f t="shared" si="2"/>
        <v/>
      </c>
      <c r="N53" s="20"/>
      <c r="O53" s="8"/>
      <c r="P53" s="44"/>
      <c r="Q53" s="44"/>
      <c r="R53" s="47" t="str">
        <f t="shared" si="3"/>
        <v/>
      </c>
      <c r="S53" s="47"/>
      <c r="T53" s="48" t="str">
        <f t="shared" si="4"/>
        <v/>
      </c>
      <c r="U53" s="48"/>
    </row>
    <row r="54" spans="2:21" x14ac:dyDescent="0.2">
      <c r="B54" s="20">
        <v>46</v>
      </c>
      <c r="C54" s="43" t="str">
        <f t="shared" si="1"/>
        <v/>
      </c>
      <c r="D54" s="43"/>
      <c r="E54" s="20"/>
      <c r="F54" s="8"/>
      <c r="G54" s="20" t="s">
        <v>4</v>
      </c>
      <c r="H54" s="44"/>
      <c r="I54" s="44"/>
      <c r="J54" s="20"/>
      <c r="K54" s="43" t="str">
        <f t="shared" si="0"/>
        <v/>
      </c>
      <c r="L54" s="43"/>
      <c r="M54" s="6" t="str">
        <f t="shared" si="2"/>
        <v/>
      </c>
      <c r="N54" s="20"/>
      <c r="O54" s="8"/>
      <c r="P54" s="44"/>
      <c r="Q54" s="44"/>
      <c r="R54" s="47" t="str">
        <f t="shared" si="3"/>
        <v/>
      </c>
      <c r="S54" s="47"/>
      <c r="T54" s="48" t="str">
        <f t="shared" si="4"/>
        <v/>
      </c>
      <c r="U54" s="48"/>
    </row>
    <row r="55" spans="2:21" x14ac:dyDescent="0.2">
      <c r="B55" s="20">
        <v>47</v>
      </c>
      <c r="C55" s="43" t="str">
        <f t="shared" si="1"/>
        <v/>
      </c>
      <c r="D55" s="43"/>
      <c r="E55" s="20"/>
      <c r="F55" s="8"/>
      <c r="G55" s="20" t="s">
        <v>3</v>
      </c>
      <c r="H55" s="44"/>
      <c r="I55" s="44"/>
      <c r="J55" s="20"/>
      <c r="K55" s="43" t="str">
        <f t="shared" si="0"/>
        <v/>
      </c>
      <c r="L55" s="43"/>
      <c r="M55" s="6" t="str">
        <f t="shared" si="2"/>
        <v/>
      </c>
      <c r="N55" s="20"/>
      <c r="O55" s="8"/>
      <c r="P55" s="44"/>
      <c r="Q55" s="44"/>
      <c r="R55" s="47" t="str">
        <f t="shared" si="3"/>
        <v/>
      </c>
      <c r="S55" s="47"/>
      <c r="T55" s="48" t="str">
        <f t="shared" si="4"/>
        <v/>
      </c>
      <c r="U55" s="48"/>
    </row>
    <row r="56" spans="2:21" x14ac:dyDescent="0.2">
      <c r="B56" s="20">
        <v>48</v>
      </c>
      <c r="C56" s="43" t="str">
        <f t="shared" si="1"/>
        <v/>
      </c>
      <c r="D56" s="43"/>
      <c r="E56" s="20"/>
      <c r="F56" s="8"/>
      <c r="G56" s="20" t="s">
        <v>3</v>
      </c>
      <c r="H56" s="44"/>
      <c r="I56" s="44"/>
      <c r="J56" s="20"/>
      <c r="K56" s="43" t="str">
        <f t="shared" si="0"/>
        <v/>
      </c>
      <c r="L56" s="43"/>
      <c r="M56" s="6" t="str">
        <f t="shared" si="2"/>
        <v/>
      </c>
      <c r="N56" s="20"/>
      <c r="O56" s="8"/>
      <c r="P56" s="44"/>
      <c r="Q56" s="44"/>
      <c r="R56" s="47" t="str">
        <f t="shared" si="3"/>
        <v/>
      </c>
      <c r="S56" s="47"/>
      <c r="T56" s="48" t="str">
        <f t="shared" si="4"/>
        <v/>
      </c>
      <c r="U56" s="48"/>
    </row>
    <row r="57" spans="2:21" x14ac:dyDescent="0.2">
      <c r="B57" s="20">
        <v>49</v>
      </c>
      <c r="C57" s="43" t="str">
        <f t="shared" si="1"/>
        <v/>
      </c>
      <c r="D57" s="43"/>
      <c r="E57" s="20"/>
      <c r="F57" s="8"/>
      <c r="G57" s="20" t="s">
        <v>3</v>
      </c>
      <c r="H57" s="44"/>
      <c r="I57" s="44"/>
      <c r="J57" s="20"/>
      <c r="K57" s="43" t="str">
        <f t="shared" si="0"/>
        <v/>
      </c>
      <c r="L57" s="43"/>
      <c r="M57" s="6" t="str">
        <f t="shared" si="2"/>
        <v/>
      </c>
      <c r="N57" s="20"/>
      <c r="O57" s="8"/>
      <c r="P57" s="44"/>
      <c r="Q57" s="44"/>
      <c r="R57" s="47" t="str">
        <f t="shared" si="3"/>
        <v/>
      </c>
      <c r="S57" s="47"/>
      <c r="T57" s="48" t="str">
        <f t="shared" si="4"/>
        <v/>
      </c>
      <c r="U57" s="48"/>
    </row>
    <row r="58" spans="2:21" x14ac:dyDescent="0.2">
      <c r="B58" s="20">
        <v>50</v>
      </c>
      <c r="C58" s="43" t="str">
        <f t="shared" si="1"/>
        <v/>
      </c>
      <c r="D58" s="43"/>
      <c r="E58" s="20"/>
      <c r="F58" s="8"/>
      <c r="G58" s="20" t="s">
        <v>3</v>
      </c>
      <c r="H58" s="44"/>
      <c r="I58" s="44"/>
      <c r="J58" s="20"/>
      <c r="K58" s="43" t="str">
        <f t="shared" si="0"/>
        <v/>
      </c>
      <c r="L58" s="43"/>
      <c r="M58" s="6" t="str">
        <f t="shared" si="2"/>
        <v/>
      </c>
      <c r="N58" s="20"/>
      <c r="O58" s="8"/>
      <c r="P58" s="44"/>
      <c r="Q58" s="44"/>
      <c r="R58" s="47" t="str">
        <f t="shared" si="3"/>
        <v/>
      </c>
      <c r="S58" s="47"/>
      <c r="T58" s="48" t="str">
        <f t="shared" si="4"/>
        <v/>
      </c>
      <c r="U58" s="48"/>
    </row>
    <row r="59" spans="2:21" x14ac:dyDescent="0.2">
      <c r="B59" s="20">
        <v>51</v>
      </c>
      <c r="C59" s="43" t="str">
        <f t="shared" si="1"/>
        <v/>
      </c>
      <c r="D59" s="43"/>
      <c r="E59" s="20"/>
      <c r="F59" s="8"/>
      <c r="G59" s="20" t="s">
        <v>3</v>
      </c>
      <c r="H59" s="44"/>
      <c r="I59" s="44"/>
      <c r="J59" s="20"/>
      <c r="K59" s="43" t="str">
        <f t="shared" si="0"/>
        <v/>
      </c>
      <c r="L59" s="43"/>
      <c r="M59" s="6" t="str">
        <f t="shared" si="2"/>
        <v/>
      </c>
      <c r="N59" s="20"/>
      <c r="O59" s="8"/>
      <c r="P59" s="44"/>
      <c r="Q59" s="44"/>
      <c r="R59" s="47" t="str">
        <f t="shared" si="3"/>
        <v/>
      </c>
      <c r="S59" s="47"/>
      <c r="T59" s="48" t="str">
        <f t="shared" si="4"/>
        <v/>
      </c>
      <c r="U59" s="48"/>
    </row>
    <row r="60" spans="2:21" x14ac:dyDescent="0.2">
      <c r="B60" s="20">
        <v>52</v>
      </c>
      <c r="C60" s="43" t="str">
        <f t="shared" si="1"/>
        <v/>
      </c>
      <c r="D60" s="43"/>
      <c r="E60" s="20"/>
      <c r="F60" s="8"/>
      <c r="G60" s="20" t="s">
        <v>3</v>
      </c>
      <c r="H60" s="44"/>
      <c r="I60" s="44"/>
      <c r="J60" s="20"/>
      <c r="K60" s="43" t="str">
        <f t="shared" si="0"/>
        <v/>
      </c>
      <c r="L60" s="43"/>
      <c r="M60" s="6" t="str">
        <f t="shared" si="2"/>
        <v/>
      </c>
      <c r="N60" s="20"/>
      <c r="O60" s="8"/>
      <c r="P60" s="44"/>
      <c r="Q60" s="44"/>
      <c r="R60" s="47" t="str">
        <f t="shared" si="3"/>
        <v/>
      </c>
      <c r="S60" s="47"/>
      <c r="T60" s="48" t="str">
        <f t="shared" si="4"/>
        <v/>
      </c>
      <c r="U60" s="48"/>
    </row>
    <row r="61" spans="2:21" x14ac:dyDescent="0.2">
      <c r="B61" s="20">
        <v>53</v>
      </c>
      <c r="C61" s="43" t="str">
        <f t="shared" si="1"/>
        <v/>
      </c>
      <c r="D61" s="43"/>
      <c r="E61" s="20"/>
      <c r="F61" s="8"/>
      <c r="G61" s="20" t="s">
        <v>3</v>
      </c>
      <c r="H61" s="44"/>
      <c r="I61" s="44"/>
      <c r="J61" s="20"/>
      <c r="K61" s="43" t="str">
        <f t="shared" si="0"/>
        <v/>
      </c>
      <c r="L61" s="43"/>
      <c r="M61" s="6" t="str">
        <f t="shared" si="2"/>
        <v/>
      </c>
      <c r="N61" s="20"/>
      <c r="O61" s="8"/>
      <c r="P61" s="44"/>
      <c r="Q61" s="44"/>
      <c r="R61" s="47" t="str">
        <f t="shared" si="3"/>
        <v/>
      </c>
      <c r="S61" s="47"/>
      <c r="T61" s="48" t="str">
        <f t="shared" si="4"/>
        <v/>
      </c>
      <c r="U61" s="48"/>
    </row>
    <row r="62" spans="2:21" x14ac:dyDescent="0.2">
      <c r="B62" s="20">
        <v>54</v>
      </c>
      <c r="C62" s="43" t="str">
        <f t="shared" si="1"/>
        <v/>
      </c>
      <c r="D62" s="43"/>
      <c r="E62" s="20"/>
      <c r="F62" s="8"/>
      <c r="G62" s="20" t="s">
        <v>3</v>
      </c>
      <c r="H62" s="44"/>
      <c r="I62" s="44"/>
      <c r="J62" s="20"/>
      <c r="K62" s="43" t="str">
        <f t="shared" si="0"/>
        <v/>
      </c>
      <c r="L62" s="43"/>
      <c r="M62" s="6" t="str">
        <f t="shared" si="2"/>
        <v/>
      </c>
      <c r="N62" s="20"/>
      <c r="O62" s="8"/>
      <c r="P62" s="44"/>
      <c r="Q62" s="44"/>
      <c r="R62" s="47" t="str">
        <f t="shared" si="3"/>
        <v/>
      </c>
      <c r="S62" s="47"/>
      <c r="T62" s="48" t="str">
        <f t="shared" si="4"/>
        <v/>
      </c>
      <c r="U62" s="48"/>
    </row>
    <row r="63" spans="2:21" x14ac:dyDescent="0.2">
      <c r="B63" s="20">
        <v>55</v>
      </c>
      <c r="C63" s="43" t="str">
        <f t="shared" si="1"/>
        <v/>
      </c>
      <c r="D63" s="43"/>
      <c r="E63" s="20"/>
      <c r="F63" s="8"/>
      <c r="G63" s="20" t="s">
        <v>4</v>
      </c>
      <c r="H63" s="44"/>
      <c r="I63" s="44"/>
      <c r="J63" s="20"/>
      <c r="K63" s="43" t="str">
        <f t="shared" si="0"/>
        <v/>
      </c>
      <c r="L63" s="43"/>
      <c r="M63" s="6" t="str">
        <f t="shared" si="2"/>
        <v/>
      </c>
      <c r="N63" s="20"/>
      <c r="O63" s="8"/>
      <c r="P63" s="44"/>
      <c r="Q63" s="44"/>
      <c r="R63" s="47" t="str">
        <f t="shared" si="3"/>
        <v/>
      </c>
      <c r="S63" s="47"/>
      <c r="T63" s="48" t="str">
        <f t="shared" si="4"/>
        <v/>
      </c>
      <c r="U63" s="48"/>
    </row>
    <row r="64" spans="2:21" x14ac:dyDescent="0.2">
      <c r="B64" s="20">
        <v>56</v>
      </c>
      <c r="C64" s="43" t="str">
        <f t="shared" si="1"/>
        <v/>
      </c>
      <c r="D64" s="43"/>
      <c r="E64" s="20"/>
      <c r="F64" s="8"/>
      <c r="G64" s="20" t="s">
        <v>3</v>
      </c>
      <c r="H64" s="44"/>
      <c r="I64" s="44"/>
      <c r="J64" s="20"/>
      <c r="K64" s="43" t="str">
        <f t="shared" si="0"/>
        <v/>
      </c>
      <c r="L64" s="43"/>
      <c r="M64" s="6" t="str">
        <f t="shared" si="2"/>
        <v/>
      </c>
      <c r="N64" s="20"/>
      <c r="O64" s="8"/>
      <c r="P64" s="44"/>
      <c r="Q64" s="44"/>
      <c r="R64" s="47" t="str">
        <f t="shared" si="3"/>
        <v/>
      </c>
      <c r="S64" s="47"/>
      <c r="T64" s="48" t="str">
        <f t="shared" si="4"/>
        <v/>
      </c>
      <c r="U64" s="48"/>
    </row>
    <row r="65" spans="2:21" x14ac:dyDescent="0.2">
      <c r="B65" s="20">
        <v>57</v>
      </c>
      <c r="C65" s="43" t="str">
        <f t="shared" si="1"/>
        <v/>
      </c>
      <c r="D65" s="43"/>
      <c r="E65" s="20"/>
      <c r="F65" s="8"/>
      <c r="G65" s="20" t="s">
        <v>3</v>
      </c>
      <c r="H65" s="44"/>
      <c r="I65" s="44"/>
      <c r="J65" s="20"/>
      <c r="K65" s="43" t="str">
        <f t="shared" si="0"/>
        <v/>
      </c>
      <c r="L65" s="43"/>
      <c r="M65" s="6" t="str">
        <f t="shared" si="2"/>
        <v/>
      </c>
      <c r="N65" s="20"/>
      <c r="O65" s="8"/>
      <c r="P65" s="44"/>
      <c r="Q65" s="44"/>
      <c r="R65" s="47" t="str">
        <f t="shared" si="3"/>
        <v/>
      </c>
      <c r="S65" s="47"/>
      <c r="T65" s="48" t="str">
        <f t="shared" si="4"/>
        <v/>
      </c>
      <c r="U65" s="48"/>
    </row>
    <row r="66" spans="2:21" x14ac:dyDescent="0.2">
      <c r="B66" s="20">
        <v>58</v>
      </c>
      <c r="C66" s="43" t="str">
        <f t="shared" si="1"/>
        <v/>
      </c>
      <c r="D66" s="43"/>
      <c r="E66" s="20"/>
      <c r="F66" s="8"/>
      <c r="G66" s="20" t="s">
        <v>3</v>
      </c>
      <c r="H66" s="44"/>
      <c r="I66" s="44"/>
      <c r="J66" s="20"/>
      <c r="K66" s="43" t="str">
        <f t="shared" si="0"/>
        <v/>
      </c>
      <c r="L66" s="43"/>
      <c r="M66" s="6" t="str">
        <f t="shared" si="2"/>
        <v/>
      </c>
      <c r="N66" s="20"/>
      <c r="O66" s="8"/>
      <c r="P66" s="44"/>
      <c r="Q66" s="44"/>
      <c r="R66" s="47" t="str">
        <f t="shared" si="3"/>
        <v/>
      </c>
      <c r="S66" s="47"/>
      <c r="T66" s="48" t="str">
        <f t="shared" si="4"/>
        <v/>
      </c>
      <c r="U66" s="48"/>
    </row>
    <row r="67" spans="2:21" x14ac:dyDescent="0.2">
      <c r="B67" s="20">
        <v>59</v>
      </c>
      <c r="C67" s="43" t="str">
        <f t="shared" si="1"/>
        <v/>
      </c>
      <c r="D67" s="43"/>
      <c r="E67" s="20"/>
      <c r="F67" s="8"/>
      <c r="G67" s="20" t="s">
        <v>3</v>
      </c>
      <c r="H67" s="44"/>
      <c r="I67" s="44"/>
      <c r="J67" s="20"/>
      <c r="K67" s="43" t="str">
        <f t="shared" si="0"/>
        <v/>
      </c>
      <c r="L67" s="43"/>
      <c r="M67" s="6" t="str">
        <f t="shared" si="2"/>
        <v/>
      </c>
      <c r="N67" s="20"/>
      <c r="O67" s="8"/>
      <c r="P67" s="44"/>
      <c r="Q67" s="44"/>
      <c r="R67" s="47" t="str">
        <f t="shared" si="3"/>
        <v/>
      </c>
      <c r="S67" s="47"/>
      <c r="T67" s="48" t="str">
        <f t="shared" si="4"/>
        <v/>
      </c>
      <c r="U67" s="48"/>
    </row>
    <row r="68" spans="2:21" x14ac:dyDescent="0.2">
      <c r="B68" s="20">
        <v>60</v>
      </c>
      <c r="C68" s="43" t="str">
        <f t="shared" si="1"/>
        <v/>
      </c>
      <c r="D68" s="43"/>
      <c r="E68" s="20"/>
      <c r="F68" s="8"/>
      <c r="G68" s="20" t="s">
        <v>4</v>
      </c>
      <c r="H68" s="44"/>
      <c r="I68" s="44"/>
      <c r="J68" s="20"/>
      <c r="K68" s="43" t="str">
        <f t="shared" si="0"/>
        <v/>
      </c>
      <c r="L68" s="43"/>
      <c r="M68" s="6" t="str">
        <f t="shared" si="2"/>
        <v/>
      </c>
      <c r="N68" s="20"/>
      <c r="O68" s="8"/>
      <c r="P68" s="44"/>
      <c r="Q68" s="44"/>
      <c r="R68" s="47" t="str">
        <f t="shared" si="3"/>
        <v/>
      </c>
      <c r="S68" s="47"/>
      <c r="T68" s="48" t="str">
        <f t="shared" si="4"/>
        <v/>
      </c>
      <c r="U68" s="48"/>
    </row>
    <row r="69" spans="2:21" x14ac:dyDescent="0.2">
      <c r="B69" s="20">
        <v>61</v>
      </c>
      <c r="C69" s="43" t="str">
        <f t="shared" si="1"/>
        <v/>
      </c>
      <c r="D69" s="43"/>
      <c r="E69" s="20"/>
      <c r="F69" s="8"/>
      <c r="G69" s="20" t="s">
        <v>4</v>
      </c>
      <c r="H69" s="44"/>
      <c r="I69" s="44"/>
      <c r="J69" s="20"/>
      <c r="K69" s="43" t="str">
        <f t="shared" si="0"/>
        <v/>
      </c>
      <c r="L69" s="43"/>
      <c r="M69" s="6" t="str">
        <f t="shared" si="2"/>
        <v/>
      </c>
      <c r="N69" s="20"/>
      <c r="O69" s="8"/>
      <c r="P69" s="44"/>
      <c r="Q69" s="44"/>
      <c r="R69" s="47" t="str">
        <f t="shared" si="3"/>
        <v/>
      </c>
      <c r="S69" s="47"/>
      <c r="T69" s="48" t="str">
        <f t="shared" si="4"/>
        <v/>
      </c>
      <c r="U69" s="48"/>
    </row>
    <row r="70" spans="2:21" x14ac:dyDescent="0.2">
      <c r="B70" s="20">
        <v>62</v>
      </c>
      <c r="C70" s="43" t="str">
        <f t="shared" si="1"/>
        <v/>
      </c>
      <c r="D70" s="43"/>
      <c r="E70" s="20"/>
      <c r="F70" s="8"/>
      <c r="G70" s="20" t="s">
        <v>3</v>
      </c>
      <c r="H70" s="44"/>
      <c r="I70" s="44"/>
      <c r="J70" s="20"/>
      <c r="K70" s="43" t="str">
        <f t="shared" si="0"/>
        <v/>
      </c>
      <c r="L70" s="43"/>
      <c r="M70" s="6" t="str">
        <f t="shared" si="2"/>
        <v/>
      </c>
      <c r="N70" s="20"/>
      <c r="O70" s="8"/>
      <c r="P70" s="44"/>
      <c r="Q70" s="44"/>
      <c r="R70" s="47" t="str">
        <f t="shared" si="3"/>
        <v/>
      </c>
      <c r="S70" s="47"/>
      <c r="T70" s="48" t="str">
        <f t="shared" si="4"/>
        <v/>
      </c>
      <c r="U70" s="48"/>
    </row>
    <row r="71" spans="2:21" x14ac:dyDescent="0.2">
      <c r="B71" s="20">
        <v>63</v>
      </c>
      <c r="C71" s="43" t="str">
        <f t="shared" si="1"/>
        <v/>
      </c>
      <c r="D71" s="43"/>
      <c r="E71" s="20"/>
      <c r="F71" s="8"/>
      <c r="G71" s="20" t="s">
        <v>4</v>
      </c>
      <c r="H71" s="44"/>
      <c r="I71" s="44"/>
      <c r="J71" s="20"/>
      <c r="K71" s="43" t="str">
        <f t="shared" si="0"/>
        <v/>
      </c>
      <c r="L71" s="43"/>
      <c r="M71" s="6" t="str">
        <f t="shared" si="2"/>
        <v/>
      </c>
      <c r="N71" s="20"/>
      <c r="O71" s="8"/>
      <c r="P71" s="44"/>
      <c r="Q71" s="44"/>
      <c r="R71" s="47" t="str">
        <f t="shared" si="3"/>
        <v/>
      </c>
      <c r="S71" s="47"/>
      <c r="T71" s="48" t="str">
        <f t="shared" si="4"/>
        <v/>
      </c>
      <c r="U71" s="48"/>
    </row>
    <row r="72" spans="2:21" x14ac:dyDescent="0.2">
      <c r="B72" s="20">
        <v>64</v>
      </c>
      <c r="C72" s="43" t="str">
        <f t="shared" si="1"/>
        <v/>
      </c>
      <c r="D72" s="43"/>
      <c r="E72" s="20"/>
      <c r="F72" s="8"/>
      <c r="G72" s="20" t="s">
        <v>3</v>
      </c>
      <c r="H72" s="44"/>
      <c r="I72" s="44"/>
      <c r="J72" s="20"/>
      <c r="K72" s="43" t="str">
        <f t="shared" si="0"/>
        <v/>
      </c>
      <c r="L72" s="43"/>
      <c r="M72" s="6" t="str">
        <f t="shared" si="2"/>
        <v/>
      </c>
      <c r="N72" s="20"/>
      <c r="O72" s="8"/>
      <c r="P72" s="44"/>
      <c r="Q72" s="44"/>
      <c r="R72" s="47" t="str">
        <f t="shared" si="3"/>
        <v/>
      </c>
      <c r="S72" s="47"/>
      <c r="T72" s="48" t="str">
        <f t="shared" si="4"/>
        <v/>
      </c>
      <c r="U72" s="48"/>
    </row>
    <row r="73" spans="2:21" x14ac:dyDescent="0.2">
      <c r="B73" s="20">
        <v>65</v>
      </c>
      <c r="C73" s="43" t="str">
        <f t="shared" si="1"/>
        <v/>
      </c>
      <c r="D73" s="43"/>
      <c r="E73" s="20"/>
      <c r="F73" s="8"/>
      <c r="G73" s="20" t="s">
        <v>4</v>
      </c>
      <c r="H73" s="44"/>
      <c r="I73" s="44"/>
      <c r="J73" s="20"/>
      <c r="K73" s="43" t="str">
        <f t="shared" ref="K73:K108" si="5">IF(F73="","",C73*0.03)</f>
        <v/>
      </c>
      <c r="L73" s="43"/>
      <c r="M73" s="6" t="str">
        <f t="shared" si="2"/>
        <v/>
      </c>
      <c r="N73" s="20"/>
      <c r="O73" s="8"/>
      <c r="P73" s="44"/>
      <c r="Q73" s="44"/>
      <c r="R73" s="47" t="str">
        <f t="shared" si="3"/>
        <v/>
      </c>
      <c r="S73" s="47"/>
      <c r="T73" s="48" t="str">
        <f t="shared" si="4"/>
        <v/>
      </c>
      <c r="U73" s="48"/>
    </row>
    <row r="74" spans="2:21" x14ac:dyDescent="0.2">
      <c r="B74" s="20">
        <v>66</v>
      </c>
      <c r="C74" s="43" t="str">
        <f t="shared" ref="C74:C108" si="6">IF(R73="","",C73+R73)</f>
        <v/>
      </c>
      <c r="D74" s="43"/>
      <c r="E74" s="20"/>
      <c r="F74" s="8"/>
      <c r="G74" s="20" t="s">
        <v>4</v>
      </c>
      <c r="H74" s="44"/>
      <c r="I74" s="44"/>
      <c r="J74" s="20"/>
      <c r="K74" s="43" t="str">
        <f t="shared" si="5"/>
        <v/>
      </c>
      <c r="L74" s="43"/>
      <c r="M74" s="6" t="str">
        <f t="shared" ref="M74:M108" si="7">IF(J74="","",(K74/J74)/1000)</f>
        <v/>
      </c>
      <c r="N74" s="20"/>
      <c r="O74" s="8"/>
      <c r="P74" s="44"/>
      <c r="Q74" s="44"/>
      <c r="R74" s="47" t="str">
        <f t="shared" ref="R74:R108" si="8">IF(O74="","",(IF(G74="売",H74-P74,P74-H74))*M74*100000)</f>
        <v/>
      </c>
      <c r="S74" s="47"/>
      <c r="T74" s="48" t="str">
        <f t="shared" ref="T74:T108" si="9">IF(O74="","",IF(R74&lt;0,J74*(-1),IF(G74="買",(P74-H74)*100,(H74-P74)*100)))</f>
        <v/>
      </c>
      <c r="U74" s="48"/>
    </row>
    <row r="75" spans="2:21" x14ac:dyDescent="0.2">
      <c r="B75" s="20">
        <v>67</v>
      </c>
      <c r="C75" s="43" t="str">
        <f t="shared" si="6"/>
        <v/>
      </c>
      <c r="D75" s="43"/>
      <c r="E75" s="20"/>
      <c r="F75" s="8"/>
      <c r="G75" s="20" t="s">
        <v>3</v>
      </c>
      <c r="H75" s="44"/>
      <c r="I75" s="44"/>
      <c r="J75" s="20"/>
      <c r="K75" s="43" t="str">
        <f t="shared" si="5"/>
        <v/>
      </c>
      <c r="L75" s="43"/>
      <c r="M75" s="6" t="str">
        <f t="shared" si="7"/>
        <v/>
      </c>
      <c r="N75" s="20"/>
      <c r="O75" s="8"/>
      <c r="P75" s="44"/>
      <c r="Q75" s="44"/>
      <c r="R75" s="47" t="str">
        <f t="shared" si="8"/>
        <v/>
      </c>
      <c r="S75" s="47"/>
      <c r="T75" s="48" t="str">
        <f t="shared" si="9"/>
        <v/>
      </c>
      <c r="U75" s="48"/>
    </row>
    <row r="76" spans="2:21" x14ac:dyDescent="0.2">
      <c r="B76" s="20">
        <v>68</v>
      </c>
      <c r="C76" s="43" t="str">
        <f t="shared" si="6"/>
        <v/>
      </c>
      <c r="D76" s="43"/>
      <c r="E76" s="20"/>
      <c r="F76" s="8"/>
      <c r="G76" s="20" t="s">
        <v>3</v>
      </c>
      <c r="H76" s="44"/>
      <c r="I76" s="44"/>
      <c r="J76" s="20"/>
      <c r="K76" s="43" t="str">
        <f t="shared" si="5"/>
        <v/>
      </c>
      <c r="L76" s="43"/>
      <c r="M76" s="6" t="str">
        <f t="shared" si="7"/>
        <v/>
      </c>
      <c r="N76" s="20"/>
      <c r="O76" s="8"/>
      <c r="P76" s="44"/>
      <c r="Q76" s="44"/>
      <c r="R76" s="47" t="str">
        <f t="shared" si="8"/>
        <v/>
      </c>
      <c r="S76" s="47"/>
      <c r="T76" s="48" t="str">
        <f t="shared" si="9"/>
        <v/>
      </c>
      <c r="U76" s="48"/>
    </row>
    <row r="77" spans="2:21" x14ac:dyDescent="0.2">
      <c r="B77" s="20">
        <v>69</v>
      </c>
      <c r="C77" s="43" t="str">
        <f t="shared" si="6"/>
        <v/>
      </c>
      <c r="D77" s="43"/>
      <c r="E77" s="20"/>
      <c r="F77" s="8"/>
      <c r="G77" s="20" t="s">
        <v>3</v>
      </c>
      <c r="H77" s="44"/>
      <c r="I77" s="44"/>
      <c r="J77" s="20"/>
      <c r="K77" s="43" t="str">
        <f t="shared" si="5"/>
        <v/>
      </c>
      <c r="L77" s="43"/>
      <c r="M77" s="6" t="str">
        <f t="shared" si="7"/>
        <v/>
      </c>
      <c r="N77" s="20"/>
      <c r="O77" s="8"/>
      <c r="P77" s="44"/>
      <c r="Q77" s="44"/>
      <c r="R77" s="47" t="str">
        <f t="shared" si="8"/>
        <v/>
      </c>
      <c r="S77" s="47"/>
      <c r="T77" s="48" t="str">
        <f t="shared" si="9"/>
        <v/>
      </c>
      <c r="U77" s="48"/>
    </row>
    <row r="78" spans="2:21" x14ac:dyDescent="0.2">
      <c r="B78" s="20">
        <v>70</v>
      </c>
      <c r="C78" s="43" t="str">
        <f t="shared" si="6"/>
        <v/>
      </c>
      <c r="D78" s="43"/>
      <c r="E78" s="20"/>
      <c r="F78" s="8"/>
      <c r="G78" s="20" t="s">
        <v>4</v>
      </c>
      <c r="H78" s="44"/>
      <c r="I78" s="44"/>
      <c r="J78" s="20"/>
      <c r="K78" s="43" t="str">
        <f t="shared" si="5"/>
        <v/>
      </c>
      <c r="L78" s="43"/>
      <c r="M78" s="6" t="str">
        <f t="shared" si="7"/>
        <v/>
      </c>
      <c r="N78" s="20"/>
      <c r="O78" s="8"/>
      <c r="P78" s="44"/>
      <c r="Q78" s="44"/>
      <c r="R78" s="47" t="str">
        <f t="shared" si="8"/>
        <v/>
      </c>
      <c r="S78" s="47"/>
      <c r="T78" s="48" t="str">
        <f t="shared" si="9"/>
        <v/>
      </c>
      <c r="U78" s="48"/>
    </row>
    <row r="79" spans="2:21" x14ac:dyDescent="0.2">
      <c r="B79" s="20">
        <v>71</v>
      </c>
      <c r="C79" s="43" t="str">
        <f t="shared" si="6"/>
        <v/>
      </c>
      <c r="D79" s="43"/>
      <c r="E79" s="20"/>
      <c r="F79" s="8"/>
      <c r="G79" s="20" t="s">
        <v>3</v>
      </c>
      <c r="H79" s="44"/>
      <c r="I79" s="44"/>
      <c r="J79" s="20"/>
      <c r="K79" s="43" t="str">
        <f t="shared" si="5"/>
        <v/>
      </c>
      <c r="L79" s="43"/>
      <c r="M79" s="6" t="str">
        <f t="shared" si="7"/>
        <v/>
      </c>
      <c r="N79" s="20"/>
      <c r="O79" s="8"/>
      <c r="P79" s="44"/>
      <c r="Q79" s="44"/>
      <c r="R79" s="47" t="str">
        <f t="shared" si="8"/>
        <v/>
      </c>
      <c r="S79" s="47"/>
      <c r="T79" s="48" t="str">
        <f t="shared" si="9"/>
        <v/>
      </c>
      <c r="U79" s="48"/>
    </row>
    <row r="80" spans="2:21" x14ac:dyDescent="0.2">
      <c r="B80" s="20">
        <v>72</v>
      </c>
      <c r="C80" s="43" t="str">
        <f t="shared" si="6"/>
        <v/>
      </c>
      <c r="D80" s="43"/>
      <c r="E80" s="20"/>
      <c r="F80" s="8"/>
      <c r="G80" s="20" t="s">
        <v>4</v>
      </c>
      <c r="H80" s="44"/>
      <c r="I80" s="44"/>
      <c r="J80" s="20"/>
      <c r="K80" s="43" t="str">
        <f t="shared" si="5"/>
        <v/>
      </c>
      <c r="L80" s="43"/>
      <c r="M80" s="6" t="str">
        <f t="shared" si="7"/>
        <v/>
      </c>
      <c r="N80" s="20"/>
      <c r="O80" s="8"/>
      <c r="P80" s="44"/>
      <c r="Q80" s="44"/>
      <c r="R80" s="47" t="str">
        <f t="shared" si="8"/>
        <v/>
      </c>
      <c r="S80" s="47"/>
      <c r="T80" s="48" t="str">
        <f t="shared" si="9"/>
        <v/>
      </c>
      <c r="U80" s="48"/>
    </row>
    <row r="81" spans="2:21" x14ac:dyDescent="0.2">
      <c r="B81" s="20">
        <v>73</v>
      </c>
      <c r="C81" s="43" t="str">
        <f t="shared" si="6"/>
        <v/>
      </c>
      <c r="D81" s="43"/>
      <c r="E81" s="20"/>
      <c r="F81" s="8"/>
      <c r="G81" s="20" t="s">
        <v>3</v>
      </c>
      <c r="H81" s="44"/>
      <c r="I81" s="44"/>
      <c r="J81" s="20"/>
      <c r="K81" s="43" t="str">
        <f t="shared" si="5"/>
        <v/>
      </c>
      <c r="L81" s="43"/>
      <c r="M81" s="6" t="str">
        <f t="shared" si="7"/>
        <v/>
      </c>
      <c r="N81" s="20"/>
      <c r="O81" s="8"/>
      <c r="P81" s="44"/>
      <c r="Q81" s="44"/>
      <c r="R81" s="47" t="str">
        <f t="shared" si="8"/>
        <v/>
      </c>
      <c r="S81" s="47"/>
      <c r="T81" s="48" t="str">
        <f t="shared" si="9"/>
        <v/>
      </c>
      <c r="U81" s="48"/>
    </row>
    <row r="82" spans="2:21" x14ac:dyDescent="0.2">
      <c r="B82" s="20">
        <v>74</v>
      </c>
      <c r="C82" s="43" t="str">
        <f t="shared" si="6"/>
        <v/>
      </c>
      <c r="D82" s="43"/>
      <c r="E82" s="20"/>
      <c r="F82" s="8"/>
      <c r="G82" s="20" t="s">
        <v>3</v>
      </c>
      <c r="H82" s="44"/>
      <c r="I82" s="44"/>
      <c r="J82" s="20"/>
      <c r="K82" s="43" t="str">
        <f t="shared" si="5"/>
        <v/>
      </c>
      <c r="L82" s="43"/>
      <c r="M82" s="6" t="str">
        <f t="shared" si="7"/>
        <v/>
      </c>
      <c r="N82" s="20"/>
      <c r="O82" s="8"/>
      <c r="P82" s="44"/>
      <c r="Q82" s="44"/>
      <c r="R82" s="47" t="str">
        <f t="shared" si="8"/>
        <v/>
      </c>
      <c r="S82" s="47"/>
      <c r="T82" s="48" t="str">
        <f t="shared" si="9"/>
        <v/>
      </c>
      <c r="U82" s="48"/>
    </row>
    <row r="83" spans="2:21" x14ac:dyDescent="0.2">
      <c r="B83" s="20">
        <v>75</v>
      </c>
      <c r="C83" s="43" t="str">
        <f t="shared" si="6"/>
        <v/>
      </c>
      <c r="D83" s="43"/>
      <c r="E83" s="20"/>
      <c r="F83" s="8"/>
      <c r="G83" s="20" t="s">
        <v>3</v>
      </c>
      <c r="H83" s="44"/>
      <c r="I83" s="44"/>
      <c r="J83" s="20"/>
      <c r="K83" s="43" t="str">
        <f t="shared" si="5"/>
        <v/>
      </c>
      <c r="L83" s="43"/>
      <c r="M83" s="6" t="str">
        <f t="shared" si="7"/>
        <v/>
      </c>
      <c r="N83" s="20"/>
      <c r="O83" s="8"/>
      <c r="P83" s="44"/>
      <c r="Q83" s="44"/>
      <c r="R83" s="47" t="str">
        <f t="shared" si="8"/>
        <v/>
      </c>
      <c r="S83" s="47"/>
      <c r="T83" s="48" t="str">
        <f t="shared" si="9"/>
        <v/>
      </c>
      <c r="U83" s="48"/>
    </row>
    <row r="84" spans="2:21" x14ac:dyDescent="0.2">
      <c r="B84" s="20">
        <v>76</v>
      </c>
      <c r="C84" s="43" t="str">
        <f t="shared" si="6"/>
        <v/>
      </c>
      <c r="D84" s="43"/>
      <c r="E84" s="20"/>
      <c r="F84" s="8"/>
      <c r="G84" s="20" t="s">
        <v>3</v>
      </c>
      <c r="H84" s="44"/>
      <c r="I84" s="44"/>
      <c r="J84" s="20"/>
      <c r="K84" s="43" t="str">
        <f t="shared" si="5"/>
        <v/>
      </c>
      <c r="L84" s="43"/>
      <c r="M84" s="6" t="str">
        <f t="shared" si="7"/>
        <v/>
      </c>
      <c r="N84" s="20"/>
      <c r="O84" s="8"/>
      <c r="P84" s="44"/>
      <c r="Q84" s="44"/>
      <c r="R84" s="47" t="str">
        <f t="shared" si="8"/>
        <v/>
      </c>
      <c r="S84" s="47"/>
      <c r="T84" s="48" t="str">
        <f t="shared" si="9"/>
        <v/>
      </c>
      <c r="U84" s="48"/>
    </row>
    <row r="85" spans="2:21" x14ac:dyDescent="0.2">
      <c r="B85" s="20">
        <v>77</v>
      </c>
      <c r="C85" s="43" t="str">
        <f t="shared" si="6"/>
        <v/>
      </c>
      <c r="D85" s="43"/>
      <c r="E85" s="20"/>
      <c r="F85" s="8"/>
      <c r="G85" s="20" t="s">
        <v>4</v>
      </c>
      <c r="H85" s="44"/>
      <c r="I85" s="44"/>
      <c r="J85" s="20"/>
      <c r="K85" s="43" t="str">
        <f t="shared" si="5"/>
        <v/>
      </c>
      <c r="L85" s="43"/>
      <c r="M85" s="6" t="str">
        <f t="shared" si="7"/>
        <v/>
      </c>
      <c r="N85" s="20"/>
      <c r="O85" s="8"/>
      <c r="P85" s="44"/>
      <c r="Q85" s="44"/>
      <c r="R85" s="47" t="str">
        <f t="shared" si="8"/>
        <v/>
      </c>
      <c r="S85" s="47"/>
      <c r="T85" s="48" t="str">
        <f t="shared" si="9"/>
        <v/>
      </c>
      <c r="U85" s="48"/>
    </row>
    <row r="86" spans="2:21" x14ac:dyDescent="0.2">
      <c r="B86" s="20">
        <v>78</v>
      </c>
      <c r="C86" s="43" t="str">
        <f t="shared" si="6"/>
        <v/>
      </c>
      <c r="D86" s="43"/>
      <c r="E86" s="20"/>
      <c r="F86" s="8"/>
      <c r="G86" s="20" t="s">
        <v>3</v>
      </c>
      <c r="H86" s="44"/>
      <c r="I86" s="44"/>
      <c r="J86" s="20"/>
      <c r="K86" s="43" t="str">
        <f t="shared" si="5"/>
        <v/>
      </c>
      <c r="L86" s="43"/>
      <c r="M86" s="6" t="str">
        <f t="shared" si="7"/>
        <v/>
      </c>
      <c r="N86" s="20"/>
      <c r="O86" s="8"/>
      <c r="P86" s="44"/>
      <c r="Q86" s="44"/>
      <c r="R86" s="47" t="str">
        <f t="shared" si="8"/>
        <v/>
      </c>
      <c r="S86" s="47"/>
      <c r="T86" s="48" t="str">
        <f t="shared" si="9"/>
        <v/>
      </c>
      <c r="U86" s="48"/>
    </row>
    <row r="87" spans="2:21" x14ac:dyDescent="0.2">
      <c r="B87" s="20">
        <v>79</v>
      </c>
      <c r="C87" s="43" t="str">
        <f t="shared" si="6"/>
        <v/>
      </c>
      <c r="D87" s="43"/>
      <c r="E87" s="20"/>
      <c r="F87" s="8"/>
      <c r="G87" s="20" t="s">
        <v>4</v>
      </c>
      <c r="H87" s="44"/>
      <c r="I87" s="44"/>
      <c r="J87" s="20"/>
      <c r="K87" s="43" t="str">
        <f t="shared" si="5"/>
        <v/>
      </c>
      <c r="L87" s="43"/>
      <c r="M87" s="6" t="str">
        <f t="shared" si="7"/>
        <v/>
      </c>
      <c r="N87" s="20"/>
      <c r="O87" s="8"/>
      <c r="P87" s="44"/>
      <c r="Q87" s="44"/>
      <c r="R87" s="47" t="str">
        <f t="shared" si="8"/>
        <v/>
      </c>
      <c r="S87" s="47"/>
      <c r="T87" s="48" t="str">
        <f t="shared" si="9"/>
        <v/>
      </c>
      <c r="U87" s="48"/>
    </row>
    <row r="88" spans="2:21" x14ac:dyDescent="0.2">
      <c r="B88" s="20">
        <v>80</v>
      </c>
      <c r="C88" s="43" t="str">
        <f t="shared" si="6"/>
        <v/>
      </c>
      <c r="D88" s="43"/>
      <c r="E88" s="20"/>
      <c r="F88" s="8"/>
      <c r="G88" s="20" t="s">
        <v>4</v>
      </c>
      <c r="H88" s="44"/>
      <c r="I88" s="44"/>
      <c r="J88" s="20"/>
      <c r="K88" s="43" t="str">
        <f t="shared" si="5"/>
        <v/>
      </c>
      <c r="L88" s="43"/>
      <c r="M88" s="6" t="str">
        <f t="shared" si="7"/>
        <v/>
      </c>
      <c r="N88" s="20"/>
      <c r="O88" s="8"/>
      <c r="P88" s="44"/>
      <c r="Q88" s="44"/>
      <c r="R88" s="47" t="str">
        <f t="shared" si="8"/>
        <v/>
      </c>
      <c r="S88" s="47"/>
      <c r="T88" s="48" t="str">
        <f t="shared" si="9"/>
        <v/>
      </c>
      <c r="U88" s="48"/>
    </row>
    <row r="89" spans="2:21" x14ac:dyDescent="0.2">
      <c r="B89" s="20">
        <v>81</v>
      </c>
      <c r="C89" s="43" t="str">
        <f t="shared" si="6"/>
        <v/>
      </c>
      <c r="D89" s="43"/>
      <c r="E89" s="20"/>
      <c r="F89" s="8"/>
      <c r="G89" s="20" t="s">
        <v>4</v>
      </c>
      <c r="H89" s="44"/>
      <c r="I89" s="44"/>
      <c r="J89" s="20"/>
      <c r="K89" s="43" t="str">
        <f t="shared" si="5"/>
        <v/>
      </c>
      <c r="L89" s="43"/>
      <c r="M89" s="6" t="str">
        <f t="shared" si="7"/>
        <v/>
      </c>
      <c r="N89" s="20"/>
      <c r="O89" s="8"/>
      <c r="P89" s="44"/>
      <c r="Q89" s="44"/>
      <c r="R89" s="47" t="str">
        <f t="shared" si="8"/>
        <v/>
      </c>
      <c r="S89" s="47"/>
      <c r="T89" s="48" t="str">
        <f t="shared" si="9"/>
        <v/>
      </c>
      <c r="U89" s="48"/>
    </row>
    <row r="90" spans="2:21" x14ac:dyDescent="0.2">
      <c r="B90" s="20">
        <v>82</v>
      </c>
      <c r="C90" s="43" t="str">
        <f t="shared" si="6"/>
        <v/>
      </c>
      <c r="D90" s="43"/>
      <c r="E90" s="20"/>
      <c r="F90" s="8"/>
      <c r="G90" s="20" t="s">
        <v>4</v>
      </c>
      <c r="H90" s="44"/>
      <c r="I90" s="44"/>
      <c r="J90" s="20"/>
      <c r="K90" s="43" t="str">
        <f t="shared" si="5"/>
        <v/>
      </c>
      <c r="L90" s="43"/>
      <c r="M90" s="6" t="str">
        <f t="shared" si="7"/>
        <v/>
      </c>
      <c r="N90" s="20"/>
      <c r="O90" s="8"/>
      <c r="P90" s="44"/>
      <c r="Q90" s="44"/>
      <c r="R90" s="47" t="str">
        <f t="shared" si="8"/>
        <v/>
      </c>
      <c r="S90" s="47"/>
      <c r="T90" s="48" t="str">
        <f t="shared" si="9"/>
        <v/>
      </c>
      <c r="U90" s="48"/>
    </row>
    <row r="91" spans="2:21" x14ac:dyDescent="0.2">
      <c r="B91" s="20">
        <v>83</v>
      </c>
      <c r="C91" s="43" t="str">
        <f t="shared" si="6"/>
        <v/>
      </c>
      <c r="D91" s="43"/>
      <c r="E91" s="20"/>
      <c r="F91" s="8"/>
      <c r="G91" s="20" t="s">
        <v>4</v>
      </c>
      <c r="H91" s="44"/>
      <c r="I91" s="44"/>
      <c r="J91" s="20"/>
      <c r="K91" s="43" t="str">
        <f t="shared" si="5"/>
        <v/>
      </c>
      <c r="L91" s="43"/>
      <c r="M91" s="6" t="str">
        <f t="shared" si="7"/>
        <v/>
      </c>
      <c r="N91" s="20"/>
      <c r="O91" s="8"/>
      <c r="P91" s="44"/>
      <c r="Q91" s="44"/>
      <c r="R91" s="47" t="str">
        <f t="shared" si="8"/>
        <v/>
      </c>
      <c r="S91" s="47"/>
      <c r="T91" s="48" t="str">
        <f t="shared" si="9"/>
        <v/>
      </c>
      <c r="U91" s="48"/>
    </row>
    <row r="92" spans="2:21" x14ac:dyDescent="0.2">
      <c r="B92" s="20">
        <v>84</v>
      </c>
      <c r="C92" s="43" t="str">
        <f t="shared" si="6"/>
        <v/>
      </c>
      <c r="D92" s="43"/>
      <c r="E92" s="20"/>
      <c r="F92" s="8"/>
      <c r="G92" s="20" t="s">
        <v>3</v>
      </c>
      <c r="H92" s="44"/>
      <c r="I92" s="44"/>
      <c r="J92" s="20"/>
      <c r="K92" s="43" t="str">
        <f t="shared" si="5"/>
        <v/>
      </c>
      <c r="L92" s="43"/>
      <c r="M92" s="6" t="str">
        <f t="shared" si="7"/>
        <v/>
      </c>
      <c r="N92" s="20"/>
      <c r="O92" s="8"/>
      <c r="P92" s="44"/>
      <c r="Q92" s="44"/>
      <c r="R92" s="47" t="str">
        <f t="shared" si="8"/>
        <v/>
      </c>
      <c r="S92" s="47"/>
      <c r="T92" s="48" t="str">
        <f t="shared" si="9"/>
        <v/>
      </c>
      <c r="U92" s="48"/>
    </row>
    <row r="93" spans="2:21" x14ac:dyDescent="0.2">
      <c r="B93" s="20">
        <v>85</v>
      </c>
      <c r="C93" s="43" t="str">
        <f t="shared" si="6"/>
        <v/>
      </c>
      <c r="D93" s="43"/>
      <c r="E93" s="20"/>
      <c r="F93" s="8"/>
      <c r="G93" s="20" t="s">
        <v>4</v>
      </c>
      <c r="H93" s="44"/>
      <c r="I93" s="44"/>
      <c r="J93" s="20"/>
      <c r="K93" s="43" t="str">
        <f t="shared" si="5"/>
        <v/>
      </c>
      <c r="L93" s="43"/>
      <c r="M93" s="6" t="str">
        <f t="shared" si="7"/>
        <v/>
      </c>
      <c r="N93" s="20"/>
      <c r="O93" s="8"/>
      <c r="P93" s="44"/>
      <c r="Q93" s="44"/>
      <c r="R93" s="47" t="str">
        <f t="shared" si="8"/>
        <v/>
      </c>
      <c r="S93" s="47"/>
      <c r="T93" s="48" t="str">
        <f t="shared" si="9"/>
        <v/>
      </c>
      <c r="U93" s="48"/>
    </row>
    <row r="94" spans="2:21" x14ac:dyDescent="0.2">
      <c r="B94" s="20">
        <v>86</v>
      </c>
      <c r="C94" s="43" t="str">
        <f t="shared" si="6"/>
        <v/>
      </c>
      <c r="D94" s="43"/>
      <c r="E94" s="20"/>
      <c r="F94" s="8"/>
      <c r="G94" s="20" t="s">
        <v>3</v>
      </c>
      <c r="H94" s="44"/>
      <c r="I94" s="44"/>
      <c r="J94" s="20"/>
      <c r="K94" s="43" t="str">
        <f t="shared" si="5"/>
        <v/>
      </c>
      <c r="L94" s="43"/>
      <c r="M94" s="6" t="str">
        <f t="shared" si="7"/>
        <v/>
      </c>
      <c r="N94" s="20"/>
      <c r="O94" s="8"/>
      <c r="P94" s="44"/>
      <c r="Q94" s="44"/>
      <c r="R94" s="47" t="str">
        <f t="shared" si="8"/>
        <v/>
      </c>
      <c r="S94" s="47"/>
      <c r="T94" s="48" t="str">
        <f t="shared" si="9"/>
        <v/>
      </c>
      <c r="U94" s="48"/>
    </row>
    <row r="95" spans="2:21" x14ac:dyDescent="0.2">
      <c r="B95" s="20">
        <v>87</v>
      </c>
      <c r="C95" s="43" t="str">
        <f t="shared" si="6"/>
        <v/>
      </c>
      <c r="D95" s="43"/>
      <c r="E95" s="20"/>
      <c r="F95" s="8"/>
      <c r="G95" s="20" t="s">
        <v>4</v>
      </c>
      <c r="H95" s="44"/>
      <c r="I95" s="44"/>
      <c r="J95" s="20"/>
      <c r="K95" s="43" t="str">
        <f t="shared" si="5"/>
        <v/>
      </c>
      <c r="L95" s="43"/>
      <c r="M95" s="6" t="str">
        <f t="shared" si="7"/>
        <v/>
      </c>
      <c r="N95" s="20"/>
      <c r="O95" s="8"/>
      <c r="P95" s="44"/>
      <c r="Q95" s="44"/>
      <c r="R95" s="47" t="str">
        <f t="shared" si="8"/>
        <v/>
      </c>
      <c r="S95" s="47"/>
      <c r="T95" s="48" t="str">
        <f t="shared" si="9"/>
        <v/>
      </c>
      <c r="U95" s="48"/>
    </row>
    <row r="96" spans="2:21" x14ac:dyDescent="0.2">
      <c r="B96" s="20">
        <v>88</v>
      </c>
      <c r="C96" s="43" t="str">
        <f t="shared" si="6"/>
        <v/>
      </c>
      <c r="D96" s="43"/>
      <c r="E96" s="20"/>
      <c r="F96" s="8"/>
      <c r="G96" s="20" t="s">
        <v>3</v>
      </c>
      <c r="H96" s="44"/>
      <c r="I96" s="44"/>
      <c r="J96" s="20"/>
      <c r="K96" s="43" t="str">
        <f t="shared" si="5"/>
        <v/>
      </c>
      <c r="L96" s="43"/>
      <c r="M96" s="6" t="str">
        <f t="shared" si="7"/>
        <v/>
      </c>
      <c r="N96" s="20"/>
      <c r="O96" s="8"/>
      <c r="P96" s="44"/>
      <c r="Q96" s="44"/>
      <c r="R96" s="47" t="str">
        <f t="shared" si="8"/>
        <v/>
      </c>
      <c r="S96" s="47"/>
      <c r="T96" s="48" t="str">
        <f t="shared" si="9"/>
        <v/>
      </c>
      <c r="U96" s="48"/>
    </row>
    <row r="97" spans="2:21" x14ac:dyDescent="0.2">
      <c r="B97" s="20">
        <v>89</v>
      </c>
      <c r="C97" s="43" t="str">
        <f t="shared" si="6"/>
        <v/>
      </c>
      <c r="D97" s="43"/>
      <c r="E97" s="20"/>
      <c r="F97" s="8"/>
      <c r="G97" s="20" t="s">
        <v>4</v>
      </c>
      <c r="H97" s="44"/>
      <c r="I97" s="44"/>
      <c r="J97" s="20"/>
      <c r="K97" s="43" t="str">
        <f t="shared" si="5"/>
        <v/>
      </c>
      <c r="L97" s="43"/>
      <c r="M97" s="6" t="str">
        <f t="shared" si="7"/>
        <v/>
      </c>
      <c r="N97" s="20"/>
      <c r="O97" s="8"/>
      <c r="P97" s="44"/>
      <c r="Q97" s="44"/>
      <c r="R97" s="47" t="str">
        <f t="shared" si="8"/>
        <v/>
      </c>
      <c r="S97" s="47"/>
      <c r="T97" s="48" t="str">
        <f t="shared" si="9"/>
        <v/>
      </c>
      <c r="U97" s="48"/>
    </row>
    <row r="98" spans="2:21" x14ac:dyDescent="0.2">
      <c r="B98" s="20">
        <v>90</v>
      </c>
      <c r="C98" s="43" t="str">
        <f t="shared" si="6"/>
        <v/>
      </c>
      <c r="D98" s="43"/>
      <c r="E98" s="20"/>
      <c r="F98" s="8"/>
      <c r="G98" s="20" t="s">
        <v>3</v>
      </c>
      <c r="H98" s="44"/>
      <c r="I98" s="44"/>
      <c r="J98" s="20"/>
      <c r="K98" s="43" t="str">
        <f t="shared" si="5"/>
        <v/>
      </c>
      <c r="L98" s="43"/>
      <c r="M98" s="6" t="str">
        <f t="shared" si="7"/>
        <v/>
      </c>
      <c r="N98" s="20"/>
      <c r="O98" s="8"/>
      <c r="P98" s="44"/>
      <c r="Q98" s="44"/>
      <c r="R98" s="47" t="str">
        <f t="shared" si="8"/>
        <v/>
      </c>
      <c r="S98" s="47"/>
      <c r="T98" s="48" t="str">
        <f t="shared" si="9"/>
        <v/>
      </c>
      <c r="U98" s="48"/>
    </row>
    <row r="99" spans="2:21" x14ac:dyDescent="0.2">
      <c r="B99" s="20">
        <v>91</v>
      </c>
      <c r="C99" s="43" t="str">
        <f t="shared" si="6"/>
        <v/>
      </c>
      <c r="D99" s="43"/>
      <c r="E99" s="20"/>
      <c r="F99" s="8"/>
      <c r="G99" s="20" t="s">
        <v>4</v>
      </c>
      <c r="H99" s="44"/>
      <c r="I99" s="44"/>
      <c r="J99" s="20"/>
      <c r="K99" s="43" t="str">
        <f t="shared" si="5"/>
        <v/>
      </c>
      <c r="L99" s="43"/>
      <c r="M99" s="6" t="str">
        <f t="shared" si="7"/>
        <v/>
      </c>
      <c r="N99" s="20"/>
      <c r="O99" s="8"/>
      <c r="P99" s="44"/>
      <c r="Q99" s="44"/>
      <c r="R99" s="47" t="str">
        <f t="shared" si="8"/>
        <v/>
      </c>
      <c r="S99" s="47"/>
      <c r="T99" s="48" t="str">
        <f t="shared" si="9"/>
        <v/>
      </c>
      <c r="U99" s="48"/>
    </row>
    <row r="100" spans="2:21" x14ac:dyDescent="0.2">
      <c r="B100" s="20">
        <v>92</v>
      </c>
      <c r="C100" s="43" t="str">
        <f t="shared" si="6"/>
        <v/>
      </c>
      <c r="D100" s="43"/>
      <c r="E100" s="20"/>
      <c r="F100" s="8"/>
      <c r="G100" s="20" t="s">
        <v>4</v>
      </c>
      <c r="H100" s="44"/>
      <c r="I100" s="44"/>
      <c r="J100" s="20"/>
      <c r="K100" s="43" t="str">
        <f t="shared" si="5"/>
        <v/>
      </c>
      <c r="L100" s="43"/>
      <c r="M100" s="6" t="str">
        <f t="shared" si="7"/>
        <v/>
      </c>
      <c r="N100" s="20"/>
      <c r="O100" s="8"/>
      <c r="P100" s="44"/>
      <c r="Q100" s="44"/>
      <c r="R100" s="47" t="str">
        <f t="shared" si="8"/>
        <v/>
      </c>
      <c r="S100" s="47"/>
      <c r="T100" s="48" t="str">
        <f t="shared" si="9"/>
        <v/>
      </c>
      <c r="U100" s="48"/>
    </row>
    <row r="101" spans="2:21" x14ac:dyDescent="0.2">
      <c r="B101" s="20">
        <v>93</v>
      </c>
      <c r="C101" s="43" t="str">
        <f t="shared" si="6"/>
        <v/>
      </c>
      <c r="D101" s="43"/>
      <c r="E101" s="20"/>
      <c r="F101" s="8"/>
      <c r="G101" s="20" t="s">
        <v>3</v>
      </c>
      <c r="H101" s="44"/>
      <c r="I101" s="44"/>
      <c r="J101" s="20"/>
      <c r="K101" s="43" t="str">
        <f t="shared" si="5"/>
        <v/>
      </c>
      <c r="L101" s="43"/>
      <c r="M101" s="6" t="str">
        <f t="shared" si="7"/>
        <v/>
      </c>
      <c r="N101" s="20"/>
      <c r="O101" s="8"/>
      <c r="P101" s="44"/>
      <c r="Q101" s="44"/>
      <c r="R101" s="47" t="str">
        <f t="shared" si="8"/>
        <v/>
      </c>
      <c r="S101" s="47"/>
      <c r="T101" s="48" t="str">
        <f t="shared" si="9"/>
        <v/>
      </c>
      <c r="U101" s="48"/>
    </row>
    <row r="102" spans="2:21" x14ac:dyDescent="0.2">
      <c r="B102" s="20">
        <v>94</v>
      </c>
      <c r="C102" s="43" t="str">
        <f t="shared" si="6"/>
        <v/>
      </c>
      <c r="D102" s="43"/>
      <c r="E102" s="20"/>
      <c r="F102" s="8"/>
      <c r="G102" s="20" t="s">
        <v>3</v>
      </c>
      <c r="H102" s="44"/>
      <c r="I102" s="44"/>
      <c r="J102" s="20"/>
      <c r="K102" s="43" t="str">
        <f t="shared" si="5"/>
        <v/>
      </c>
      <c r="L102" s="43"/>
      <c r="M102" s="6" t="str">
        <f t="shared" si="7"/>
        <v/>
      </c>
      <c r="N102" s="20"/>
      <c r="O102" s="8"/>
      <c r="P102" s="44"/>
      <c r="Q102" s="44"/>
      <c r="R102" s="47" t="str">
        <f t="shared" si="8"/>
        <v/>
      </c>
      <c r="S102" s="47"/>
      <c r="T102" s="48" t="str">
        <f t="shared" si="9"/>
        <v/>
      </c>
      <c r="U102" s="48"/>
    </row>
    <row r="103" spans="2:21" x14ac:dyDescent="0.2">
      <c r="B103" s="20">
        <v>95</v>
      </c>
      <c r="C103" s="43" t="str">
        <f t="shared" si="6"/>
        <v/>
      </c>
      <c r="D103" s="43"/>
      <c r="E103" s="20"/>
      <c r="F103" s="8"/>
      <c r="G103" s="20" t="s">
        <v>3</v>
      </c>
      <c r="H103" s="44"/>
      <c r="I103" s="44"/>
      <c r="J103" s="20"/>
      <c r="K103" s="43" t="str">
        <f t="shared" si="5"/>
        <v/>
      </c>
      <c r="L103" s="43"/>
      <c r="M103" s="6" t="str">
        <f t="shared" si="7"/>
        <v/>
      </c>
      <c r="N103" s="20"/>
      <c r="O103" s="8"/>
      <c r="P103" s="44"/>
      <c r="Q103" s="44"/>
      <c r="R103" s="47" t="str">
        <f t="shared" si="8"/>
        <v/>
      </c>
      <c r="S103" s="47"/>
      <c r="T103" s="48" t="str">
        <f t="shared" si="9"/>
        <v/>
      </c>
      <c r="U103" s="48"/>
    </row>
    <row r="104" spans="2:21" x14ac:dyDescent="0.2">
      <c r="B104" s="20">
        <v>96</v>
      </c>
      <c r="C104" s="43" t="str">
        <f t="shared" si="6"/>
        <v/>
      </c>
      <c r="D104" s="43"/>
      <c r="E104" s="20"/>
      <c r="F104" s="8"/>
      <c r="G104" s="20" t="s">
        <v>4</v>
      </c>
      <c r="H104" s="44"/>
      <c r="I104" s="44"/>
      <c r="J104" s="20"/>
      <c r="K104" s="43" t="str">
        <f t="shared" si="5"/>
        <v/>
      </c>
      <c r="L104" s="43"/>
      <c r="M104" s="6" t="str">
        <f t="shared" si="7"/>
        <v/>
      </c>
      <c r="N104" s="20"/>
      <c r="O104" s="8"/>
      <c r="P104" s="44"/>
      <c r="Q104" s="44"/>
      <c r="R104" s="47" t="str">
        <f t="shared" si="8"/>
        <v/>
      </c>
      <c r="S104" s="47"/>
      <c r="T104" s="48" t="str">
        <f t="shared" si="9"/>
        <v/>
      </c>
      <c r="U104" s="48"/>
    </row>
    <row r="105" spans="2:21" x14ac:dyDescent="0.2">
      <c r="B105" s="20">
        <v>97</v>
      </c>
      <c r="C105" s="43" t="str">
        <f t="shared" si="6"/>
        <v/>
      </c>
      <c r="D105" s="43"/>
      <c r="E105" s="20"/>
      <c r="F105" s="8"/>
      <c r="G105" s="20" t="s">
        <v>3</v>
      </c>
      <c r="H105" s="44"/>
      <c r="I105" s="44"/>
      <c r="J105" s="20"/>
      <c r="K105" s="43" t="str">
        <f t="shared" si="5"/>
        <v/>
      </c>
      <c r="L105" s="43"/>
      <c r="M105" s="6" t="str">
        <f t="shared" si="7"/>
        <v/>
      </c>
      <c r="N105" s="20"/>
      <c r="O105" s="8"/>
      <c r="P105" s="44"/>
      <c r="Q105" s="44"/>
      <c r="R105" s="47" t="str">
        <f t="shared" si="8"/>
        <v/>
      </c>
      <c r="S105" s="47"/>
      <c r="T105" s="48" t="str">
        <f t="shared" si="9"/>
        <v/>
      </c>
      <c r="U105" s="48"/>
    </row>
    <row r="106" spans="2:21" x14ac:dyDescent="0.2">
      <c r="B106" s="20">
        <v>98</v>
      </c>
      <c r="C106" s="43" t="str">
        <f t="shared" si="6"/>
        <v/>
      </c>
      <c r="D106" s="43"/>
      <c r="E106" s="20"/>
      <c r="F106" s="8"/>
      <c r="G106" s="20" t="s">
        <v>4</v>
      </c>
      <c r="H106" s="44"/>
      <c r="I106" s="44"/>
      <c r="J106" s="20"/>
      <c r="K106" s="43" t="str">
        <f t="shared" si="5"/>
        <v/>
      </c>
      <c r="L106" s="43"/>
      <c r="M106" s="6" t="str">
        <f t="shared" si="7"/>
        <v/>
      </c>
      <c r="N106" s="20"/>
      <c r="O106" s="8"/>
      <c r="P106" s="44"/>
      <c r="Q106" s="44"/>
      <c r="R106" s="47" t="str">
        <f t="shared" si="8"/>
        <v/>
      </c>
      <c r="S106" s="47"/>
      <c r="T106" s="48" t="str">
        <f t="shared" si="9"/>
        <v/>
      </c>
      <c r="U106" s="48"/>
    </row>
    <row r="107" spans="2:21" x14ac:dyDescent="0.2">
      <c r="B107" s="20">
        <v>99</v>
      </c>
      <c r="C107" s="43" t="str">
        <f t="shared" si="6"/>
        <v/>
      </c>
      <c r="D107" s="43"/>
      <c r="E107" s="20"/>
      <c r="F107" s="8"/>
      <c r="G107" s="20" t="s">
        <v>4</v>
      </c>
      <c r="H107" s="44"/>
      <c r="I107" s="44"/>
      <c r="J107" s="20"/>
      <c r="K107" s="43" t="str">
        <f t="shared" si="5"/>
        <v/>
      </c>
      <c r="L107" s="43"/>
      <c r="M107" s="6" t="str">
        <f t="shared" si="7"/>
        <v/>
      </c>
      <c r="N107" s="20"/>
      <c r="O107" s="8"/>
      <c r="P107" s="44"/>
      <c r="Q107" s="44"/>
      <c r="R107" s="47" t="str">
        <f t="shared" si="8"/>
        <v/>
      </c>
      <c r="S107" s="47"/>
      <c r="T107" s="48" t="str">
        <f t="shared" si="9"/>
        <v/>
      </c>
      <c r="U107" s="48"/>
    </row>
    <row r="108" spans="2:21" x14ac:dyDescent="0.2">
      <c r="B108" s="20">
        <v>100</v>
      </c>
      <c r="C108" s="43" t="str">
        <f t="shared" si="6"/>
        <v/>
      </c>
      <c r="D108" s="43"/>
      <c r="E108" s="20"/>
      <c r="F108" s="8"/>
      <c r="G108" s="20" t="s">
        <v>3</v>
      </c>
      <c r="H108" s="44"/>
      <c r="I108" s="44"/>
      <c r="J108" s="20"/>
      <c r="K108" s="43" t="str">
        <f t="shared" si="5"/>
        <v/>
      </c>
      <c r="L108" s="43"/>
      <c r="M108" s="6" t="str">
        <f t="shared" si="7"/>
        <v/>
      </c>
      <c r="N108" s="20"/>
      <c r="O108" s="8"/>
      <c r="P108" s="44"/>
      <c r="Q108" s="44"/>
      <c r="R108" s="47" t="str">
        <f t="shared" si="8"/>
        <v/>
      </c>
      <c r="S108" s="47"/>
      <c r="T108" s="48" t="str">
        <f t="shared" si="9"/>
        <v/>
      </c>
      <c r="U108" s="48"/>
    </row>
    <row r="109" spans="2:21"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E08B1-80C5-4CDE-BD76-CE4D94DCF609}">
  <dimension ref="B2:W109"/>
  <sheetViews>
    <sheetView zoomScale="115" zoomScaleNormal="115" workbookViewId="0">
      <pane ySplit="8" topLeftCell="A45" activePane="bottomLeft" state="frozen"/>
      <selection pane="bottomLeft" activeCell="O46" sqref="O4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36</v>
      </c>
      <c r="I2" s="76"/>
      <c r="J2" s="61" t="s">
        <v>7</v>
      </c>
      <c r="K2" s="61"/>
      <c r="L2" s="81">
        <v>300000</v>
      </c>
      <c r="M2" s="80"/>
      <c r="N2" s="61" t="s">
        <v>8</v>
      </c>
      <c r="O2" s="61"/>
      <c r="P2" s="77">
        <f>SUM(L2,D4)</f>
        <v>348472.19414602517</v>
      </c>
      <c r="Q2" s="76"/>
      <c r="R2" s="1"/>
      <c r="S2" s="1"/>
      <c r="T2" s="1"/>
    </row>
    <row r="3" spans="2:23" ht="57" customHeight="1" x14ac:dyDescent="0.2">
      <c r="B3" s="61" t="s">
        <v>9</v>
      </c>
      <c r="C3" s="61"/>
      <c r="D3" s="78" t="s">
        <v>38</v>
      </c>
      <c r="E3" s="78"/>
      <c r="F3" s="78"/>
      <c r="G3" s="78"/>
      <c r="H3" s="78"/>
      <c r="I3" s="78"/>
      <c r="J3" s="61" t="s">
        <v>10</v>
      </c>
      <c r="K3" s="61"/>
      <c r="L3" s="78" t="s">
        <v>61</v>
      </c>
      <c r="M3" s="79"/>
      <c r="N3" s="79"/>
      <c r="O3" s="79"/>
      <c r="P3" s="79"/>
      <c r="Q3" s="79"/>
      <c r="R3" s="1"/>
      <c r="S3" s="1"/>
    </row>
    <row r="4" spans="2:23" x14ac:dyDescent="0.2">
      <c r="B4" s="61" t="s">
        <v>11</v>
      </c>
      <c r="C4" s="61"/>
      <c r="D4" s="59">
        <f>SUM($R$9:$S$993)</f>
        <v>48472.194146025155</v>
      </c>
      <c r="E4" s="59"/>
      <c r="F4" s="61" t="s">
        <v>12</v>
      </c>
      <c r="G4" s="61"/>
      <c r="H4" s="75">
        <f>SUM($T$9:$U$108)</f>
        <v>665.46999999999571</v>
      </c>
      <c r="I4" s="76"/>
      <c r="J4" s="58" t="s">
        <v>13</v>
      </c>
      <c r="K4" s="58"/>
      <c r="L4" s="77">
        <f>MAX($C$9:$D$990)-C9</f>
        <v>115063.3112669735</v>
      </c>
      <c r="M4" s="77"/>
      <c r="N4" s="58" t="s">
        <v>14</v>
      </c>
      <c r="O4" s="58"/>
      <c r="P4" s="59">
        <f>SUMIF(R9:S990,"&lt;0",R9:S990)</f>
        <v>-240829.88002909938</v>
      </c>
      <c r="Q4" s="59"/>
      <c r="R4" s="1"/>
      <c r="S4" s="1"/>
      <c r="T4" s="1"/>
    </row>
    <row r="5" spans="2:23" x14ac:dyDescent="0.2">
      <c r="B5" s="40" t="s">
        <v>15</v>
      </c>
      <c r="C5" s="39">
        <f>COUNTIF($R$9:$R$990,"&gt;0")</f>
        <v>23</v>
      </c>
      <c r="D5" s="38" t="s">
        <v>16</v>
      </c>
      <c r="E5" s="16">
        <f>COUNTIF($R$9:$R$990,"&lt;0")</f>
        <v>23</v>
      </c>
      <c r="F5" s="38" t="s">
        <v>17</v>
      </c>
      <c r="G5" s="39">
        <f>COUNTIF($R$9:$R$990,"=0")</f>
        <v>0</v>
      </c>
      <c r="H5" s="38" t="s">
        <v>18</v>
      </c>
      <c r="I5" s="3">
        <f>C5/SUM(C5,E5,G5)</f>
        <v>0.5</v>
      </c>
      <c r="J5" s="60" t="s">
        <v>19</v>
      </c>
      <c r="K5" s="61"/>
      <c r="L5" s="62">
        <f>MAX(V9:V993)</f>
        <v>5</v>
      </c>
      <c r="M5" s="63"/>
      <c r="N5" s="18" t="s">
        <v>20</v>
      </c>
      <c r="O5" s="9"/>
      <c r="P5" s="62">
        <f>MAX(W9:W993)</f>
        <v>6</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43482</v>
      </c>
      <c r="G9" s="42" t="s">
        <v>3</v>
      </c>
      <c r="H9" s="44">
        <v>1.095</v>
      </c>
      <c r="I9" s="44"/>
      <c r="J9" s="42">
        <v>136</v>
      </c>
      <c r="K9" s="45">
        <f t="shared" ref="K9:K72" si="0">IF(J9="","",C9*0.03)</f>
        <v>9000</v>
      </c>
      <c r="L9" s="46"/>
      <c r="M9" s="6">
        <f>IF(J9="","",(K9/J9)/LOOKUP(RIGHT($D$2,3),定数!$A$6:$A$13,定数!$B$6:$B$13))</f>
        <v>0.60160427807486627</v>
      </c>
      <c r="N9" s="42">
        <v>2008</v>
      </c>
      <c r="O9" s="8">
        <v>43486</v>
      </c>
      <c r="P9" s="44">
        <v>1.1086</v>
      </c>
      <c r="Q9" s="44"/>
      <c r="R9" s="47">
        <f>IF(P9="","",T9*M9*LOOKUP(RIGHT($D$2,3),定数!$A$6:$A$13,定数!$B$6:$B$13))</f>
        <v>-9000.0000000000364</v>
      </c>
      <c r="S9" s="47"/>
      <c r="T9" s="48">
        <f>IF(P9="","",IF(G9="買",(P9-H9),(H9-P9))*IF(RIGHT($D$2,3)="JPY",100,10000))</f>
        <v>-136.00000000000057</v>
      </c>
      <c r="U9" s="48"/>
      <c r="V9" s="35">
        <f>IF(T9&lt;&gt;"",IF(T9&gt;0,1+V8,0),"")</f>
        <v>0</v>
      </c>
      <c r="W9">
        <f>IF(T9&lt;&gt;"",IF(T9&lt;0,1+W8,0),"")</f>
        <v>1</v>
      </c>
    </row>
    <row r="10" spans="2:23" x14ac:dyDescent="0.2">
      <c r="B10" s="42">
        <v>2</v>
      </c>
      <c r="C10" s="43">
        <f t="shared" ref="C10:C73" si="1">IF(R9="","",C9+R9)</f>
        <v>290999.99999999994</v>
      </c>
      <c r="D10" s="43"/>
      <c r="E10" s="42">
        <v>2008</v>
      </c>
      <c r="F10" s="8">
        <v>43507</v>
      </c>
      <c r="G10" s="42" t="s">
        <v>4</v>
      </c>
      <c r="H10" s="44">
        <v>1.1047</v>
      </c>
      <c r="I10" s="44"/>
      <c r="J10" s="42">
        <v>100</v>
      </c>
      <c r="K10" s="45">
        <f t="shared" si="0"/>
        <v>8729.9999999999982</v>
      </c>
      <c r="L10" s="46"/>
      <c r="M10" s="6">
        <f>IF(J10="","",(K10/J10)/LOOKUP(RIGHT($D$2,3),定数!$A$6:$A$13,定数!$B$6:$B$13))</f>
        <v>0.79363636363636347</v>
      </c>
      <c r="N10" s="42">
        <v>2008</v>
      </c>
      <c r="O10" s="8">
        <v>43511</v>
      </c>
      <c r="P10" s="44">
        <v>1.0947</v>
      </c>
      <c r="Q10" s="44"/>
      <c r="R10" s="47">
        <f>IF(P10="","",T10*M10*LOOKUP(RIGHT($D$2,3),定数!$A$6:$A$13,定数!$B$6:$B$13))</f>
        <v>-8730.0000000000055</v>
      </c>
      <c r="S10" s="47"/>
      <c r="T10" s="48">
        <f>IF(P10="","",IF(G10="買",(P10-H10),(H10-P10))*IF(RIGHT($D$2,3)="JPY",100,10000))</f>
        <v>-100.00000000000009</v>
      </c>
      <c r="U10" s="48"/>
      <c r="V10" s="23">
        <f>IF(T10&lt;&gt;"",IF(T10&gt;0,1+V9,0),"")</f>
        <v>0</v>
      </c>
      <c r="W10">
        <f t="shared" ref="W10:W73" si="2">IF(T10&lt;&gt;"",IF(T10&lt;0,1+W9,0),"")</f>
        <v>2</v>
      </c>
    </row>
    <row r="11" spans="2:23" x14ac:dyDescent="0.2">
      <c r="B11" s="42">
        <v>3</v>
      </c>
      <c r="C11" s="43">
        <f t="shared" si="1"/>
        <v>282269.99999999994</v>
      </c>
      <c r="D11" s="43"/>
      <c r="E11" s="42">
        <v>2008</v>
      </c>
      <c r="F11" s="8">
        <v>43811</v>
      </c>
      <c r="G11" s="42" t="s">
        <v>4</v>
      </c>
      <c r="H11" s="44">
        <v>1.1042000000000001</v>
      </c>
      <c r="I11" s="44"/>
      <c r="J11" s="42">
        <v>63</v>
      </c>
      <c r="K11" s="45">
        <f t="shared" si="0"/>
        <v>8468.0999999999985</v>
      </c>
      <c r="L11" s="46"/>
      <c r="M11" s="6">
        <f>IF(J11="","",(K11/J11)/LOOKUP(RIGHT($D$2,3),定数!$A$6:$A$13,定数!$B$6:$B$13))</f>
        <v>1.2219480519480517</v>
      </c>
      <c r="N11" s="42">
        <v>2008</v>
      </c>
      <c r="O11" s="8">
        <v>43510</v>
      </c>
      <c r="P11" s="44">
        <v>1.0979000000000001</v>
      </c>
      <c r="Q11" s="44"/>
      <c r="R11" s="47">
        <f>IF(P11="","",T11*M11*LOOKUP(RIGHT($D$2,3),定数!$A$6:$A$13,定数!$B$6:$B$13))</f>
        <v>-8468.0999999999603</v>
      </c>
      <c r="S11" s="47"/>
      <c r="T11" s="48">
        <f t="shared" ref="T11:T74" si="3">IF(P11="","",IF(G11="買",(P11-H11),(H11-P11))*IF(RIGHT($D$2,3)="JPY",100,10000))</f>
        <v>-62.999999999999723</v>
      </c>
      <c r="U11" s="48"/>
      <c r="V11" s="23">
        <f>IF(T11&lt;&gt;"",IF(T11&gt;0,1+V10,0),"")</f>
        <v>0</v>
      </c>
      <c r="W11">
        <f t="shared" si="2"/>
        <v>3</v>
      </c>
    </row>
    <row r="12" spans="2:23" x14ac:dyDescent="0.2">
      <c r="B12" s="42">
        <v>4</v>
      </c>
      <c r="C12" s="43">
        <f t="shared" si="1"/>
        <v>273801.89999999997</v>
      </c>
      <c r="D12" s="43"/>
      <c r="E12" s="42">
        <v>2008</v>
      </c>
      <c r="F12" s="8">
        <v>43591</v>
      </c>
      <c r="G12" s="42" t="s">
        <v>4</v>
      </c>
      <c r="H12" s="44">
        <v>1.0549999999999999</v>
      </c>
      <c r="I12" s="44"/>
      <c r="J12" s="42">
        <v>124</v>
      </c>
      <c r="K12" s="45">
        <f t="shared" si="0"/>
        <v>8214.0569999999989</v>
      </c>
      <c r="L12" s="46"/>
      <c r="M12" s="6">
        <f>IF(J12="","",(K12/J12)/LOOKUP(RIGHT($D$2,3),定数!$A$6:$A$13,定数!$B$6:$B$13))</f>
        <v>0.60220359237536658</v>
      </c>
      <c r="N12" s="42">
        <v>2008</v>
      </c>
      <c r="O12" s="8">
        <v>43596</v>
      </c>
      <c r="P12" s="44">
        <v>1.0426</v>
      </c>
      <c r="Q12" s="44"/>
      <c r="R12" s="47">
        <f>IF(P12="","",T12*M12*LOOKUP(RIGHT($D$2,3),定数!$A$6:$A$13,定数!$B$6:$B$13))</f>
        <v>-8214.0569999999771</v>
      </c>
      <c r="S12" s="47"/>
      <c r="T12" s="48">
        <f t="shared" si="3"/>
        <v>-123.99999999999966</v>
      </c>
      <c r="U12" s="48"/>
      <c r="V12" s="23">
        <f>IF(T12&lt;&gt;"",IF(T12&gt;0,1+V11,0),"")</f>
        <v>0</v>
      </c>
      <c r="W12">
        <f t="shared" si="2"/>
        <v>4</v>
      </c>
    </row>
    <row r="13" spans="2:23" x14ac:dyDescent="0.2">
      <c r="B13" s="42">
        <v>5</v>
      </c>
      <c r="C13" s="43">
        <f t="shared" si="1"/>
        <v>265587.84299999999</v>
      </c>
      <c r="D13" s="43"/>
      <c r="E13" s="42">
        <v>2008</v>
      </c>
      <c r="F13" s="8">
        <v>43681</v>
      </c>
      <c r="G13" s="42" t="s">
        <v>4</v>
      </c>
      <c r="H13" s="44">
        <v>1.0506</v>
      </c>
      <c r="I13" s="44"/>
      <c r="J13" s="42">
        <v>74</v>
      </c>
      <c r="K13" s="45">
        <f t="shared" si="0"/>
        <v>7967.6352899999993</v>
      </c>
      <c r="L13" s="46"/>
      <c r="M13" s="6">
        <f>IF(J13="","",(K13/J13)/LOOKUP(RIGHT($D$2,3),定数!$A$6:$A$13,定数!$B$6:$B$13))</f>
        <v>0.97882497420147418</v>
      </c>
      <c r="N13" s="42">
        <v>2008</v>
      </c>
      <c r="O13" s="8">
        <v>43683</v>
      </c>
      <c r="P13" s="44">
        <v>1.059898</v>
      </c>
      <c r="Q13" s="44"/>
      <c r="R13" s="47">
        <f>IF(P13="","",T13*M13*LOOKUP(RIGHT($D$2,3),定数!$A$6:$A$13,定数!$B$6:$B$13))</f>
        <v>10011.226071137868</v>
      </c>
      <c r="S13" s="47"/>
      <c r="T13" s="48">
        <f t="shared" si="3"/>
        <v>92.980000000000288</v>
      </c>
      <c r="U13" s="48"/>
      <c r="V13" s="23">
        <f t="shared" ref="V13:V22" si="4">IF(T13&lt;&gt;"",IF(T13&gt;0,1+V12,0),"")</f>
        <v>1</v>
      </c>
      <c r="W13">
        <f t="shared" si="2"/>
        <v>0</v>
      </c>
    </row>
    <row r="14" spans="2:23" x14ac:dyDescent="0.2">
      <c r="B14" s="42">
        <v>6</v>
      </c>
      <c r="C14" s="43">
        <f t="shared" si="1"/>
        <v>275599.06907113787</v>
      </c>
      <c r="D14" s="43"/>
      <c r="E14" s="42">
        <v>2008</v>
      </c>
      <c r="F14" s="8">
        <v>43705</v>
      </c>
      <c r="G14" s="42" t="s">
        <v>4</v>
      </c>
      <c r="H14" s="44">
        <v>1.1012</v>
      </c>
      <c r="I14" s="44"/>
      <c r="J14" s="42">
        <v>130</v>
      </c>
      <c r="K14" s="45">
        <f t="shared" si="0"/>
        <v>8267.9720721341364</v>
      </c>
      <c r="L14" s="46"/>
      <c r="M14" s="6">
        <f>IF(J14="","",(K14/J14)/LOOKUP(RIGHT($D$2,3),定数!$A$6:$A$13,定数!$B$6:$B$13))</f>
        <v>0.57817986518420528</v>
      </c>
      <c r="N14" s="42">
        <v>2008</v>
      </c>
      <c r="O14" s="8">
        <v>43712</v>
      </c>
      <c r="P14" s="44">
        <v>1.11761</v>
      </c>
      <c r="Q14" s="44"/>
      <c r="R14" s="47">
        <f>IF(P14="","",T14*M14*LOOKUP(RIGHT($D$2,3),定数!$A$6:$A$13,定数!$B$6:$B$13))</f>
        <v>10436.724746440113</v>
      </c>
      <c r="S14" s="47"/>
      <c r="T14" s="48">
        <f t="shared" si="3"/>
        <v>164.10000000000036</v>
      </c>
      <c r="U14" s="48"/>
      <c r="V14" s="23">
        <f t="shared" si="4"/>
        <v>2</v>
      </c>
      <c r="W14">
        <f t="shared" si="2"/>
        <v>0</v>
      </c>
    </row>
    <row r="15" spans="2:23" x14ac:dyDescent="0.2">
      <c r="B15" s="42">
        <v>7</v>
      </c>
      <c r="C15" s="43">
        <f t="shared" si="1"/>
        <v>286035.793817578</v>
      </c>
      <c r="D15" s="43"/>
      <c r="E15" s="42">
        <v>2009</v>
      </c>
      <c r="F15" s="8">
        <v>43481</v>
      </c>
      <c r="G15" s="42" t="s">
        <v>4</v>
      </c>
      <c r="H15" s="44">
        <v>1.12371</v>
      </c>
      <c r="I15" s="44"/>
      <c r="J15" s="42">
        <v>129</v>
      </c>
      <c r="K15" s="45">
        <f t="shared" si="0"/>
        <v>8581.073814527339</v>
      </c>
      <c r="L15" s="46"/>
      <c r="M15" s="6">
        <f>IF(J15="","",(K15/J15)/LOOKUP(RIGHT($D$2,3),定数!$A$6:$A$13,定数!$B$6:$B$13))</f>
        <v>0.60472683682363204</v>
      </c>
      <c r="N15" s="42">
        <v>2009</v>
      </c>
      <c r="O15" s="8">
        <v>43485</v>
      </c>
      <c r="P15" s="44">
        <v>1.139993</v>
      </c>
      <c r="Q15" s="44"/>
      <c r="R15" s="47">
        <f>IF(P15="","",T15*M15*LOOKUP(RIGHT($D$2,3),定数!$A$6:$A$13,定数!$B$6:$B$13))</f>
        <v>10831.443792399152</v>
      </c>
      <c r="S15" s="47"/>
      <c r="T15" s="48">
        <f t="shared" si="3"/>
        <v>162.83000000000047</v>
      </c>
      <c r="U15" s="48"/>
      <c r="V15" s="23">
        <f t="shared" si="4"/>
        <v>3</v>
      </c>
      <c r="W15">
        <f t="shared" si="2"/>
        <v>0</v>
      </c>
    </row>
    <row r="16" spans="2:23" x14ac:dyDescent="0.2">
      <c r="B16" s="42">
        <v>8</v>
      </c>
      <c r="C16" s="43">
        <f t="shared" si="1"/>
        <v>296867.23760997714</v>
      </c>
      <c r="D16" s="43"/>
      <c r="E16" s="42">
        <v>2009</v>
      </c>
      <c r="F16" s="8">
        <v>43712</v>
      </c>
      <c r="G16" s="42" t="s">
        <v>3</v>
      </c>
      <c r="H16" s="44">
        <v>1.05755</v>
      </c>
      <c r="I16" s="44"/>
      <c r="J16" s="42">
        <v>121.4</v>
      </c>
      <c r="K16" s="45">
        <f t="shared" si="0"/>
        <v>8906.0171282993142</v>
      </c>
      <c r="L16" s="46"/>
      <c r="M16" s="6">
        <f>IF(J16="","",(K16/J16)/LOOKUP(RIGHT($D$2,3),定数!$A$6:$A$13,定数!$B$6:$B$13))</f>
        <v>0.66691756240072742</v>
      </c>
      <c r="N16" s="42">
        <v>2009</v>
      </c>
      <c r="O16" s="8">
        <v>43717</v>
      </c>
      <c r="P16" s="44">
        <v>1.042232</v>
      </c>
      <c r="Q16" s="44"/>
      <c r="R16" s="47">
        <f>IF(P16="","",T16*M16*LOOKUP(RIGHT($D$2,3),定数!$A$6:$A$13,定数!$B$6:$B$13))</f>
        <v>11237.427542939735</v>
      </c>
      <c r="S16" s="47"/>
      <c r="T16" s="48">
        <f t="shared" si="3"/>
        <v>153.17999999999944</v>
      </c>
      <c r="U16" s="48"/>
      <c r="V16" s="23">
        <f t="shared" si="4"/>
        <v>4</v>
      </c>
      <c r="W16">
        <f t="shared" si="2"/>
        <v>0</v>
      </c>
    </row>
    <row r="17" spans="2:23" x14ac:dyDescent="0.2">
      <c r="B17" s="42">
        <v>9</v>
      </c>
      <c r="C17" s="43">
        <f t="shared" si="1"/>
        <v>308104.66515291686</v>
      </c>
      <c r="D17" s="43"/>
      <c r="E17" s="42">
        <v>2009</v>
      </c>
      <c r="F17" s="8">
        <v>43793</v>
      </c>
      <c r="G17" s="42" t="s">
        <v>3</v>
      </c>
      <c r="H17" s="44">
        <v>1.0073399999999999</v>
      </c>
      <c r="I17" s="44"/>
      <c r="J17" s="42">
        <v>77.7</v>
      </c>
      <c r="K17" s="45">
        <f t="shared" si="0"/>
        <v>9243.1399545875047</v>
      </c>
      <c r="L17" s="46"/>
      <c r="M17" s="6">
        <f>IF(J17="","",(K17/J17)/LOOKUP(RIGHT($D$2,3),定数!$A$6:$A$13,定数!$B$6:$B$13))</f>
        <v>1.081448456135194</v>
      </c>
      <c r="N17" s="42">
        <v>2009</v>
      </c>
      <c r="O17" s="8">
        <v>43794</v>
      </c>
      <c r="P17" s="44">
        <v>0.99757200000000001</v>
      </c>
      <c r="Q17" s="44"/>
      <c r="R17" s="47">
        <f>IF(P17="","",T17*M17*LOOKUP(RIGHT($D$2,3),定数!$A$6:$A$13,定数!$B$6:$B$13))</f>
        <v>11619.947371481299</v>
      </c>
      <c r="S17" s="47"/>
      <c r="T17" s="48">
        <f t="shared" si="3"/>
        <v>97.679999999998884</v>
      </c>
      <c r="U17" s="48"/>
      <c r="V17" s="23">
        <f t="shared" si="4"/>
        <v>5</v>
      </c>
      <c r="W17">
        <f t="shared" si="2"/>
        <v>0</v>
      </c>
    </row>
    <row r="18" spans="2:23" x14ac:dyDescent="0.2">
      <c r="B18" s="42">
        <v>10</v>
      </c>
      <c r="C18" s="43">
        <f t="shared" si="1"/>
        <v>319724.61252439814</v>
      </c>
      <c r="D18" s="43"/>
      <c r="E18" s="42">
        <v>2010</v>
      </c>
      <c r="F18" s="8">
        <v>43520</v>
      </c>
      <c r="G18" s="42" t="s">
        <v>4</v>
      </c>
      <c r="H18" s="44">
        <v>1.0842099999999999</v>
      </c>
      <c r="I18" s="44"/>
      <c r="J18" s="42">
        <v>104.7</v>
      </c>
      <c r="K18" s="45">
        <f t="shared" si="0"/>
        <v>9591.738375731944</v>
      </c>
      <c r="L18" s="46"/>
      <c r="M18" s="6">
        <f>IF(J18="","",(K18/J18)/LOOKUP(RIGHT($D$2,3),定数!$A$6:$A$13,定数!$B$6:$B$13))</f>
        <v>0.83283306205886465</v>
      </c>
      <c r="N18" s="42">
        <v>2010</v>
      </c>
      <c r="O18" s="8">
        <v>43522</v>
      </c>
      <c r="P18" s="44">
        <v>1.0737399999999999</v>
      </c>
      <c r="Q18" s="44"/>
      <c r="R18" s="47">
        <f>IF(P18="","",T18*M18*LOOKUP(RIGHT($D$2,3),定数!$A$6:$A$13,定数!$B$6:$B$13))</f>
        <v>-9591.7383757319258</v>
      </c>
      <c r="S18" s="47"/>
      <c r="T18" s="48">
        <f t="shared" si="3"/>
        <v>-104.69999999999979</v>
      </c>
      <c r="U18" s="48"/>
      <c r="V18" s="23">
        <f t="shared" si="4"/>
        <v>0</v>
      </c>
      <c r="W18">
        <f t="shared" si="2"/>
        <v>1</v>
      </c>
    </row>
    <row r="19" spans="2:23" x14ac:dyDescent="0.2">
      <c r="B19" s="42">
        <v>11</v>
      </c>
      <c r="C19" s="43">
        <f t="shared" si="1"/>
        <v>310132.87414866622</v>
      </c>
      <c r="D19" s="43"/>
      <c r="E19" s="42">
        <v>2010</v>
      </c>
      <c r="F19" s="8">
        <v>43667</v>
      </c>
      <c r="G19" s="42" t="s">
        <v>3</v>
      </c>
      <c r="H19" s="44">
        <v>1.04823</v>
      </c>
      <c r="I19" s="44"/>
      <c r="J19" s="42">
        <v>59.2</v>
      </c>
      <c r="K19" s="45">
        <f t="shared" si="0"/>
        <v>9303.9862244599863</v>
      </c>
      <c r="L19" s="46"/>
      <c r="M19" s="6">
        <f>IF(J19="","",(K19/J19)/LOOKUP(RIGHT($D$2,3),定数!$A$6:$A$13,定数!$B$6:$B$13))</f>
        <v>1.4287448133384499</v>
      </c>
      <c r="N19" s="42">
        <v>2010</v>
      </c>
      <c r="O19" s="8">
        <v>43668</v>
      </c>
      <c r="P19" s="44">
        <v>1.0408120000000001</v>
      </c>
      <c r="Q19" s="44"/>
      <c r="R19" s="47">
        <f>IF(P19="","",T19*M19*LOOKUP(RIGHT($D$2,3),定数!$A$6:$A$13,定数!$B$6:$B$13))</f>
        <v>11658.271927878963</v>
      </c>
      <c r="S19" s="47"/>
      <c r="T19" s="48">
        <f t="shared" si="3"/>
        <v>74.179999999999239</v>
      </c>
      <c r="U19" s="48"/>
      <c r="V19" s="23">
        <f t="shared" si="4"/>
        <v>1</v>
      </c>
      <c r="W19">
        <f t="shared" si="2"/>
        <v>0</v>
      </c>
    </row>
    <row r="20" spans="2:23" x14ac:dyDescent="0.2">
      <c r="B20" s="42">
        <v>12</v>
      </c>
      <c r="C20" s="43">
        <f t="shared" si="1"/>
        <v>321791.14607654518</v>
      </c>
      <c r="D20" s="43"/>
      <c r="E20" s="42">
        <v>2010</v>
      </c>
      <c r="F20" s="8">
        <v>43799</v>
      </c>
      <c r="G20" s="42" t="s">
        <v>4</v>
      </c>
      <c r="H20" s="44">
        <v>1.0043</v>
      </c>
      <c r="I20" s="44"/>
      <c r="J20" s="42">
        <v>118.2</v>
      </c>
      <c r="K20" s="45">
        <f t="shared" si="0"/>
        <v>9653.7343822963558</v>
      </c>
      <c r="L20" s="46"/>
      <c r="M20" s="6">
        <f>IF(J20="","",(K20/J20)/LOOKUP(RIGHT($D$2,3),定数!$A$6:$A$13,定数!$B$6:$B$13))</f>
        <v>0.74248072468053794</v>
      </c>
      <c r="N20" s="42">
        <v>2010</v>
      </c>
      <c r="O20" s="8">
        <v>43801</v>
      </c>
      <c r="P20" s="44">
        <v>0.99248000000000003</v>
      </c>
      <c r="Q20" s="44"/>
      <c r="R20" s="47">
        <f>IF(P20="","",T20*M20*LOOKUP(RIGHT($D$2,3),定数!$A$6:$A$13,定数!$B$6:$B$13))</f>
        <v>-9653.7343822963066</v>
      </c>
      <c r="S20" s="47"/>
      <c r="T20" s="48">
        <f t="shared" si="3"/>
        <v>-118.19999999999942</v>
      </c>
      <c r="U20" s="48"/>
      <c r="V20" s="23">
        <f t="shared" si="4"/>
        <v>0</v>
      </c>
      <c r="W20">
        <f t="shared" si="2"/>
        <v>1</v>
      </c>
    </row>
    <row r="21" spans="2:23" x14ac:dyDescent="0.2">
      <c r="B21" s="42">
        <v>13</v>
      </c>
      <c r="C21" s="43">
        <f t="shared" si="1"/>
        <v>312137.41169424885</v>
      </c>
      <c r="D21" s="43"/>
      <c r="E21" s="42">
        <v>2011</v>
      </c>
      <c r="F21" s="8">
        <v>43559</v>
      </c>
      <c r="G21" s="42" t="s">
        <v>4</v>
      </c>
      <c r="H21" s="44">
        <v>0.92618999999999996</v>
      </c>
      <c r="I21" s="44"/>
      <c r="J21" s="42">
        <v>71.5</v>
      </c>
      <c r="K21" s="45">
        <f t="shared" si="0"/>
        <v>9364.1223508274652</v>
      </c>
      <c r="L21" s="46"/>
      <c r="M21" s="6">
        <f>IF(J21="","",(K21/J21)/LOOKUP(RIGHT($D$2,3),定数!$A$6:$A$13,定数!$B$6:$B$13))</f>
        <v>1.1906067833219918</v>
      </c>
      <c r="N21" s="42">
        <v>2011</v>
      </c>
      <c r="O21" s="8">
        <v>43561</v>
      </c>
      <c r="P21" s="44">
        <v>0.91903999999999997</v>
      </c>
      <c r="Q21" s="44"/>
      <c r="R21" s="47">
        <f>IF(P21="","",T21*M21*LOOKUP(RIGHT($D$2,3),定数!$A$6:$A$13,定数!$B$6:$B$13))</f>
        <v>-9364.1223508274525</v>
      </c>
      <c r="S21" s="47"/>
      <c r="T21" s="48">
        <f t="shared" si="3"/>
        <v>-71.499999999999901</v>
      </c>
      <c r="U21" s="48"/>
      <c r="V21" s="23">
        <f t="shared" si="4"/>
        <v>0</v>
      </c>
      <c r="W21">
        <f t="shared" si="2"/>
        <v>2</v>
      </c>
    </row>
    <row r="22" spans="2:23" x14ac:dyDescent="0.2">
      <c r="B22" s="42">
        <v>14</v>
      </c>
      <c r="C22" s="43">
        <f t="shared" si="1"/>
        <v>302773.28934342141</v>
      </c>
      <c r="D22" s="43"/>
      <c r="E22" s="42">
        <v>2011</v>
      </c>
      <c r="F22" s="8">
        <v>43807</v>
      </c>
      <c r="G22" s="42" t="s">
        <v>4</v>
      </c>
      <c r="H22" s="44">
        <v>0.92905000000000004</v>
      </c>
      <c r="I22" s="44"/>
      <c r="J22" s="42">
        <v>115.4</v>
      </c>
      <c r="K22" s="45">
        <f t="shared" si="0"/>
        <v>9083.1986803026412</v>
      </c>
      <c r="L22" s="46"/>
      <c r="M22" s="6">
        <f>IF(J22="","",(K22/J22)/LOOKUP(RIGHT($D$2,3),定数!$A$6:$A$13,定数!$B$6:$B$13))</f>
        <v>0.71555054988991973</v>
      </c>
      <c r="N22" s="42">
        <v>2011</v>
      </c>
      <c r="O22" s="8">
        <v>43812</v>
      </c>
      <c r="P22" s="44">
        <v>0.94360599999999994</v>
      </c>
      <c r="Q22" s="44"/>
      <c r="R22" s="47">
        <f>IF(P22="","",T22*M22*LOOKUP(RIGHT($D$2,3),定数!$A$6:$A$13,定数!$B$6:$B$13))</f>
        <v>11457.109184617364</v>
      </c>
      <c r="S22" s="47"/>
      <c r="T22" s="48">
        <f t="shared" si="3"/>
        <v>145.55999999999904</v>
      </c>
      <c r="U22" s="48"/>
      <c r="V22" s="23">
        <f t="shared" si="4"/>
        <v>1</v>
      </c>
      <c r="W22">
        <f t="shared" si="2"/>
        <v>0</v>
      </c>
    </row>
    <row r="23" spans="2:23" x14ac:dyDescent="0.2">
      <c r="B23" s="42">
        <v>15</v>
      </c>
      <c r="C23" s="43">
        <f t="shared" si="1"/>
        <v>314230.39852803876</v>
      </c>
      <c r="D23" s="43"/>
      <c r="E23" s="42">
        <v>2012</v>
      </c>
      <c r="F23" s="8">
        <v>43553</v>
      </c>
      <c r="G23" s="42" t="s">
        <v>3</v>
      </c>
      <c r="H23" s="44">
        <v>0.90305999999999997</v>
      </c>
      <c r="I23" s="44"/>
      <c r="J23" s="42">
        <v>61.3</v>
      </c>
      <c r="K23" s="45">
        <f t="shared" si="0"/>
        <v>9426.9119558411621</v>
      </c>
      <c r="L23" s="46"/>
      <c r="M23" s="6">
        <f>IF(J23="","",(K23/J23)/LOOKUP(RIGHT($D$2,3),定数!$A$6:$A$13,定数!$B$6:$B$13))</f>
        <v>1.3980293572358242</v>
      </c>
      <c r="N23" s="42">
        <v>2012</v>
      </c>
      <c r="O23" s="8">
        <v>43558</v>
      </c>
      <c r="P23" s="44">
        <v>0.90919000000000005</v>
      </c>
      <c r="Q23" s="44"/>
      <c r="R23" s="47">
        <f>IF(P23="","",T23*M23*LOOKUP(RIGHT($D$2,3),定数!$A$6:$A$13,定数!$B$6:$B$13))</f>
        <v>-9426.9119558412858</v>
      </c>
      <c r="S23" s="47"/>
      <c r="T23" s="48">
        <f t="shared" si="3"/>
        <v>-61.3000000000008</v>
      </c>
      <c r="U23" s="48"/>
      <c r="V23" t="str">
        <f t="shared" ref="V23:W74" si="5">IF(S23&lt;&gt;"",IF(S23&lt;0,1+V22,0),"")</f>
        <v/>
      </c>
      <c r="W23">
        <f t="shared" si="2"/>
        <v>1</v>
      </c>
    </row>
    <row r="24" spans="2:23" x14ac:dyDescent="0.2">
      <c r="B24" s="42">
        <v>16</v>
      </c>
      <c r="C24" s="43">
        <f t="shared" si="1"/>
        <v>304803.48657219746</v>
      </c>
      <c r="D24" s="43"/>
      <c r="E24" s="42">
        <v>2013</v>
      </c>
      <c r="F24" s="8">
        <v>43521</v>
      </c>
      <c r="G24" s="42" t="s">
        <v>4</v>
      </c>
      <c r="H24" s="44">
        <v>0.93386999999999998</v>
      </c>
      <c r="I24" s="44"/>
      <c r="J24" s="42">
        <v>108.2</v>
      </c>
      <c r="K24" s="45">
        <f t="shared" si="0"/>
        <v>9144.1045971659241</v>
      </c>
      <c r="L24" s="46"/>
      <c r="M24" s="6">
        <f>IF(J24="","",(K24/J24)/LOOKUP(RIGHT($D$2,3),定数!$A$6:$A$13,定数!$B$6:$B$13))</f>
        <v>0.76828302782439295</v>
      </c>
      <c r="N24" s="42">
        <v>2013</v>
      </c>
      <c r="O24" s="8">
        <v>43530</v>
      </c>
      <c r="P24" s="44">
        <v>0.94751099999999999</v>
      </c>
      <c r="Q24" s="44"/>
      <c r="R24" s="47">
        <f>IF(P24="","",T24*M24*LOOKUP(RIGHT($D$2,3),定数!$A$6:$A$13,定数!$B$6:$B$13))</f>
        <v>11528.163660807812</v>
      </c>
      <c r="S24" s="47"/>
      <c r="T24" s="48">
        <f t="shared" si="3"/>
        <v>136.41000000000014</v>
      </c>
      <c r="U24" s="48"/>
      <c r="V24" t="str">
        <f t="shared" si="5"/>
        <v/>
      </c>
      <c r="W24">
        <f t="shared" si="2"/>
        <v>0</v>
      </c>
    </row>
    <row r="25" spans="2:23" x14ac:dyDescent="0.2">
      <c r="B25" s="42">
        <v>17</v>
      </c>
      <c r="C25" s="43">
        <f t="shared" si="1"/>
        <v>316331.65023300529</v>
      </c>
      <c r="D25" s="43"/>
      <c r="E25" s="42">
        <v>2013</v>
      </c>
      <c r="F25" s="8">
        <v>43633</v>
      </c>
      <c r="G25" s="42" t="s">
        <v>3</v>
      </c>
      <c r="H25" s="44">
        <v>0.92130999999999996</v>
      </c>
      <c r="I25" s="44"/>
      <c r="J25" s="42">
        <v>57.9</v>
      </c>
      <c r="K25" s="45">
        <f t="shared" si="0"/>
        <v>9489.9495069901586</v>
      </c>
      <c r="L25" s="46"/>
      <c r="M25" s="6">
        <f>IF(J25="","",(K25/J25)/LOOKUP(RIGHT($D$2,3),定数!$A$6:$A$13,定数!$B$6:$B$13))</f>
        <v>1.4900219040650271</v>
      </c>
      <c r="N25" s="42">
        <v>2013</v>
      </c>
      <c r="O25" s="8">
        <v>43635</v>
      </c>
      <c r="P25" s="44">
        <v>0.92710000000000004</v>
      </c>
      <c r="Q25" s="44"/>
      <c r="R25" s="47">
        <f>IF(P25="","",T25*M25*LOOKUP(RIGHT($D$2,3),定数!$A$6:$A$13,定数!$B$6:$B$13))</f>
        <v>-9489.9495069902787</v>
      </c>
      <c r="S25" s="47"/>
      <c r="T25" s="48">
        <f t="shared" si="3"/>
        <v>-57.90000000000073</v>
      </c>
      <c r="U25" s="48"/>
      <c r="V25" t="str">
        <f t="shared" si="5"/>
        <v/>
      </c>
      <c r="W25">
        <f t="shared" si="2"/>
        <v>1</v>
      </c>
    </row>
    <row r="26" spans="2:23" x14ac:dyDescent="0.2">
      <c r="B26" s="42">
        <v>18</v>
      </c>
      <c r="C26" s="43">
        <f t="shared" si="1"/>
        <v>306841.70072601503</v>
      </c>
      <c r="D26" s="43"/>
      <c r="E26" s="42">
        <v>2014</v>
      </c>
      <c r="F26" s="8">
        <v>43535</v>
      </c>
      <c r="G26" s="42" t="s">
        <v>3</v>
      </c>
      <c r="H26" s="44">
        <v>0.87643000000000004</v>
      </c>
      <c r="I26" s="44"/>
      <c r="J26" s="42">
        <v>39.700000000000003</v>
      </c>
      <c r="K26" s="45">
        <f t="shared" si="0"/>
        <v>9205.2510217804502</v>
      </c>
      <c r="L26" s="46"/>
      <c r="M26" s="6">
        <f>IF(J26="","",(K26/J26)/LOOKUP(RIGHT($D$2,3),定数!$A$6:$A$13,定数!$B$6:$B$13))</f>
        <v>2.1079118437784405</v>
      </c>
      <c r="N26" s="42">
        <v>2014</v>
      </c>
      <c r="O26" s="8">
        <v>43537</v>
      </c>
      <c r="P26" s="44">
        <v>0.87148800000000004</v>
      </c>
      <c r="Q26" s="44"/>
      <c r="R26" s="47">
        <f>IF(P26="","",T26*M26*LOOKUP(RIGHT($D$2,3),定数!$A$6:$A$13,定数!$B$6:$B$13))</f>
        <v>11459.030365148363</v>
      </c>
      <c r="S26" s="47"/>
      <c r="T26" s="48">
        <f t="shared" si="3"/>
        <v>49.420000000000016</v>
      </c>
      <c r="U26" s="48"/>
      <c r="V26" t="str">
        <f t="shared" si="5"/>
        <v/>
      </c>
      <c r="W26">
        <f t="shared" si="2"/>
        <v>0</v>
      </c>
    </row>
    <row r="27" spans="2:23" x14ac:dyDescent="0.2">
      <c r="B27" s="42">
        <v>19</v>
      </c>
      <c r="C27" s="43">
        <f t="shared" si="1"/>
        <v>318300.73109116341</v>
      </c>
      <c r="D27" s="43"/>
      <c r="E27" s="42">
        <v>2014</v>
      </c>
      <c r="F27" s="8">
        <v>43704</v>
      </c>
      <c r="G27" s="42" t="s">
        <v>4</v>
      </c>
      <c r="H27" s="44">
        <v>0.91613999999999995</v>
      </c>
      <c r="I27" s="44"/>
      <c r="J27" s="42">
        <v>36.299999999999997</v>
      </c>
      <c r="K27" s="45">
        <f t="shared" si="0"/>
        <v>9549.0219327349023</v>
      </c>
      <c r="L27" s="46"/>
      <c r="M27" s="6">
        <f>IF(J27="","",(K27/J27)/LOOKUP(RIGHT($D$2,3),定数!$A$6:$A$13,定数!$B$6:$B$13))</f>
        <v>2.3914405040658413</v>
      </c>
      <c r="N27" s="42">
        <v>2014</v>
      </c>
      <c r="O27" s="8">
        <v>43710</v>
      </c>
      <c r="P27" s="44">
        <v>0.92064999999999997</v>
      </c>
      <c r="Q27" s="44"/>
      <c r="R27" s="47">
        <f>IF(P27="","",T27*M27*LOOKUP(RIGHT($D$2,3),定数!$A$6:$A$13,定数!$B$6:$B$13))</f>
        <v>11863.936340670674</v>
      </c>
      <c r="S27" s="47"/>
      <c r="T27" s="48">
        <f t="shared" si="3"/>
        <v>45.100000000000136</v>
      </c>
      <c r="U27" s="48"/>
      <c r="V27" t="str">
        <f t="shared" si="5"/>
        <v/>
      </c>
      <c r="W27">
        <f t="shared" si="2"/>
        <v>0</v>
      </c>
    </row>
    <row r="28" spans="2:23" x14ac:dyDescent="0.2">
      <c r="B28" s="42">
        <v>20</v>
      </c>
      <c r="C28" s="43">
        <f t="shared" si="1"/>
        <v>330164.6674318341</v>
      </c>
      <c r="D28" s="43"/>
      <c r="E28" s="42">
        <v>2014</v>
      </c>
      <c r="F28" s="8">
        <v>43731</v>
      </c>
      <c r="G28" s="42" t="s">
        <v>4</v>
      </c>
      <c r="H28" s="44">
        <v>0.94030000000000002</v>
      </c>
      <c r="I28" s="44"/>
      <c r="J28" s="42">
        <v>50.9</v>
      </c>
      <c r="K28" s="45">
        <f t="shared" si="0"/>
        <v>9904.9400229550229</v>
      </c>
      <c r="L28" s="46"/>
      <c r="M28" s="6">
        <f>IF(J28="","",(K28/J28)/LOOKUP(RIGHT($D$2,3),定数!$A$6:$A$13,定数!$B$6:$B$13))</f>
        <v>1.7690551925263482</v>
      </c>
      <c r="N28" s="42">
        <v>2014</v>
      </c>
      <c r="O28" s="8">
        <v>43733</v>
      </c>
      <c r="P28" s="44">
        <v>0.94666399999999995</v>
      </c>
      <c r="Q28" s="44"/>
      <c r="R28" s="47">
        <f>IF(P28="","",T28*M28*LOOKUP(RIGHT($D$2,3),定数!$A$6:$A$13,定数!$B$6:$B$13))</f>
        <v>12384.093969761303</v>
      </c>
      <c r="S28" s="47"/>
      <c r="T28" s="48">
        <f t="shared" si="3"/>
        <v>63.639999999999254</v>
      </c>
      <c r="U28" s="48"/>
      <c r="V28" t="str">
        <f t="shared" si="5"/>
        <v/>
      </c>
      <c r="W28">
        <f t="shared" si="2"/>
        <v>0</v>
      </c>
    </row>
    <row r="29" spans="2:23" x14ac:dyDescent="0.2">
      <c r="B29" s="42">
        <v>21</v>
      </c>
      <c r="C29" s="43">
        <f t="shared" si="1"/>
        <v>342548.76140159537</v>
      </c>
      <c r="D29" s="43"/>
      <c r="E29" s="42">
        <v>2014</v>
      </c>
      <c r="F29" s="8">
        <v>43828</v>
      </c>
      <c r="G29" s="42" t="s">
        <v>4</v>
      </c>
      <c r="H29" s="44">
        <v>0.99077999999999999</v>
      </c>
      <c r="I29" s="44"/>
      <c r="J29" s="42">
        <v>65.599999999999994</v>
      </c>
      <c r="K29" s="45">
        <f t="shared" si="0"/>
        <v>10276.46284204786</v>
      </c>
      <c r="L29" s="46"/>
      <c r="M29" s="6">
        <f>IF(J29="","",(K29/J29)/LOOKUP(RIGHT($D$2,3),定数!$A$6:$A$13,定数!$B$6:$B$13))</f>
        <v>1.4241217907494264</v>
      </c>
      <c r="N29" s="42">
        <v>2015</v>
      </c>
      <c r="O29" s="8">
        <v>43467</v>
      </c>
      <c r="P29" s="44">
        <v>0.99901099999999998</v>
      </c>
      <c r="Q29" s="44"/>
      <c r="R29" s="47">
        <f>IF(P29="","",T29*M29*LOOKUP(RIGHT($D$2,3),定数!$A$6:$A$13,定数!$B$6:$B$13))</f>
        <v>12894.141105624363</v>
      </c>
      <c r="S29" s="47"/>
      <c r="T29" s="48">
        <f t="shared" si="3"/>
        <v>82.309999999999889</v>
      </c>
      <c r="U29" s="48"/>
      <c r="V29" t="str">
        <f t="shared" si="5"/>
        <v/>
      </c>
      <c r="W29">
        <f t="shared" si="2"/>
        <v>0</v>
      </c>
    </row>
    <row r="30" spans="2:23" x14ac:dyDescent="0.2">
      <c r="B30" s="42">
        <v>22</v>
      </c>
      <c r="C30" s="43">
        <f t="shared" si="1"/>
        <v>355442.90250721975</v>
      </c>
      <c r="D30" s="43"/>
      <c r="E30" s="42">
        <v>2015</v>
      </c>
      <c r="F30" s="8">
        <v>43505</v>
      </c>
      <c r="G30" s="42" t="s">
        <v>4</v>
      </c>
      <c r="H30" s="44">
        <v>0.92866000000000004</v>
      </c>
      <c r="I30" s="44"/>
      <c r="J30" s="42">
        <v>92</v>
      </c>
      <c r="K30" s="45">
        <f t="shared" si="0"/>
        <v>10663.287075216593</v>
      </c>
      <c r="L30" s="46"/>
      <c r="M30" s="6">
        <f>IF(J30="","",(K30/J30)/LOOKUP(RIGHT($D$2,3),定数!$A$6:$A$13,定数!$B$6:$B$13))</f>
        <v>1.0536844935984775</v>
      </c>
      <c r="N30" s="42">
        <v>2015</v>
      </c>
      <c r="O30" s="8">
        <v>43514</v>
      </c>
      <c r="P30" s="44">
        <v>0.94024399999999997</v>
      </c>
      <c r="Q30" s="44"/>
      <c r="R30" s="47">
        <f>IF(P30="","",T30*M30*LOOKUP(RIGHT($D$2,3),定数!$A$6:$A$13,定数!$B$6:$B$13))</f>
        <v>13426.469291229156</v>
      </c>
      <c r="S30" s="47"/>
      <c r="T30" s="48">
        <f t="shared" si="3"/>
        <v>115.83999999999928</v>
      </c>
      <c r="U30" s="48"/>
      <c r="V30" t="str">
        <f t="shared" si="5"/>
        <v/>
      </c>
      <c r="W30">
        <f t="shared" si="2"/>
        <v>0</v>
      </c>
    </row>
    <row r="31" spans="2:23" x14ac:dyDescent="0.2">
      <c r="B31" s="42">
        <v>23</v>
      </c>
      <c r="C31" s="43">
        <f t="shared" si="1"/>
        <v>368869.3717984489</v>
      </c>
      <c r="D31" s="43"/>
      <c r="E31" s="42">
        <v>2015</v>
      </c>
      <c r="F31" s="8">
        <v>43627</v>
      </c>
      <c r="G31" s="42" t="s">
        <v>3</v>
      </c>
      <c r="H31" s="44">
        <v>0.92957000000000001</v>
      </c>
      <c r="I31" s="44"/>
      <c r="J31" s="42">
        <v>110.3</v>
      </c>
      <c r="K31" s="45">
        <f t="shared" si="0"/>
        <v>11066.081153953466</v>
      </c>
      <c r="L31" s="46"/>
      <c r="M31" s="6">
        <f>IF(J31="","",(K31/J31)/LOOKUP(RIGHT($D$2,3),定数!$A$6:$A$13,定数!$B$6:$B$13))</f>
        <v>0.91206471226847985</v>
      </c>
      <c r="N31" s="42">
        <v>2015</v>
      </c>
      <c r="O31" s="8">
        <v>43634</v>
      </c>
      <c r="P31" s="44">
        <v>0.91566199999999998</v>
      </c>
      <c r="Q31" s="44"/>
      <c r="R31" s="47">
        <f>IF(P31="","",T31*M31*LOOKUP(RIGHT($D$2,3),定数!$A$6:$A$13,定数!$B$6:$B$13))</f>
        <v>13953.495620053052</v>
      </c>
      <c r="S31" s="47"/>
      <c r="T31" s="48">
        <f t="shared" si="3"/>
        <v>139.08000000000033</v>
      </c>
      <c r="U31" s="48"/>
      <c r="V31" t="str">
        <f t="shared" si="5"/>
        <v/>
      </c>
      <c r="W31">
        <f t="shared" si="2"/>
        <v>0</v>
      </c>
    </row>
    <row r="32" spans="2:23" x14ac:dyDescent="0.2">
      <c r="B32" s="42">
        <v>24</v>
      </c>
      <c r="C32" s="43">
        <f t="shared" si="1"/>
        <v>382822.86741850193</v>
      </c>
      <c r="D32" s="43"/>
      <c r="E32" s="42">
        <v>2015</v>
      </c>
      <c r="F32" s="8">
        <v>43631</v>
      </c>
      <c r="G32" s="42" t="s">
        <v>3</v>
      </c>
      <c r="H32" s="44">
        <v>0.92725999999999997</v>
      </c>
      <c r="I32" s="44"/>
      <c r="J32" s="42">
        <v>110.7</v>
      </c>
      <c r="K32" s="45">
        <f t="shared" si="0"/>
        <v>11484.686022555057</v>
      </c>
      <c r="L32" s="46"/>
      <c r="M32" s="6">
        <f>IF(J32="","",(K32/J32)/LOOKUP(RIGHT($D$2,3),定数!$A$6:$A$13,定数!$B$6:$B$13))</f>
        <v>0.94314576846144837</v>
      </c>
      <c r="N32" s="42">
        <v>2015</v>
      </c>
      <c r="O32" s="8">
        <v>43639</v>
      </c>
      <c r="P32" s="44">
        <v>0.93833</v>
      </c>
      <c r="Q32" s="44"/>
      <c r="R32" s="47">
        <f>IF(P32="","",T32*M32*LOOKUP(RIGHT($D$2,3),定数!$A$6:$A$13,定数!$B$6:$B$13))</f>
        <v>-11484.686022555081</v>
      </c>
      <c r="S32" s="47"/>
      <c r="T32" s="48">
        <f t="shared" si="3"/>
        <v>-110.70000000000024</v>
      </c>
      <c r="U32" s="48"/>
      <c r="V32" t="str">
        <f t="shared" si="5"/>
        <v/>
      </c>
      <c r="W32">
        <f t="shared" si="2"/>
        <v>1</v>
      </c>
    </row>
    <row r="33" spans="2:23" x14ac:dyDescent="0.2">
      <c r="B33" s="42">
        <v>25</v>
      </c>
      <c r="C33" s="43">
        <f t="shared" si="1"/>
        <v>371338.18139594683</v>
      </c>
      <c r="D33" s="43"/>
      <c r="E33" s="42">
        <v>2015</v>
      </c>
      <c r="F33" s="8">
        <v>43669</v>
      </c>
      <c r="G33" s="42" t="s">
        <v>4</v>
      </c>
      <c r="H33" s="44">
        <v>0.96031</v>
      </c>
      <c r="I33" s="44"/>
      <c r="J33" s="42">
        <v>78.599999999999994</v>
      </c>
      <c r="K33" s="45">
        <f t="shared" si="0"/>
        <v>11140.145441878405</v>
      </c>
      <c r="L33" s="46"/>
      <c r="M33" s="6">
        <f>IF(J33="","",(K33/J33)/LOOKUP(RIGHT($D$2,3),定数!$A$6:$A$13,定数!$B$6:$B$13))</f>
        <v>1.2884739118526956</v>
      </c>
      <c r="N33" s="42">
        <v>2015</v>
      </c>
      <c r="O33" s="8">
        <v>43676</v>
      </c>
      <c r="P33" s="44">
        <v>0.97019200000000005</v>
      </c>
      <c r="Q33" s="44"/>
      <c r="R33" s="47">
        <f>IF(P33="","",T33*M33*LOOKUP(RIGHT($D$2,3),定数!$A$6:$A$13,定数!$B$6:$B$13))</f>
        <v>14005.969116621254</v>
      </c>
      <c r="S33" s="47"/>
      <c r="T33" s="48">
        <f t="shared" si="3"/>
        <v>98.820000000000576</v>
      </c>
      <c r="U33" s="48"/>
      <c r="V33" t="str">
        <f t="shared" si="5"/>
        <v/>
      </c>
      <c r="W33">
        <f t="shared" si="2"/>
        <v>0</v>
      </c>
    </row>
    <row r="34" spans="2:23" x14ac:dyDescent="0.2">
      <c r="B34" s="42">
        <v>26</v>
      </c>
      <c r="C34" s="43">
        <f t="shared" si="1"/>
        <v>385344.15051256807</v>
      </c>
      <c r="D34" s="43"/>
      <c r="E34" s="42">
        <v>2015</v>
      </c>
      <c r="F34" s="8">
        <v>43673</v>
      </c>
      <c r="G34" s="42" t="s">
        <v>4</v>
      </c>
      <c r="H34" s="44">
        <v>0.96326999999999996</v>
      </c>
      <c r="I34" s="44"/>
      <c r="J34" s="42">
        <v>103.3</v>
      </c>
      <c r="K34" s="45">
        <f t="shared" si="0"/>
        <v>11560.324515377042</v>
      </c>
      <c r="L34" s="46"/>
      <c r="M34" s="6">
        <f>IF(J34="","",(K34/J34)/LOOKUP(RIGHT($D$2,3),定数!$A$6:$A$13,定数!$B$6:$B$13))</f>
        <v>1.0173655298228499</v>
      </c>
      <c r="N34" s="42">
        <v>2015</v>
      </c>
      <c r="O34" s="8">
        <v>43681</v>
      </c>
      <c r="P34" s="44">
        <v>0.97628899999999996</v>
      </c>
      <c r="Q34" s="44"/>
      <c r="R34" s="47">
        <f>IF(P34="","",T34*M34*LOOKUP(RIGHT($D$2,3),定数!$A$6:$A$13,定数!$B$6:$B$13))</f>
        <v>14569.590016040054</v>
      </c>
      <c r="S34" s="47"/>
      <c r="T34" s="48">
        <f t="shared" si="3"/>
        <v>130.19000000000003</v>
      </c>
      <c r="U34" s="48"/>
      <c r="V34" t="str">
        <f t="shared" si="5"/>
        <v/>
      </c>
      <c r="W34">
        <f t="shared" si="2"/>
        <v>0</v>
      </c>
    </row>
    <row r="35" spans="2:23" x14ac:dyDescent="0.2">
      <c r="B35" s="42">
        <v>27</v>
      </c>
      <c r="C35" s="43">
        <f t="shared" si="1"/>
        <v>399913.74052860815</v>
      </c>
      <c r="D35" s="43"/>
      <c r="E35" s="42">
        <v>2015</v>
      </c>
      <c r="F35" s="8">
        <v>43677</v>
      </c>
      <c r="G35" s="42" t="s">
        <v>4</v>
      </c>
      <c r="H35" s="44">
        <v>0.96848000000000001</v>
      </c>
      <c r="I35" s="44"/>
      <c r="J35" s="42">
        <v>137.4</v>
      </c>
      <c r="K35" s="45">
        <f t="shared" si="0"/>
        <v>11997.412215858243</v>
      </c>
      <c r="L35" s="46"/>
      <c r="M35" s="6">
        <f>IF(J35="","",(K35/J35)/LOOKUP(RIGHT($D$2,3),定数!$A$6:$A$13,定数!$B$6:$B$13))</f>
        <v>0.79379464177969061</v>
      </c>
      <c r="N35" s="42">
        <v>2015</v>
      </c>
      <c r="O35" s="8">
        <v>43684</v>
      </c>
      <c r="P35" s="44">
        <v>0.98582999999999998</v>
      </c>
      <c r="Q35" s="44"/>
      <c r="R35" s="47">
        <f>IF(P35="","",T35*M35*LOOKUP(RIGHT($D$2,3),定数!$A$6:$A$13,定数!$B$6:$B$13))</f>
        <v>15149.570738365375</v>
      </c>
      <c r="S35" s="47"/>
      <c r="T35" s="48">
        <f t="shared" si="3"/>
        <v>173.49999999999977</v>
      </c>
      <c r="U35" s="48"/>
      <c r="V35" t="str">
        <f t="shared" si="5"/>
        <v/>
      </c>
      <c r="W35">
        <f t="shared" si="2"/>
        <v>0</v>
      </c>
    </row>
    <row r="36" spans="2:23" x14ac:dyDescent="0.2">
      <c r="B36" s="42">
        <v>28</v>
      </c>
      <c r="C36" s="43">
        <f t="shared" si="1"/>
        <v>415063.3112669735</v>
      </c>
      <c r="D36" s="43"/>
      <c r="E36" s="42">
        <v>2016</v>
      </c>
      <c r="F36" s="8">
        <v>43561</v>
      </c>
      <c r="G36" s="42" t="s">
        <v>3</v>
      </c>
      <c r="H36" s="44">
        <v>0.95281000000000005</v>
      </c>
      <c r="I36" s="44"/>
      <c r="J36" s="42">
        <v>92.5</v>
      </c>
      <c r="K36" s="45">
        <f t="shared" si="0"/>
        <v>12451.899338009205</v>
      </c>
      <c r="L36" s="46"/>
      <c r="M36" s="6">
        <f>IF(J36="","",(K36/J36)/LOOKUP(RIGHT($D$2,3),定数!$A$6:$A$13,定数!$B$6:$B$13))</f>
        <v>1.2237738907134352</v>
      </c>
      <c r="N36" s="42">
        <v>2016</v>
      </c>
      <c r="O36" s="8">
        <v>43569</v>
      </c>
      <c r="P36" s="44">
        <v>0.96206000000000003</v>
      </c>
      <c r="Q36" s="44"/>
      <c r="R36" s="47">
        <f>IF(P36="","",T36*M36*LOOKUP(RIGHT($D$2,3),定数!$A$6:$A$13,定数!$B$6:$B$13))</f>
        <v>-12451.899338009176</v>
      </c>
      <c r="S36" s="47"/>
      <c r="T36" s="48">
        <f t="shared" si="3"/>
        <v>-92.499999999999801</v>
      </c>
      <c r="U36" s="48"/>
      <c r="V36" t="str">
        <f t="shared" si="5"/>
        <v/>
      </c>
      <c r="W36">
        <f t="shared" si="2"/>
        <v>1</v>
      </c>
    </row>
    <row r="37" spans="2:23" x14ac:dyDescent="0.2">
      <c r="B37" s="42">
        <v>29</v>
      </c>
      <c r="C37" s="43">
        <f t="shared" si="1"/>
        <v>402611.41192896431</v>
      </c>
      <c r="D37" s="43"/>
      <c r="E37" s="42">
        <v>2016</v>
      </c>
      <c r="F37" s="8">
        <v>43635</v>
      </c>
      <c r="G37" s="42" t="s">
        <v>3</v>
      </c>
      <c r="H37" s="44">
        <v>0.95823000000000003</v>
      </c>
      <c r="I37" s="44"/>
      <c r="J37" s="42">
        <v>58.9</v>
      </c>
      <c r="K37" s="45">
        <f t="shared" si="0"/>
        <v>12078.342357868929</v>
      </c>
      <c r="L37" s="46"/>
      <c r="M37" s="6">
        <f>IF(J37="","",(K37/J37)/LOOKUP(RIGHT($D$2,3),定数!$A$6:$A$13,定数!$B$6:$B$13))</f>
        <v>1.8642294116173683</v>
      </c>
      <c r="N37" s="42">
        <v>2016</v>
      </c>
      <c r="O37" s="8">
        <v>43731</v>
      </c>
      <c r="P37" s="44">
        <v>0.96411999999999998</v>
      </c>
      <c r="Q37" s="44"/>
      <c r="R37" s="47">
        <f>IF(P37="","",T37*M37*LOOKUP(RIGHT($D$2,3),定数!$A$6:$A$13,定数!$B$6:$B$13))</f>
        <v>-12078.342357868829</v>
      </c>
      <c r="S37" s="47"/>
      <c r="T37" s="48">
        <f t="shared" si="3"/>
        <v>-58.899999999999508</v>
      </c>
      <c r="U37" s="48"/>
      <c r="V37" t="str">
        <f t="shared" si="5"/>
        <v/>
      </c>
      <c r="W37">
        <f t="shared" si="2"/>
        <v>2</v>
      </c>
    </row>
    <row r="38" spans="2:23" x14ac:dyDescent="0.2">
      <c r="B38" s="42">
        <v>30</v>
      </c>
      <c r="C38" s="43">
        <f t="shared" si="1"/>
        <v>390533.06957109546</v>
      </c>
      <c r="D38" s="43"/>
      <c r="E38" s="42">
        <v>2016</v>
      </c>
      <c r="F38" s="8">
        <v>43798</v>
      </c>
      <c r="G38" s="42" t="s">
        <v>4</v>
      </c>
      <c r="H38" s="44">
        <v>1.0177</v>
      </c>
      <c r="I38" s="44"/>
      <c r="J38" s="42">
        <v>69.7</v>
      </c>
      <c r="K38" s="45">
        <f t="shared" si="0"/>
        <v>11715.992087132863</v>
      </c>
      <c r="L38" s="46"/>
      <c r="M38" s="6">
        <f>IF(J38="","",(K38/J38)/LOOKUP(RIGHT($D$2,3),定数!$A$6:$A$13,定数!$B$6:$B$13))</f>
        <v>1.5281064415198724</v>
      </c>
      <c r="N38" s="42">
        <v>2016</v>
      </c>
      <c r="O38" s="8">
        <v>43799</v>
      </c>
      <c r="P38" s="44">
        <v>1.0107299999999999</v>
      </c>
      <c r="Q38" s="44"/>
      <c r="R38" s="47">
        <f>IF(P38="","",T38*M38*LOOKUP(RIGHT($D$2,3),定数!$A$6:$A$13,定数!$B$6:$B$13))</f>
        <v>-11715.992087133101</v>
      </c>
      <c r="S38" s="47"/>
      <c r="T38" s="48">
        <f t="shared" si="3"/>
        <v>-69.700000000001424</v>
      </c>
      <c r="U38" s="48"/>
      <c r="V38" t="str">
        <f t="shared" si="5"/>
        <v/>
      </c>
      <c r="W38">
        <f t="shared" si="2"/>
        <v>3</v>
      </c>
    </row>
    <row r="39" spans="2:23" x14ac:dyDescent="0.2">
      <c r="B39" s="42">
        <v>31</v>
      </c>
      <c r="C39" s="43">
        <f t="shared" si="1"/>
        <v>378817.07748396235</v>
      </c>
      <c r="D39" s="43"/>
      <c r="E39" s="42">
        <v>2017</v>
      </c>
      <c r="F39" s="8">
        <v>43492</v>
      </c>
      <c r="G39" s="42" t="s">
        <v>3</v>
      </c>
      <c r="H39" s="44">
        <v>0.99682000000000004</v>
      </c>
      <c r="I39" s="44"/>
      <c r="J39" s="42">
        <v>59.3</v>
      </c>
      <c r="K39" s="45">
        <f t="shared" si="0"/>
        <v>11364.51232451887</v>
      </c>
      <c r="L39" s="46"/>
      <c r="M39" s="6">
        <f>IF(J39="","",(K39/J39)/LOOKUP(RIGHT($D$2,3),定数!$A$6:$A$13,定数!$B$6:$B$13))</f>
        <v>1.742221726892361</v>
      </c>
      <c r="N39" s="42">
        <v>2017</v>
      </c>
      <c r="O39" s="8">
        <v>43495</v>
      </c>
      <c r="P39" s="44">
        <v>1.00275</v>
      </c>
      <c r="Q39" s="44"/>
      <c r="R39" s="47">
        <f>IF(P39="","",T39*M39*LOOKUP(RIGHT($D$2,3),定数!$A$6:$A$13,定数!$B$6:$B$13))</f>
        <v>-11364.512324518853</v>
      </c>
      <c r="S39" s="47"/>
      <c r="T39" s="48">
        <f t="shared" si="3"/>
        <v>-59.299999999999912</v>
      </c>
      <c r="U39" s="48"/>
      <c r="V39" t="str">
        <f t="shared" si="5"/>
        <v/>
      </c>
      <c r="W39">
        <f t="shared" si="2"/>
        <v>4</v>
      </c>
    </row>
    <row r="40" spans="2:23" x14ac:dyDescent="0.2">
      <c r="B40" s="42">
        <v>32</v>
      </c>
      <c r="C40" s="43">
        <f t="shared" si="1"/>
        <v>367452.56515944347</v>
      </c>
      <c r="D40" s="43"/>
      <c r="E40" s="42">
        <v>2017</v>
      </c>
      <c r="F40" s="8">
        <v>43520</v>
      </c>
      <c r="G40" s="42" t="s">
        <v>4</v>
      </c>
      <c r="H40" s="44">
        <v>1.0080100000000001</v>
      </c>
      <c r="I40" s="44"/>
      <c r="J40" s="42">
        <v>55.1</v>
      </c>
      <c r="K40" s="45">
        <f t="shared" si="0"/>
        <v>11023.576954783304</v>
      </c>
      <c r="L40" s="46"/>
      <c r="M40" s="6">
        <f>IF(J40="","",(K40/J40)/LOOKUP(RIGHT($D$2,3),定数!$A$6:$A$13,定数!$B$6:$B$13))</f>
        <v>1.8187719773607167</v>
      </c>
      <c r="N40" s="42">
        <v>2017</v>
      </c>
      <c r="O40" s="8">
        <v>43525</v>
      </c>
      <c r="P40" s="44">
        <v>1.0024999999999999</v>
      </c>
      <c r="Q40" s="44"/>
      <c r="R40" s="47">
        <f>IF(P40="","",T40*M40*LOOKUP(RIGHT($D$2,3),定数!$A$6:$A$13,定数!$B$6:$B$13))</f>
        <v>-11023.576954783557</v>
      </c>
      <c r="S40" s="47"/>
      <c r="T40" s="48">
        <f t="shared" si="3"/>
        <v>-55.100000000001259</v>
      </c>
      <c r="U40" s="48"/>
      <c r="V40" t="str">
        <f t="shared" si="5"/>
        <v/>
      </c>
      <c r="W40">
        <f t="shared" si="2"/>
        <v>5</v>
      </c>
    </row>
    <row r="41" spans="2:23" x14ac:dyDescent="0.2">
      <c r="B41" s="42">
        <v>33</v>
      </c>
      <c r="C41" s="43">
        <f t="shared" si="1"/>
        <v>356428.98820465989</v>
      </c>
      <c r="D41" s="43"/>
      <c r="E41" s="42">
        <v>2017</v>
      </c>
      <c r="F41" s="8">
        <v>43526</v>
      </c>
      <c r="G41" s="42" t="s">
        <v>4</v>
      </c>
      <c r="H41" s="44">
        <v>1.0141199999999999</v>
      </c>
      <c r="I41" s="44"/>
      <c r="J41" s="42">
        <v>76.599999999999994</v>
      </c>
      <c r="K41" s="45">
        <f t="shared" si="0"/>
        <v>10692.869646139796</v>
      </c>
      <c r="L41" s="46"/>
      <c r="M41" s="6">
        <f>IF(J41="","",(K41/J41)/LOOKUP(RIGHT($D$2,3),定数!$A$6:$A$13,定数!$B$6:$B$13))</f>
        <v>1.269032713759767</v>
      </c>
      <c r="N41" s="42">
        <v>2017</v>
      </c>
      <c r="O41" s="8">
        <v>43540</v>
      </c>
      <c r="P41" s="44">
        <v>1.0064599999999999</v>
      </c>
      <c r="Q41" s="44"/>
      <c r="R41" s="47">
        <f>IF(P41="","",T41*M41*LOOKUP(RIGHT($D$2,3),定数!$A$6:$A$13,定数!$B$6:$B$13))</f>
        <v>-10692.869646139796</v>
      </c>
      <c r="S41" s="47"/>
      <c r="T41" s="48">
        <f t="shared" si="3"/>
        <v>-76.599999999999994</v>
      </c>
      <c r="U41" s="48"/>
      <c r="V41" t="str">
        <f t="shared" si="5"/>
        <v/>
      </c>
      <c r="W41">
        <f t="shared" si="2"/>
        <v>6</v>
      </c>
    </row>
    <row r="42" spans="2:23" x14ac:dyDescent="0.2">
      <c r="B42" s="42">
        <v>34</v>
      </c>
      <c r="C42" s="43">
        <f t="shared" si="1"/>
        <v>345736.1185585201</v>
      </c>
      <c r="D42" s="43"/>
      <c r="E42" s="42">
        <v>2017</v>
      </c>
      <c r="F42" s="8">
        <v>43587</v>
      </c>
      <c r="G42" s="42" t="s">
        <v>3</v>
      </c>
      <c r="H42" s="44">
        <v>0.99294000000000004</v>
      </c>
      <c r="I42" s="44"/>
      <c r="J42" s="42">
        <v>35.200000000000003</v>
      </c>
      <c r="K42" s="45">
        <f t="shared" si="0"/>
        <v>10372.083556755602</v>
      </c>
      <c r="L42" s="46"/>
      <c r="M42" s="6">
        <f>IF(J42="","",(K42/J42)/LOOKUP(RIGHT($D$2,3),定数!$A$6:$A$13,定数!$B$6:$B$13))</f>
        <v>2.6787405880050623</v>
      </c>
      <c r="N42" s="42">
        <v>2017</v>
      </c>
      <c r="O42" s="8">
        <v>43590</v>
      </c>
      <c r="P42" s="44">
        <v>0.98856999999999995</v>
      </c>
      <c r="Q42" s="44"/>
      <c r="R42" s="47">
        <f>IF(P42="","",T42*M42*LOOKUP(RIGHT($D$2,3),定数!$A$6:$A$13,定数!$B$6:$B$13))</f>
        <v>12876.706006540619</v>
      </c>
      <c r="S42" s="47"/>
      <c r="T42" s="48">
        <f t="shared" si="3"/>
        <v>43.700000000000962</v>
      </c>
      <c r="U42" s="48"/>
      <c r="V42" t="str">
        <f t="shared" si="5"/>
        <v/>
      </c>
      <c r="W42">
        <f t="shared" si="2"/>
        <v>0</v>
      </c>
    </row>
    <row r="43" spans="2:23" x14ac:dyDescent="0.2">
      <c r="B43" s="42">
        <v>35</v>
      </c>
      <c r="C43" s="43">
        <f t="shared" si="1"/>
        <v>358612.82456506073</v>
      </c>
      <c r="D43" s="43"/>
      <c r="E43" s="42">
        <v>2017</v>
      </c>
      <c r="F43" s="8">
        <v>43589</v>
      </c>
      <c r="G43" s="42" t="s">
        <v>3</v>
      </c>
      <c r="H43" s="44">
        <v>0.99011000000000005</v>
      </c>
      <c r="I43" s="44"/>
      <c r="J43" s="42">
        <v>55.2</v>
      </c>
      <c r="K43" s="45">
        <f t="shared" si="0"/>
        <v>10758.384736951821</v>
      </c>
      <c r="L43" s="46"/>
      <c r="M43" s="6">
        <f>IF(J43="","",(K43/J43)/LOOKUP(RIGHT($D$2,3),定数!$A$6:$A$13,定数!$B$6:$B$13))</f>
        <v>1.7718024929103788</v>
      </c>
      <c r="N43" s="42">
        <v>2017</v>
      </c>
      <c r="O43" s="8">
        <v>43593</v>
      </c>
      <c r="P43" s="44">
        <v>0.99563000000000001</v>
      </c>
      <c r="Q43" s="44"/>
      <c r="R43" s="47">
        <f>IF(P43="","",T43*M43*LOOKUP(RIGHT($D$2,3),定数!$A$6:$A$13,定数!$B$6:$B$13))</f>
        <v>-10758.384736951761</v>
      </c>
      <c r="S43" s="47"/>
      <c r="T43" s="48">
        <f t="shared" si="3"/>
        <v>-55.19999999999969</v>
      </c>
      <c r="U43" s="48"/>
      <c r="V43" t="str">
        <f t="shared" si="5"/>
        <v/>
      </c>
      <c r="W43">
        <f t="shared" si="2"/>
        <v>1</v>
      </c>
    </row>
    <row r="44" spans="2:23" x14ac:dyDescent="0.2">
      <c r="B44" s="42">
        <v>36</v>
      </c>
      <c r="C44" s="43">
        <f t="shared" si="1"/>
        <v>347854.439828109</v>
      </c>
      <c r="D44" s="43"/>
      <c r="E44" s="42">
        <v>2017</v>
      </c>
      <c r="F44" s="8">
        <v>43635</v>
      </c>
      <c r="G44" s="42" t="s">
        <v>4</v>
      </c>
      <c r="H44" s="44">
        <v>0.97438999999999998</v>
      </c>
      <c r="I44" s="44"/>
      <c r="J44" s="42">
        <v>49</v>
      </c>
      <c r="K44" s="45">
        <f t="shared" si="0"/>
        <v>10435.633194843269</v>
      </c>
      <c r="L44" s="46"/>
      <c r="M44" s="6">
        <f>IF(J44="","",(K44/J44)/LOOKUP(RIGHT($D$2,3),定数!$A$6:$A$13,定数!$B$6:$B$13))</f>
        <v>1.9361100547019052</v>
      </c>
      <c r="N44" s="42">
        <v>2017</v>
      </c>
      <c r="O44" s="8">
        <v>43639</v>
      </c>
      <c r="P44" s="44">
        <v>0.96948999999999996</v>
      </c>
      <c r="Q44" s="44"/>
      <c r="R44" s="47">
        <f>IF(P44="","",T44*M44*LOOKUP(RIGHT($D$2,3),定数!$A$6:$A$13,定数!$B$6:$B$13))</f>
        <v>-10435.633194843302</v>
      </c>
      <c r="S44" s="47"/>
      <c r="T44" s="48">
        <f t="shared" si="3"/>
        <v>-49.000000000000156</v>
      </c>
      <c r="U44" s="48"/>
      <c r="V44" t="str">
        <f t="shared" si="5"/>
        <v/>
      </c>
      <c r="W44">
        <f t="shared" si="2"/>
        <v>2</v>
      </c>
    </row>
    <row r="45" spans="2:23" x14ac:dyDescent="0.2">
      <c r="B45" s="42">
        <v>37</v>
      </c>
      <c r="C45" s="43">
        <f t="shared" si="1"/>
        <v>337418.80663326569</v>
      </c>
      <c r="D45" s="43"/>
      <c r="E45" s="42">
        <v>2017</v>
      </c>
      <c r="F45" s="8">
        <v>43713</v>
      </c>
      <c r="G45" s="42" t="s">
        <v>3</v>
      </c>
      <c r="H45" s="44">
        <v>0.95428000000000002</v>
      </c>
      <c r="I45" s="44"/>
      <c r="J45" s="42">
        <v>70.8</v>
      </c>
      <c r="K45" s="45">
        <f t="shared" si="0"/>
        <v>10122.56419899797</v>
      </c>
      <c r="L45" s="46"/>
      <c r="M45" s="6">
        <f>IF(J45="","",(K45/J45)/LOOKUP(RIGHT($D$2,3),定数!$A$6:$A$13,定数!$B$6:$B$13))</f>
        <v>1.2997642782483272</v>
      </c>
      <c r="N45" s="42">
        <v>2017</v>
      </c>
      <c r="O45" s="8">
        <v>43716</v>
      </c>
      <c r="P45" s="44">
        <v>0.94538800000000001</v>
      </c>
      <c r="Q45" s="44"/>
      <c r="R45" s="47">
        <f>IF(P45="","",T45*M45*LOOKUP(RIGHT($D$2,3),定数!$A$6:$A$13,定数!$B$6:$B$13))</f>
        <v>12713.254358402553</v>
      </c>
      <c r="S45" s="47"/>
      <c r="T45" s="48">
        <f t="shared" si="3"/>
        <v>88.920000000000115</v>
      </c>
      <c r="U45" s="48"/>
      <c r="V45" t="str">
        <f t="shared" si="5"/>
        <v/>
      </c>
      <c r="W45">
        <f t="shared" si="2"/>
        <v>0</v>
      </c>
    </row>
    <row r="46" spans="2:23" x14ac:dyDescent="0.2">
      <c r="B46" s="42">
        <v>38</v>
      </c>
      <c r="C46" s="43">
        <f t="shared" si="1"/>
        <v>350132.06099166826</v>
      </c>
      <c r="D46" s="43"/>
      <c r="E46" s="42">
        <v>2017</v>
      </c>
      <c r="F46" s="8">
        <v>43715</v>
      </c>
      <c r="G46" s="42" t="s">
        <v>3</v>
      </c>
      <c r="H46" s="44">
        <v>0.95077999999999996</v>
      </c>
      <c r="I46" s="44"/>
      <c r="J46" s="42">
        <v>85.8</v>
      </c>
      <c r="K46" s="45">
        <f t="shared" si="0"/>
        <v>10503.961829750047</v>
      </c>
      <c r="L46" s="46"/>
      <c r="M46" s="6">
        <f>IF(J46="","",(K46/J46)/LOOKUP(RIGHT($D$2,3),定数!$A$6:$A$13,定数!$B$6:$B$13))</f>
        <v>1.112943614086676</v>
      </c>
      <c r="N46" s="42">
        <v>2017</v>
      </c>
      <c r="O46" s="8">
        <v>43716</v>
      </c>
      <c r="P46" s="44">
        <v>0.93998300000000001</v>
      </c>
      <c r="Q46" s="44"/>
      <c r="R46" s="47">
        <f>IF(P46="","",T46*M46*LOOKUP(RIGHT($D$2,3),定数!$A$6:$A$13,定数!$B$6:$B$13))</f>
        <v>13218.097421423159</v>
      </c>
      <c r="S46" s="47"/>
      <c r="T46" s="48">
        <f t="shared" si="3"/>
        <v>107.96999999999946</v>
      </c>
      <c r="U46" s="48"/>
      <c r="V46" t="str">
        <f t="shared" si="5"/>
        <v/>
      </c>
      <c r="W46">
        <f t="shared" si="2"/>
        <v>0</v>
      </c>
    </row>
    <row r="47" spans="2:23" x14ac:dyDescent="0.2">
      <c r="B47" s="42">
        <v>39</v>
      </c>
      <c r="C47" s="43">
        <f t="shared" si="1"/>
        <v>363350.15841309144</v>
      </c>
      <c r="D47" s="43"/>
      <c r="E47" s="42">
        <v>2017</v>
      </c>
      <c r="F47" s="8">
        <v>43734</v>
      </c>
      <c r="G47" s="42" t="s">
        <v>4</v>
      </c>
      <c r="H47" s="44">
        <v>0.97258</v>
      </c>
      <c r="I47" s="44"/>
      <c r="J47" s="42">
        <v>84.2</v>
      </c>
      <c r="K47" s="45">
        <f t="shared" si="0"/>
        <v>10900.504752392742</v>
      </c>
      <c r="L47" s="46"/>
      <c r="M47" s="6">
        <f>IF(J47="","",(K47/J47)/LOOKUP(RIGHT($D$2,3),定数!$A$6:$A$13,定数!$B$6:$B$13))</f>
        <v>1.1769061490383008</v>
      </c>
      <c r="N47" s="42">
        <v>2017</v>
      </c>
      <c r="O47" s="8">
        <v>43756</v>
      </c>
      <c r="P47" s="44">
        <v>0.98317299999999996</v>
      </c>
      <c r="Q47" s="44"/>
      <c r="R47" s="47">
        <f>IF(P47="","",T47*M47*LOOKUP(RIGHT($D$2,3),定数!$A$6:$A$13,定数!$B$6:$B$13))</f>
        <v>13713.663520438946</v>
      </c>
      <c r="S47" s="47"/>
      <c r="T47" s="48">
        <f t="shared" si="3"/>
        <v>105.92999999999964</v>
      </c>
      <c r="U47" s="48"/>
      <c r="V47" t="str">
        <f t="shared" si="5"/>
        <v/>
      </c>
      <c r="W47">
        <f t="shared" si="2"/>
        <v>0</v>
      </c>
    </row>
    <row r="48" spans="2:23" x14ac:dyDescent="0.2">
      <c r="B48" s="42">
        <v>40</v>
      </c>
      <c r="C48" s="43">
        <f t="shared" si="1"/>
        <v>377063.82193353039</v>
      </c>
      <c r="D48" s="43"/>
      <c r="E48" s="42">
        <v>2017</v>
      </c>
      <c r="F48" s="8">
        <v>43742</v>
      </c>
      <c r="G48" s="42" t="s">
        <v>4</v>
      </c>
      <c r="H48" s="44">
        <v>0.97465000000000002</v>
      </c>
      <c r="I48" s="44"/>
      <c r="J48" s="42">
        <v>37.700000000000003</v>
      </c>
      <c r="K48" s="45">
        <f t="shared" si="0"/>
        <v>11311.914658005911</v>
      </c>
      <c r="L48" s="46"/>
      <c r="M48" s="6">
        <f>IF(J48="","",(K48/J48)/LOOKUP(RIGHT($D$2,3),定数!$A$6:$A$13,定数!$B$6:$B$13))</f>
        <v>2.7277344244046087</v>
      </c>
      <c r="N48" s="42">
        <v>2017</v>
      </c>
      <c r="O48" s="8">
        <v>43744</v>
      </c>
      <c r="P48" s="44">
        <v>0.97933800000000004</v>
      </c>
      <c r="Q48" s="44"/>
      <c r="R48" s="47">
        <f>IF(P48="","",T48*M48*LOOKUP(RIGHT($D$2,3),定数!$A$6:$A$13,定数!$B$6:$B$13))</f>
        <v>14066.380879769762</v>
      </c>
      <c r="S48" s="47"/>
      <c r="T48" s="48">
        <f t="shared" si="3"/>
        <v>46.880000000000251</v>
      </c>
      <c r="U48" s="48"/>
      <c r="V48" t="str">
        <f t="shared" si="5"/>
        <v/>
      </c>
      <c r="W48">
        <f t="shared" si="2"/>
        <v>0</v>
      </c>
    </row>
    <row r="49" spans="2:23" x14ac:dyDescent="0.2">
      <c r="B49" s="42">
        <v>41</v>
      </c>
      <c r="C49" s="43">
        <f t="shared" si="1"/>
        <v>391130.20281330013</v>
      </c>
      <c r="D49" s="43"/>
      <c r="E49" s="42">
        <v>2017</v>
      </c>
      <c r="F49" s="8">
        <v>43786</v>
      </c>
      <c r="G49" s="42" t="s">
        <v>3</v>
      </c>
      <c r="H49" s="44">
        <v>0.98955000000000004</v>
      </c>
      <c r="I49" s="44"/>
      <c r="J49" s="42">
        <v>49.3</v>
      </c>
      <c r="K49" s="45">
        <f t="shared" si="0"/>
        <v>11733.906084399003</v>
      </c>
      <c r="L49" s="46"/>
      <c r="M49" s="6">
        <f>IF(J49="","",(K49/J49)/LOOKUP(RIGHT($D$2,3),定数!$A$6:$A$13,定数!$B$6:$B$13))</f>
        <v>2.1637296854875538</v>
      </c>
      <c r="N49" s="42">
        <v>2017</v>
      </c>
      <c r="O49" s="8">
        <v>43790</v>
      </c>
      <c r="P49" s="44">
        <v>0.99448000000000003</v>
      </c>
      <c r="Q49" s="44"/>
      <c r="R49" s="47">
        <f>IF(P49="","",T49*M49*LOOKUP(RIGHT($D$2,3),定数!$A$6:$A$13,定数!$B$6:$B$13))</f>
        <v>-11733.906084398981</v>
      </c>
      <c r="S49" s="47"/>
      <c r="T49" s="48">
        <f t="shared" si="3"/>
        <v>-49.299999999999898</v>
      </c>
      <c r="U49" s="48"/>
      <c r="V49" t="str">
        <f t="shared" si="5"/>
        <v/>
      </c>
      <c r="W49">
        <f t="shared" si="2"/>
        <v>1</v>
      </c>
    </row>
    <row r="50" spans="2:23" x14ac:dyDescent="0.2">
      <c r="B50" s="42">
        <v>42</v>
      </c>
      <c r="C50" s="43">
        <f t="shared" si="1"/>
        <v>379396.29672890116</v>
      </c>
      <c r="D50" s="43"/>
      <c r="E50" s="42">
        <v>2018</v>
      </c>
      <c r="F50" s="8">
        <v>43539</v>
      </c>
      <c r="G50" s="42" t="s">
        <v>4</v>
      </c>
      <c r="H50" s="44">
        <v>0.94832000000000005</v>
      </c>
      <c r="I50" s="44"/>
      <c r="J50" s="42">
        <v>50.2</v>
      </c>
      <c r="K50" s="45">
        <f t="shared" si="0"/>
        <v>11381.888901867034</v>
      </c>
      <c r="L50" s="46"/>
      <c r="M50" s="6">
        <f>IF(J50="","",(K50/J50)/LOOKUP(RIGHT($D$2,3),定数!$A$6:$A$13,定数!$B$6:$B$13))</f>
        <v>2.061189587444229</v>
      </c>
      <c r="N50" s="42">
        <v>2018</v>
      </c>
      <c r="O50" s="8">
        <v>43543</v>
      </c>
      <c r="P50" s="44">
        <v>0.95459499999999997</v>
      </c>
      <c r="Q50" s="44"/>
      <c r="R50" s="47">
        <f>IF(P50="","",T50*M50*LOOKUP(RIGHT($D$2,3),定数!$A$6:$A$13,定数!$B$6:$B$13))</f>
        <v>14227.361127333608</v>
      </c>
      <c r="S50" s="47"/>
      <c r="T50" s="48">
        <f t="shared" si="3"/>
        <v>62.749999999999197</v>
      </c>
      <c r="U50" s="48"/>
      <c r="V50" t="str">
        <f t="shared" si="5"/>
        <v/>
      </c>
      <c r="W50">
        <f t="shared" si="2"/>
        <v>0</v>
      </c>
    </row>
    <row r="51" spans="2:23" x14ac:dyDescent="0.2">
      <c r="B51" s="42">
        <v>43</v>
      </c>
      <c r="C51" s="43">
        <f t="shared" si="1"/>
        <v>393623.65785623476</v>
      </c>
      <c r="D51" s="43"/>
      <c r="E51" s="42">
        <v>2018</v>
      </c>
      <c r="F51" s="8">
        <v>43627</v>
      </c>
      <c r="G51" s="42" t="s">
        <v>3</v>
      </c>
      <c r="H51" s="44">
        <v>0.98363</v>
      </c>
      <c r="I51" s="44"/>
      <c r="J51" s="42">
        <v>36.9</v>
      </c>
      <c r="K51" s="45">
        <f t="shared" si="0"/>
        <v>11808.709735687042</v>
      </c>
      <c r="L51" s="46"/>
      <c r="M51" s="6">
        <f>IF(J51="","",(K51/J51)/LOOKUP(RIGHT($D$2,3),定数!$A$6:$A$13,定数!$B$6:$B$13))</f>
        <v>2.9092657639041741</v>
      </c>
      <c r="N51" s="42">
        <v>2018</v>
      </c>
      <c r="O51" s="8">
        <v>43628</v>
      </c>
      <c r="P51" s="44">
        <v>0.98731999999999998</v>
      </c>
      <c r="Q51" s="44"/>
      <c r="R51" s="47">
        <f>IF(P51="","",T51*M51*LOOKUP(RIGHT($D$2,3),定数!$A$6:$A$13,定数!$B$6:$B$13))</f>
        <v>-11808.709735686949</v>
      </c>
      <c r="S51" s="47"/>
      <c r="T51" s="48">
        <f t="shared" si="3"/>
        <v>-36.899999999999707</v>
      </c>
      <c r="U51" s="48"/>
      <c r="V51" t="str">
        <f t="shared" si="5"/>
        <v/>
      </c>
      <c r="W51">
        <f t="shared" si="2"/>
        <v>1</v>
      </c>
    </row>
    <row r="52" spans="2:23" x14ac:dyDescent="0.2">
      <c r="B52" s="42">
        <v>44</v>
      </c>
      <c r="C52" s="43">
        <f t="shared" si="1"/>
        <v>381814.94812054781</v>
      </c>
      <c r="D52" s="43"/>
      <c r="E52" s="42">
        <v>2018</v>
      </c>
      <c r="F52" s="8">
        <v>43663</v>
      </c>
      <c r="G52" s="42" t="s">
        <v>4</v>
      </c>
      <c r="H52" s="44">
        <v>0.99878</v>
      </c>
      <c r="I52" s="44"/>
      <c r="J52" s="42">
        <v>61.1</v>
      </c>
      <c r="K52" s="45">
        <f t="shared" si="0"/>
        <v>11454.448443616433</v>
      </c>
      <c r="L52" s="46"/>
      <c r="M52" s="6">
        <f>IF(J52="","",(K52/J52)/LOOKUP(RIGHT($D$2,3),定数!$A$6:$A$13,定数!$B$6:$B$13))</f>
        <v>1.704277405686123</v>
      </c>
      <c r="N52" s="42">
        <v>2018</v>
      </c>
      <c r="O52" s="8">
        <v>43667</v>
      </c>
      <c r="P52" s="44">
        <v>0.99267000000000005</v>
      </c>
      <c r="Q52" s="44"/>
      <c r="R52" s="47">
        <f>IF(P52="","",T52*M52*LOOKUP(RIGHT($D$2,3),定数!$A$6:$A$13,定数!$B$6:$B$13))</f>
        <v>-11454.448443616337</v>
      </c>
      <c r="S52" s="47"/>
      <c r="T52" s="48">
        <f t="shared" si="3"/>
        <v>-61.09999999999949</v>
      </c>
      <c r="U52" s="48"/>
      <c r="V52" t="str">
        <f t="shared" si="5"/>
        <v/>
      </c>
      <c r="W52">
        <f t="shared" si="2"/>
        <v>2</v>
      </c>
    </row>
    <row r="53" spans="2:23" x14ac:dyDescent="0.2">
      <c r="B53" s="42">
        <v>45</v>
      </c>
      <c r="C53" s="43">
        <f t="shared" si="1"/>
        <v>370360.49967693147</v>
      </c>
      <c r="D53" s="43"/>
      <c r="E53" s="42">
        <v>2018</v>
      </c>
      <c r="F53" s="8">
        <v>43693</v>
      </c>
      <c r="G53" s="42" t="s">
        <v>4</v>
      </c>
      <c r="H53" s="44">
        <v>0.99512999999999996</v>
      </c>
      <c r="I53" s="44"/>
      <c r="J53" s="42">
        <v>36.200000000000003</v>
      </c>
      <c r="K53" s="45">
        <f t="shared" si="0"/>
        <v>11110.814990307943</v>
      </c>
      <c r="L53" s="46"/>
      <c r="M53" s="6">
        <f>IF(J53="","",(K53/J53)/LOOKUP(RIGHT($D$2,3),定数!$A$6:$A$13,定数!$B$6:$B$13))</f>
        <v>2.7902599172044051</v>
      </c>
      <c r="N53" s="42">
        <v>2018</v>
      </c>
      <c r="O53" s="8">
        <v>43698</v>
      </c>
      <c r="P53" s="44">
        <v>0.99151</v>
      </c>
      <c r="Q53" s="44"/>
      <c r="R53" s="47">
        <f>IF(P53="","",T53*M53*LOOKUP(RIGHT($D$2,3),定数!$A$6:$A$13,定数!$B$6:$B$13))</f>
        <v>-11110.814990307807</v>
      </c>
      <c r="S53" s="47"/>
      <c r="T53" s="48">
        <f t="shared" si="3"/>
        <v>-36.199999999999562</v>
      </c>
      <c r="U53" s="48"/>
      <c r="V53" t="str">
        <f t="shared" si="5"/>
        <v/>
      </c>
      <c r="W53">
        <f t="shared" si="2"/>
        <v>3</v>
      </c>
    </row>
    <row r="54" spans="2:23" x14ac:dyDescent="0.2">
      <c r="B54" s="42">
        <v>46</v>
      </c>
      <c r="C54" s="43">
        <f t="shared" si="1"/>
        <v>359249.68468662369</v>
      </c>
      <c r="D54" s="43"/>
      <c r="E54" s="42">
        <v>2018</v>
      </c>
      <c r="F54" s="8">
        <v>43771</v>
      </c>
      <c r="G54" s="42" t="s">
        <v>4</v>
      </c>
      <c r="H54" s="44">
        <v>1.00359</v>
      </c>
      <c r="I54" s="44"/>
      <c r="J54" s="42">
        <v>68.400000000000006</v>
      </c>
      <c r="K54" s="45">
        <f t="shared" si="0"/>
        <v>10777.49054059871</v>
      </c>
      <c r="L54" s="46"/>
      <c r="M54" s="6">
        <f>IF(J54="","",(K54/J54)/LOOKUP(RIGHT($D$2,3),定数!$A$6:$A$13,定数!$B$6:$B$13))</f>
        <v>1.4324150107122156</v>
      </c>
      <c r="N54" s="42">
        <v>2018</v>
      </c>
      <c r="O54" s="8">
        <v>43776</v>
      </c>
      <c r="P54" s="44">
        <v>0.99675000000000002</v>
      </c>
      <c r="Q54" s="44"/>
      <c r="R54" s="47">
        <f>IF(P54="","",T54*M54*LOOKUP(RIGHT($D$2,3),定数!$A$6:$A$13,定数!$B$6:$B$13))</f>
        <v>-10777.490540598643</v>
      </c>
      <c r="S54" s="47"/>
      <c r="T54" s="48">
        <f t="shared" si="3"/>
        <v>-68.399999999999579</v>
      </c>
      <c r="U54" s="48"/>
      <c r="V54" t="str">
        <f t="shared" si="5"/>
        <v/>
      </c>
      <c r="W54">
        <f t="shared" si="2"/>
        <v>4</v>
      </c>
    </row>
    <row r="55" spans="2:23" x14ac:dyDescent="0.2">
      <c r="B55" s="42">
        <v>47</v>
      </c>
      <c r="C55" s="43">
        <f t="shared" si="1"/>
        <v>348472.19414602505</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9" priority="5" stopIfTrue="1" operator="equal">
      <formula>"買"</formula>
    </cfRule>
    <cfRule type="cellIs" dxfId="78" priority="6" stopIfTrue="1" operator="equal">
      <formula>"売"</formula>
    </cfRule>
  </conditionalFormatting>
  <conditionalFormatting sqref="G9:G11 G14:G45 G47:G108">
    <cfRule type="cellIs" dxfId="77" priority="7" stopIfTrue="1" operator="equal">
      <formula>"買"</formula>
    </cfRule>
    <cfRule type="cellIs" dxfId="76" priority="8" stopIfTrue="1" operator="equal">
      <formula>"売"</formula>
    </cfRule>
  </conditionalFormatting>
  <conditionalFormatting sqref="G12">
    <cfRule type="cellIs" dxfId="75" priority="3" stopIfTrue="1" operator="equal">
      <formula>"買"</formula>
    </cfRule>
    <cfRule type="cellIs" dxfId="74" priority="4" stopIfTrue="1" operator="equal">
      <formula>"売"</formula>
    </cfRule>
  </conditionalFormatting>
  <conditionalFormatting sqref="G13">
    <cfRule type="cellIs" dxfId="73" priority="1" stopIfTrue="1" operator="equal">
      <formula>"買"</formula>
    </cfRule>
    <cfRule type="cellIs" dxfId="72" priority="2" stopIfTrue="1" operator="equal">
      <formula>"売"</formula>
    </cfRule>
  </conditionalFormatting>
  <dataValidations count="1">
    <dataValidation type="list" allowBlank="1" showInputMessage="1" showErrorMessage="1" sqref="G9:G108" xr:uid="{77412618-CE6D-42F7-B754-FFCCBB1EC365}">
      <formula1>"買,売"</formula1>
    </dataValidation>
  </dataValidation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D048-DAD6-41B7-BDC7-8A45F153C37F}">
  <dimension ref="B2:W109"/>
  <sheetViews>
    <sheetView zoomScale="115" zoomScaleNormal="115" workbookViewId="0">
      <pane ySplit="8" topLeftCell="A44" activePane="bottomLeft" state="frozen"/>
      <selection pane="bottomLeft" activeCell="P46" sqref="P46:Q4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36</v>
      </c>
      <c r="I2" s="76"/>
      <c r="J2" s="61" t="s">
        <v>7</v>
      </c>
      <c r="K2" s="61"/>
      <c r="L2" s="81">
        <v>300000</v>
      </c>
      <c r="M2" s="80"/>
      <c r="N2" s="61" t="s">
        <v>8</v>
      </c>
      <c r="O2" s="61"/>
      <c r="P2" s="77">
        <f>SUM(L2,D4)</f>
        <v>322824.87625642197</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22824.876256421958</v>
      </c>
      <c r="E4" s="59"/>
      <c r="F4" s="61" t="s">
        <v>12</v>
      </c>
      <c r="G4" s="61"/>
      <c r="H4" s="75">
        <f>SUM($T$9:$U$108)</f>
        <v>479.4300000000016</v>
      </c>
      <c r="I4" s="76"/>
      <c r="J4" s="58" t="s">
        <v>13</v>
      </c>
      <c r="K4" s="58"/>
      <c r="L4" s="77">
        <f>MAX($C$9:$D$990)-C9</f>
        <v>131334.49965218193</v>
      </c>
      <c r="M4" s="77"/>
      <c r="N4" s="58" t="s">
        <v>14</v>
      </c>
      <c r="O4" s="58"/>
      <c r="P4" s="59">
        <f>SUMIF(R9:S990,"&lt;0",R9:S990)</f>
        <v>-277770.10529595165</v>
      </c>
      <c r="Q4" s="59"/>
      <c r="R4" s="1"/>
      <c r="S4" s="1"/>
      <c r="T4" s="1"/>
    </row>
    <row r="5" spans="2:23" x14ac:dyDescent="0.2">
      <c r="B5" s="40" t="s">
        <v>15</v>
      </c>
      <c r="C5" s="39">
        <f>COUNTIF($R$9:$R$990,"&gt;0")</f>
        <v>20</v>
      </c>
      <c r="D5" s="38" t="s">
        <v>16</v>
      </c>
      <c r="E5" s="16">
        <f>COUNTIF($R$9:$R$990,"&lt;0")</f>
        <v>26</v>
      </c>
      <c r="F5" s="38" t="s">
        <v>17</v>
      </c>
      <c r="G5" s="39">
        <f>COUNTIF($R$9:$R$990,"=0")</f>
        <v>0</v>
      </c>
      <c r="H5" s="38" t="s">
        <v>18</v>
      </c>
      <c r="I5" s="3">
        <f>C5/SUM(C5,E5,G5)</f>
        <v>0.43478260869565216</v>
      </c>
      <c r="J5" s="60" t="s">
        <v>19</v>
      </c>
      <c r="K5" s="61"/>
      <c r="L5" s="62">
        <f>MAX(V9:V993)</f>
        <v>5</v>
      </c>
      <c r="M5" s="63"/>
      <c r="N5" s="18" t="s">
        <v>20</v>
      </c>
      <c r="O5" s="9"/>
      <c r="P5" s="62">
        <f>MAX(W9:W993)</f>
        <v>6</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43482</v>
      </c>
      <c r="G9" s="42" t="s">
        <v>3</v>
      </c>
      <c r="H9" s="44">
        <v>1.095</v>
      </c>
      <c r="I9" s="44"/>
      <c r="J9" s="42">
        <v>136</v>
      </c>
      <c r="K9" s="45">
        <f t="shared" ref="K9:K72" si="0">IF(J9="","",C9*0.03)</f>
        <v>9000</v>
      </c>
      <c r="L9" s="46"/>
      <c r="M9" s="6">
        <f>IF(J9="","",(K9/J9)/LOOKUP(RIGHT($D$2,3),定数!$A$6:$A$13,定数!$B$6:$B$13))</f>
        <v>0.60160427807486627</v>
      </c>
      <c r="N9" s="42">
        <v>2008</v>
      </c>
      <c r="O9" s="8">
        <v>43486</v>
      </c>
      <c r="P9" s="44">
        <v>1.1086</v>
      </c>
      <c r="Q9" s="44"/>
      <c r="R9" s="47">
        <f>IF(P9="","",T9*M9*LOOKUP(RIGHT($D$2,3),定数!$A$6:$A$13,定数!$B$6:$B$13))</f>
        <v>-9000.0000000000364</v>
      </c>
      <c r="S9" s="47"/>
      <c r="T9" s="48">
        <f>IF(P9="","",IF(G9="買",(P9-H9),(H9-P9))*IF(RIGHT($D$2,3)="JPY",100,10000))</f>
        <v>-136.00000000000057</v>
      </c>
      <c r="U9" s="48"/>
      <c r="V9" s="35">
        <f>IF(T9&lt;&gt;"",IF(T9&gt;0,1+V8,0),"")</f>
        <v>0</v>
      </c>
      <c r="W9">
        <f>IF(T9&lt;&gt;"",IF(T9&lt;0,1+W8,0),"")</f>
        <v>1</v>
      </c>
    </row>
    <row r="10" spans="2:23" x14ac:dyDescent="0.2">
      <c r="B10" s="42">
        <v>2</v>
      </c>
      <c r="C10" s="43">
        <f t="shared" ref="C10:C73" si="1">IF(R9="","",C9+R9)</f>
        <v>290999.99999999994</v>
      </c>
      <c r="D10" s="43"/>
      <c r="E10" s="42">
        <v>2008</v>
      </c>
      <c r="F10" s="8">
        <v>43507</v>
      </c>
      <c r="G10" s="42" t="s">
        <v>4</v>
      </c>
      <c r="H10" s="44">
        <v>1.1047</v>
      </c>
      <c r="I10" s="44"/>
      <c r="J10" s="42">
        <v>100</v>
      </c>
      <c r="K10" s="45">
        <f t="shared" si="0"/>
        <v>8729.9999999999982</v>
      </c>
      <c r="L10" s="46"/>
      <c r="M10" s="6">
        <f>IF(J10="","",(K10/J10)/LOOKUP(RIGHT($D$2,3),定数!$A$6:$A$13,定数!$B$6:$B$13))</f>
        <v>0.79363636363636347</v>
      </c>
      <c r="N10" s="42">
        <v>2008</v>
      </c>
      <c r="O10" s="8">
        <v>43511</v>
      </c>
      <c r="P10" s="44">
        <v>1.0947</v>
      </c>
      <c r="Q10" s="44"/>
      <c r="R10" s="47">
        <f>IF(P10="","",T10*M10*LOOKUP(RIGHT($D$2,3),定数!$A$6:$A$13,定数!$B$6:$B$13))</f>
        <v>-8730.0000000000055</v>
      </c>
      <c r="S10" s="47"/>
      <c r="T10" s="48">
        <f>IF(P10="","",IF(G10="買",(P10-H10),(H10-P10))*IF(RIGHT($D$2,3)="JPY",100,10000))</f>
        <v>-100.00000000000009</v>
      </c>
      <c r="U10" s="48"/>
      <c r="V10" s="23">
        <f>IF(T10&lt;&gt;"",IF(T10&gt;0,1+V9,0),"")</f>
        <v>0</v>
      </c>
      <c r="W10">
        <f t="shared" ref="W10:W73" si="2">IF(T10&lt;&gt;"",IF(T10&lt;0,1+W9,0),"")</f>
        <v>2</v>
      </c>
    </row>
    <row r="11" spans="2:23" x14ac:dyDescent="0.2">
      <c r="B11" s="42">
        <v>3</v>
      </c>
      <c r="C11" s="43">
        <f t="shared" si="1"/>
        <v>282269.99999999994</v>
      </c>
      <c r="D11" s="43"/>
      <c r="E11" s="42">
        <v>2008</v>
      </c>
      <c r="F11" s="8">
        <v>43811</v>
      </c>
      <c r="G11" s="42" t="s">
        <v>4</v>
      </c>
      <c r="H11" s="44">
        <v>1.1042000000000001</v>
      </c>
      <c r="I11" s="44"/>
      <c r="J11" s="42">
        <v>63</v>
      </c>
      <c r="K11" s="45">
        <f t="shared" si="0"/>
        <v>8468.0999999999985</v>
      </c>
      <c r="L11" s="46"/>
      <c r="M11" s="6">
        <f>IF(J11="","",(K11/J11)/LOOKUP(RIGHT($D$2,3),定数!$A$6:$A$13,定数!$B$6:$B$13))</f>
        <v>1.2219480519480517</v>
      </c>
      <c r="N11" s="42">
        <v>2008</v>
      </c>
      <c r="O11" s="8">
        <v>43510</v>
      </c>
      <c r="P11" s="44">
        <v>1.0979000000000001</v>
      </c>
      <c r="Q11" s="44"/>
      <c r="R11" s="47">
        <f>IF(P11="","",T11*M11*LOOKUP(RIGHT($D$2,3),定数!$A$6:$A$13,定数!$B$6:$B$13))</f>
        <v>-8468.0999999999603</v>
      </c>
      <c r="S11" s="47"/>
      <c r="T11" s="48">
        <f t="shared" ref="T11:T74" si="3">IF(P11="","",IF(G11="買",(P11-H11),(H11-P11))*IF(RIGHT($D$2,3)="JPY",100,10000))</f>
        <v>-62.999999999999723</v>
      </c>
      <c r="U11" s="48"/>
      <c r="V11" s="23">
        <f>IF(T11&lt;&gt;"",IF(T11&gt;0,1+V10,0),"")</f>
        <v>0</v>
      </c>
      <c r="W11">
        <f t="shared" si="2"/>
        <v>3</v>
      </c>
    </row>
    <row r="12" spans="2:23" x14ac:dyDescent="0.2">
      <c r="B12" s="42">
        <v>4</v>
      </c>
      <c r="C12" s="43">
        <f t="shared" si="1"/>
        <v>273801.89999999997</v>
      </c>
      <c r="D12" s="43"/>
      <c r="E12" s="42">
        <v>2008</v>
      </c>
      <c r="F12" s="8">
        <v>43591</v>
      </c>
      <c r="G12" s="42" t="s">
        <v>4</v>
      </c>
      <c r="H12" s="44">
        <v>1.0549999999999999</v>
      </c>
      <c r="I12" s="44"/>
      <c r="J12" s="42">
        <v>124</v>
      </c>
      <c r="K12" s="45">
        <f t="shared" si="0"/>
        <v>8214.0569999999989</v>
      </c>
      <c r="L12" s="46"/>
      <c r="M12" s="6">
        <f>IF(J12="","",(K12/J12)/LOOKUP(RIGHT($D$2,3),定数!$A$6:$A$13,定数!$B$6:$B$13))</f>
        <v>0.60220359237536658</v>
      </c>
      <c r="N12" s="42">
        <v>2008</v>
      </c>
      <c r="O12" s="8">
        <v>43596</v>
      </c>
      <c r="P12" s="44">
        <v>1.0426</v>
      </c>
      <c r="Q12" s="44"/>
      <c r="R12" s="47">
        <f>IF(P12="","",T12*M12*LOOKUP(RIGHT($D$2,3),定数!$A$6:$A$13,定数!$B$6:$B$13))</f>
        <v>-8214.0569999999771</v>
      </c>
      <c r="S12" s="47"/>
      <c r="T12" s="48">
        <f t="shared" si="3"/>
        <v>-123.99999999999966</v>
      </c>
      <c r="U12" s="48"/>
      <c r="V12" s="23">
        <f>IF(T12&lt;&gt;"",IF(T12&gt;0,1+V11,0),"")</f>
        <v>0</v>
      </c>
      <c r="W12">
        <f t="shared" si="2"/>
        <v>4</v>
      </c>
    </row>
    <row r="13" spans="2:23" x14ac:dyDescent="0.2">
      <c r="B13" s="42">
        <v>5</v>
      </c>
      <c r="C13" s="43">
        <f t="shared" si="1"/>
        <v>265587.84299999999</v>
      </c>
      <c r="D13" s="43"/>
      <c r="E13" s="42">
        <v>2008</v>
      </c>
      <c r="F13" s="8">
        <v>43681</v>
      </c>
      <c r="G13" s="42" t="s">
        <v>4</v>
      </c>
      <c r="H13" s="44">
        <v>1.0506</v>
      </c>
      <c r="I13" s="44"/>
      <c r="J13" s="42">
        <v>74</v>
      </c>
      <c r="K13" s="45">
        <f t="shared" si="0"/>
        <v>7967.6352899999993</v>
      </c>
      <c r="L13" s="46"/>
      <c r="M13" s="6">
        <f>IF(J13="","",(K13/J13)/LOOKUP(RIGHT($D$2,3),定数!$A$6:$A$13,定数!$B$6:$B$13))</f>
        <v>0.97882497420147418</v>
      </c>
      <c r="N13" s="42">
        <v>2008</v>
      </c>
      <c r="O13" s="8">
        <v>43684</v>
      </c>
      <c r="P13" s="44">
        <v>1.0616000000000001</v>
      </c>
      <c r="Q13" s="44"/>
      <c r="R13" s="47">
        <f>IF(P13="","",T13*M13*LOOKUP(RIGHT($D$2,3),定数!$A$6:$A$13,定数!$B$6:$B$13))</f>
        <v>11843.782187837967</v>
      </c>
      <c r="S13" s="47"/>
      <c r="T13" s="48">
        <f t="shared" si="3"/>
        <v>110.00000000000121</v>
      </c>
      <c r="U13" s="48"/>
      <c r="V13" s="23">
        <f t="shared" ref="V13:V22" si="4">IF(T13&lt;&gt;"",IF(T13&gt;0,1+V12,0),"")</f>
        <v>1</v>
      </c>
      <c r="W13">
        <f t="shared" si="2"/>
        <v>0</v>
      </c>
    </row>
    <row r="14" spans="2:23" x14ac:dyDescent="0.2">
      <c r="B14" s="42">
        <v>6</v>
      </c>
      <c r="C14" s="43">
        <f t="shared" si="1"/>
        <v>277431.62518783798</v>
      </c>
      <c r="D14" s="43"/>
      <c r="E14" s="42">
        <v>2008</v>
      </c>
      <c r="F14" s="8">
        <v>43705</v>
      </c>
      <c r="G14" s="42" t="s">
        <v>4</v>
      </c>
      <c r="H14" s="44">
        <v>1.1012</v>
      </c>
      <c r="I14" s="44"/>
      <c r="J14" s="42">
        <v>130</v>
      </c>
      <c r="K14" s="45">
        <f t="shared" si="0"/>
        <v>8322.9487556351396</v>
      </c>
      <c r="L14" s="46"/>
      <c r="M14" s="6">
        <f>IF(J14="","",(K14/J14)/LOOKUP(RIGHT($D$2,3),定数!$A$6:$A$13,定数!$B$6:$B$13))</f>
        <v>0.58202438850595384</v>
      </c>
      <c r="N14" s="42">
        <v>2008</v>
      </c>
      <c r="O14" s="8">
        <v>43715</v>
      </c>
      <c r="P14" s="44">
        <v>1.1206</v>
      </c>
      <c r="Q14" s="44"/>
      <c r="R14" s="47">
        <f>IF(P14="","",T14*M14*LOOKUP(RIGHT($D$2,3),定数!$A$6:$A$13,定数!$B$6:$B$13))</f>
        <v>12420.40045071711</v>
      </c>
      <c r="S14" s="47"/>
      <c r="T14" s="48">
        <f t="shared" si="3"/>
        <v>194.00000000000085</v>
      </c>
      <c r="U14" s="48"/>
      <c r="V14" s="23">
        <f t="shared" si="4"/>
        <v>2</v>
      </c>
      <c r="W14">
        <f t="shared" si="2"/>
        <v>0</v>
      </c>
    </row>
    <row r="15" spans="2:23" x14ac:dyDescent="0.2">
      <c r="B15" s="42">
        <v>7</v>
      </c>
      <c r="C15" s="43">
        <f t="shared" si="1"/>
        <v>289852.02563855512</v>
      </c>
      <c r="D15" s="43"/>
      <c r="E15" s="42">
        <v>2009</v>
      </c>
      <c r="F15" s="8">
        <v>43481</v>
      </c>
      <c r="G15" s="42" t="s">
        <v>4</v>
      </c>
      <c r="H15" s="44">
        <v>1.12371</v>
      </c>
      <c r="I15" s="44"/>
      <c r="J15" s="42">
        <v>129</v>
      </c>
      <c r="K15" s="45">
        <f t="shared" si="0"/>
        <v>8695.5607691566529</v>
      </c>
      <c r="L15" s="46"/>
      <c r="M15" s="6">
        <f>IF(J15="","",(K15/J15)/LOOKUP(RIGHT($D$2,3),定数!$A$6:$A$13,定数!$B$6:$B$13))</f>
        <v>0.61279498020836176</v>
      </c>
      <c r="N15" s="42">
        <v>2009</v>
      </c>
      <c r="O15" s="8">
        <v>43485</v>
      </c>
      <c r="P15" s="44">
        <v>1.14296</v>
      </c>
      <c r="Q15" s="44"/>
      <c r="R15" s="47">
        <f>IF(P15="","",T15*M15*LOOKUP(RIGHT($D$2,3),定数!$A$6:$A$13,定数!$B$6:$B$13))</f>
        <v>12975.933705912052</v>
      </c>
      <c r="S15" s="47"/>
      <c r="T15" s="48">
        <f t="shared" si="3"/>
        <v>192.49999999999989</v>
      </c>
      <c r="U15" s="48"/>
      <c r="V15" s="23">
        <f t="shared" si="4"/>
        <v>3</v>
      </c>
      <c r="W15">
        <f t="shared" si="2"/>
        <v>0</v>
      </c>
    </row>
    <row r="16" spans="2:23" x14ac:dyDescent="0.2">
      <c r="B16" s="42">
        <v>8</v>
      </c>
      <c r="C16" s="43">
        <f t="shared" si="1"/>
        <v>302827.95934446715</v>
      </c>
      <c r="D16" s="43"/>
      <c r="E16" s="42">
        <v>2009</v>
      </c>
      <c r="F16" s="8">
        <v>43712</v>
      </c>
      <c r="G16" s="42" t="s">
        <v>3</v>
      </c>
      <c r="H16" s="44">
        <v>1.05755</v>
      </c>
      <c r="I16" s="44"/>
      <c r="J16" s="42">
        <v>121.4</v>
      </c>
      <c r="K16" s="45">
        <f t="shared" si="0"/>
        <v>9084.8387803340138</v>
      </c>
      <c r="L16" s="46"/>
      <c r="M16" s="6">
        <f>IF(J16="","",(K16/J16)/LOOKUP(RIGHT($D$2,3),定数!$A$6:$A$13,定数!$B$6:$B$13))</f>
        <v>0.68030843045784128</v>
      </c>
      <c r="N16" s="42">
        <v>2009</v>
      </c>
      <c r="O16" s="8">
        <v>43717</v>
      </c>
      <c r="P16" s="44">
        <v>1.0394399999999999</v>
      </c>
      <c r="Q16" s="44"/>
      <c r="R16" s="47">
        <f>IF(P16="","",T16*M16*LOOKUP(RIGHT($D$2,3),定数!$A$6:$A$13,定数!$B$6:$B$13))</f>
        <v>13552.42424315071</v>
      </c>
      <c r="S16" s="47"/>
      <c r="T16" s="48">
        <f t="shared" si="3"/>
        <v>181.1000000000007</v>
      </c>
      <c r="U16" s="48"/>
      <c r="V16" s="23">
        <f t="shared" si="4"/>
        <v>4</v>
      </c>
      <c r="W16">
        <f t="shared" si="2"/>
        <v>0</v>
      </c>
    </row>
    <row r="17" spans="2:23" x14ac:dyDescent="0.2">
      <c r="B17" s="42">
        <v>9</v>
      </c>
      <c r="C17" s="43">
        <f t="shared" si="1"/>
        <v>316380.38358761783</v>
      </c>
      <c r="D17" s="43"/>
      <c r="E17" s="42">
        <v>2009</v>
      </c>
      <c r="F17" s="8">
        <v>43793</v>
      </c>
      <c r="G17" s="42" t="s">
        <v>3</v>
      </c>
      <c r="H17" s="44">
        <v>1.0073399999999999</v>
      </c>
      <c r="I17" s="44"/>
      <c r="J17" s="42">
        <v>77.7</v>
      </c>
      <c r="K17" s="45">
        <f t="shared" si="0"/>
        <v>9491.4115076285343</v>
      </c>
      <c r="L17" s="46"/>
      <c r="M17" s="6">
        <f>IF(J17="","",(K17/J17)/LOOKUP(RIGHT($D$2,3),定数!$A$6:$A$13,定数!$B$6:$B$13))</f>
        <v>1.1104962568887953</v>
      </c>
      <c r="N17" s="42">
        <v>2009</v>
      </c>
      <c r="O17" s="8">
        <v>43794</v>
      </c>
      <c r="P17" s="44">
        <v>0.99578500000000003</v>
      </c>
      <c r="Q17" s="44"/>
      <c r="R17" s="47">
        <f>IF(P17="","",T17*M17*LOOKUP(RIGHT($D$2,3),定数!$A$6:$A$13,定数!$B$6:$B$13))</f>
        <v>14114.962673184873</v>
      </c>
      <c r="S17" s="47"/>
      <c r="T17" s="48">
        <f t="shared" si="3"/>
        <v>115.5499999999987</v>
      </c>
      <c r="U17" s="48"/>
      <c r="V17" s="23">
        <f t="shared" si="4"/>
        <v>5</v>
      </c>
      <c r="W17">
        <f t="shared" si="2"/>
        <v>0</v>
      </c>
    </row>
    <row r="18" spans="2:23" x14ac:dyDescent="0.2">
      <c r="B18" s="42">
        <v>10</v>
      </c>
      <c r="C18" s="43">
        <f t="shared" si="1"/>
        <v>330495.3462608027</v>
      </c>
      <c r="D18" s="43"/>
      <c r="E18" s="42">
        <v>2010</v>
      </c>
      <c r="F18" s="8">
        <v>43520</v>
      </c>
      <c r="G18" s="42" t="s">
        <v>4</v>
      </c>
      <c r="H18" s="44">
        <v>1.0842099999999999</v>
      </c>
      <c r="I18" s="44"/>
      <c r="J18" s="42">
        <v>104.7</v>
      </c>
      <c r="K18" s="45">
        <f t="shared" si="0"/>
        <v>9914.860387824081</v>
      </c>
      <c r="L18" s="46"/>
      <c r="M18" s="6">
        <f>IF(J18="","",(K18/J18)/LOOKUP(RIGHT($D$2,3),定数!$A$6:$A$13,定数!$B$6:$B$13))</f>
        <v>0.86088915410472178</v>
      </c>
      <c r="N18" s="42">
        <v>2010</v>
      </c>
      <c r="O18" s="8">
        <v>43522</v>
      </c>
      <c r="P18" s="44">
        <v>1.0737399999999999</v>
      </c>
      <c r="Q18" s="44"/>
      <c r="R18" s="47">
        <f>IF(P18="","",T18*M18*LOOKUP(RIGHT($D$2,3),定数!$A$6:$A$13,定数!$B$6:$B$13))</f>
        <v>-9914.860387824061</v>
      </c>
      <c r="S18" s="47"/>
      <c r="T18" s="48">
        <f t="shared" si="3"/>
        <v>-104.69999999999979</v>
      </c>
      <c r="U18" s="48"/>
      <c r="V18" s="23">
        <f t="shared" si="4"/>
        <v>0</v>
      </c>
      <c r="W18">
        <f t="shared" si="2"/>
        <v>1</v>
      </c>
    </row>
    <row r="19" spans="2:23" x14ac:dyDescent="0.2">
      <c r="B19" s="42">
        <v>11</v>
      </c>
      <c r="C19" s="43">
        <f t="shared" si="1"/>
        <v>320580.48587297864</v>
      </c>
      <c r="D19" s="43"/>
      <c r="E19" s="42">
        <v>2010</v>
      </c>
      <c r="F19" s="8">
        <v>43667</v>
      </c>
      <c r="G19" s="42" t="s">
        <v>3</v>
      </c>
      <c r="H19" s="44">
        <v>1.04823</v>
      </c>
      <c r="I19" s="44"/>
      <c r="J19" s="42">
        <v>59.2</v>
      </c>
      <c r="K19" s="45">
        <f t="shared" si="0"/>
        <v>9617.4145761893578</v>
      </c>
      <c r="L19" s="46"/>
      <c r="M19" s="6">
        <f>IF(J19="","",(K19/J19)/LOOKUP(RIGHT($D$2,3),定数!$A$6:$A$13,定数!$B$6:$B$13))</f>
        <v>1.4768757027317809</v>
      </c>
      <c r="N19" s="42">
        <v>2010</v>
      </c>
      <c r="O19" s="8">
        <v>43668</v>
      </c>
      <c r="P19" s="44">
        <v>1.03945</v>
      </c>
      <c r="Q19" s="44"/>
      <c r="R19" s="47">
        <f>IF(P19="","",T19*M19*LOOKUP(RIGHT($D$2,3),定数!$A$6:$A$13,定数!$B$6:$B$13))</f>
        <v>14263.665536983555</v>
      </c>
      <c r="S19" s="47"/>
      <c r="T19" s="48">
        <f t="shared" si="3"/>
        <v>87.800000000000097</v>
      </c>
      <c r="U19" s="48"/>
      <c r="V19" s="23">
        <f t="shared" si="4"/>
        <v>1</v>
      </c>
      <c r="W19">
        <f t="shared" si="2"/>
        <v>0</v>
      </c>
    </row>
    <row r="20" spans="2:23" x14ac:dyDescent="0.2">
      <c r="B20" s="42">
        <v>12</v>
      </c>
      <c r="C20" s="43">
        <f t="shared" si="1"/>
        <v>334844.15140996221</v>
      </c>
      <c r="D20" s="43"/>
      <c r="E20" s="42">
        <v>2010</v>
      </c>
      <c r="F20" s="8">
        <v>43799</v>
      </c>
      <c r="G20" s="42" t="s">
        <v>4</v>
      </c>
      <c r="H20" s="44">
        <v>1.0043</v>
      </c>
      <c r="I20" s="44"/>
      <c r="J20" s="42">
        <v>118.2</v>
      </c>
      <c r="K20" s="45">
        <f t="shared" si="0"/>
        <v>10045.324542298866</v>
      </c>
      <c r="L20" s="46"/>
      <c r="M20" s="6">
        <f>IF(J20="","",(K20/J20)/LOOKUP(RIGHT($D$2,3),定数!$A$6:$A$13,定数!$B$6:$B$13))</f>
        <v>0.77259841119049888</v>
      </c>
      <c r="N20" s="42">
        <v>2010</v>
      </c>
      <c r="O20" s="8">
        <v>43801</v>
      </c>
      <c r="P20" s="44">
        <v>0.99248000000000003</v>
      </c>
      <c r="Q20" s="44"/>
      <c r="R20" s="47">
        <f>IF(P20="","",T20*M20*LOOKUP(RIGHT($D$2,3),定数!$A$6:$A$13,定数!$B$6:$B$13))</f>
        <v>-10045.324542298818</v>
      </c>
      <c r="S20" s="47"/>
      <c r="T20" s="48">
        <f t="shared" si="3"/>
        <v>-118.19999999999942</v>
      </c>
      <c r="U20" s="48"/>
      <c r="V20" s="23">
        <f t="shared" si="4"/>
        <v>0</v>
      </c>
      <c r="W20">
        <f t="shared" si="2"/>
        <v>1</v>
      </c>
    </row>
    <row r="21" spans="2:23" x14ac:dyDescent="0.2">
      <c r="B21" s="42">
        <v>13</v>
      </c>
      <c r="C21" s="43">
        <f t="shared" si="1"/>
        <v>324798.82686766342</v>
      </c>
      <c r="D21" s="43"/>
      <c r="E21" s="42">
        <v>2011</v>
      </c>
      <c r="F21" s="8">
        <v>43559</v>
      </c>
      <c r="G21" s="42" t="s">
        <v>4</v>
      </c>
      <c r="H21" s="44">
        <v>0.92618999999999996</v>
      </c>
      <c r="I21" s="44"/>
      <c r="J21" s="42">
        <v>71.5</v>
      </c>
      <c r="K21" s="45">
        <f t="shared" si="0"/>
        <v>9743.9648060299023</v>
      </c>
      <c r="L21" s="46"/>
      <c r="M21" s="6">
        <f>IF(J21="","",(K21/J21)/LOOKUP(RIGHT($D$2,3),定数!$A$6:$A$13,定数!$B$6:$B$13))</f>
        <v>1.238902073239657</v>
      </c>
      <c r="N21" s="42">
        <v>2011</v>
      </c>
      <c r="O21" s="8">
        <v>43561</v>
      </c>
      <c r="P21" s="44">
        <v>0.91903999999999997</v>
      </c>
      <c r="Q21" s="44"/>
      <c r="R21" s="47">
        <f>IF(P21="","",T21*M21*LOOKUP(RIGHT($D$2,3),定数!$A$6:$A$13,定数!$B$6:$B$13))</f>
        <v>-9743.9648060298896</v>
      </c>
      <c r="S21" s="47"/>
      <c r="T21" s="48">
        <f t="shared" si="3"/>
        <v>-71.499999999999901</v>
      </c>
      <c r="U21" s="48"/>
      <c r="V21" s="23">
        <f t="shared" si="4"/>
        <v>0</v>
      </c>
      <c r="W21">
        <f t="shared" si="2"/>
        <v>2</v>
      </c>
    </row>
    <row r="22" spans="2:23" x14ac:dyDescent="0.2">
      <c r="B22" s="42">
        <v>14</v>
      </c>
      <c r="C22" s="43">
        <f t="shared" si="1"/>
        <v>315054.86206163355</v>
      </c>
      <c r="D22" s="43"/>
      <c r="E22" s="42">
        <v>2011</v>
      </c>
      <c r="F22" s="8">
        <v>43807</v>
      </c>
      <c r="G22" s="42" t="s">
        <v>4</v>
      </c>
      <c r="H22" s="44">
        <v>0.92905000000000004</v>
      </c>
      <c r="I22" s="44"/>
      <c r="J22" s="42">
        <v>115.4</v>
      </c>
      <c r="K22" s="45">
        <f t="shared" si="0"/>
        <v>9451.6458618490069</v>
      </c>
      <c r="L22" s="46"/>
      <c r="M22" s="6">
        <f>IF(J22="","",(K22/J22)/LOOKUP(RIGHT($D$2,3),定数!$A$6:$A$13,定数!$B$6:$B$13))</f>
        <v>0.74457585172908514</v>
      </c>
      <c r="N22" s="42">
        <v>2011</v>
      </c>
      <c r="O22" s="8">
        <v>43812</v>
      </c>
      <c r="P22" s="44">
        <v>0.94625999999999999</v>
      </c>
      <c r="Q22" s="44"/>
      <c r="R22" s="47">
        <f>IF(P22="","",T22*M22*LOOKUP(RIGHT($D$2,3),定数!$A$6:$A$13,定数!$B$6:$B$13))</f>
        <v>14095.565449083268</v>
      </c>
      <c r="S22" s="47"/>
      <c r="T22" s="48">
        <f t="shared" si="3"/>
        <v>172.09999999999948</v>
      </c>
      <c r="U22" s="48"/>
      <c r="V22" s="23">
        <f t="shared" si="4"/>
        <v>1</v>
      </c>
      <c r="W22">
        <f t="shared" si="2"/>
        <v>0</v>
      </c>
    </row>
    <row r="23" spans="2:23" x14ac:dyDescent="0.2">
      <c r="B23" s="42">
        <v>15</v>
      </c>
      <c r="C23" s="43">
        <f t="shared" si="1"/>
        <v>329150.42751071684</v>
      </c>
      <c r="D23" s="43"/>
      <c r="E23" s="42">
        <v>2012</v>
      </c>
      <c r="F23" s="8">
        <v>43553</v>
      </c>
      <c r="G23" s="42" t="s">
        <v>3</v>
      </c>
      <c r="H23" s="44">
        <v>0.90305999999999997</v>
      </c>
      <c r="I23" s="44"/>
      <c r="J23" s="42">
        <v>61.3</v>
      </c>
      <c r="K23" s="45">
        <f t="shared" si="0"/>
        <v>9874.5128253215044</v>
      </c>
      <c r="L23" s="46"/>
      <c r="M23" s="6">
        <f>IF(J23="","",(K23/J23)/LOOKUP(RIGHT($D$2,3),定数!$A$6:$A$13,定数!$B$6:$B$13))</f>
        <v>1.4644094357587876</v>
      </c>
      <c r="N23" s="42">
        <v>2012</v>
      </c>
      <c r="O23" s="8">
        <v>43558</v>
      </c>
      <c r="P23" s="44">
        <v>0.90919000000000005</v>
      </c>
      <c r="Q23" s="44"/>
      <c r="R23" s="47">
        <f>IF(P23="","",T23*M23*LOOKUP(RIGHT($D$2,3),定数!$A$6:$A$13,定数!$B$6:$B$13))</f>
        <v>-9874.5128253216335</v>
      </c>
      <c r="S23" s="47"/>
      <c r="T23" s="48">
        <f t="shared" si="3"/>
        <v>-61.3000000000008</v>
      </c>
      <c r="U23" s="48"/>
      <c r="V23" t="str">
        <f t="shared" ref="V23:W74" si="5">IF(S23&lt;&gt;"",IF(S23&lt;0,1+V22,0),"")</f>
        <v/>
      </c>
      <c r="W23">
        <f t="shared" si="2"/>
        <v>1</v>
      </c>
    </row>
    <row r="24" spans="2:23" x14ac:dyDescent="0.2">
      <c r="B24" s="42">
        <v>16</v>
      </c>
      <c r="C24" s="43">
        <f t="shared" si="1"/>
        <v>319275.9146853952</v>
      </c>
      <c r="D24" s="43"/>
      <c r="E24" s="42">
        <v>2013</v>
      </c>
      <c r="F24" s="8">
        <v>43521</v>
      </c>
      <c r="G24" s="42" t="s">
        <v>4</v>
      </c>
      <c r="H24" s="44">
        <v>0.93386999999999998</v>
      </c>
      <c r="I24" s="44"/>
      <c r="J24" s="42">
        <v>108.2</v>
      </c>
      <c r="K24" s="45">
        <f t="shared" si="0"/>
        <v>9578.2774405618547</v>
      </c>
      <c r="L24" s="46"/>
      <c r="M24" s="6">
        <f>IF(J24="","",(K24/J24)/LOOKUP(RIGHT($D$2,3),定数!$A$6:$A$13,定数!$B$6:$B$13))</f>
        <v>0.8047620097934679</v>
      </c>
      <c r="N24" s="42">
        <v>2013</v>
      </c>
      <c r="O24" s="8">
        <v>43532</v>
      </c>
      <c r="P24" s="44">
        <v>0.95</v>
      </c>
      <c r="Q24" s="44"/>
      <c r="R24" s="47">
        <f>IF(P24="","",T24*M24*LOOKUP(RIGHT($D$2,3),定数!$A$6:$A$13,定数!$B$6:$B$13))</f>
        <v>14278.892339765482</v>
      </c>
      <c r="S24" s="47"/>
      <c r="T24" s="48">
        <f t="shared" si="3"/>
        <v>161.29999999999978</v>
      </c>
      <c r="U24" s="48"/>
      <c r="V24" t="str">
        <f t="shared" si="5"/>
        <v/>
      </c>
      <c r="W24">
        <f t="shared" si="2"/>
        <v>0</v>
      </c>
    </row>
    <row r="25" spans="2:23" x14ac:dyDescent="0.2">
      <c r="B25" s="42">
        <v>17</v>
      </c>
      <c r="C25" s="43">
        <f t="shared" si="1"/>
        <v>333554.8070251607</v>
      </c>
      <c r="D25" s="43"/>
      <c r="E25" s="42">
        <v>2013</v>
      </c>
      <c r="F25" s="8">
        <v>43633</v>
      </c>
      <c r="G25" s="42" t="s">
        <v>3</v>
      </c>
      <c r="H25" s="44">
        <v>0.92130999999999996</v>
      </c>
      <c r="I25" s="44"/>
      <c r="J25" s="42">
        <v>57.9</v>
      </c>
      <c r="K25" s="45">
        <f t="shared" si="0"/>
        <v>10006.644210754821</v>
      </c>
      <c r="L25" s="46"/>
      <c r="M25" s="6">
        <f>IF(J25="","",(K25/J25)/LOOKUP(RIGHT($D$2,3),定数!$A$6:$A$13,定数!$B$6:$B$13))</f>
        <v>1.5711484080318452</v>
      </c>
      <c r="N25" s="42">
        <v>2013</v>
      </c>
      <c r="O25" s="8">
        <v>43635</v>
      </c>
      <c r="P25" s="44">
        <v>0.92710000000000004</v>
      </c>
      <c r="Q25" s="44"/>
      <c r="R25" s="47">
        <f>IF(P25="","",T25*M25*LOOKUP(RIGHT($D$2,3),定数!$A$6:$A$13,定数!$B$6:$B$13))</f>
        <v>-10006.644210754948</v>
      </c>
      <c r="S25" s="47"/>
      <c r="T25" s="48">
        <f t="shared" si="3"/>
        <v>-57.90000000000073</v>
      </c>
      <c r="U25" s="48"/>
      <c r="V25" t="str">
        <f t="shared" si="5"/>
        <v/>
      </c>
      <c r="W25">
        <f t="shared" si="2"/>
        <v>1</v>
      </c>
    </row>
    <row r="26" spans="2:23" x14ac:dyDescent="0.2">
      <c r="B26" s="42">
        <v>18</v>
      </c>
      <c r="C26" s="43">
        <f t="shared" si="1"/>
        <v>323548.16281440575</v>
      </c>
      <c r="D26" s="43"/>
      <c r="E26" s="42">
        <v>2014</v>
      </c>
      <c r="F26" s="8">
        <v>43535</v>
      </c>
      <c r="G26" s="42" t="s">
        <v>3</v>
      </c>
      <c r="H26" s="44">
        <v>0.87643000000000004</v>
      </c>
      <c r="I26" s="44"/>
      <c r="J26" s="42">
        <v>39.700000000000003</v>
      </c>
      <c r="K26" s="45">
        <f t="shared" si="0"/>
        <v>9706.4448844321723</v>
      </c>
      <c r="L26" s="46"/>
      <c r="M26" s="6">
        <f>IF(J26="","",(K26/J26)/LOOKUP(RIGHT($D$2,3),定数!$A$6:$A$13,定数!$B$6:$B$13))</f>
        <v>2.2226803032819262</v>
      </c>
      <c r="N26" s="42">
        <v>2014</v>
      </c>
      <c r="O26" s="8">
        <v>43537</v>
      </c>
      <c r="P26" s="44">
        <v>0.87057499999999999</v>
      </c>
      <c r="Q26" s="44"/>
      <c r="R26" s="47">
        <f>IF(P26="","",T26*M26*LOOKUP(RIGHT($D$2,3),定数!$A$6:$A$13,定数!$B$6:$B$13))</f>
        <v>14315.172493287379</v>
      </c>
      <c r="S26" s="47"/>
      <c r="T26" s="48">
        <f t="shared" si="3"/>
        <v>58.550000000000544</v>
      </c>
      <c r="U26" s="48"/>
      <c r="V26" t="str">
        <f t="shared" si="5"/>
        <v/>
      </c>
      <c r="W26">
        <f t="shared" si="2"/>
        <v>0</v>
      </c>
    </row>
    <row r="27" spans="2:23" x14ac:dyDescent="0.2">
      <c r="B27" s="42">
        <v>19</v>
      </c>
      <c r="C27" s="43">
        <f t="shared" si="1"/>
        <v>337863.33530769311</v>
      </c>
      <c r="D27" s="43"/>
      <c r="E27" s="42">
        <v>2014</v>
      </c>
      <c r="F27" s="8">
        <v>43704</v>
      </c>
      <c r="G27" s="42" t="s">
        <v>4</v>
      </c>
      <c r="H27" s="44">
        <v>0.91613999999999995</v>
      </c>
      <c r="I27" s="44"/>
      <c r="J27" s="42">
        <v>36.299999999999997</v>
      </c>
      <c r="K27" s="45">
        <f t="shared" si="0"/>
        <v>10135.900059230793</v>
      </c>
      <c r="L27" s="46"/>
      <c r="M27" s="6">
        <f>IF(J27="","",(K27/J27)/LOOKUP(RIGHT($D$2,3),定数!$A$6:$A$13,定数!$B$6:$B$13))</f>
        <v>2.5384172449864248</v>
      </c>
      <c r="N27" s="42">
        <v>2014</v>
      </c>
      <c r="O27" s="8">
        <v>43712</v>
      </c>
      <c r="P27" s="44">
        <v>0.921485</v>
      </c>
      <c r="Q27" s="44"/>
      <c r="R27" s="47">
        <f>IF(P27="","",T27*M27*LOOKUP(RIGHT($D$2,3),定数!$A$6:$A$13,定数!$B$6:$B$13))</f>
        <v>14924.624191897808</v>
      </c>
      <c r="S27" s="47"/>
      <c r="T27" s="48">
        <f t="shared" si="3"/>
        <v>53.450000000000443</v>
      </c>
      <c r="U27" s="48"/>
      <c r="V27" t="str">
        <f t="shared" si="5"/>
        <v/>
      </c>
      <c r="W27">
        <f t="shared" si="2"/>
        <v>0</v>
      </c>
    </row>
    <row r="28" spans="2:23" x14ac:dyDescent="0.2">
      <c r="B28" s="42">
        <v>20</v>
      </c>
      <c r="C28" s="43">
        <f t="shared" si="1"/>
        <v>352787.95949959091</v>
      </c>
      <c r="D28" s="43"/>
      <c r="E28" s="42">
        <v>2014</v>
      </c>
      <c r="F28" s="8">
        <v>43731</v>
      </c>
      <c r="G28" s="42" t="s">
        <v>4</v>
      </c>
      <c r="H28" s="44">
        <v>0.94030000000000002</v>
      </c>
      <c r="I28" s="44"/>
      <c r="J28" s="42">
        <v>50.9</v>
      </c>
      <c r="K28" s="45">
        <f t="shared" si="0"/>
        <v>10583.638784987726</v>
      </c>
      <c r="L28" s="46"/>
      <c r="M28" s="6">
        <f>IF(J28="","",(K28/J28)/LOOKUP(RIGHT($D$2,3),定数!$A$6:$A$13,定数!$B$6:$B$13))</f>
        <v>1.890273046077465</v>
      </c>
      <c r="N28" s="42">
        <v>2014</v>
      </c>
      <c r="O28" s="8">
        <v>43733</v>
      </c>
      <c r="P28" s="44">
        <v>0.94783499999999998</v>
      </c>
      <c r="Q28" s="44"/>
      <c r="R28" s="47">
        <f>IF(P28="","",T28*M28*LOOKUP(RIGHT($D$2,3),定数!$A$6:$A$13,定数!$B$6:$B$13))</f>
        <v>15667.528142412981</v>
      </c>
      <c r="S28" s="47"/>
      <c r="T28" s="48">
        <f t="shared" si="3"/>
        <v>75.349999999999582</v>
      </c>
      <c r="U28" s="48"/>
      <c r="V28" t="str">
        <f t="shared" si="5"/>
        <v/>
      </c>
      <c r="W28">
        <f t="shared" si="2"/>
        <v>0</v>
      </c>
    </row>
    <row r="29" spans="2:23" x14ac:dyDescent="0.2">
      <c r="B29" s="42">
        <v>21</v>
      </c>
      <c r="C29" s="43">
        <f t="shared" si="1"/>
        <v>368455.48764200392</v>
      </c>
      <c r="D29" s="43"/>
      <c r="E29" s="42">
        <v>2014</v>
      </c>
      <c r="F29" s="8">
        <v>43828</v>
      </c>
      <c r="G29" s="42" t="s">
        <v>4</v>
      </c>
      <c r="H29" s="44">
        <v>0.99077999999999999</v>
      </c>
      <c r="I29" s="44"/>
      <c r="J29" s="42">
        <v>65.599999999999994</v>
      </c>
      <c r="K29" s="45">
        <f t="shared" si="0"/>
        <v>11053.664629260118</v>
      </c>
      <c r="L29" s="46"/>
      <c r="M29" s="6">
        <f>IF(J29="","",(K29/J29)/LOOKUP(RIGHT($D$2,3),定数!$A$6:$A$13,定数!$B$6:$B$13))</f>
        <v>1.5318271382012358</v>
      </c>
      <c r="N29" s="42">
        <v>2015</v>
      </c>
      <c r="O29" s="8">
        <v>43467</v>
      </c>
      <c r="P29" s="44">
        <v>1.0005200000000001</v>
      </c>
      <c r="Q29" s="44"/>
      <c r="R29" s="47">
        <f>IF(P29="","",T29*M29*LOOKUP(RIGHT($D$2,3),定数!$A$6:$A$13,定数!$B$6:$B$13))</f>
        <v>16411.995958688178</v>
      </c>
      <c r="S29" s="47"/>
      <c r="T29" s="48">
        <f t="shared" si="3"/>
        <v>97.400000000000816</v>
      </c>
      <c r="U29" s="48"/>
      <c r="V29" t="str">
        <f t="shared" si="5"/>
        <v/>
      </c>
      <c r="W29">
        <f t="shared" si="2"/>
        <v>0</v>
      </c>
    </row>
    <row r="30" spans="2:23" x14ac:dyDescent="0.2">
      <c r="B30" s="42">
        <v>22</v>
      </c>
      <c r="C30" s="43">
        <f t="shared" si="1"/>
        <v>384867.48360069213</v>
      </c>
      <c r="D30" s="43"/>
      <c r="E30" s="42">
        <v>2015</v>
      </c>
      <c r="F30" s="8">
        <v>43505</v>
      </c>
      <c r="G30" s="42" t="s">
        <v>4</v>
      </c>
      <c r="H30" s="44">
        <v>0.92866000000000004</v>
      </c>
      <c r="I30" s="44"/>
      <c r="J30" s="42">
        <v>92</v>
      </c>
      <c r="K30" s="45">
        <f t="shared" si="0"/>
        <v>11546.024508020764</v>
      </c>
      <c r="L30" s="46"/>
      <c r="M30" s="6">
        <f>IF(J30="","",(K30/J30)/LOOKUP(RIGHT($D$2,3),定数!$A$6:$A$13,定数!$B$6:$B$13))</f>
        <v>1.1409115126502731</v>
      </c>
      <c r="N30" s="42">
        <v>2015</v>
      </c>
      <c r="O30" s="8">
        <v>43514</v>
      </c>
      <c r="P30" s="44">
        <v>0.94235999999999998</v>
      </c>
      <c r="Q30" s="44"/>
      <c r="R30" s="47">
        <f>IF(P30="","",T30*M30*LOOKUP(RIGHT($D$2,3),定数!$A$6:$A$13,定数!$B$6:$B$13))</f>
        <v>17193.536495639535</v>
      </c>
      <c r="S30" s="47"/>
      <c r="T30" s="48">
        <f t="shared" si="3"/>
        <v>136.99999999999935</v>
      </c>
      <c r="U30" s="48"/>
      <c r="V30" t="str">
        <f t="shared" si="5"/>
        <v/>
      </c>
      <c r="W30">
        <f t="shared" si="2"/>
        <v>0</v>
      </c>
    </row>
    <row r="31" spans="2:23" x14ac:dyDescent="0.2">
      <c r="B31" s="42">
        <v>23</v>
      </c>
      <c r="C31" s="43">
        <f t="shared" si="1"/>
        <v>402061.02009633166</v>
      </c>
      <c r="D31" s="43"/>
      <c r="E31" s="42">
        <v>2015</v>
      </c>
      <c r="F31" s="8">
        <v>43627</v>
      </c>
      <c r="G31" s="42" t="s">
        <v>3</v>
      </c>
      <c r="H31" s="44">
        <v>0.92957000000000001</v>
      </c>
      <c r="I31" s="44"/>
      <c r="J31" s="42">
        <v>110.3</v>
      </c>
      <c r="K31" s="45">
        <f t="shared" si="0"/>
        <v>12061.83060288995</v>
      </c>
      <c r="L31" s="46"/>
      <c r="M31" s="6">
        <f>IF(J31="","",(K31/J31)/LOOKUP(RIGHT($D$2,3),定数!$A$6:$A$13,定数!$B$6:$B$13))</f>
        <v>0.99413422920052341</v>
      </c>
      <c r="N31" s="42">
        <v>2015</v>
      </c>
      <c r="O31" s="8">
        <v>43641</v>
      </c>
      <c r="P31" s="44">
        <v>0.94059999999999999</v>
      </c>
      <c r="Q31" s="44"/>
      <c r="R31" s="47">
        <f>IF(P31="","",T31*M31*LOOKUP(RIGHT($D$2,3),定数!$A$6:$A$13,定数!$B$6:$B$13))</f>
        <v>-12061.830602889933</v>
      </c>
      <c r="S31" s="47"/>
      <c r="T31" s="48">
        <f t="shared" si="3"/>
        <v>-110.29999999999984</v>
      </c>
      <c r="U31" s="48"/>
      <c r="V31" t="str">
        <f t="shared" si="5"/>
        <v/>
      </c>
      <c r="W31">
        <f t="shared" si="2"/>
        <v>1</v>
      </c>
    </row>
    <row r="32" spans="2:23" x14ac:dyDescent="0.2">
      <c r="B32" s="42">
        <v>24</v>
      </c>
      <c r="C32" s="43">
        <f t="shared" si="1"/>
        <v>389999.18949344172</v>
      </c>
      <c r="D32" s="43"/>
      <c r="E32" s="42">
        <v>2015</v>
      </c>
      <c r="F32" s="8">
        <v>43631</v>
      </c>
      <c r="G32" s="42" t="s">
        <v>3</v>
      </c>
      <c r="H32" s="44">
        <v>0.92725999999999997</v>
      </c>
      <c r="I32" s="44"/>
      <c r="J32" s="42">
        <v>110.7</v>
      </c>
      <c r="K32" s="45">
        <f t="shared" si="0"/>
        <v>11699.975684803252</v>
      </c>
      <c r="L32" s="46"/>
      <c r="M32" s="6">
        <f>IF(J32="","",(K32/J32)/LOOKUP(RIGHT($D$2,3),定数!$A$6:$A$13,定数!$B$6:$B$13))</f>
        <v>0.9608257932826848</v>
      </c>
      <c r="N32" s="42">
        <v>2015</v>
      </c>
      <c r="O32" s="8">
        <v>43639</v>
      </c>
      <c r="P32" s="44">
        <v>0.93833</v>
      </c>
      <c r="Q32" s="44"/>
      <c r="R32" s="47">
        <f>IF(P32="","",T32*M32*LOOKUP(RIGHT($D$2,3),定数!$A$6:$A$13,定数!$B$6:$B$13))</f>
        <v>-11699.975684803279</v>
      </c>
      <c r="S32" s="47"/>
      <c r="T32" s="48">
        <f t="shared" si="3"/>
        <v>-110.70000000000024</v>
      </c>
      <c r="U32" s="48"/>
      <c r="V32" t="str">
        <f t="shared" si="5"/>
        <v/>
      </c>
      <c r="W32">
        <f t="shared" si="2"/>
        <v>2</v>
      </c>
    </row>
    <row r="33" spans="2:23" x14ac:dyDescent="0.2">
      <c r="B33" s="42">
        <v>25</v>
      </c>
      <c r="C33" s="43">
        <f t="shared" si="1"/>
        <v>378299.21380863845</v>
      </c>
      <c r="D33" s="43"/>
      <c r="E33" s="42">
        <v>2015</v>
      </c>
      <c r="F33" s="8">
        <v>43669</v>
      </c>
      <c r="G33" s="42" t="s">
        <v>4</v>
      </c>
      <c r="H33" s="44">
        <v>0.96031</v>
      </c>
      <c r="I33" s="44"/>
      <c r="J33" s="42">
        <v>78.599999999999994</v>
      </c>
      <c r="K33" s="45">
        <f t="shared" si="0"/>
        <v>11348.976414259154</v>
      </c>
      <c r="L33" s="46"/>
      <c r="M33" s="6">
        <f>IF(J33="","",(K33/J33)/LOOKUP(RIGHT($D$2,3),定数!$A$6:$A$13,定数!$B$6:$B$13))</f>
        <v>1.3126273900369134</v>
      </c>
      <c r="N33" s="42">
        <v>2015</v>
      </c>
      <c r="O33" s="8">
        <v>43676</v>
      </c>
      <c r="P33" s="44">
        <v>0.97199999999999998</v>
      </c>
      <c r="Q33" s="44"/>
      <c r="R33" s="47">
        <f>IF(P33="","",T33*M33*LOOKUP(RIGHT($D$2,3),定数!$A$6:$A$13,定数!$B$6:$B$13))</f>
        <v>16879.07560848464</v>
      </c>
      <c r="S33" s="47"/>
      <c r="T33" s="48">
        <f t="shared" si="3"/>
        <v>116.89999999999978</v>
      </c>
      <c r="U33" s="48"/>
      <c r="V33" t="str">
        <f t="shared" si="5"/>
        <v/>
      </c>
      <c r="W33">
        <f t="shared" si="2"/>
        <v>0</v>
      </c>
    </row>
    <row r="34" spans="2:23" x14ac:dyDescent="0.2">
      <c r="B34" s="42">
        <v>26</v>
      </c>
      <c r="C34" s="43">
        <f t="shared" si="1"/>
        <v>395178.28941712307</v>
      </c>
      <c r="D34" s="43"/>
      <c r="E34" s="42">
        <v>2015</v>
      </c>
      <c r="F34" s="8">
        <v>43673</v>
      </c>
      <c r="G34" s="42" t="s">
        <v>4</v>
      </c>
      <c r="H34" s="44">
        <v>0.96326999999999996</v>
      </c>
      <c r="I34" s="44"/>
      <c r="J34" s="42">
        <v>103.3</v>
      </c>
      <c r="K34" s="45">
        <f t="shared" si="0"/>
        <v>11855.348682513692</v>
      </c>
      <c r="L34" s="46"/>
      <c r="M34" s="6">
        <f>IF(J34="","",(K34/J34)/LOOKUP(RIGHT($D$2,3),定数!$A$6:$A$13,定数!$B$6:$B$13))</f>
        <v>1.0433291104913924</v>
      </c>
      <c r="N34" s="42">
        <v>2015</v>
      </c>
      <c r="O34" s="8">
        <v>43681</v>
      </c>
      <c r="P34" s="44">
        <v>0.97866500000000001</v>
      </c>
      <c r="Q34" s="44"/>
      <c r="R34" s="47">
        <f>IF(P34="","",T34*M34*LOOKUP(RIGHT($D$2,3),定数!$A$6:$A$13,定数!$B$6:$B$13))</f>
        <v>17668.256821616538</v>
      </c>
      <c r="S34" s="47"/>
      <c r="T34" s="48">
        <f t="shared" si="3"/>
        <v>153.95000000000047</v>
      </c>
      <c r="U34" s="48"/>
      <c r="V34" t="str">
        <f t="shared" si="5"/>
        <v/>
      </c>
      <c r="W34">
        <f t="shared" si="2"/>
        <v>0</v>
      </c>
    </row>
    <row r="35" spans="2:23" x14ac:dyDescent="0.2">
      <c r="B35" s="42">
        <v>27</v>
      </c>
      <c r="C35" s="43">
        <f t="shared" si="1"/>
        <v>412846.54623873963</v>
      </c>
      <c r="D35" s="43"/>
      <c r="E35" s="42">
        <v>2015</v>
      </c>
      <c r="F35" s="8">
        <v>43677</v>
      </c>
      <c r="G35" s="42" t="s">
        <v>4</v>
      </c>
      <c r="H35" s="44">
        <v>0.96848000000000001</v>
      </c>
      <c r="I35" s="44"/>
      <c r="J35" s="42">
        <v>137.4</v>
      </c>
      <c r="K35" s="45">
        <f t="shared" si="0"/>
        <v>12385.396387162189</v>
      </c>
      <c r="L35" s="46"/>
      <c r="M35" s="6">
        <f>IF(J35="","",(K35/J35)/LOOKUP(RIGHT($D$2,3),定数!$A$6:$A$13,定数!$B$6:$B$13))</f>
        <v>0.81946515728213509</v>
      </c>
      <c r="N35" s="42">
        <v>2015</v>
      </c>
      <c r="O35" s="8">
        <v>43687</v>
      </c>
      <c r="P35" s="44">
        <v>0.98899000000000004</v>
      </c>
      <c r="Q35" s="44"/>
      <c r="R35" s="47">
        <f>IF(P35="","",T35*M35*LOOKUP(RIGHT($D$2,3),定数!$A$6:$A$13,定数!$B$6:$B$13))</f>
        <v>18487.953413442276</v>
      </c>
      <c r="S35" s="47"/>
      <c r="T35" s="48">
        <f t="shared" si="3"/>
        <v>205.10000000000028</v>
      </c>
      <c r="U35" s="48"/>
      <c r="V35" t="str">
        <f t="shared" si="5"/>
        <v/>
      </c>
      <c r="W35">
        <f t="shared" si="2"/>
        <v>0</v>
      </c>
    </row>
    <row r="36" spans="2:23" x14ac:dyDescent="0.2">
      <c r="B36" s="42">
        <v>28</v>
      </c>
      <c r="C36" s="43">
        <f t="shared" si="1"/>
        <v>431334.49965218193</v>
      </c>
      <c r="D36" s="43"/>
      <c r="E36" s="42">
        <v>2016</v>
      </c>
      <c r="F36" s="8">
        <v>43561</v>
      </c>
      <c r="G36" s="42" t="s">
        <v>3</v>
      </c>
      <c r="H36" s="44">
        <v>0.95281000000000005</v>
      </c>
      <c r="I36" s="44"/>
      <c r="J36" s="42">
        <v>92.5</v>
      </c>
      <c r="K36" s="45">
        <f t="shared" si="0"/>
        <v>12940.034989565458</v>
      </c>
      <c r="L36" s="46"/>
      <c r="M36" s="6">
        <f>IF(J36="","",(K36/J36)/LOOKUP(RIGHT($D$2,3),定数!$A$6:$A$13,定数!$B$6:$B$13))</f>
        <v>1.2717479105224039</v>
      </c>
      <c r="N36" s="42">
        <v>2016</v>
      </c>
      <c r="O36" s="8">
        <v>43569</v>
      </c>
      <c r="P36" s="44">
        <v>0.96206000000000003</v>
      </c>
      <c r="Q36" s="44"/>
      <c r="R36" s="47">
        <f>IF(P36="","",T36*M36*LOOKUP(RIGHT($D$2,3),定数!$A$6:$A$13,定数!$B$6:$B$13))</f>
        <v>-12940.034989565433</v>
      </c>
      <c r="S36" s="47"/>
      <c r="T36" s="48">
        <f t="shared" si="3"/>
        <v>-92.499999999999801</v>
      </c>
      <c r="U36" s="48"/>
      <c r="V36" t="str">
        <f t="shared" si="5"/>
        <v/>
      </c>
      <c r="W36">
        <f t="shared" si="2"/>
        <v>1</v>
      </c>
    </row>
    <row r="37" spans="2:23" x14ac:dyDescent="0.2">
      <c r="B37" s="42">
        <v>29</v>
      </c>
      <c r="C37" s="43">
        <f t="shared" si="1"/>
        <v>418394.46466261649</v>
      </c>
      <c r="D37" s="43"/>
      <c r="E37" s="42">
        <v>2016</v>
      </c>
      <c r="F37" s="8">
        <v>43635</v>
      </c>
      <c r="G37" s="42" t="s">
        <v>3</v>
      </c>
      <c r="H37" s="44">
        <v>0.95823000000000003</v>
      </c>
      <c r="I37" s="44"/>
      <c r="J37" s="42">
        <v>58.9</v>
      </c>
      <c r="K37" s="45">
        <f t="shared" si="0"/>
        <v>12551.833939878494</v>
      </c>
      <c r="L37" s="46"/>
      <c r="M37" s="6">
        <f>IF(J37="","",(K37/J37)/LOOKUP(RIGHT($D$2,3),定数!$A$6:$A$13,定数!$B$6:$B$13))</f>
        <v>1.9373103781260217</v>
      </c>
      <c r="N37" s="42">
        <v>2016</v>
      </c>
      <c r="O37" s="8">
        <v>43731</v>
      </c>
      <c r="P37" s="44">
        <v>0.96411999999999998</v>
      </c>
      <c r="Q37" s="44"/>
      <c r="R37" s="47">
        <f>IF(P37="","",T37*M37*LOOKUP(RIGHT($D$2,3),定数!$A$6:$A$13,定数!$B$6:$B$13))</f>
        <v>-12551.83393987839</v>
      </c>
      <c r="S37" s="47"/>
      <c r="T37" s="48">
        <f t="shared" si="3"/>
        <v>-58.899999999999508</v>
      </c>
      <c r="U37" s="48"/>
      <c r="V37" t="str">
        <f t="shared" si="5"/>
        <v/>
      </c>
      <c r="W37">
        <f t="shared" si="2"/>
        <v>2</v>
      </c>
    </row>
    <row r="38" spans="2:23" x14ac:dyDescent="0.2">
      <c r="B38" s="42">
        <v>30</v>
      </c>
      <c r="C38" s="43">
        <f t="shared" si="1"/>
        <v>405842.6307227381</v>
      </c>
      <c r="D38" s="43"/>
      <c r="E38" s="42">
        <v>2016</v>
      </c>
      <c r="F38" s="8">
        <v>43798</v>
      </c>
      <c r="G38" s="42" t="s">
        <v>4</v>
      </c>
      <c r="H38" s="44">
        <v>1.0177</v>
      </c>
      <c r="I38" s="44"/>
      <c r="J38" s="42">
        <v>69.7</v>
      </c>
      <c r="K38" s="45">
        <f t="shared" si="0"/>
        <v>12175.278921682142</v>
      </c>
      <c r="L38" s="46"/>
      <c r="M38" s="6">
        <f>IF(J38="","",(K38/J38)/LOOKUP(RIGHT($D$2,3),定数!$A$6:$A$13,定数!$B$6:$B$13))</f>
        <v>1.5880108154013488</v>
      </c>
      <c r="N38" s="42">
        <v>2016</v>
      </c>
      <c r="O38" s="8">
        <v>43799</v>
      </c>
      <c r="P38" s="44">
        <v>1.0107299999999999</v>
      </c>
      <c r="Q38" s="44"/>
      <c r="R38" s="47">
        <f>IF(P38="","",T38*M38*LOOKUP(RIGHT($D$2,3),定数!$A$6:$A$13,定数!$B$6:$B$13))</f>
        <v>-12175.278921682391</v>
      </c>
      <c r="S38" s="47"/>
      <c r="T38" s="48">
        <f t="shared" si="3"/>
        <v>-69.700000000001424</v>
      </c>
      <c r="U38" s="48"/>
      <c r="V38" t="str">
        <f t="shared" si="5"/>
        <v/>
      </c>
      <c r="W38">
        <f t="shared" si="2"/>
        <v>3</v>
      </c>
    </row>
    <row r="39" spans="2:23" x14ac:dyDescent="0.2">
      <c r="B39" s="42">
        <v>31</v>
      </c>
      <c r="C39" s="43">
        <f t="shared" si="1"/>
        <v>393667.35180105572</v>
      </c>
      <c r="D39" s="43"/>
      <c r="E39" s="42">
        <v>2017</v>
      </c>
      <c r="F39" s="8">
        <v>43492</v>
      </c>
      <c r="G39" s="42" t="s">
        <v>3</v>
      </c>
      <c r="H39" s="44">
        <v>0.99682000000000004</v>
      </c>
      <c r="I39" s="44"/>
      <c r="J39" s="42">
        <v>59.3</v>
      </c>
      <c r="K39" s="45">
        <f t="shared" si="0"/>
        <v>11810.020554031671</v>
      </c>
      <c r="L39" s="46"/>
      <c r="M39" s="6">
        <f>IF(J39="","",(K39/J39)/LOOKUP(RIGHT($D$2,3),定数!$A$6:$A$13,定数!$B$6:$B$13))</f>
        <v>1.8105197844598608</v>
      </c>
      <c r="N39" s="42">
        <v>2017</v>
      </c>
      <c r="O39" s="8">
        <v>43495</v>
      </c>
      <c r="P39" s="44">
        <v>1.00275</v>
      </c>
      <c r="Q39" s="44"/>
      <c r="R39" s="47">
        <f>IF(P39="","",T39*M39*LOOKUP(RIGHT($D$2,3),定数!$A$6:$A$13,定数!$B$6:$B$13))</f>
        <v>-11810.020554031655</v>
      </c>
      <c r="S39" s="47"/>
      <c r="T39" s="48">
        <f t="shared" si="3"/>
        <v>-59.299999999999912</v>
      </c>
      <c r="U39" s="48"/>
      <c r="V39" t="str">
        <f t="shared" si="5"/>
        <v/>
      </c>
      <c r="W39">
        <f t="shared" si="2"/>
        <v>4</v>
      </c>
    </row>
    <row r="40" spans="2:23" x14ac:dyDescent="0.2">
      <c r="B40" s="42">
        <v>32</v>
      </c>
      <c r="C40" s="43">
        <f t="shared" si="1"/>
        <v>381857.33124702406</v>
      </c>
      <c r="D40" s="43"/>
      <c r="E40" s="42">
        <v>2017</v>
      </c>
      <c r="F40" s="8">
        <v>43520</v>
      </c>
      <c r="G40" s="42" t="s">
        <v>4</v>
      </c>
      <c r="H40" s="44">
        <v>1.0080100000000001</v>
      </c>
      <c r="I40" s="44"/>
      <c r="J40" s="42">
        <v>55.1</v>
      </c>
      <c r="K40" s="45">
        <f t="shared" si="0"/>
        <v>11455.719937410722</v>
      </c>
      <c r="L40" s="46"/>
      <c r="M40" s="6">
        <f>IF(J40="","",(K40/J40)/LOOKUP(RIGHT($D$2,3),定数!$A$6:$A$13,定数!$B$6:$B$13))</f>
        <v>1.89007093506199</v>
      </c>
      <c r="N40" s="42">
        <v>2017</v>
      </c>
      <c r="O40" s="8">
        <v>43525</v>
      </c>
      <c r="P40" s="44">
        <v>1.0024999999999999</v>
      </c>
      <c r="Q40" s="44"/>
      <c r="R40" s="47">
        <f>IF(P40="","",T40*M40*LOOKUP(RIGHT($D$2,3),定数!$A$6:$A$13,定数!$B$6:$B$13))</f>
        <v>-11455.719937410984</v>
      </c>
      <c r="S40" s="47"/>
      <c r="T40" s="48">
        <f t="shared" si="3"/>
        <v>-55.100000000001259</v>
      </c>
      <c r="U40" s="48"/>
      <c r="V40" t="str">
        <f t="shared" si="5"/>
        <v/>
      </c>
      <c r="W40">
        <f t="shared" si="2"/>
        <v>5</v>
      </c>
    </row>
    <row r="41" spans="2:23" x14ac:dyDescent="0.2">
      <c r="B41" s="42">
        <v>33</v>
      </c>
      <c r="C41" s="43">
        <f t="shared" si="1"/>
        <v>370401.6113096131</v>
      </c>
      <c r="D41" s="43"/>
      <c r="E41" s="42">
        <v>2017</v>
      </c>
      <c r="F41" s="8">
        <v>43526</v>
      </c>
      <c r="G41" s="42" t="s">
        <v>4</v>
      </c>
      <c r="H41" s="44">
        <v>1.0141199999999999</v>
      </c>
      <c r="I41" s="44"/>
      <c r="J41" s="42">
        <v>76.599999999999994</v>
      </c>
      <c r="K41" s="45">
        <f t="shared" si="0"/>
        <v>11112.048339288393</v>
      </c>
      <c r="L41" s="46"/>
      <c r="M41" s="6">
        <f>IF(J41="","",(K41/J41)/LOOKUP(RIGHT($D$2,3),定数!$A$6:$A$13,定数!$B$6:$B$13))</f>
        <v>1.3187809564785655</v>
      </c>
      <c r="N41" s="42">
        <v>2017</v>
      </c>
      <c r="O41" s="8">
        <v>43540</v>
      </c>
      <c r="P41" s="44">
        <v>1.0064599999999999</v>
      </c>
      <c r="Q41" s="44"/>
      <c r="R41" s="47">
        <f>IF(P41="","",T41*M41*LOOKUP(RIGHT($D$2,3),定数!$A$6:$A$13,定数!$B$6:$B$13))</f>
        <v>-11112.048339288393</v>
      </c>
      <c r="S41" s="47"/>
      <c r="T41" s="48">
        <f t="shared" si="3"/>
        <v>-76.599999999999994</v>
      </c>
      <c r="U41" s="48"/>
      <c r="V41" t="str">
        <f t="shared" si="5"/>
        <v/>
      </c>
      <c r="W41">
        <f t="shared" si="2"/>
        <v>6</v>
      </c>
    </row>
    <row r="42" spans="2:23" x14ac:dyDescent="0.2">
      <c r="B42" s="42">
        <v>34</v>
      </c>
      <c r="C42" s="43">
        <f t="shared" si="1"/>
        <v>359289.56297032471</v>
      </c>
      <c r="D42" s="43"/>
      <c r="E42" s="42">
        <v>2017</v>
      </c>
      <c r="F42" s="8">
        <v>43587</v>
      </c>
      <c r="G42" s="42" t="s">
        <v>3</v>
      </c>
      <c r="H42" s="44">
        <v>0.99294000000000004</v>
      </c>
      <c r="I42" s="44"/>
      <c r="J42" s="42">
        <v>35.200000000000003</v>
      </c>
      <c r="K42" s="45">
        <f t="shared" si="0"/>
        <v>10778.68688910974</v>
      </c>
      <c r="L42" s="46"/>
      <c r="M42" s="6">
        <f>IF(J42="","",(K42/J42)/LOOKUP(RIGHT($D$2,3),定数!$A$6:$A$13,定数!$B$6:$B$13))</f>
        <v>2.7837517792122264</v>
      </c>
      <c r="N42" s="42">
        <v>2017</v>
      </c>
      <c r="O42" s="8">
        <v>43590</v>
      </c>
      <c r="P42" s="44">
        <v>0.98775999999999997</v>
      </c>
      <c r="Q42" s="44"/>
      <c r="R42" s="47">
        <f>IF(P42="","",T42*M42*LOOKUP(RIGHT($D$2,3),定数!$A$6:$A$13,定数!$B$6:$B$13))</f>
        <v>15861.817637951492</v>
      </c>
      <c r="S42" s="47"/>
      <c r="T42" s="48">
        <f t="shared" si="3"/>
        <v>51.800000000000736</v>
      </c>
      <c r="U42" s="48"/>
      <c r="V42" t="str">
        <f t="shared" si="5"/>
        <v/>
      </c>
      <c r="W42">
        <f t="shared" si="2"/>
        <v>0</v>
      </c>
    </row>
    <row r="43" spans="2:23" x14ac:dyDescent="0.2">
      <c r="B43" s="42">
        <v>35</v>
      </c>
      <c r="C43" s="43">
        <f t="shared" si="1"/>
        <v>375151.38060827623</v>
      </c>
      <c r="D43" s="43"/>
      <c r="E43" s="42">
        <v>2017</v>
      </c>
      <c r="F43" s="8">
        <v>43589</v>
      </c>
      <c r="G43" s="42" t="s">
        <v>3</v>
      </c>
      <c r="H43" s="44">
        <v>0.99011000000000005</v>
      </c>
      <c r="I43" s="44"/>
      <c r="J43" s="42">
        <v>55.2</v>
      </c>
      <c r="K43" s="45">
        <f t="shared" si="0"/>
        <v>11254.541418248287</v>
      </c>
      <c r="L43" s="46"/>
      <c r="M43" s="6">
        <f>IF(J43="","",(K43/J43)/LOOKUP(RIGHT($D$2,3),定数!$A$6:$A$13,定数!$B$6:$B$13))</f>
        <v>1.8535147263254752</v>
      </c>
      <c r="N43" s="42">
        <v>2017</v>
      </c>
      <c r="O43" s="8">
        <v>43593</v>
      </c>
      <c r="P43" s="44">
        <v>0.99563000000000001</v>
      </c>
      <c r="Q43" s="44"/>
      <c r="R43" s="47">
        <f>IF(P43="","",T43*M43*LOOKUP(RIGHT($D$2,3),定数!$A$6:$A$13,定数!$B$6:$B$13))</f>
        <v>-11254.541418248222</v>
      </c>
      <c r="S43" s="47"/>
      <c r="T43" s="48">
        <f t="shared" si="3"/>
        <v>-55.19999999999969</v>
      </c>
      <c r="U43" s="48"/>
      <c r="V43" t="str">
        <f t="shared" si="5"/>
        <v/>
      </c>
      <c r="W43">
        <f t="shared" si="2"/>
        <v>1</v>
      </c>
    </row>
    <row r="44" spans="2:23" x14ac:dyDescent="0.2">
      <c r="B44" s="42">
        <v>36</v>
      </c>
      <c r="C44" s="43">
        <f t="shared" si="1"/>
        <v>363896.83919002803</v>
      </c>
      <c r="D44" s="43"/>
      <c r="E44" s="42">
        <v>2017</v>
      </c>
      <c r="F44" s="8">
        <v>43635</v>
      </c>
      <c r="G44" s="42" t="s">
        <v>4</v>
      </c>
      <c r="H44" s="44">
        <v>0.97438999999999998</v>
      </c>
      <c r="I44" s="44"/>
      <c r="J44" s="42">
        <v>49</v>
      </c>
      <c r="K44" s="45">
        <f t="shared" si="0"/>
        <v>10916.90517570084</v>
      </c>
      <c r="L44" s="46"/>
      <c r="M44" s="6">
        <f>IF(J44="","",(K44/J44)/LOOKUP(RIGHT($D$2,3),定数!$A$6:$A$13,定数!$B$6:$B$13))</f>
        <v>2.0253998470688015</v>
      </c>
      <c r="N44" s="42">
        <v>2017</v>
      </c>
      <c r="O44" s="8">
        <v>43639</v>
      </c>
      <c r="P44" s="44">
        <v>0.96948999999999996</v>
      </c>
      <c r="Q44" s="44"/>
      <c r="R44" s="47">
        <f>IF(P44="","",T44*M44*LOOKUP(RIGHT($D$2,3),定数!$A$6:$A$13,定数!$B$6:$B$13))</f>
        <v>-10916.905175700875</v>
      </c>
      <c r="S44" s="47"/>
      <c r="T44" s="48">
        <f t="shared" si="3"/>
        <v>-49.000000000000156</v>
      </c>
      <c r="U44" s="48"/>
      <c r="V44" t="str">
        <f t="shared" si="5"/>
        <v/>
      </c>
      <c r="W44">
        <f t="shared" si="2"/>
        <v>2</v>
      </c>
    </row>
    <row r="45" spans="2:23" x14ac:dyDescent="0.2">
      <c r="B45" s="42">
        <v>37</v>
      </c>
      <c r="C45" s="43">
        <f t="shared" si="1"/>
        <v>352979.93401432713</v>
      </c>
      <c r="D45" s="43"/>
      <c r="E45" s="42">
        <v>2017</v>
      </c>
      <c r="F45" s="8">
        <v>43713</v>
      </c>
      <c r="G45" s="42" t="s">
        <v>3</v>
      </c>
      <c r="H45" s="44">
        <v>0.95428000000000002</v>
      </c>
      <c r="I45" s="44"/>
      <c r="J45" s="42">
        <v>70.8</v>
      </c>
      <c r="K45" s="45">
        <f t="shared" si="0"/>
        <v>10589.398020429813</v>
      </c>
      <c r="L45" s="46"/>
      <c r="M45" s="6">
        <f>IF(J45="","",(K45/J45)/LOOKUP(RIGHT($D$2,3),定数!$A$6:$A$13,定数!$B$6:$B$13))</f>
        <v>1.3597069877285328</v>
      </c>
      <c r="N45" s="42">
        <v>2017</v>
      </c>
      <c r="O45" s="8">
        <v>43716</v>
      </c>
      <c r="P45" s="44">
        <v>0.94376000000000004</v>
      </c>
      <c r="Q45" s="44"/>
      <c r="R45" s="47">
        <f>IF(P45="","",T45*M45*LOOKUP(RIGHT($D$2,3),定数!$A$6:$A$13,定数!$B$6:$B$13))</f>
        <v>15734.529261994541</v>
      </c>
      <c r="S45" s="47"/>
      <c r="T45" s="48">
        <f t="shared" si="3"/>
        <v>105.19999999999973</v>
      </c>
      <c r="U45" s="48"/>
      <c r="V45" t="str">
        <f t="shared" si="5"/>
        <v/>
      </c>
      <c r="W45">
        <f t="shared" si="2"/>
        <v>0</v>
      </c>
    </row>
    <row r="46" spans="2:23" x14ac:dyDescent="0.2">
      <c r="B46" s="42">
        <v>38</v>
      </c>
      <c r="C46" s="43">
        <f t="shared" si="1"/>
        <v>368714.46327632165</v>
      </c>
      <c r="D46" s="43"/>
      <c r="E46" s="42">
        <v>2017</v>
      </c>
      <c r="F46" s="8">
        <v>43715</v>
      </c>
      <c r="G46" s="42" t="s">
        <v>3</v>
      </c>
      <c r="H46" s="44">
        <v>0.95077999999999996</v>
      </c>
      <c r="I46" s="44"/>
      <c r="J46" s="42">
        <v>85.8</v>
      </c>
      <c r="K46" s="45">
        <f t="shared" si="0"/>
        <v>11061.43389828965</v>
      </c>
      <c r="L46" s="46"/>
      <c r="M46" s="6">
        <f>IF(J46="","",(K46/J46)/LOOKUP(RIGHT($D$2,3),定数!$A$6:$A$13,定数!$B$6:$B$13))</f>
        <v>1.1720103727791535</v>
      </c>
      <c r="N46" s="42">
        <v>2017</v>
      </c>
      <c r="O46" s="8">
        <v>43720</v>
      </c>
      <c r="P46" s="44">
        <v>0.95935999999999999</v>
      </c>
      <c r="Q46" s="44"/>
      <c r="R46" s="47">
        <f>IF(P46="","",T46*M46*LOOKUP(RIGHT($D$2,3),定数!$A$6:$A$13,定数!$B$6:$B$13))</f>
        <v>-11061.433898289693</v>
      </c>
      <c r="S46" s="47"/>
      <c r="T46" s="48">
        <f t="shared" si="3"/>
        <v>-85.800000000000324</v>
      </c>
      <c r="U46" s="48"/>
      <c r="V46" t="str">
        <f t="shared" si="5"/>
        <v/>
      </c>
      <c r="W46">
        <f t="shared" si="2"/>
        <v>1</v>
      </c>
    </row>
    <row r="47" spans="2:23" x14ac:dyDescent="0.2">
      <c r="B47" s="42">
        <v>39</v>
      </c>
      <c r="C47" s="43">
        <f t="shared" si="1"/>
        <v>357653.02937803196</v>
      </c>
      <c r="D47" s="43"/>
      <c r="E47" s="42">
        <v>2017</v>
      </c>
      <c r="F47" s="8">
        <v>43734</v>
      </c>
      <c r="G47" s="42" t="s">
        <v>4</v>
      </c>
      <c r="H47" s="44">
        <v>0.97258</v>
      </c>
      <c r="I47" s="44"/>
      <c r="J47" s="42">
        <v>84.2</v>
      </c>
      <c r="K47" s="45">
        <f t="shared" si="0"/>
        <v>10729.590881340959</v>
      </c>
      <c r="L47" s="46"/>
      <c r="M47" s="6">
        <f>IF(J47="","",(K47/J47)/LOOKUP(RIGHT($D$2,3),定数!$A$6:$A$13,定数!$B$6:$B$13))</f>
        <v>1.1584529131225392</v>
      </c>
      <c r="N47" s="42">
        <v>2017</v>
      </c>
      <c r="O47" s="8">
        <v>43759</v>
      </c>
      <c r="P47" s="44">
        <v>0.98511000000000004</v>
      </c>
      <c r="Q47" s="44"/>
      <c r="R47" s="47">
        <f>IF(P47="","",T47*M47*LOOKUP(RIGHT($D$2,3),定数!$A$6:$A$13,定数!$B$6:$B$13))</f>
        <v>15966.956501568011</v>
      </c>
      <c r="S47" s="47"/>
      <c r="T47" s="48">
        <f t="shared" si="3"/>
        <v>125.30000000000041</v>
      </c>
      <c r="U47" s="48"/>
      <c r="V47" t="str">
        <f t="shared" si="5"/>
        <v/>
      </c>
      <c r="W47">
        <f t="shared" si="2"/>
        <v>0</v>
      </c>
    </row>
    <row r="48" spans="2:23" x14ac:dyDescent="0.2">
      <c r="B48" s="42">
        <v>40</v>
      </c>
      <c r="C48" s="43">
        <f t="shared" si="1"/>
        <v>373619.98587959999</v>
      </c>
      <c r="D48" s="43"/>
      <c r="E48" s="42">
        <v>2017</v>
      </c>
      <c r="F48" s="8">
        <v>43742</v>
      </c>
      <c r="G48" s="42" t="s">
        <v>4</v>
      </c>
      <c r="H48" s="44">
        <v>0.97465000000000002</v>
      </c>
      <c r="I48" s="44"/>
      <c r="J48" s="42">
        <v>37.700000000000003</v>
      </c>
      <c r="K48" s="45">
        <f t="shared" si="0"/>
        <v>11208.599576388</v>
      </c>
      <c r="L48" s="46"/>
      <c r="M48" s="6">
        <f>IF(J48="","",(K48/J48)/LOOKUP(RIGHT($D$2,3),定数!$A$6:$A$13,定数!$B$6:$B$13))</f>
        <v>2.7028212144653967</v>
      </c>
      <c r="N48" s="42">
        <v>2017</v>
      </c>
      <c r="O48" s="8">
        <v>43744</v>
      </c>
      <c r="P48" s="44">
        <v>0.97933800000000004</v>
      </c>
      <c r="Q48" s="44"/>
      <c r="R48" s="47">
        <f>IF(P48="","",T48*M48*LOOKUP(RIGHT($D$2,3),定数!$A$6:$A$13,定数!$B$6:$B$13))</f>
        <v>13937.908438755232</v>
      </c>
      <c r="S48" s="47"/>
      <c r="T48" s="48">
        <f t="shared" si="3"/>
        <v>46.880000000000251</v>
      </c>
      <c r="U48" s="48"/>
      <c r="V48" t="str">
        <f t="shared" si="5"/>
        <v/>
      </c>
      <c r="W48">
        <f t="shared" si="2"/>
        <v>0</v>
      </c>
    </row>
    <row r="49" spans="2:23" x14ac:dyDescent="0.2">
      <c r="B49" s="42">
        <v>41</v>
      </c>
      <c r="C49" s="43">
        <f t="shared" si="1"/>
        <v>387557.89431835525</v>
      </c>
      <c r="D49" s="43"/>
      <c r="E49" s="42">
        <v>2017</v>
      </c>
      <c r="F49" s="8">
        <v>43786</v>
      </c>
      <c r="G49" s="42" t="s">
        <v>3</v>
      </c>
      <c r="H49" s="44">
        <v>0.98955000000000004</v>
      </c>
      <c r="I49" s="44"/>
      <c r="J49" s="42">
        <v>49.3</v>
      </c>
      <c r="K49" s="45">
        <f t="shared" si="0"/>
        <v>11626.736829550657</v>
      </c>
      <c r="L49" s="46"/>
      <c r="M49" s="6">
        <f>IF(J49="","",(K49/J49)/LOOKUP(RIGHT($D$2,3),定数!$A$6:$A$13,定数!$B$6:$B$13))</f>
        <v>2.1439676986079026</v>
      </c>
      <c r="N49" s="42">
        <v>2017</v>
      </c>
      <c r="O49" s="8">
        <v>43790</v>
      </c>
      <c r="P49" s="44">
        <v>0.99448000000000003</v>
      </c>
      <c r="Q49" s="44"/>
      <c r="R49" s="47">
        <f>IF(P49="","",T49*M49*LOOKUP(RIGHT($D$2,3),定数!$A$6:$A$13,定数!$B$6:$B$13))</f>
        <v>-11626.736829550631</v>
      </c>
      <c r="S49" s="47"/>
      <c r="T49" s="48">
        <f t="shared" si="3"/>
        <v>-49.299999999999898</v>
      </c>
      <c r="U49" s="48"/>
      <c r="V49" t="str">
        <f t="shared" si="5"/>
        <v/>
      </c>
      <c r="W49">
        <f t="shared" si="2"/>
        <v>1</v>
      </c>
    </row>
    <row r="50" spans="2:23" x14ac:dyDescent="0.2">
      <c r="B50" s="42">
        <v>42</v>
      </c>
      <c r="C50" s="43">
        <f t="shared" si="1"/>
        <v>375931.1574888046</v>
      </c>
      <c r="D50" s="43"/>
      <c r="E50" s="42">
        <v>2018</v>
      </c>
      <c r="F50" s="8">
        <v>43539</v>
      </c>
      <c r="G50" s="42" t="s">
        <v>4</v>
      </c>
      <c r="H50" s="44">
        <v>0.94832000000000005</v>
      </c>
      <c r="I50" s="44"/>
      <c r="J50" s="42">
        <v>50.2</v>
      </c>
      <c r="K50" s="45">
        <f t="shared" si="0"/>
        <v>11277.934724664137</v>
      </c>
      <c r="L50" s="46"/>
      <c r="M50" s="6">
        <f>IF(J50="","",(K50/J50)/LOOKUP(RIGHT($D$2,3),定数!$A$6:$A$13,定数!$B$6:$B$13))</f>
        <v>2.0423641297834365</v>
      </c>
      <c r="N50" s="42">
        <v>2018</v>
      </c>
      <c r="O50" s="8">
        <v>43551</v>
      </c>
      <c r="P50" s="44">
        <v>0.94330000000000003</v>
      </c>
      <c r="Q50" s="44"/>
      <c r="R50" s="47">
        <f>IF(P50="","",T50*M50*LOOKUP(RIGHT($D$2,3),定数!$A$6:$A$13,定数!$B$6:$B$13))</f>
        <v>-11277.934724664192</v>
      </c>
      <c r="S50" s="47"/>
      <c r="T50" s="48">
        <f t="shared" si="3"/>
        <v>-50.200000000000244</v>
      </c>
      <c r="U50" s="48"/>
      <c r="V50" t="str">
        <f t="shared" si="5"/>
        <v/>
      </c>
      <c r="W50">
        <f t="shared" si="2"/>
        <v>2</v>
      </c>
    </row>
    <row r="51" spans="2:23" x14ac:dyDescent="0.2">
      <c r="B51" s="42">
        <v>43</v>
      </c>
      <c r="C51" s="43">
        <f t="shared" si="1"/>
        <v>364653.2227641404</v>
      </c>
      <c r="D51" s="43"/>
      <c r="E51" s="42">
        <v>2018</v>
      </c>
      <c r="F51" s="8">
        <v>43627</v>
      </c>
      <c r="G51" s="42" t="s">
        <v>3</v>
      </c>
      <c r="H51" s="44">
        <v>0.98363</v>
      </c>
      <c r="I51" s="44"/>
      <c r="J51" s="42">
        <v>36.9</v>
      </c>
      <c r="K51" s="45">
        <f t="shared" si="0"/>
        <v>10939.596682924212</v>
      </c>
      <c r="L51" s="46"/>
      <c r="M51" s="6">
        <f>IF(J51="","",(K51/J51)/LOOKUP(RIGHT($D$2,3),定数!$A$6:$A$13,定数!$B$6:$B$13))</f>
        <v>2.6951457706144892</v>
      </c>
      <c r="N51" s="42">
        <v>2018</v>
      </c>
      <c r="O51" s="8">
        <v>43628</v>
      </c>
      <c r="P51" s="44">
        <v>0.98731999999999998</v>
      </c>
      <c r="Q51" s="44"/>
      <c r="R51" s="47">
        <f>IF(P51="","",T51*M51*LOOKUP(RIGHT($D$2,3),定数!$A$6:$A$13,定数!$B$6:$B$13))</f>
        <v>-10939.596682924126</v>
      </c>
      <c r="S51" s="47"/>
      <c r="T51" s="48">
        <f t="shared" si="3"/>
        <v>-36.899999999999707</v>
      </c>
      <c r="U51" s="48"/>
      <c r="V51" t="str">
        <f t="shared" si="5"/>
        <v/>
      </c>
      <c r="W51">
        <f t="shared" si="2"/>
        <v>3</v>
      </c>
    </row>
    <row r="52" spans="2:23" x14ac:dyDescent="0.2">
      <c r="B52" s="42">
        <v>44</v>
      </c>
      <c r="C52" s="43">
        <f t="shared" si="1"/>
        <v>353713.62608121627</v>
      </c>
      <c r="D52" s="43"/>
      <c r="E52" s="42">
        <v>2018</v>
      </c>
      <c r="F52" s="8">
        <v>43663</v>
      </c>
      <c r="G52" s="42" t="s">
        <v>4</v>
      </c>
      <c r="H52" s="44">
        <v>0.99878</v>
      </c>
      <c r="I52" s="44"/>
      <c r="J52" s="42">
        <v>61.1</v>
      </c>
      <c r="K52" s="45">
        <f t="shared" si="0"/>
        <v>10611.408782436487</v>
      </c>
      <c r="L52" s="46"/>
      <c r="M52" s="6">
        <f>IF(J52="","",(K52/J52)/LOOKUP(RIGHT($D$2,3),定数!$A$6:$A$13,定数!$B$6:$B$13))</f>
        <v>1.5788437408773228</v>
      </c>
      <c r="N52" s="42">
        <v>2018</v>
      </c>
      <c r="O52" s="8">
        <v>43667</v>
      </c>
      <c r="P52" s="44">
        <v>0.99267000000000005</v>
      </c>
      <c r="Q52" s="44"/>
      <c r="R52" s="47">
        <f>IF(P52="","",T52*M52*LOOKUP(RIGHT($D$2,3),定数!$A$6:$A$13,定数!$B$6:$B$13))</f>
        <v>-10611.408782436398</v>
      </c>
      <c r="S52" s="47"/>
      <c r="T52" s="48">
        <f t="shared" si="3"/>
        <v>-61.09999999999949</v>
      </c>
      <c r="U52" s="48"/>
      <c r="V52" t="str">
        <f t="shared" si="5"/>
        <v/>
      </c>
      <c r="W52">
        <f t="shared" si="2"/>
        <v>4</v>
      </c>
    </row>
    <row r="53" spans="2:23" x14ac:dyDescent="0.2">
      <c r="B53" s="42">
        <v>45</v>
      </c>
      <c r="C53" s="43">
        <f t="shared" si="1"/>
        <v>343102.21729877987</v>
      </c>
      <c r="D53" s="43"/>
      <c r="E53" s="42">
        <v>2018</v>
      </c>
      <c r="F53" s="8">
        <v>43693</v>
      </c>
      <c r="G53" s="42" t="s">
        <v>4</v>
      </c>
      <c r="H53" s="44">
        <v>0.99512999999999996</v>
      </c>
      <c r="I53" s="44"/>
      <c r="J53" s="42">
        <v>36.200000000000003</v>
      </c>
      <c r="K53" s="45">
        <f t="shared" si="0"/>
        <v>10293.066518963396</v>
      </c>
      <c r="L53" s="46"/>
      <c r="M53" s="6">
        <f>IF(J53="","",(K53/J53)/LOOKUP(RIGHT($D$2,3),定数!$A$6:$A$13,定数!$B$6:$B$13))</f>
        <v>2.5848986737728263</v>
      </c>
      <c r="N53" s="42">
        <v>2018</v>
      </c>
      <c r="O53" s="8">
        <v>43698</v>
      </c>
      <c r="P53" s="44">
        <v>0.99151</v>
      </c>
      <c r="Q53" s="44"/>
      <c r="R53" s="47">
        <f>IF(P53="","",T53*M53*LOOKUP(RIGHT($D$2,3),定数!$A$6:$A$13,定数!$B$6:$B$13))</f>
        <v>-10293.066518963271</v>
      </c>
      <c r="S53" s="47"/>
      <c r="T53" s="48">
        <f t="shared" si="3"/>
        <v>-36.199999999999562</v>
      </c>
      <c r="U53" s="48"/>
      <c r="V53" t="str">
        <f t="shared" si="5"/>
        <v/>
      </c>
      <c r="W53">
        <f t="shared" si="2"/>
        <v>5</v>
      </c>
    </row>
    <row r="54" spans="2:23" x14ac:dyDescent="0.2">
      <c r="B54" s="42">
        <v>46</v>
      </c>
      <c r="C54" s="43">
        <f t="shared" si="1"/>
        <v>332809.15077981661</v>
      </c>
      <c r="D54" s="43"/>
      <c r="E54" s="42">
        <v>2018</v>
      </c>
      <c r="F54" s="8">
        <v>43771</v>
      </c>
      <c r="G54" s="42" t="s">
        <v>4</v>
      </c>
      <c r="H54" s="44">
        <v>1.00359</v>
      </c>
      <c r="I54" s="44"/>
      <c r="J54" s="42">
        <v>68.400000000000006</v>
      </c>
      <c r="K54" s="45">
        <f t="shared" si="0"/>
        <v>9984.2745233944988</v>
      </c>
      <c r="L54" s="46"/>
      <c r="M54" s="6">
        <f>IF(J54="","",(K54/J54)/LOOKUP(RIGHT($D$2,3),定数!$A$6:$A$13,定数!$B$6:$B$13))</f>
        <v>1.3269902343692845</v>
      </c>
      <c r="N54" s="42">
        <v>2018</v>
      </c>
      <c r="O54" s="8">
        <v>43776</v>
      </c>
      <c r="P54" s="44">
        <v>0.99675000000000002</v>
      </c>
      <c r="Q54" s="44"/>
      <c r="R54" s="47">
        <f>IF(P54="","",T54*M54*LOOKUP(RIGHT($D$2,3),定数!$A$6:$A$13,定数!$B$6:$B$13))</f>
        <v>-9984.2745233944352</v>
      </c>
      <c r="S54" s="47"/>
      <c r="T54" s="48">
        <f t="shared" si="3"/>
        <v>-68.399999999999579</v>
      </c>
      <c r="U54" s="48"/>
      <c r="V54" t="str">
        <f t="shared" si="5"/>
        <v/>
      </c>
      <c r="W54">
        <f t="shared" si="2"/>
        <v>6</v>
      </c>
    </row>
    <row r="55" spans="2:23" x14ac:dyDescent="0.2">
      <c r="B55" s="42">
        <v>47</v>
      </c>
      <c r="C55" s="43">
        <f t="shared" si="1"/>
        <v>322824.8762564222</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1" priority="5" stopIfTrue="1" operator="equal">
      <formula>"買"</formula>
    </cfRule>
    <cfRule type="cellIs" dxfId="70" priority="6" stopIfTrue="1" operator="equal">
      <formula>"売"</formula>
    </cfRule>
  </conditionalFormatting>
  <conditionalFormatting sqref="G9:G11 G14:G45 G47:G108">
    <cfRule type="cellIs" dxfId="69" priority="7" stopIfTrue="1" operator="equal">
      <formula>"買"</formula>
    </cfRule>
    <cfRule type="cellIs" dxfId="68" priority="8" stopIfTrue="1" operator="equal">
      <formula>"売"</formula>
    </cfRule>
  </conditionalFormatting>
  <conditionalFormatting sqref="G12">
    <cfRule type="cellIs" dxfId="67" priority="3" stopIfTrue="1" operator="equal">
      <formula>"買"</formula>
    </cfRule>
    <cfRule type="cellIs" dxfId="66" priority="4" stopIfTrue="1" operator="equal">
      <formula>"売"</formula>
    </cfRule>
  </conditionalFormatting>
  <conditionalFormatting sqref="G13">
    <cfRule type="cellIs" dxfId="65" priority="1" stopIfTrue="1" operator="equal">
      <formula>"買"</formula>
    </cfRule>
    <cfRule type="cellIs" dxfId="64" priority="2" stopIfTrue="1" operator="equal">
      <formula>"売"</formula>
    </cfRule>
  </conditionalFormatting>
  <dataValidations count="1">
    <dataValidation type="list" allowBlank="1" showInputMessage="1" showErrorMessage="1" sqref="G9:G108" xr:uid="{F11DC861-0965-4EB5-86F2-4F31ED4094F5}">
      <formula1>"買,売"</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5A71-2E4D-436C-AC42-B5A9C9EB77C8}">
  <dimension ref="B2:W109"/>
  <sheetViews>
    <sheetView zoomScale="115" zoomScaleNormal="115" workbookViewId="0">
      <pane ySplit="8" topLeftCell="A45" activePane="bottomLeft" state="frozen"/>
      <selection pane="bottomLeft" activeCell="R57" sqref="R57:S57"/>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36</v>
      </c>
      <c r="I2" s="76"/>
      <c r="J2" s="61" t="s">
        <v>7</v>
      </c>
      <c r="K2" s="61"/>
      <c r="L2" s="81">
        <v>300000</v>
      </c>
      <c r="M2" s="80"/>
      <c r="N2" s="61" t="s">
        <v>8</v>
      </c>
      <c r="O2" s="61"/>
      <c r="P2" s="77">
        <f>SUM(L2,D4)</f>
        <v>278051.5654013009</v>
      </c>
      <c r="Q2" s="76"/>
      <c r="R2" s="1"/>
      <c r="S2" s="1"/>
      <c r="T2" s="1"/>
    </row>
    <row r="3" spans="2:23" ht="57" customHeight="1" x14ac:dyDescent="0.2">
      <c r="B3" s="61" t="s">
        <v>9</v>
      </c>
      <c r="C3" s="61"/>
      <c r="D3" s="78" t="s">
        <v>38</v>
      </c>
      <c r="E3" s="78"/>
      <c r="F3" s="78"/>
      <c r="G3" s="78"/>
      <c r="H3" s="78"/>
      <c r="I3" s="78"/>
      <c r="J3" s="61" t="s">
        <v>10</v>
      </c>
      <c r="K3" s="61"/>
      <c r="L3" s="78" t="s">
        <v>63</v>
      </c>
      <c r="M3" s="79"/>
      <c r="N3" s="79"/>
      <c r="O3" s="79"/>
      <c r="P3" s="79"/>
      <c r="Q3" s="79"/>
      <c r="R3" s="1"/>
      <c r="S3" s="1"/>
    </row>
    <row r="4" spans="2:23" x14ac:dyDescent="0.2">
      <c r="B4" s="61" t="s">
        <v>11</v>
      </c>
      <c r="C4" s="61"/>
      <c r="D4" s="59">
        <f>SUM($R$9:$S$993)</f>
        <v>-21948.434598699103</v>
      </c>
      <c r="E4" s="59"/>
      <c r="F4" s="61" t="s">
        <v>12</v>
      </c>
      <c r="G4" s="61"/>
      <c r="H4" s="75">
        <f>SUM($T$9:$U$108)</f>
        <v>282.00000000000085</v>
      </c>
      <c r="I4" s="76"/>
      <c r="J4" s="58" t="s">
        <v>13</v>
      </c>
      <c r="K4" s="58"/>
      <c r="L4" s="77">
        <f>MAX($C$9:$D$990)-C9</f>
        <v>128664.70492026815</v>
      </c>
      <c r="M4" s="77"/>
      <c r="N4" s="58" t="s">
        <v>14</v>
      </c>
      <c r="O4" s="58"/>
      <c r="P4" s="59">
        <f>SUMIF(R9:S990,"&lt;0",R9:S990)</f>
        <v>-319788.52714894031</v>
      </c>
      <c r="Q4" s="59"/>
      <c r="R4" s="1"/>
      <c r="S4" s="1"/>
      <c r="T4" s="1"/>
    </row>
    <row r="5" spans="2:23" x14ac:dyDescent="0.2">
      <c r="B5" s="40" t="s">
        <v>15</v>
      </c>
      <c r="C5" s="39">
        <f>COUNTIF($R$9:$R$990,"&gt;0")</f>
        <v>15</v>
      </c>
      <c r="D5" s="38" t="s">
        <v>16</v>
      </c>
      <c r="E5" s="16">
        <f>COUNTIF($R$9:$R$990,"&lt;0")</f>
        <v>31</v>
      </c>
      <c r="F5" s="38" t="s">
        <v>17</v>
      </c>
      <c r="G5" s="39">
        <f>COUNTIF($R$9:$R$990,"=0")</f>
        <v>0</v>
      </c>
      <c r="H5" s="38" t="s">
        <v>18</v>
      </c>
      <c r="I5" s="3">
        <f>C5/SUM(C5,E5,G5)</f>
        <v>0.32608695652173914</v>
      </c>
      <c r="J5" s="60" t="s">
        <v>19</v>
      </c>
      <c r="K5" s="61"/>
      <c r="L5" s="62">
        <f>MAX(V9:V993)</f>
        <v>5</v>
      </c>
      <c r="M5" s="63"/>
      <c r="N5" s="18" t="s">
        <v>20</v>
      </c>
      <c r="O5" s="9"/>
      <c r="P5" s="62">
        <f>MAX(W9:W993)</f>
        <v>7</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2008</v>
      </c>
      <c r="F9" s="8">
        <v>43482</v>
      </c>
      <c r="G9" s="42" t="s">
        <v>3</v>
      </c>
      <c r="H9" s="44">
        <v>1.095</v>
      </c>
      <c r="I9" s="44"/>
      <c r="J9" s="42">
        <v>136</v>
      </c>
      <c r="K9" s="45">
        <f t="shared" ref="K9:K72" si="0">IF(J9="","",C9*0.03)</f>
        <v>9000</v>
      </c>
      <c r="L9" s="46"/>
      <c r="M9" s="6">
        <f>IF(J9="","",(K9/J9)/LOOKUP(RIGHT($D$2,3),定数!$A$6:$A$13,定数!$B$6:$B$13))</f>
        <v>0.60160427807486627</v>
      </c>
      <c r="N9" s="42">
        <v>2008</v>
      </c>
      <c r="O9" s="8">
        <v>43486</v>
      </c>
      <c r="P9" s="44">
        <v>1.1086</v>
      </c>
      <c r="Q9" s="44"/>
      <c r="R9" s="47">
        <f>IF(P9="","",T9*M9*LOOKUP(RIGHT($D$2,3),定数!$A$6:$A$13,定数!$B$6:$B$13))</f>
        <v>-9000.0000000000364</v>
      </c>
      <c r="S9" s="47"/>
      <c r="T9" s="48">
        <f>IF(P9="","",IF(G9="買",(P9-H9),(H9-P9))*IF(RIGHT($D$2,3)="JPY",100,10000))</f>
        <v>-136.00000000000057</v>
      </c>
      <c r="U9" s="48"/>
      <c r="V9" s="35">
        <f>IF(T9&lt;&gt;"",IF(T9&gt;0,1+V8,0),"")</f>
        <v>0</v>
      </c>
      <c r="W9">
        <f>IF(T9&lt;&gt;"",IF(T9&lt;0,1+W8,0),"")</f>
        <v>1</v>
      </c>
    </row>
    <row r="10" spans="2:23" x14ac:dyDescent="0.2">
      <c r="B10" s="42">
        <v>2</v>
      </c>
      <c r="C10" s="43">
        <f t="shared" ref="C10:C73" si="1">IF(R9="","",C9+R9)</f>
        <v>290999.99999999994</v>
      </c>
      <c r="D10" s="43"/>
      <c r="E10" s="42">
        <v>2008</v>
      </c>
      <c r="F10" s="8">
        <v>43507</v>
      </c>
      <c r="G10" s="42" t="s">
        <v>4</v>
      </c>
      <c r="H10" s="44">
        <v>1.1047</v>
      </c>
      <c r="I10" s="44"/>
      <c r="J10" s="42">
        <v>100</v>
      </c>
      <c r="K10" s="45">
        <f t="shared" si="0"/>
        <v>8729.9999999999982</v>
      </c>
      <c r="L10" s="46"/>
      <c r="M10" s="6">
        <f>IF(J10="","",(K10/J10)/LOOKUP(RIGHT($D$2,3),定数!$A$6:$A$13,定数!$B$6:$B$13))</f>
        <v>0.79363636363636347</v>
      </c>
      <c r="N10" s="42">
        <v>2008</v>
      </c>
      <c r="O10" s="8">
        <v>43511</v>
      </c>
      <c r="P10" s="44">
        <v>1.0947</v>
      </c>
      <c r="Q10" s="44"/>
      <c r="R10" s="47">
        <f>IF(P10="","",T10*M10*LOOKUP(RIGHT($D$2,3),定数!$A$6:$A$13,定数!$B$6:$B$13))</f>
        <v>-8730.0000000000055</v>
      </c>
      <c r="S10" s="47"/>
      <c r="T10" s="48">
        <f>IF(P10="","",IF(G10="買",(P10-H10),(H10-P10))*IF(RIGHT($D$2,3)="JPY",100,10000))</f>
        <v>-100.00000000000009</v>
      </c>
      <c r="U10" s="48"/>
      <c r="V10" s="23">
        <f>IF(T10&lt;&gt;"",IF(T10&gt;0,1+V9,0),"")</f>
        <v>0</v>
      </c>
      <c r="W10">
        <f t="shared" ref="W10:W73" si="2">IF(T10&lt;&gt;"",IF(T10&lt;0,1+W9,0),"")</f>
        <v>2</v>
      </c>
    </row>
    <row r="11" spans="2:23" x14ac:dyDescent="0.2">
      <c r="B11" s="42">
        <v>3</v>
      </c>
      <c r="C11" s="43">
        <f t="shared" si="1"/>
        <v>282269.99999999994</v>
      </c>
      <c r="D11" s="43"/>
      <c r="E11" s="42">
        <v>2008</v>
      </c>
      <c r="F11" s="8">
        <v>43811</v>
      </c>
      <c r="G11" s="42" t="s">
        <v>4</v>
      </c>
      <c r="H11" s="44">
        <v>1.1042000000000001</v>
      </c>
      <c r="I11" s="44"/>
      <c r="J11" s="42">
        <v>63</v>
      </c>
      <c r="K11" s="45">
        <f t="shared" si="0"/>
        <v>8468.0999999999985</v>
      </c>
      <c r="L11" s="46"/>
      <c r="M11" s="6">
        <f>IF(J11="","",(K11/J11)/LOOKUP(RIGHT($D$2,3),定数!$A$6:$A$13,定数!$B$6:$B$13))</f>
        <v>1.2219480519480517</v>
      </c>
      <c r="N11" s="42">
        <v>2008</v>
      </c>
      <c r="O11" s="8">
        <v>43510</v>
      </c>
      <c r="P11" s="44">
        <v>1.0979000000000001</v>
      </c>
      <c r="Q11" s="44"/>
      <c r="R11" s="47">
        <f>IF(P11="","",T11*M11*LOOKUP(RIGHT($D$2,3),定数!$A$6:$A$13,定数!$B$6:$B$13))</f>
        <v>-8468.0999999999603</v>
      </c>
      <c r="S11" s="47"/>
      <c r="T11" s="48">
        <f t="shared" ref="T11:T74" si="3">IF(P11="","",IF(G11="買",(P11-H11),(H11-P11))*IF(RIGHT($D$2,3)="JPY",100,10000))</f>
        <v>-62.999999999999723</v>
      </c>
      <c r="U11" s="48"/>
      <c r="V11" s="23">
        <f>IF(T11&lt;&gt;"",IF(T11&gt;0,1+V10,0),"")</f>
        <v>0</v>
      </c>
      <c r="W11">
        <f t="shared" si="2"/>
        <v>3</v>
      </c>
    </row>
    <row r="12" spans="2:23" x14ac:dyDescent="0.2">
      <c r="B12" s="42">
        <v>4</v>
      </c>
      <c r="C12" s="43">
        <f t="shared" si="1"/>
        <v>273801.89999999997</v>
      </c>
      <c r="D12" s="43"/>
      <c r="E12" s="42">
        <v>2008</v>
      </c>
      <c r="F12" s="8">
        <v>43591</v>
      </c>
      <c r="G12" s="42" t="s">
        <v>4</v>
      </c>
      <c r="H12" s="44">
        <v>1.0549999999999999</v>
      </c>
      <c r="I12" s="44"/>
      <c r="J12" s="42">
        <v>124</v>
      </c>
      <c r="K12" s="45">
        <f t="shared" si="0"/>
        <v>8214.0569999999989</v>
      </c>
      <c r="L12" s="46"/>
      <c r="M12" s="6">
        <f>IF(J12="","",(K12/J12)/LOOKUP(RIGHT($D$2,3),定数!$A$6:$A$13,定数!$B$6:$B$13))</f>
        <v>0.60220359237536658</v>
      </c>
      <c r="N12" s="42">
        <v>2008</v>
      </c>
      <c r="O12" s="8">
        <v>43596</v>
      </c>
      <c r="P12" s="44">
        <v>1.0426</v>
      </c>
      <c r="Q12" s="44"/>
      <c r="R12" s="47">
        <f>IF(P12="","",T12*M12*LOOKUP(RIGHT($D$2,3),定数!$A$6:$A$13,定数!$B$6:$B$13))</f>
        <v>-8214.0569999999771</v>
      </c>
      <c r="S12" s="47"/>
      <c r="T12" s="48">
        <f t="shared" si="3"/>
        <v>-123.99999999999966</v>
      </c>
      <c r="U12" s="48"/>
      <c r="V12" s="23">
        <f>IF(T12&lt;&gt;"",IF(T12&gt;0,1+V11,0),"")</f>
        <v>0</v>
      </c>
      <c r="W12">
        <f t="shared" si="2"/>
        <v>4</v>
      </c>
    </row>
    <row r="13" spans="2:23" x14ac:dyDescent="0.2">
      <c r="B13" s="42">
        <v>5</v>
      </c>
      <c r="C13" s="43">
        <f t="shared" si="1"/>
        <v>265587.84299999999</v>
      </c>
      <c r="D13" s="43"/>
      <c r="E13" s="42">
        <v>2008</v>
      </c>
      <c r="F13" s="8">
        <v>43681</v>
      </c>
      <c r="G13" s="42" t="s">
        <v>4</v>
      </c>
      <c r="H13" s="44">
        <v>1.0506</v>
      </c>
      <c r="I13" s="44"/>
      <c r="J13" s="42">
        <v>74</v>
      </c>
      <c r="K13" s="45">
        <f t="shared" si="0"/>
        <v>7967.6352899999993</v>
      </c>
      <c r="L13" s="46"/>
      <c r="M13" s="6">
        <f>IF(J13="","",(K13/J13)/LOOKUP(RIGHT($D$2,3),定数!$A$6:$A$13,定数!$B$6:$B$13))</f>
        <v>0.97882497420147418</v>
      </c>
      <c r="N13" s="42">
        <v>2008</v>
      </c>
      <c r="O13" s="8">
        <v>43685</v>
      </c>
      <c r="P13" s="44">
        <v>1.0652999999999999</v>
      </c>
      <c r="Q13" s="44"/>
      <c r="R13" s="47">
        <f>IF(P13="","",T13*M13*LOOKUP(RIGHT($D$2,3),定数!$A$6:$A$13,定数!$B$6:$B$13))</f>
        <v>15827.599832837768</v>
      </c>
      <c r="S13" s="47"/>
      <c r="T13" s="48">
        <f t="shared" si="3"/>
        <v>146.99999999999935</v>
      </c>
      <c r="U13" s="48"/>
      <c r="V13" s="23">
        <f t="shared" ref="V13:V22" si="4">IF(T13&lt;&gt;"",IF(T13&gt;0,1+V12,0),"")</f>
        <v>1</v>
      </c>
      <c r="W13">
        <f t="shared" si="2"/>
        <v>0</v>
      </c>
    </row>
    <row r="14" spans="2:23" x14ac:dyDescent="0.2">
      <c r="B14" s="42">
        <v>6</v>
      </c>
      <c r="C14" s="43">
        <f t="shared" si="1"/>
        <v>281415.44283283775</v>
      </c>
      <c r="D14" s="43"/>
      <c r="E14" s="42">
        <v>2008</v>
      </c>
      <c r="F14" s="8">
        <v>43705</v>
      </c>
      <c r="G14" s="42" t="s">
        <v>4</v>
      </c>
      <c r="H14" s="44">
        <v>1.1012</v>
      </c>
      <c r="I14" s="44"/>
      <c r="J14" s="42">
        <v>130</v>
      </c>
      <c r="K14" s="45">
        <f t="shared" si="0"/>
        <v>8442.4632849851332</v>
      </c>
      <c r="L14" s="46"/>
      <c r="M14" s="6">
        <f>IF(J14="","",(K14/J14)/LOOKUP(RIGHT($D$2,3),定数!$A$6:$A$13,定数!$B$6:$B$13))</f>
        <v>0.5903820479010583</v>
      </c>
      <c r="N14" s="42">
        <v>2008</v>
      </c>
      <c r="O14" s="8">
        <v>43716</v>
      </c>
      <c r="P14" s="44">
        <v>1.1271</v>
      </c>
      <c r="Q14" s="44"/>
      <c r="R14" s="47">
        <f>IF(P14="","",T14*M14*LOOKUP(RIGHT($D$2,3),定数!$A$6:$A$13,定数!$B$6:$B$13))</f>
        <v>16819.984544701176</v>
      </c>
      <c r="S14" s="47"/>
      <c r="T14" s="48">
        <f t="shared" si="3"/>
        <v>259.00000000000034</v>
      </c>
      <c r="U14" s="48"/>
      <c r="V14" s="23">
        <f t="shared" si="4"/>
        <v>2</v>
      </c>
      <c r="W14">
        <f t="shared" si="2"/>
        <v>0</v>
      </c>
    </row>
    <row r="15" spans="2:23" x14ac:dyDescent="0.2">
      <c r="B15" s="42">
        <v>7</v>
      </c>
      <c r="C15" s="43">
        <f t="shared" si="1"/>
        <v>298235.42737753893</v>
      </c>
      <c r="D15" s="43"/>
      <c r="E15" s="42">
        <v>2009</v>
      </c>
      <c r="F15" s="8">
        <v>43481</v>
      </c>
      <c r="G15" s="42" t="s">
        <v>4</v>
      </c>
      <c r="H15" s="44">
        <v>1.12371</v>
      </c>
      <c r="I15" s="44"/>
      <c r="J15" s="42">
        <v>129</v>
      </c>
      <c r="K15" s="45">
        <f t="shared" si="0"/>
        <v>8947.062821326168</v>
      </c>
      <c r="L15" s="46"/>
      <c r="M15" s="6">
        <f>IF(J15="","",(K15/J15)/LOOKUP(RIGHT($D$2,3),定数!$A$6:$A$13,定数!$B$6:$B$13))</f>
        <v>0.63051887394828532</v>
      </c>
      <c r="N15" s="42">
        <v>2009</v>
      </c>
      <c r="O15" s="8">
        <v>43485</v>
      </c>
      <c r="P15" s="44">
        <v>1.14941</v>
      </c>
      <c r="Q15" s="44"/>
      <c r="R15" s="47">
        <f>IF(P15="","",T15*M15*LOOKUP(RIGHT($D$2,3),定数!$A$6:$A$13,定数!$B$6:$B$13))</f>
        <v>17824.768566518065</v>
      </c>
      <c r="S15" s="47"/>
      <c r="T15" s="48">
        <f t="shared" si="3"/>
        <v>257.00000000000057</v>
      </c>
      <c r="U15" s="48"/>
      <c r="V15" s="23">
        <f t="shared" si="4"/>
        <v>3</v>
      </c>
      <c r="W15">
        <f t="shared" si="2"/>
        <v>0</v>
      </c>
    </row>
    <row r="16" spans="2:23" x14ac:dyDescent="0.2">
      <c r="B16" s="42">
        <v>8</v>
      </c>
      <c r="C16" s="43">
        <f t="shared" si="1"/>
        <v>316060.19594405702</v>
      </c>
      <c r="D16" s="43"/>
      <c r="E16" s="42">
        <v>2009</v>
      </c>
      <c r="F16" s="8">
        <v>43712</v>
      </c>
      <c r="G16" s="42" t="s">
        <v>3</v>
      </c>
      <c r="H16" s="44">
        <v>1.05755</v>
      </c>
      <c r="I16" s="44"/>
      <c r="J16" s="42">
        <v>121.4</v>
      </c>
      <c r="K16" s="45">
        <f t="shared" si="0"/>
        <v>9481.8058783217111</v>
      </c>
      <c r="L16" s="46"/>
      <c r="M16" s="6">
        <f>IF(J16="","",(K16/J16)/LOOKUP(RIGHT($D$2,3),定数!$A$6:$A$13,定数!$B$6:$B$13))</f>
        <v>0.71003488679958893</v>
      </c>
      <c r="N16" s="42">
        <v>2009</v>
      </c>
      <c r="O16" s="8">
        <v>43722</v>
      </c>
      <c r="P16" s="44">
        <v>1.0333699999999999</v>
      </c>
      <c r="Q16" s="44"/>
      <c r="R16" s="47">
        <f>IF(P16="","",T16*M16*LOOKUP(RIGHT($D$2,3),定数!$A$6:$A$13,定数!$B$6:$B$13))</f>
        <v>18885.507919095537</v>
      </c>
      <c r="S16" s="47"/>
      <c r="T16" s="48">
        <f t="shared" si="3"/>
        <v>241.80000000000089</v>
      </c>
      <c r="U16" s="48"/>
      <c r="V16" s="23">
        <f t="shared" si="4"/>
        <v>4</v>
      </c>
      <c r="W16">
        <f t="shared" si="2"/>
        <v>0</v>
      </c>
    </row>
    <row r="17" spans="2:23" x14ac:dyDescent="0.2">
      <c r="B17" s="42">
        <v>9</v>
      </c>
      <c r="C17" s="43">
        <f t="shared" si="1"/>
        <v>334945.70386315254</v>
      </c>
      <c r="D17" s="43"/>
      <c r="E17" s="42">
        <v>2009</v>
      </c>
      <c r="F17" s="8">
        <v>43793</v>
      </c>
      <c r="G17" s="42" t="s">
        <v>3</v>
      </c>
      <c r="H17" s="44">
        <v>1.0073399999999999</v>
      </c>
      <c r="I17" s="44"/>
      <c r="J17" s="42">
        <v>77.7</v>
      </c>
      <c r="K17" s="45">
        <f t="shared" si="0"/>
        <v>10048.371115894575</v>
      </c>
      <c r="L17" s="46"/>
      <c r="M17" s="6">
        <f>IF(J17="","",(K17/J17)/LOOKUP(RIGHT($D$2,3),定数!$A$6:$A$13,定数!$B$6:$B$13))</f>
        <v>1.1756605962202615</v>
      </c>
      <c r="N17" s="42">
        <v>2009</v>
      </c>
      <c r="O17" s="8">
        <v>43795</v>
      </c>
      <c r="P17" s="44">
        <v>0.9919</v>
      </c>
      <c r="Q17" s="44"/>
      <c r="R17" s="47">
        <f>IF(P17="","",T17*M17*LOOKUP(RIGHT($D$2,3),定数!$A$6:$A$13,定数!$B$6:$B$13))</f>
        <v>19967.41956620479</v>
      </c>
      <c r="S17" s="47"/>
      <c r="T17" s="48">
        <f t="shared" si="3"/>
        <v>154.39999999999898</v>
      </c>
      <c r="U17" s="48"/>
      <c r="V17" s="23">
        <f t="shared" si="4"/>
        <v>5</v>
      </c>
      <c r="W17">
        <f t="shared" si="2"/>
        <v>0</v>
      </c>
    </row>
    <row r="18" spans="2:23" x14ac:dyDescent="0.2">
      <c r="B18" s="42">
        <v>10</v>
      </c>
      <c r="C18" s="43">
        <f t="shared" si="1"/>
        <v>354913.12342935731</v>
      </c>
      <c r="D18" s="43"/>
      <c r="E18" s="42">
        <v>2010</v>
      </c>
      <c r="F18" s="8">
        <v>43520</v>
      </c>
      <c r="G18" s="42" t="s">
        <v>4</v>
      </c>
      <c r="H18" s="44">
        <v>1.0842099999999999</v>
      </c>
      <c r="I18" s="44"/>
      <c r="J18" s="42">
        <v>104.7</v>
      </c>
      <c r="K18" s="45">
        <f t="shared" si="0"/>
        <v>10647.39370288072</v>
      </c>
      <c r="L18" s="46"/>
      <c r="M18" s="6">
        <f>IF(J18="","",(K18/J18)/LOOKUP(RIGHT($D$2,3),定数!$A$6:$A$13,定数!$B$6:$B$13))</f>
        <v>0.92449367915956582</v>
      </c>
      <c r="N18" s="42">
        <v>2010</v>
      </c>
      <c r="O18" s="8">
        <v>43522</v>
      </c>
      <c r="P18" s="44">
        <v>1.0737399999999999</v>
      </c>
      <c r="Q18" s="44"/>
      <c r="R18" s="47">
        <f>IF(P18="","",T18*M18*LOOKUP(RIGHT($D$2,3),定数!$A$6:$A$13,定数!$B$6:$B$13))</f>
        <v>-10647.393702880698</v>
      </c>
      <c r="S18" s="47"/>
      <c r="T18" s="48">
        <f t="shared" si="3"/>
        <v>-104.69999999999979</v>
      </c>
      <c r="U18" s="48"/>
      <c r="V18" s="23">
        <f t="shared" si="4"/>
        <v>0</v>
      </c>
      <c r="W18">
        <f t="shared" si="2"/>
        <v>1</v>
      </c>
    </row>
    <row r="19" spans="2:23" x14ac:dyDescent="0.2">
      <c r="B19" s="42">
        <v>11</v>
      </c>
      <c r="C19" s="43">
        <f t="shared" si="1"/>
        <v>344265.72972647659</v>
      </c>
      <c r="D19" s="43"/>
      <c r="E19" s="42">
        <v>2010</v>
      </c>
      <c r="F19" s="8">
        <v>43667</v>
      </c>
      <c r="G19" s="42" t="s">
        <v>3</v>
      </c>
      <c r="H19" s="44">
        <v>1.04823</v>
      </c>
      <c r="I19" s="44"/>
      <c r="J19" s="42">
        <v>59.2</v>
      </c>
      <c r="K19" s="45">
        <f t="shared" si="0"/>
        <v>10327.971891794297</v>
      </c>
      <c r="L19" s="46"/>
      <c r="M19" s="6">
        <f>IF(J19="","",(K19/J19)/LOOKUP(RIGHT($D$2,3),定数!$A$6:$A$13,定数!$B$6:$B$13))</f>
        <v>1.5859907696244313</v>
      </c>
      <c r="N19" s="42">
        <v>2010</v>
      </c>
      <c r="O19" s="8">
        <v>43669</v>
      </c>
      <c r="P19" s="44">
        <v>1.0541499999999999</v>
      </c>
      <c r="Q19" s="44"/>
      <c r="R19" s="47">
        <f>IF(P19="","",T19*M19*LOOKUP(RIGHT($D$2,3),定数!$A$6:$A$13,定数!$B$6:$B$13))</f>
        <v>-10327.971891794166</v>
      </c>
      <c r="S19" s="47"/>
      <c r="T19" s="48">
        <f t="shared" si="3"/>
        <v>-59.19999999999925</v>
      </c>
      <c r="U19" s="48"/>
      <c r="V19" s="23">
        <f t="shared" si="4"/>
        <v>0</v>
      </c>
      <c r="W19">
        <f t="shared" si="2"/>
        <v>2</v>
      </c>
    </row>
    <row r="20" spans="2:23" x14ac:dyDescent="0.2">
      <c r="B20" s="42">
        <v>12</v>
      </c>
      <c r="C20" s="43">
        <f t="shared" si="1"/>
        <v>333937.75783468242</v>
      </c>
      <c r="D20" s="43"/>
      <c r="E20" s="42">
        <v>2010</v>
      </c>
      <c r="F20" s="8">
        <v>43799</v>
      </c>
      <c r="G20" s="42" t="s">
        <v>4</v>
      </c>
      <c r="H20" s="44">
        <v>1.0043</v>
      </c>
      <c r="I20" s="44"/>
      <c r="J20" s="42">
        <v>118.2</v>
      </c>
      <c r="K20" s="45">
        <f t="shared" si="0"/>
        <v>10018.132735040472</v>
      </c>
      <c r="L20" s="46"/>
      <c r="M20" s="6">
        <f>IF(J20="","",(K20/J20)/LOOKUP(RIGHT($D$2,3),定数!$A$6:$A$13,定数!$B$6:$B$13))</f>
        <v>0.77050705545611997</v>
      </c>
      <c r="N20" s="42">
        <v>2010</v>
      </c>
      <c r="O20" s="8">
        <v>43801</v>
      </c>
      <c r="P20" s="44">
        <v>0.99248000000000003</v>
      </c>
      <c r="Q20" s="44"/>
      <c r="R20" s="47">
        <f>IF(P20="","",T20*M20*LOOKUP(RIGHT($D$2,3),定数!$A$6:$A$13,定数!$B$6:$B$13))</f>
        <v>-10018.132735040423</v>
      </c>
      <c r="S20" s="47"/>
      <c r="T20" s="48">
        <f t="shared" si="3"/>
        <v>-118.19999999999942</v>
      </c>
      <c r="U20" s="48"/>
      <c r="V20" s="23">
        <f t="shared" si="4"/>
        <v>0</v>
      </c>
      <c r="W20">
        <f t="shared" si="2"/>
        <v>3</v>
      </c>
    </row>
    <row r="21" spans="2:23" x14ac:dyDescent="0.2">
      <c r="B21" s="42">
        <v>13</v>
      </c>
      <c r="C21" s="43">
        <f t="shared" si="1"/>
        <v>323919.62509964197</v>
      </c>
      <c r="D21" s="43"/>
      <c r="E21" s="42">
        <v>2011</v>
      </c>
      <c r="F21" s="8">
        <v>43559</v>
      </c>
      <c r="G21" s="42" t="s">
        <v>4</v>
      </c>
      <c r="H21" s="44">
        <v>0.92618999999999996</v>
      </c>
      <c r="I21" s="44"/>
      <c r="J21" s="42">
        <v>71.5</v>
      </c>
      <c r="K21" s="45">
        <f t="shared" si="0"/>
        <v>9717.5887529892589</v>
      </c>
      <c r="L21" s="46"/>
      <c r="M21" s="6">
        <f>IF(J21="","",(K21/J21)/LOOKUP(RIGHT($D$2,3),定数!$A$6:$A$13,定数!$B$6:$B$13))</f>
        <v>1.2355484746330909</v>
      </c>
      <c r="N21" s="42">
        <v>2011</v>
      </c>
      <c r="O21" s="8">
        <v>43561</v>
      </c>
      <c r="P21" s="44">
        <v>0.91903999999999997</v>
      </c>
      <c r="Q21" s="44"/>
      <c r="R21" s="47">
        <f>IF(P21="","",T21*M21*LOOKUP(RIGHT($D$2,3),定数!$A$6:$A$13,定数!$B$6:$B$13))</f>
        <v>-9717.5887529892461</v>
      </c>
      <c r="S21" s="47"/>
      <c r="T21" s="48">
        <f t="shared" si="3"/>
        <v>-71.499999999999901</v>
      </c>
      <c r="U21" s="48"/>
      <c r="V21" s="23">
        <f t="shared" si="4"/>
        <v>0</v>
      </c>
      <c r="W21">
        <f t="shared" si="2"/>
        <v>4</v>
      </c>
    </row>
    <row r="22" spans="2:23" x14ac:dyDescent="0.2">
      <c r="B22" s="42">
        <v>14</v>
      </c>
      <c r="C22" s="43">
        <f t="shared" si="1"/>
        <v>314202.03634665272</v>
      </c>
      <c r="D22" s="43"/>
      <c r="E22" s="42">
        <v>2011</v>
      </c>
      <c r="F22" s="8">
        <v>43807</v>
      </c>
      <c r="G22" s="42" t="s">
        <v>4</v>
      </c>
      <c r="H22" s="44">
        <v>0.92905000000000004</v>
      </c>
      <c r="I22" s="44"/>
      <c r="J22" s="42">
        <v>115.4</v>
      </c>
      <c r="K22" s="45">
        <f t="shared" si="0"/>
        <v>9426.0610903995821</v>
      </c>
      <c r="L22" s="46"/>
      <c r="M22" s="6">
        <f>IF(J22="","",(K22/J22)/LOOKUP(RIGHT($D$2,3),定数!$A$6:$A$13,定数!$B$6:$B$13))</f>
        <v>0.74256035059079739</v>
      </c>
      <c r="N22" s="42">
        <v>2011</v>
      </c>
      <c r="O22" s="8">
        <v>43813</v>
      </c>
      <c r="P22" s="44">
        <v>0.95203000000000004</v>
      </c>
      <c r="Q22" s="44"/>
      <c r="R22" s="47">
        <f>IF(P22="","",T22*M22*LOOKUP(RIGHT($D$2,3),定数!$A$6:$A$13,定数!$B$6:$B$13))</f>
        <v>18770.440542234177</v>
      </c>
      <c r="S22" s="47"/>
      <c r="T22" s="48">
        <f t="shared" si="3"/>
        <v>229.8</v>
      </c>
      <c r="U22" s="48"/>
      <c r="V22" s="23">
        <f t="shared" si="4"/>
        <v>1</v>
      </c>
      <c r="W22">
        <f t="shared" si="2"/>
        <v>0</v>
      </c>
    </row>
    <row r="23" spans="2:23" x14ac:dyDescent="0.2">
      <c r="B23" s="42">
        <v>15</v>
      </c>
      <c r="C23" s="43">
        <f t="shared" si="1"/>
        <v>332972.47688888689</v>
      </c>
      <c r="D23" s="43"/>
      <c r="E23" s="42">
        <v>2012</v>
      </c>
      <c r="F23" s="8">
        <v>43553</v>
      </c>
      <c r="G23" s="42" t="s">
        <v>3</v>
      </c>
      <c r="H23" s="44">
        <v>0.90305999999999997</v>
      </c>
      <c r="I23" s="44"/>
      <c r="J23" s="42">
        <v>61.3</v>
      </c>
      <c r="K23" s="45">
        <f t="shared" si="0"/>
        <v>9989.1743066666058</v>
      </c>
      <c r="L23" s="46"/>
      <c r="M23" s="6">
        <f>IF(J23="","",(K23/J23)/LOOKUP(RIGHT($D$2,3),定数!$A$6:$A$13,定数!$B$6:$B$13))</f>
        <v>1.4814139562014839</v>
      </c>
      <c r="N23" s="42">
        <v>2012</v>
      </c>
      <c r="O23" s="8">
        <v>43558</v>
      </c>
      <c r="P23" s="44">
        <v>0.90919000000000005</v>
      </c>
      <c r="Q23" s="44"/>
      <c r="R23" s="47">
        <f>IF(P23="","",T23*M23*LOOKUP(RIGHT($D$2,3),定数!$A$6:$A$13,定数!$B$6:$B$13))</f>
        <v>-9989.174306666735</v>
      </c>
      <c r="S23" s="47"/>
      <c r="T23" s="48">
        <f t="shared" si="3"/>
        <v>-61.3000000000008</v>
      </c>
      <c r="U23" s="48"/>
      <c r="V23" t="str">
        <f t="shared" ref="V23:W74" si="5">IF(S23&lt;&gt;"",IF(S23&lt;0,1+V22,0),"")</f>
        <v/>
      </c>
      <c r="W23">
        <f t="shared" si="2"/>
        <v>1</v>
      </c>
    </row>
    <row r="24" spans="2:23" x14ac:dyDescent="0.2">
      <c r="B24" s="42">
        <v>16</v>
      </c>
      <c r="C24" s="43">
        <f t="shared" si="1"/>
        <v>322983.30258222017</v>
      </c>
      <c r="D24" s="43"/>
      <c r="E24" s="42">
        <v>2013</v>
      </c>
      <c r="F24" s="8">
        <v>43521</v>
      </c>
      <c r="G24" s="42" t="s">
        <v>4</v>
      </c>
      <c r="H24" s="44">
        <v>0.93386999999999998</v>
      </c>
      <c r="I24" s="44"/>
      <c r="J24" s="42">
        <v>108.2</v>
      </c>
      <c r="K24" s="45">
        <f t="shared" si="0"/>
        <v>9689.4990774666057</v>
      </c>
      <c r="L24" s="46"/>
      <c r="M24" s="6">
        <f>IF(J24="","",(K24/J24)/LOOKUP(RIGHT($D$2,3),定数!$A$6:$A$13,定数!$B$6:$B$13))</f>
        <v>0.81410679528370067</v>
      </c>
      <c r="N24" s="42">
        <v>2013</v>
      </c>
      <c r="O24" s="8">
        <v>43538</v>
      </c>
      <c r="P24" s="44">
        <v>0.95540999999999998</v>
      </c>
      <c r="Q24" s="44"/>
      <c r="R24" s="47">
        <f>IF(P24="","",T24*M24*LOOKUP(RIGHT($D$2,3),定数!$A$6:$A$13,定数!$B$6:$B$13))</f>
        <v>19289.446407452007</v>
      </c>
      <c r="S24" s="47"/>
      <c r="T24" s="48">
        <f t="shared" si="3"/>
        <v>215.40000000000003</v>
      </c>
      <c r="U24" s="48"/>
      <c r="V24" t="str">
        <f t="shared" si="5"/>
        <v/>
      </c>
      <c r="W24">
        <f t="shared" si="2"/>
        <v>0</v>
      </c>
    </row>
    <row r="25" spans="2:23" x14ac:dyDescent="0.2">
      <c r="B25" s="42">
        <v>17</v>
      </c>
      <c r="C25" s="43">
        <f t="shared" si="1"/>
        <v>342272.74898967217</v>
      </c>
      <c r="D25" s="43"/>
      <c r="E25" s="42">
        <v>2013</v>
      </c>
      <c r="F25" s="8">
        <v>43633</v>
      </c>
      <c r="G25" s="42" t="s">
        <v>3</v>
      </c>
      <c r="H25" s="44">
        <v>0.92130999999999996</v>
      </c>
      <c r="I25" s="44"/>
      <c r="J25" s="42">
        <v>57.9</v>
      </c>
      <c r="K25" s="45">
        <f t="shared" si="0"/>
        <v>10268.182469690164</v>
      </c>
      <c r="L25" s="46"/>
      <c r="M25" s="6">
        <f>IF(J25="","",(K25/J25)/LOOKUP(RIGHT($D$2,3),定数!$A$6:$A$13,定数!$B$6:$B$13))</f>
        <v>1.6122126659899771</v>
      </c>
      <c r="N25" s="42">
        <v>2013</v>
      </c>
      <c r="O25" s="8">
        <v>43635</v>
      </c>
      <c r="P25" s="44">
        <v>0.92710000000000004</v>
      </c>
      <c r="Q25" s="44"/>
      <c r="R25" s="47">
        <f>IF(P25="","",T25*M25*LOOKUP(RIGHT($D$2,3),定数!$A$6:$A$13,定数!$B$6:$B$13))</f>
        <v>-10268.182469690295</v>
      </c>
      <c r="S25" s="47"/>
      <c r="T25" s="48">
        <f t="shared" si="3"/>
        <v>-57.90000000000073</v>
      </c>
      <c r="U25" s="48"/>
      <c r="V25" t="str">
        <f t="shared" si="5"/>
        <v/>
      </c>
      <c r="W25">
        <f t="shared" si="2"/>
        <v>1</v>
      </c>
    </row>
    <row r="26" spans="2:23" x14ac:dyDescent="0.2">
      <c r="B26" s="42">
        <v>18</v>
      </c>
      <c r="C26" s="43">
        <f t="shared" si="1"/>
        <v>332004.56651998189</v>
      </c>
      <c r="D26" s="43"/>
      <c r="E26" s="42">
        <v>2014</v>
      </c>
      <c r="F26" s="8">
        <v>43535</v>
      </c>
      <c r="G26" s="42" t="s">
        <v>3</v>
      </c>
      <c r="H26" s="44">
        <v>0.87643000000000004</v>
      </c>
      <c r="I26" s="44"/>
      <c r="J26" s="42">
        <v>39.700000000000003</v>
      </c>
      <c r="K26" s="45">
        <f t="shared" si="0"/>
        <v>9960.136995599456</v>
      </c>
      <c r="L26" s="46"/>
      <c r="M26" s="6">
        <f>IF(J26="","",(K26/J26)/LOOKUP(RIGHT($D$2,3),定数!$A$6:$A$13,定数!$B$6:$B$13))</f>
        <v>2.2807732987404292</v>
      </c>
      <c r="N26" s="42">
        <v>2014</v>
      </c>
      <c r="O26" s="8">
        <v>43543</v>
      </c>
      <c r="P26" s="44">
        <v>0.88039999999999996</v>
      </c>
      <c r="Q26" s="44"/>
      <c r="R26" s="47">
        <f>IF(P26="","",T26*M26*LOOKUP(RIGHT($D$2,3),定数!$A$6:$A$13,定数!$B$6:$B$13))</f>
        <v>-9960.1369955992486</v>
      </c>
      <c r="S26" s="47"/>
      <c r="T26" s="48">
        <f t="shared" si="3"/>
        <v>-39.699999999999179</v>
      </c>
      <c r="U26" s="48"/>
      <c r="V26" t="str">
        <f t="shared" si="5"/>
        <v/>
      </c>
      <c r="W26">
        <f t="shared" si="2"/>
        <v>2</v>
      </c>
    </row>
    <row r="27" spans="2:23" x14ac:dyDescent="0.2">
      <c r="B27" s="42">
        <v>19</v>
      </c>
      <c r="C27" s="43">
        <f t="shared" si="1"/>
        <v>322044.42952438263</v>
      </c>
      <c r="D27" s="43"/>
      <c r="E27" s="42">
        <v>2014</v>
      </c>
      <c r="F27" s="8">
        <v>43704</v>
      </c>
      <c r="G27" s="42" t="s">
        <v>4</v>
      </c>
      <c r="H27" s="44">
        <v>0.91613999999999995</v>
      </c>
      <c r="I27" s="44"/>
      <c r="J27" s="42">
        <v>36.299999999999997</v>
      </c>
      <c r="K27" s="45">
        <f t="shared" si="0"/>
        <v>9661.3328857314791</v>
      </c>
      <c r="L27" s="46"/>
      <c r="M27" s="6">
        <f>IF(J27="","",(K27/J27)/LOOKUP(RIGHT($D$2,3),定数!$A$6:$A$13,定数!$B$6:$B$13))</f>
        <v>2.4195674644957377</v>
      </c>
      <c r="N27" s="42">
        <v>2014</v>
      </c>
      <c r="O27" s="8">
        <v>43712</v>
      </c>
      <c r="P27" s="44">
        <v>0.92330000000000001</v>
      </c>
      <c r="Q27" s="44"/>
      <c r="R27" s="47">
        <f>IF(P27="","",T27*M27*LOOKUP(RIGHT($D$2,3),定数!$A$6:$A$13,定数!$B$6:$B$13))</f>
        <v>19056.513350368579</v>
      </c>
      <c r="S27" s="47"/>
      <c r="T27" s="48">
        <f t="shared" si="3"/>
        <v>71.600000000000549</v>
      </c>
      <c r="U27" s="48"/>
      <c r="V27" t="str">
        <f t="shared" si="5"/>
        <v/>
      </c>
      <c r="W27">
        <f t="shared" si="2"/>
        <v>0</v>
      </c>
    </row>
    <row r="28" spans="2:23" x14ac:dyDescent="0.2">
      <c r="B28" s="42">
        <v>20</v>
      </c>
      <c r="C28" s="43">
        <f t="shared" si="1"/>
        <v>341100.94287475123</v>
      </c>
      <c r="D28" s="43"/>
      <c r="E28" s="42">
        <v>2014</v>
      </c>
      <c r="F28" s="8">
        <v>43731</v>
      </c>
      <c r="G28" s="42" t="s">
        <v>4</v>
      </c>
      <c r="H28" s="44">
        <v>0.94030000000000002</v>
      </c>
      <c r="I28" s="44"/>
      <c r="J28" s="42">
        <v>50.9</v>
      </c>
      <c r="K28" s="45">
        <f t="shared" si="0"/>
        <v>10233.028286242536</v>
      </c>
      <c r="L28" s="46"/>
      <c r="M28" s="6">
        <f>IF(J28="","",(K28/J28)/LOOKUP(RIGHT($D$2,3),定数!$A$6:$A$13,定数!$B$6:$B$13))</f>
        <v>1.8276528462658574</v>
      </c>
      <c r="N28" s="42">
        <v>2014</v>
      </c>
      <c r="O28" s="8">
        <v>43733</v>
      </c>
      <c r="P28" s="44">
        <v>0.95038</v>
      </c>
      <c r="Q28" s="44"/>
      <c r="R28" s="47">
        <f>IF(P28="","",T28*M28*LOOKUP(RIGHT($D$2,3),定数!$A$6:$A$13,定数!$B$6:$B$13))</f>
        <v>20265.014759395781</v>
      </c>
      <c r="S28" s="47"/>
      <c r="T28" s="48">
        <f t="shared" si="3"/>
        <v>100.79999999999978</v>
      </c>
      <c r="U28" s="48"/>
      <c r="V28" t="str">
        <f t="shared" si="5"/>
        <v/>
      </c>
      <c r="W28">
        <f t="shared" si="2"/>
        <v>0</v>
      </c>
    </row>
    <row r="29" spans="2:23" x14ac:dyDescent="0.2">
      <c r="B29" s="42">
        <v>21</v>
      </c>
      <c r="C29" s="43">
        <f t="shared" si="1"/>
        <v>361365.95763414702</v>
      </c>
      <c r="D29" s="43"/>
      <c r="E29" s="42">
        <v>2014</v>
      </c>
      <c r="F29" s="8">
        <v>43828</v>
      </c>
      <c r="G29" s="42" t="s">
        <v>4</v>
      </c>
      <c r="H29" s="44">
        <v>0.99077999999999999</v>
      </c>
      <c r="I29" s="44"/>
      <c r="J29" s="42">
        <v>65.599999999999994</v>
      </c>
      <c r="K29" s="45">
        <f t="shared" si="0"/>
        <v>10840.978729024409</v>
      </c>
      <c r="L29" s="46"/>
      <c r="M29" s="6">
        <f>IF(J29="","",(K29/J29)/LOOKUP(RIGHT($D$2,3),定数!$A$6:$A$13,定数!$B$6:$B$13))</f>
        <v>1.5023529280798793</v>
      </c>
      <c r="N29" s="42">
        <v>2015</v>
      </c>
      <c r="O29" s="8">
        <v>43470</v>
      </c>
      <c r="P29" s="44">
        <v>1.0038</v>
      </c>
      <c r="Q29" s="44"/>
      <c r="R29" s="47">
        <f>IF(P29="","",T29*M29*LOOKUP(RIGHT($D$2,3),定数!$A$6:$A$13,定数!$B$6:$B$13))</f>
        <v>21516.698635960089</v>
      </c>
      <c r="S29" s="47"/>
      <c r="T29" s="48">
        <f t="shared" si="3"/>
        <v>130.20000000000033</v>
      </c>
      <c r="U29" s="48"/>
      <c r="V29" t="str">
        <f t="shared" si="5"/>
        <v/>
      </c>
      <c r="W29">
        <f t="shared" si="2"/>
        <v>0</v>
      </c>
    </row>
    <row r="30" spans="2:23" x14ac:dyDescent="0.2">
      <c r="B30" s="42">
        <v>22</v>
      </c>
      <c r="C30" s="43">
        <f t="shared" si="1"/>
        <v>382882.65627010714</v>
      </c>
      <c r="D30" s="43"/>
      <c r="E30" s="42">
        <v>2015</v>
      </c>
      <c r="F30" s="8">
        <v>43505</v>
      </c>
      <c r="G30" s="42" t="s">
        <v>4</v>
      </c>
      <c r="H30" s="44">
        <v>0.92866000000000004</v>
      </c>
      <c r="I30" s="44"/>
      <c r="J30" s="42">
        <v>92</v>
      </c>
      <c r="K30" s="45">
        <f t="shared" si="0"/>
        <v>11486.479688103214</v>
      </c>
      <c r="L30" s="46"/>
      <c r="M30" s="6">
        <f>IF(J30="","",(K30/J30)/LOOKUP(RIGHT($D$2,3),定数!$A$6:$A$13,定数!$B$6:$B$13))</f>
        <v>1.1350276371643493</v>
      </c>
      <c r="N30" s="42">
        <v>2015</v>
      </c>
      <c r="O30" s="8">
        <v>43515</v>
      </c>
      <c r="P30" s="44">
        <v>0.94696000000000002</v>
      </c>
      <c r="Q30" s="44"/>
      <c r="R30" s="47">
        <f>IF(P30="","",T30*M30*LOOKUP(RIGHT($D$2,3),定数!$A$6:$A$13,定数!$B$6:$B$13))</f>
        <v>22848.10633611833</v>
      </c>
      <c r="S30" s="47"/>
      <c r="T30" s="48">
        <f t="shared" si="3"/>
        <v>182.99999999999983</v>
      </c>
      <c r="U30" s="48"/>
      <c r="V30" t="str">
        <f t="shared" si="5"/>
        <v/>
      </c>
      <c r="W30">
        <f t="shared" si="2"/>
        <v>0</v>
      </c>
    </row>
    <row r="31" spans="2:23" x14ac:dyDescent="0.2">
      <c r="B31" s="42">
        <v>23</v>
      </c>
      <c r="C31" s="43">
        <f t="shared" si="1"/>
        <v>405730.76260622544</v>
      </c>
      <c r="D31" s="43"/>
      <c r="E31" s="42">
        <v>2015</v>
      </c>
      <c r="F31" s="8">
        <v>43627</v>
      </c>
      <c r="G31" s="42" t="s">
        <v>3</v>
      </c>
      <c r="H31" s="44">
        <v>0.92957000000000001</v>
      </c>
      <c r="I31" s="44"/>
      <c r="J31" s="42">
        <v>110.3</v>
      </c>
      <c r="K31" s="45">
        <f t="shared" si="0"/>
        <v>12171.922878186762</v>
      </c>
      <c r="L31" s="46"/>
      <c r="M31" s="6">
        <f>IF(J31="","",(K31/J31)/LOOKUP(RIGHT($D$2,3),定数!$A$6:$A$13,定数!$B$6:$B$13))</f>
        <v>1.0032080176532401</v>
      </c>
      <c r="N31" s="42">
        <v>2015</v>
      </c>
      <c r="O31" s="8">
        <v>43641</v>
      </c>
      <c r="P31" s="44">
        <v>0.94059999999999999</v>
      </c>
      <c r="Q31" s="44"/>
      <c r="R31" s="47">
        <f>IF(P31="","",T31*M31*LOOKUP(RIGHT($D$2,3),定数!$A$6:$A$13,定数!$B$6:$B$13))</f>
        <v>-12171.922878186744</v>
      </c>
      <c r="S31" s="47"/>
      <c r="T31" s="48">
        <f t="shared" si="3"/>
        <v>-110.29999999999984</v>
      </c>
      <c r="U31" s="48"/>
      <c r="V31" t="str">
        <f t="shared" si="5"/>
        <v/>
      </c>
      <c r="W31">
        <f t="shared" si="2"/>
        <v>1</v>
      </c>
    </row>
    <row r="32" spans="2:23" x14ac:dyDescent="0.2">
      <c r="B32" s="42">
        <v>24</v>
      </c>
      <c r="C32" s="43">
        <f t="shared" si="1"/>
        <v>393558.8397280387</v>
      </c>
      <c r="D32" s="43"/>
      <c r="E32" s="42">
        <v>2015</v>
      </c>
      <c r="F32" s="8">
        <v>43631</v>
      </c>
      <c r="G32" s="42" t="s">
        <v>3</v>
      </c>
      <c r="H32" s="44">
        <v>0.92725999999999997</v>
      </c>
      <c r="I32" s="44"/>
      <c r="J32" s="42">
        <v>110.7</v>
      </c>
      <c r="K32" s="45">
        <f t="shared" si="0"/>
        <v>11806.765191841161</v>
      </c>
      <c r="L32" s="46"/>
      <c r="M32" s="6">
        <f>IF(J32="","",(K32/J32)/LOOKUP(RIGHT($D$2,3),定数!$A$6:$A$13,定数!$B$6:$B$13))</f>
        <v>0.96959556474017916</v>
      </c>
      <c r="N32" s="42">
        <v>2015</v>
      </c>
      <c r="O32" s="8">
        <v>43639</v>
      </c>
      <c r="P32" s="44">
        <v>0.93833</v>
      </c>
      <c r="Q32" s="44"/>
      <c r="R32" s="47">
        <f>IF(P32="","",T32*M32*LOOKUP(RIGHT($D$2,3),定数!$A$6:$A$13,定数!$B$6:$B$13))</f>
        <v>-11806.765191841187</v>
      </c>
      <c r="S32" s="47"/>
      <c r="T32" s="48">
        <f t="shared" si="3"/>
        <v>-110.70000000000024</v>
      </c>
      <c r="U32" s="48"/>
      <c r="V32" t="str">
        <f t="shared" si="5"/>
        <v/>
      </c>
      <c r="W32">
        <f t="shared" si="2"/>
        <v>2</v>
      </c>
    </row>
    <row r="33" spans="2:23" x14ac:dyDescent="0.2">
      <c r="B33" s="42">
        <v>25</v>
      </c>
      <c r="C33" s="43">
        <f t="shared" si="1"/>
        <v>381752.07453619753</v>
      </c>
      <c r="D33" s="43"/>
      <c r="E33" s="42">
        <v>2015</v>
      </c>
      <c r="F33" s="8">
        <v>43669</v>
      </c>
      <c r="G33" s="42" t="s">
        <v>4</v>
      </c>
      <c r="H33" s="44">
        <v>0.96031</v>
      </c>
      <c r="I33" s="44"/>
      <c r="J33" s="42">
        <v>78.599999999999994</v>
      </c>
      <c r="K33" s="45">
        <f t="shared" si="0"/>
        <v>11452.562236085925</v>
      </c>
      <c r="L33" s="46"/>
      <c r="M33" s="6">
        <f>IF(J33="","",(K33/J33)/LOOKUP(RIGHT($D$2,3),定数!$A$6:$A$13,定数!$B$6:$B$13))</f>
        <v>1.3246081697994363</v>
      </c>
      <c r="N33" s="42">
        <v>2015</v>
      </c>
      <c r="O33" s="8">
        <v>43681</v>
      </c>
      <c r="P33" s="44">
        <v>0.97592999999999996</v>
      </c>
      <c r="Q33" s="44"/>
      <c r="R33" s="47">
        <f>IF(P33="","",T33*M33*LOOKUP(RIGHT($D$2,3),定数!$A$6:$A$13,定数!$B$6:$B$13))</f>
        <v>22759.417573493865</v>
      </c>
      <c r="S33" s="47"/>
      <c r="T33" s="48">
        <f t="shared" si="3"/>
        <v>156.19999999999968</v>
      </c>
      <c r="U33" s="48"/>
      <c r="V33" t="str">
        <f t="shared" si="5"/>
        <v/>
      </c>
      <c r="W33">
        <f t="shared" si="2"/>
        <v>0</v>
      </c>
    </row>
    <row r="34" spans="2:23" x14ac:dyDescent="0.2">
      <c r="B34" s="42">
        <v>26</v>
      </c>
      <c r="C34" s="43">
        <f t="shared" si="1"/>
        <v>404511.49210969137</v>
      </c>
      <c r="D34" s="43"/>
      <c r="E34" s="42">
        <v>2015</v>
      </c>
      <c r="F34" s="8">
        <v>43673</v>
      </c>
      <c r="G34" s="42" t="s">
        <v>4</v>
      </c>
      <c r="H34" s="44">
        <v>0.96326999999999996</v>
      </c>
      <c r="I34" s="44"/>
      <c r="J34" s="42">
        <v>103.3</v>
      </c>
      <c r="K34" s="45">
        <f t="shared" si="0"/>
        <v>12135.344763290741</v>
      </c>
      <c r="L34" s="46"/>
      <c r="M34" s="6">
        <f>IF(J34="","",(K34/J34)/LOOKUP(RIGHT($D$2,3),定数!$A$6:$A$13,定数!$B$6:$B$13))</f>
        <v>1.0679701454977331</v>
      </c>
      <c r="N34" s="42">
        <v>2015</v>
      </c>
      <c r="O34" s="8">
        <v>43683</v>
      </c>
      <c r="P34" s="44">
        <v>0.98382999999999998</v>
      </c>
      <c r="Q34" s="44"/>
      <c r="R34" s="47">
        <f>IF(P34="","",T34*M34*LOOKUP(RIGHT($D$2,3),定数!$A$6:$A$13,定数!$B$6:$B$13))</f>
        <v>24153.212810576755</v>
      </c>
      <c r="S34" s="47"/>
      <c r="T34" s="48">
        <f t="shared" si="3"/>
        <v>205.60000000000022</v>
      </c>
      <c r="U34" s="48"/>
      <c r="V34" t="str">
        <f t="shared" si="5"/>
        <v/>
      </c>
      <c r="W34">
        <f t="shared" si="2"/>
        <v>0</v>
      </c>
    </row>
    <row r="35" spans="2:23" x14ac:dyDescent="0.2">
      <c r="B35" s="42">
        <v>27</v>
      </c>
      <c r="C35" s="43">
        <f t="shared" si="1"/>
        <v>428664.70492026815</v>
      </c>
      <c r="D35" s="43"/>
      <c r="E35" s="42">
        <v>2015</v>
      </c>
      <c r="F35" s="8">
        <v>43677</v>
      </c>
      <c r="G35" s="42" t="s">
        <v>4</v>
      </c>
      <c r="H35" s="44">
        <v>0.96848000000000001</v>
      </c>
      <c r="I35" s="44"/>
      <c r="J35" s="42">
        <v>137.4</v>
      </c>
      <c r="K35" s="45">
        <f t="shared" si="0"/>
        <v>12859.941147608044</v>
      </c>
      <c r="L35" s="46"/>
      <c r="M35" s="6">
        <f>IF(J35="","",(K35/J35)/LOOKUP(RIGHT($D$2,3),定数!$A$6:$A$13,定数!$B$6:$B$13))</f>
        <v>0.85086285216408919</v>
      </c>
      <c r="N35" s="42">
        <v>2015</v>
      </c>
      <c r="O35" s="8">
        <v>43698</v>
      </c>
      <c r="P35" s="44">
        <v>0.95474000000000003</v>
      </c>
      <c r="Q35" s="44"/>
      <c r="R35" s="47">
        <f>IF(P35="","",T35*M35*LOOKUP(RIGHT($D$2,3),定数!$A$6:$A$13,定数!$B$6:$B$13))</f>
        <v>-12859.94114760802</v>
      </c>
      <c r="S35" s="47"/>
      <c r="T35" s="48">
        <f t="shared" si="3"/>
        <v>-137.39999999999975</v>
      </c>
      <c r="U35" s="48"/>
      <c r="V35" t="str">
        <f t="shared" si="5"/>
        <v/>
      </c>
      <c r="W35">
        <f t="shared" si="2"/>
        <v>1</v>
      </c>
    </row>
    <row r="36" spans="2:23" x14ac:dyDescent="0.2">
      <c r="B36" s="42">
        <v>28</v>
      </c>
      <c r="C36" s="43">
        <f t="shared" si="1"/>
        <v>415804.76377266011</v>
      </c>
      <c r="D36" s="43"/>
      <c r="E36" s="42">
        <v>2016</v>
      </c>
      <c r="F36" s="8">
        <v>43561</v>
      </c>
      <c r="G36" s="42" t="s">
        <v>3</v>
      </c>
      <c r="H36" s="44">
        <v>0.95281000000000005</v>
      </c>
      <c r="I36" s="44"/>
      <c r="J36" s="42">
        <v>92.5</v>
      </c>
      <c r="K36" s="45">
        <f t="shared" si="0"/>
        <v>12474.142913179803</v>
      </c>
      <c r="L36" s="46"/>
      <c r="M36" s="6">
        <f>IF(J36="","",(K36/J36)/LOOKUP(RIGHT($D$2,3),定数!$A$6:$A$13,定数!$B$6:$B$13))</f>
        <v>1.2259599914673025</v>
      </c>
      <c r="N36" s="42">
        <v>2016</v>
      </c>
      <c r="O36" s="8">
        <v>43569</v>
      </c>
      <c r="P36" s="44">
        <v>0.96206000000000003</v>
      </c>
      <c r="Q36" s="44"/>
      <c r="R36" s="47">
        <f>IF(P36="","",T36*M36*LOOKUP(RIGHT($D$2,3),定数!$A$6:$A$13,定数!$B$6:$B$13))</f>
        <v>-12474.142913179776</v>
      </c>
      <c r="S36" s="47"/>
      <c r="T36" s="48">
        <f t="shared" si="3"/>
        <v>-92.499999999999801</v>
      </c>
      <c r="U36" s="48"/>
      <c r="V36" t="str">
        <f t="shared" si="5"/>
        <v/>
      </c>
      <c r="W36">
        <f t="shared" si="2"/>
        <v>2</v>
      </c>
    </row>
    <row r="37" spans="2:23" x14ac:dyDescent="0.2">
      <c r="B37" s="42">
        <v>29</v>
      </c>
      <c r="C37" s="43">
        <f t="shared" si="1"/>
        <v>403330.62085948035</v>
      </c>
      <c r="D37" s="43"/>
      <c r="E37" s="42">
        <v>2016</v>
      </c>
      <c r="F37" s="8">
        <v>43635</v>
      </c>
      <c r="G37" s="42" t="s">
        <v>3</v>
      </c>
      <c r="H37" s="44">
        <v>0.95823000000000003</v>
      </c>
      <c r="I37" s="44"/>
      <c r="J37" s="42">
        <v>58.9</v>
      </c>
      <c r="K37" s="45">
        <f t="shared" si="0"/>
        <v>12099.91862578441</v>
      </c>
      <c r="L37" s="46"/>
      <c r="M37" s="6">
        <f>IF(J37="","",(K37/J37)/LOOKUP(RIGHT($D$2,3),定数!$A$6:$A$13,定数!$B$6:$B$13))</f>
        <v>1.8675595965094012</v>
      </c>
      <c r="N37" s="42">
        <v>2016</v>
      </c>
      <c r="O37" s="8">
        <v>43731</v>
      </c>
      <c r="P37" s="44">
        <v>0.96411999999999998</v>
      </c>
      <c r="Q37" s="44"/>
      <c r="R37" s="47">
        <f>IF(P37="","",T37*M37*LOOKUP(RIGHT($D$2,3),定数!$A$6:$A$13,定数!$B$6:$B$13))</f>
        <v>-12099.918625784308</v>
      </c>
      <c r="S37" s="47"/>
      <c r="T37" s="48">
        <f t="shared" si="3"/>
        <v>-58.899999999999508</v>
      </c>
      <c r="U37" s="48"/>
      <c r="V37" t="str">
        <f t="shared" si="5"/>
        <v/>
      </c>
      <c r="W37">
        <f t="shared" si="2"/>
        <v>3</v>
      </c>
    </row>
    <row r="38" spans="2:23" x14ac:dyDescent="0.2">
      <c r="B38" s="42">
        <v>30</v>
      </c>
      <c r="C38" s="43">
        <f t="shared" si="1"/>
        <v>391230.70223369607</v>
      </c>
      <c r="D38" s="43"/>
      <c r="E38" s="42">
        <v>2016</v>
      </c>
      <c r="F38" s="8">
        <v>43798</v>
      </c>
      <c r="G38" s="42" t="s">
        <v>4</v>
      </c>
      <c r="H38" s="44">
        <v>1.0177</v>
      </c>
      <c r="I38" s="44"/>
      <c r="J38" s="42">
        <v>69.7</v>
      </c>
      <c r="K38" s="45">
        <f t="shared" si="0"/>
        <v>11736.921067010882</v>
      </c>
      <c r="L38" s="46"/>
      <c r="M38" s="6">
        <f>IF(J38="","",(K38/J38)/LOOKUP(RIGHT($D$2,3),定数!$A$6:$A$13,定数!$B$6:$B$13))</f>
        <v>1.530836189775777</v>
      </c>
      <c r="N38" s="42">
        <v>2016</v>
      </c>
      <c r="O38" s="8">
        <v>43799</v>
      </c>
      <c r="P38" s="44">
        <v>1.0107299999999999</v>
      </c>
      <c r="Q38" s="44"/>
      <c r="R38" s="47">
        <f>IF(P38="","",T38*M38*LOOKUP(RIGHT($D$2,3),定数!$A$6:$A$13,定数!$B$6:$B$13))</f>
        <v>-11736.921067011121</v>
      </c>
      <c r="S38" s="47"/>
      <c r="T38" s="48">
        <f t="shared" si="3"/>
        <v>-69.700000000001424</v>
      </c>
      <c r="U38" s="48"/>
      <c r="V38" t="str">
        <f t="shared" si="5"/>
        <v/>
      </c>
      <c r="W38">
        <f t="shared" si="2"/>
        <v>4</v>
      </c>
    </row>
    <row r="39" spans="2:23" x14ac:dyDescent="0.2">
      <c r="B39" s="42">
        <v>31</v>
      </c>
      <c r="C39" s="43">
        <f t="shared" si="1"/>
        <v>379493.78116668493</v>
      </c>
      <c r="D39" s="43"/>
      <c r="E39" s="42">
        <v>2017</v>
      </c>
      <c r="F39" s="8">
        <v>43492</v>
      </c>
      <c r="G39" s="42" t="s">
        <v>3</v>
      </c>
      <c r="H39" s="44">
        <v>0.99682000000000004</v>
      </c>
      <c r="I39" s="44"/>
      <c r="J39" s="42">
        <v>59.3</v>
      </c>
      <c r="K39" s="45">
        <f t="shared" si="0"/>
        <v>11384.813435000548</v>
      </c>
      <c r="L39" s="46"/>
      <c r="M39" s="6">
        <f>IF(J39="","",(K39/J39)/LOOKUP(RIGHT($D$2,3),定数!$A$6:$A$13,定数!$B$6:$B$13))</f>
        <v>1.7453339621340715</v>
      </c>
      <c r="N39" s="42">
        <v>2017</v>
      </c>
      <c r="O39" s="8">
        <v>43495</v>
      </c>
      <c r="P39" s="44">
        <v>1.00275</v>
      </c>
      <c r="Q39" s="44"/>
      <c r="R39" s="47">
        <f>IF(P39="","",T39*M39*LOOKUP(RIGHT($D$2,3),定数!$A$6:$A$13,定数!$B$6:$B$13))</f>
        <v>-11384.813435000533</v>
      </c>
      <c r="S39" s="47"/>
      <c r="T39" s="48">
        <f t="shared" si="3"/>
        <v>-59.299999999999912</v>
      </c>
      <c r="U39" s="48"/>
      <c r="V39" t="str">
        <f t="shared" si="5"/>
        <v/>
      </c>
      <c r="W39">
        <f t="shared" si="2"/>
        <v>5</v>
      </c>
    </row>
    <row r="40" spans="2:23" x14ac:dyDescent="0.2">
      <c r="B40" s="42">
        <v>32</v>
      </c>
      <c r="C40" s="43">
        <f t="shared" si="1"/>
        <v>368108.96773168439</v>
      </c>
      <c r="D40" s="43"/>
      <c r="E40" s="42">
        <v>2017</v>
      </c>
      <c r="F40" s="8">
        <v>43520</v>
      </c>
      <c r="G40" s="42" t="s">
        <v>4</v>
      </c>
      <c r="H40" s="44">
        <v>1.0080100000000001</v>
      </c>
      <c r="I40" s="44"/>
      <c r="J40" s="42">
        <v>55.1</v>
      </c>
      <c r="K40" s="45">
        <f t="shared" si="0"/>
        <v>11043.269031950531</v>
      </c>
      <c r="L40" s="46"/>
      <c r="M40" s="6">
        <f>IF(J40="","",(K40/J40)/LOOKUP(RIGHT($D$2,3),定数!$A$6:$A$13,定数!$B$6:$B$13))</f>
        <v>1.8220209589095084</v>
      </c>
      <c r="N40" s="42">
        <v>2017</v>
      </c>
      <c r="O40" s="8">
        <v>43525</v>
      </c>
      <c r="P40" s="44">
        <v>1.0024999999999999</v>
      </c>
      <c r="Q40" s="44"/>
      <c r="R40" s="47">
        <f>IF(P40="","",T40*M40*LOOKUP(RIGHT($D$2,3),定数!$A$6:$A$13,定数!$B$6:$B$13))</f>
        <v>-11043.269031950784</v>
      </c>
      <c r="S40" s="47"/>
      <c r="T40" s="48">
        <f t="shared" si="3"/>
        <v>-55.100000000001259</v>
      </c>
      <c r="U40" s="48"/>
      <c r="V40" t="str">
        <f t="shared" si="5"/>
        <v/>
      </c>
      <c r="W40">
        <f t="shared" si="2"/>
        <v>6</v>
      </c>
    </row>
    <row r="41" spans="2:23" x14ac:dyDescent="0.2">
      <c r="B41" s="42">
        <v>33</v>
      </c>
      <c r="C41" s="43">
        <f t="shared" si="1"/>
        <v>357065.69869973359</v>
      </c>
      <c r="D41" s="43"/>
      <c r="E41" s="42">
        <v>2017</v>
      </c>
      <c r="F41" s="8">
        <v>43526</v>
      </c>
      <c r="G41" s="42" t="s">
        <v>4</v>
      </c>
      <c r="H41" s="44">
        <v>1.0141199999999999</v>
      </c>
      <c r="I41" s="44"/>
      <c r="J41" s="42">
        <v>76.599999999999994</v>
      </c>
      <c r="K41" s="45">
        <f t="shared" si="0"/>
        <v>10711.970960992008</v>
      </c>
      <c r="L41" s="46"/>
      <c r="M41" s="6">
        <f>IF(J41="","",(K41/J41)/LOOKUP(RIGHT($D$2,3),定数!$A$6:$A$13,定数!$B$6:$B$13))</f>
        <v>1.27129966306575</v>
      </c>
      <c r="N41" s="42">
        <v>2017</v>
      </c>
      <c r="O41" s="8">
        <v>43540</v>
      </c>
      <c r="P41" s="44">
        <v>1.0064599999999999</v>
      </c>
      <c r="Q41" s="44"/>
      <c r="R41" s="47">
        <f>IF(P41="","",T41*M41*LOOKUP(RIGHT($D$2,3),定数!$A$6:$A$13,定数!$B$6:$B$13))</f>
        <v>-10711.970960992008</v>
      </c>
      <c r="S41" s="47"/>
      <c r="T41" s="48">
        <f t="shared" si="3"/>
        <v>-76.599999999999994</v>
      </c>
      <c r="U41" s="48"/>
      <c r="V41" t="str">
        <f t="shared" si="5"/>
        <v/>
      </c>
      <c r="W41">
        <f t="shared" si="2"/>
        <v>7</v>
      </c>
    </row>
    <row r="42" spans="2:23" x14ac:dyDescent="0.2">
      <c r="B42" s="42">
        <v>34</v>
      </c>
      <c r="C42" s="43">
        <f t="shared" si="1"/>
        <v>346353.72773874161</v>
      </c>
      <c r="D42" s="43"/>
      <c r="E42" s="42">
        <v>2017</v>
      </c>
      <c r="F42" s="8">
        <v>43587</v>
      </c>
      <c r="G42" s="42" t="s">
        <v>3</v>
      </c>
      <c r="H42" s="44">
        <v>0.99294000000000004</v>
      </c>
      <c r="I42" s="44"/>
      <c r="J42" s="42">
        <v>35.200000000000003</v>
      </c>
      <c r="K42" s="45">
        <f t="shared" si="0"/>
        <v>10390.611832162247</v>
      </c>
      <c r="L42" s="46"/>
      <c r="M42" s="6">
        <f>IF(J42="","",(K42/J42)/LOOKUP(RIGHT($D$2,3),定数!$A$6:$A$13,定数!$B$6:$B$13))</f>
        <v>2.6835257830997534</v>
      </c>
      <c r="N42" s="42">
        <v>2017</v>
      </c>
      <c r="O42" s="8">
        <v>43590</v>
      </c>
      <c r="P42" s="44">
        <v>0.98599999999999999</v>
      </c>
      <c r="Q42" s="44"/>
      <c r="R42" s="47">
        <f>IF(P42="","",T42*M42*LOOKUP(RIGHT($D$2,3),定数!$A$6:$A$13,定数!$B$6:$B$13))</f>
        <v>20486.035828183689</v>
      </c>
      <c r="S42" s="47"/>
      <c r="T42" s="48">
        <f t="shared" si="3"/>
        <v>69.400000000000574</v>
      </c>
      <c r="U42" s="48"/>
      <c r="V42" t="str">
        <f t="shared" si="5"/>
        <v/>
      </c>
      <c r="W42">
        <f t="shared" si="2"/>
        <v>0</v>
      </c>
    </row>
    <row r="43" spans="2:23" x14ac:dyDescent="0.2">
      <c r="B43" s="42">
        <v>35</v>
      </c>
      <c r="C43" s="43">
        <f t="shared" si="1"/>
        <v>366839.76356692531</v>
      </c>
      <c r="D43" s="43"/>
      <c r="E43" s="42">
        <v>2017</v>
      </c>
      <c r="F43" s="8">
        <v>43589</v>
      </c>
      <c r="G43" s="42" t="s">
        <v>3</v>
      </c>
      <c r="H43" s="44">
        <v>0.99011000000000005</v>
      </c>
      <c r="I43" s="44"/>
      <c r="J43" s="42">
        <v>55.2</v>
      </c>
      <c r="K43" s="45">
        <f t="shared" si="0"/>
        <v>11005.192907007759</v>
      </c>
      <c r="L43" s="46"/>
      <c r="M43" s="6">
        <f>IF(J43="","",(K43/J43)/LOOKUP(RIGHT($D$2,3),定数!$A$6:$A$13,定数!$B$6:$B$13))</f>
        <v>1.8124494247377732</v>
      </c>
      <c r="N43" s="42">
        <v>2017</v>
      </c>
      <c r="O43" s="8">
        <v>43593</v>
      </c>
      <c r="P43" s="44">
        <v>0.99563000000000001</v>
      </c>
      <c r="Q43" s="44"/>
      <c r="R43" s="47">
        <f>IF(P43="","",T43*M43*LOOKUP(RIGHT($D$2,3),定数!$A$6:$A$13,定数!$B$6:$B$13))</f>
        <v>-11005.192907007697</v>
      </c>
      <c r="S43" s="47"/>
      <c r="T43" s="48">
        <f t="shared" si="3"/>
        <v>-55.19999999999969</v>
      </c>
      <c r="U43" s="48"/>
      <c r="V43" t="str">
        <f t="shared" si="5"/>
        <v/>
      </c>
      <c r="W43">
        <f t="shared" si="2"/>
        <v>1</v>
      </c>
    </row>
    <row r="44" spans="2:23" x14ac:dyDescent="0.2">
      <c r="B44" s="42">
        <v>36</v>
      </c>
      <c r="C44" s="43">
        <f t="shared" si="1"/>
        <v>355834.5706599176</v>
      </c>
      <c r="D44" s="43"/>
      <c r="E44" s="42">
        <v>2017</v>
      </c>
      <c r="F44" s="8">
        <v>43635</v>
      </c>
      <c r="G44" s="42" t="s">
        <v>4</v>
      </c>
      <c r="H44" s="44">
        <v>0.97438999999999998</v>
      </c>
      <c r="I44" s="44"/>
      <c r="J44" s="42">
        <v>49</v>
      </c>
      <c r="K44" s="45">
        <f t="shared" si="0"/>
        <v>10675.037119797527</v>
      </c>
      <c r="L44" s="46"/>
      <c r="M44" s="6">
        <f>IF(J44="","",(K44/J44)/LOOKUP(RIGHT($D$2,3),定数!$A$6:$A$13,定数!$B$6:$B$13))</f>
        <v>1.9805263673093743</v>
      </c>
      <c r="N44" s="42">
        <v>2017</v>
      </c>
      <c r="O44" s="8">
        <v>43639</v>
      </c>
      <c r="P44" s="44">
        <v>0.96948999999999996</v>
      </c>
      <c r="Q44" s="44"/>
      <c r="R44" s="47">
        <f>IF(P44="","",T44*M44*LOOKUP(RIGHT($D$2,3),定数!$A$6:$A$13,定数!$B$6:$B$13))</f>
        <v>-10675.03711979756</v>
      </c>
      <c r="S44" s="47"/>
      <c r="T44" s="48">
        <f t="shared" si="3"/>
        <v>-49.000000000000156</v>
      </c>
      <c r="U44" s="48"/>
      <c r="V44" t="str">
        <f t="shared" si="5"/>
        <v/>
      </c>
      <c r="W44">
        <f t="shared" si="2"/>
        <v>2</v>
      </c>
    </row>
    <row r="45" spans="2:23" x14ac:dyDescent="0.2">
      <c r="B45" s="42">
        <v>37</v>
      </c>
      <c r="C45" s="43">
        <f t="shared" si="1"/>
        <v>345159.53354012006</v>
      </c>
      <c r="D45" s="43"/>
      <c r="E45" s="42">
        <v>2017</v>
      </c>
      <c r="F45" s="8">
        <v>43713</v>
      </c>
      <c r="G45" s="42" t="s">
        <v>3</v>
      </c>
      <c r="H45" s="44">
        <v>0.95428000000000002</v>
      </c>
      <c r="I45" s="44"/>
      <c r="J45" s="42">
        <v>70.8</v>
      </c>
      <c r="K45" s="45">
        <f t="shared" si="0"/>
        <v>10354.786006203602</v>
      </c>
      <c r="L45" s="46"/>
      <c r="M45" s="6">
        <f>IF(J45="","",(K45/J45)/LOOKUP(RIGHT($D$2,3),定数!$A$6:$A$13,定数!$B$6:$B$13))</f>
        <v>1.3295821785058555</v>
      </c>
      <c r="N45" s="42">
        <v>2017</v>
      </c>
      <c r="O45" s="8">
        <v>43721</v>
      </c>
      <c r="P45" s="44">
        <v>0.96135999999999999</v>
      </c>
      <c r="Q45" s="44"/>
      <c r="R45" s="47">
        <f>IF(P45="","",T45*M45*LOOKUP(RIGHT($D$2,3),定数!$A$6:$A$13,定数!$B$6:$B$13))</f>
        <v>-10354.786006203567</v>
      </c>
      <c r="S45" s="47"/>
      <c r="T45" s="48">
        <f t="shared" si="3"/>
        <v>-70.799999999999756</v>
      </c>
      <c r="U45" s="48"/>
      <c r="V45" t="str">
        <f t="shared" si="5"/>
        <v/>
      </c>
      <c r="W45">
        <f t="shared" si="2"/>
        <v>3</v>
      </c>
    </row>
    <row r="46" spans="2:23" x14ac:dyDescent="0.2">
      <c r="B46" s="42">
        <v>38</v>
      </c>
      <c r="C46" s="43">
        <f t="shared" si="1"/>
        <v>334804.7475339165</v>
      </c>
      <c r="D46" s="43"/>
      <c r="E46" s="42">
        <v>2017</v>
      </c>
      <c r="F46" s="8">
        <v>43715</v>
      </c>
      <c r="G46" s="42" t="s">
        <v>3</v>
      </c>
      <c r="H46" s="44">
        <v>0.95077999999999996</v>
      </c>
      <c r="I46" s="44"/>
      <c r="J46" s="42">
        <v>85.8</v>
      </c>
      <c r="K46" s="45">
        <f t="shared" si="0"/>
        <v>10044.142426017495</v>
      </c>
      <c r="L46" s="46"/>
      <c r="M46" s="6">
        <f>IF(J46="","",(K46/J46)/LOOKUP(RIGHT($D$2,3),定数!$A$6:$A$13,定数!$B$6:$B$13))</f>
        <v>1.0642236094530086</v>
      </c>
      <c r="N46" s="42">
        <v>2017</v>
      </c>
      <c r="O46" s="8">
        <v>43720</v>
      </c>
      <c r="P46" s="44">
        <v>0.95935999999999999</v>
      </c>
      <c r="Q46" s="44"/>
      <c r="R46" s="47">
        <f>IF(P46="","",T46*M46*LOOKUP(RIGHT($D$2,3),定数!$A$6:$A$13,定数!$B$6:$B$13))</f>
        <v>-10044.142426017534</v>
      </c>
      <c r="S46" s="47"/>
      <c r="T46" s="48">
        <f t="shared" si="3"/>
        <v>-85.800000000000324</v>
      </c>
      <c r="U46" s="48"/>
      <c r="V46" t="str">
        <f t="shared" si="5"/>
        <v/>
      </c>
      <c r="W46">
        <f t="shared" si="2"/>
        <v>4</v>
      </c>
    </row>
    <row r="47" spans="2:23" x14ac:dyDescent="0.2">
      <c r="B47" s="42">
        <v>39</v>
      </c>
      <c r="C47" s="43">
        <f t="shared" si="1"/>
        <v>324760.60510789894</v>
      </c>
      <c r="D47" s="43"/>
      <c r="E47" s="42">
        <v>2017</v>
      </c>
      <c r="F47" s="8">
        <v>43734</v>
      </c>
      <c r="G47" s="42" t="s">
        <v>4</v>
      </c>
      <c r="H47" s="44">
        <v>0.97258</v>
      </c>
      <c r="I47" s="44"/>
      <c r="J47" s="42">
        <v>84.2</v>
      </c>
      <c r="K47" s="45">
        <f t="shared" si="0"/>
        <v>9742.8181532369672</v>
      </c>
      <c r="L47" s="46"/>
      <c r="M47" s="6">
        <f>IF(J47="","",(K47/J47)/LOOKUP(RIGHT($D$2,3),定数!$A$6:$A$13,定数!$B$6:$B$13))</f>
        <v>1.0519129943032788</v>
      </c>
      <c r="N47" s="42">
        <v>2017</v>
      </c>
      <c r="O47" s="8">
        <v>43762</v>
      </c>
      <c r="P47" s="44">
        <v>0.98931999999999998</v>
      </c>
      <c r="Q47" s="44"/>
      <c r="R47" s="47">
        <f>IF(P47="","",T47*M47*LOOKUP(RIGHT($D$2,3),定数!$A$6:$A$13,定数!$B$6:$B$13))</f>
        <v>19369.925877100548</v>
      </c>
      <c r="S47" s="47"/>
      <c r="T47" s="48">
        <f t="shared" si="3"/>
        <v>167.39999999999978</v>
      </c>
      <c r="U47" s="48"/>
      <c r="V47" t="str">
        <f t="shared" si="5"/>
        <v/>
      </c>
      <c r="W47">
        <f t="shared" si="2"/>
        <v>0</v>
      </c>
    </row>
    <row r="48" spans="2:23" x14ac:dyDescent="0.2">
      <c r="B48" s="42">
        <v>40</v>
      </c>
      <c r="C48" s="43">
        <f t="shared" si="1"/>
        <v>344130.5309849995</v>
      </c>
      <c r="D48" s="43"/>
      <c r="E48" s="42">
        <v>2017</v>
      </c>
      <c r="F48" s="8">
        <v>43742</v>
      </c>
      <c r="G48" s="42" t="s">
        <v>4</v>
      </c>
      <c r="H48" s="44">
        <v>0.97465000000000002</v>
      </c>
      <c r="I48" s="44"/>
      <c r="J48" s="42">
        <v>37.700000000000003</v>
      </c>
      <c r="K48" s="45">
        <f t="shared" si="0"/>
        <v>10323.915929549985</v>
      </c>
      <c r="L48" s="46"/>
      <c r="M48" s="6">
        <f>IF(J48="","",(K48/J48)/LOOKUP(RIGHT($D$2,3),定数!$A$6:$A$13,定数!$B$6:$B$13))</f>
        <v>2.489490216915839</v>
      </c>
      <c r="N48" s="42">
        <v>2017</v>
      </c>
      <c r="O48" s="8">
        <v>43751</v>
      </c>
      <c r="P48" s="44">
        <v>0.97087999999999997</v>
      </c>
      <c r="Q48" s="44"/>
      <c r="R48" s="47">
        <f>IF(P48="","",T48*M48*LOOKUP(RIGHT($D$2,3),定数!$A$6:$A$13,定数!$B$6:$B$13))</f>
        <v>-10323.915929550125</v>
      </c>
      <c r="S48" s="47"/>
      <c r="T48" s="48">
        <f t="shared" si="3"/>
        <v>-37.700000000000514</v>
      </c>
      <c r="U48" s="48"/>
      <c r="V48" t="str">
        <f t="shared" si="5"/>
        <v/>
      </c>
      <c r="W48">
        <f t="shared" si="2"/>
        <v>1</v>
      </c>
    </row>
    <row r="49" spans="2:23" x14ac:dyDescent="0.2">
      <c r="B49" s="42">
        <v>41</v>
      </c>
      <c r="C49" s="43">
        <f t="shared" si="1"/>
        <v>333806.61505544937</v>
      </c>
      <c r="D49" s="43"/>
      <c r="E49" s="42">
        <v>2017</v>
      </c>
      <c r="F49" s="8">
        <v>43786</v>
      </c>
      <c r="G49" s="42" t="s">
        <v>3</v>
      </c>
      <c r="H49" s="44">
        <v>0.98955000000000004</v>
      </c>
      <c r="I49" s="44"/>
      <c r="J49" s="42">
        <v>49.3</v>
      </c>
      <c r="K49" s="45">
        <f t="shared" si="0"/>
        <v>10014.19845166348</v>
      </c>
      <c r="L49" s="46"/>
      <c r="M49" s="6">
        <f>IF(J49="","",(K49/J49)/LOOKUP(RIGHT($D$2,3),定数!$A$6:$A$13,定数!$B$6:$B$13))</f>
        <v>1.8466159785475718</v>
      </c>
      <c r="N49" s="42">
        <v>2017</v>
      </c>
      <c r="O49" s="8">
        <v>43790</v>
      </c>
      <c r="P49" s="44">
        <v>0.99448000000000003</v>
      </c>
      <c r="Q49" s="44"/>
      <c r="R49" s="47">
        <f>IF(P49="","",T49*M49*LOOKUP(RIGHT($D$2,3),定数!$A$6:$A$13,定数!$B$6:$B$13))</f>
        <v>-10014.198451663462</v>
      </c>
      <c r="S49" s="47"/>
      <c r="T49" s="48">
        <f t="shared" si="3"/>
        <v>-49.299999999999898</v>
      </c>
      <c r="U49" s="48"/>
      <c r="V49" t="str">
        <f t="shared" si="5"/>
        <v/>
      </c>
      <c r="W49">
        <f t="shared" si="2"/>
        <v>2</v>
      </c>
    </row>
    <row r="50" spans="2:23" x14ac:dyDescent="0.2">
      <c r="B50" s="42">
        <v>42</v>
      </c>
      <c r="C50" s="43">
        <f t="shared" si="1"/>
        <v>323792.41660378588</v>
      </c>
      <c r="D50" s="43"/>
      <c r="E50" s="42">
        <v>2018</v>
      </c>
      <c r="F50" s="8">
        <v>43539</v>
      </c>
      <c r="G50" s="42" t="s">
        <v>4</v>
      </c>
      <c r="H50" s="44">
        <v>0.94832000000000005</v>
      </c>
      <c r="I50" s="44"/>
      <c r="J50" s="42">
        <v>50.2</v>
      </c>
      <c r="K50" s="45">
        <f t="shared" si="0"/>
        <v>9713.7724981135761</v>
      </c>
      <c r="L50" s="46"/>
      <c r="M50" s="6">
        <f>IF(J50="","",(K50/J50)/LOOKUP(RIGHT($D$2,3),定数!$A$6:$A$13,定数!$B$6:$B$13))</f>
        <v>1.7591040380502674</v>
      </c>
      <c r="N50" s="42">
        <v>2018</v>
      </c>
      <c r="O50" s="8">
        <v>43551</v>
      </c>
      <c r="P50" s="44">
        <v>0.94330000000000003</v>
      </c>
      <c r="Q50" s="44"/>
      <c r="R50" s="47">
        <f>IF(P50="","",T50*M50*LOOKUP(RIGHT($D$2,3),定数!$A$6:$A$13,定数!$B$6:$B$13))</f>
        <v>-9713.7724981136234</v>
      </c>
      <c r="S50" s="47"/>
      <c r="T50" s="48">
        <f t="shared" si="3"/>
        <v>-50.200000000000244</v>
      </c>
      <c r="U50" s="48"/>
      <c r="V50" t="str">
        <f t="shared" si="5"/>
        <v/>
      </c>
      <c r="W50">
        <f t="shared" si="2"/>
        <v>3</v>
      </c>
    </row>
    <row r="51" spans="2:23" x14ac:dyDescent="0.2">
      <c r="B51" s="42">
        <v>43</v>
      </c>
      <c r="C51" s="43">
        <f t="shared" si="1"/>
        <v>314078.64410567225</v>
      </c>
      <c r="D51" s="43"/>
      <c r="E51" s="42">
        <v>2018</v>
      </c>
      <c r="F51" s="8">
        <v>43627</v>
      </c>
      <c r="G51" s="42" t="s">
        <v>3</v>
      </c>
      <c r="H51" s="44">
        <v>0.98363</v>
      </c>
      <c r="I51" s="44"/>
      <c r="J51" s="42">
        <v>36.9</v>
      </c>
      <c r="K51" s="45">
        <f t="shared" si="0"/>
        <v>9422.359323170167</v>
      </c>
      <c r="L51" s="46"/>
      <c r="M51" s="6">
        <f>IF(J51="","",(K51/J51)/LOOKUP(RIGHT($D$2,3),定数!$A$6:$A$13,定数!$B$6:$B$13))</f>
        <v>2.3213499194802085</v>
      </c>
      <c r="N51" s="42">
        <v>2018</v>
      </c>
      <c r="O51" s="8">
        <v>43628</v>
      </c>
      <c r="P51" s="44">
        <v>0.98731999999999998</v>
      </c>
      <c r="Q51" s="44"/>
      <c r="R51" s="47">
        <f>IF(P51="","",T51*M51*LOOKUP(RIGHT($D$2,3),定数!$A$6:$A$13,定数!$B$6:$B$13))</f>
        <v>-9422.3593231700906</v>
      </c>
      <c r="S51" s="47"/>
      <c r="T51" s="48">
        <f t="shared" si="3"/>
        <v>-36.899999999999707</v>
      </c>
      <c r="U51" s="48"/>
      <c r="V51" t="str">
        <f t="shared" si="5"/>
        <v/>
      </c>
      <c r="W51">
        <f t="shared" si="2"/>
        <v>4</v>
      </c>
    </row>
    <row r="52" spans="2:23" x14ac:dyDescent="0.2">
      <c r="B52" s="42">
        <v>44</v>
      </c>
      <c r="C52" s="43">
        <f t="shared" si="1"/>
        <v>304656.28478250216</v>
      </c>
      <c r="D52" s="43"/>
      <c r="E52" s="42">
        <v>2018</v>
      </c>
      <c r="F52" s="8">
        <v>43663</v>
      </c>
      <c r="G52" s="42" t="s">
        <v>4</v>
      </c>
      <c r="H52" s="44">
        <v>0.99878</v>
      </c>
      <c r="I52" s="44"/>
      <c r="J52" s="42">
        <v>61.1</v>
      </c>
      <c r="K52" s="45">
        <f t="shared" si="0"/>
        <v>9139.6885434750639</v>
      </c>
      <c r="L52" s="46"/>
      <c r="M52" s="6">
        <f>IF(J52="","",(K52/J52)/LOOKUP(RIGHT($D$2,3),定数!$A$6:$A$13,定数!$B$6:$B$13))</f>
        <v>1.3598703382644046</v>
      </c>
      <c r="N52" s="42">
        <v>2018</v>
      </c>
      <c r="O52" s="8">
        <v>43667</v>
      </c>
      <c r="P52" s="44">
        <v>0.99267000000000005</v>
      </c>
      <c r="Q52" s="44"/>
      <c r="R52" s="47">
        <f>IF(P52="","",T52*M52*LOOKUP(RIGHT($D$2,3),定数!$A$6:$A$13,定数!$B$6:$B$13))</f>
        <v>-9139.6885434749856</v>
      </c>
      <c r="S52" s="47"/>
      <c r="T52" s="48">
        <f t="shared" si="3"/>
        <v>-61.09999999999949</v>
      </c>
      <c r="U52" s="48"/>
      <c r="V52" t="str">
        <f t="shared" si="5"/>
        <v/>
      </c>
      <c r="W52">
        <f t="shared" si="2"/>
        <v>5</v>
      </c>
    </row>
    <row r="53" spans="2:23" x14ac:dyDescent="0.2">
      <c r="B53" s="42">
        <v>45</v>
      </c>
      <c r="C53" s="43">
        <f t="shared" si="1"/>
        <v>295516.59623902716</v>
      </c>
      <c r="D53" s="43"/>
      <c r="E53" s="42">
        <v>2018</v>
      </c>
      <c r="F53" s="8">
        <v>43693</v>
      </c>
      <c r="G53" s="42" t="s">
        <v>4</v>
      </c>
      <c r="H53" s="44">
        <v>0.99512999999999996</v>
      </c>
      <c r="I53" s="44"/>
      <c r="J53" s="42">
        <v>36.200000000000003</v>
      </c>
      <c r="K53" s="45">
        <f t="shared" si="0"/>
        <v>8865.4978871708136</v>
      </c>
      <c r="L53" s="46"/>
      <c r="M53" s="6">
        <f>IF(J53="","",(K53/J53)/LOOKUP(RIGHT($D$2,3),定数!$A$6:$A$13,定数!$B$6:$B$13))</f>
        <v>2.2263932413789083</v>
      </c>
      <c r="N53" s="42">
        <v>2018</v>
      </c>
      <c r="O53" s="8">
        <v>43698</v>
      </c>
      <c r="P53" s="44">
        <v>0.99151</v>
      </c>
      <c r="Q53" s="44"/>
      <c r="R53" s="47">
        <f>IF(P53="","",T53*M53*LOOKUP(RIGHT($D$2,3),定数!$A$6:$A$13,定数!$B$6:$B$13))</f>
        <v>-8865.4978871707062</v>
      </c>
      <c r="S53" s="47"/>
      <c r="T53" s="48">
        <f t="shared" si="3"/>
        <v>-36.199999999999562</v>
      </c>
      <c r="U53" s="48"/>
      <c r="V53" t="str">
        <f t="shared" si="5"/>
        <v/>
      </c>
      <c r="W53">
        <f t="shared" si="2"/>
        <v>6</v>
      </c>
    </row>
    <row r="54" spans="2:23" x14ac:dyDescent="0.2">
      <c r="B54" s="42">
        <v>46</v>
      </c>
      <c r="C54" s="43">
        <f t="shared" si="1"/>
        <v>286651.09835185646</v>
      </c>
      <c r="D54" s="43"/>
      <c r="E54" s="42">
        <v>2018</v>
      </c>
      <c r="F54" s="8">
        <v>43771</v>
      </c>
      <c r="G54" s="42" t="s">
        <v>4</v>
      </c>
      <c r="H54" s="44">
        <v>1.00359</v>
      </c>
      <c r="I54" s="44"/>
      <c r="J54" s="42">
        <v>68.400000000000006</v>
      </c>
      <c r="K54" s="45">
        <f t="shared" si="0"/>
        <v>8599.5329505556929</v>
      </c>
      <c r="L54" s="46"/>
      <c r="M54" s="6">
        <f>IF(J54="","",(K54/J54)/LOOKUP(RIGHT($D$2,3),定数!$A$6:$A$13,定数!$B$6:$B$13))</f>
        <v>1.1429469631254243</v>
      </c>
      <c r="N54" s="42">
        <v>2018</v>
      </c>
      <c r="O54" s="8">
        <v>43776</v>
      </c>
      <c r="P54" s="44">
        <v>0.99675000000000002</v>
      </c>
      <c r="Q54" s="44"/>
      <c r="R54" s="47">
        <f>IF(P54="","",T54*M54*LOOKUP(RIGHT($D$2,3),定数!$A$6:$A$13,定数!$B$6:$B$13))</f>
        <v>-8599.5329505556383</v>
      </c>
      <c r="S54" s="47"/>
      <c r="T54" s="48">
        <f t="shared" si="3"/>
        <v>-68.399999999999579</v>
      </c>
      <c r="U54" s="48"/>
      <c r="V54" t="str">
        <f t="shared" si="5"/>
        <v/>
      </c>
      <c r="W54">
        <f t="shared" si="2"/>
        <v>7</v>
      </c>
    </row>
    <row r="55" spans="2:23" x14ac:dyDescent="0.2">
      <c r="B55" s="42">
        <v>47</v>
      </c>
      <c r="C55" s="43">
        <f t="shared" si="1"/>
        <v>278051.56540130085</v>
      </c>
      <c r="D55" s="43"/>
      <c r="E55" s="42"/>
      <c r="F55" s="8"/>
      <c r="G55" s="42"/>
      <c r="H55" s="44"/>
      <c r="I55" s="44"/>
      <c r="J55" s="42"/>
      <c r="K55" s="45" t="str">
        <f t="shared" si="0"/>
        <v/>
      </c>
      <c r="L55" s="46"/>
      <c r="M55" s="6" t="str">
        <f>IF(J55="","",(K55/J55)/LOOKUP(RIGHT($D$2,3),定数!$A$6:$A$13,定数!$B$6:$B$13))</f>
        <v/>
      </c>
      <c r="N55" s="42"/>
      <c r="O55" s="8"/>
      <c r="P55" s="44"/>
      <c r="Q55" s="44"/>
      <c r="R55" s="47" t="str">
        <f>IF(P55="","",T55*M55*LOOKUP(RIGHT($D$2,3),定数!$A$6:$A$13,定数!$B$6:$B$13))</f>
        <v/>
      </c>
      <c r="S55" s="47"/>
      <c r="T55" s="48" t="str">
        <f t="shared" si="3"/>
        <v/>
      </c>
      <c r="U55" s="48"/>
      <c r="V55" t="str">
        <f t="shared" si="5"/>
        <v/>
      </c>
      <c r="W55" t="str">
        <f t="shared" si="2"/>
        <v/>
      </c>
    </row>
    <row r="56" spans="2:23" x14ac:dyDescent="0.2">
      <c r="B56" s="42">
        <v>48</v>
      </c>
      <c r="C56" s="43" t="str">
        <f t="shared" si="1"/>
        <v/>
      </c>
      <c r="D56" s="43"/>
      <c r="E56" s="42"/>
      <c r="F56" s="8"/>
      <c r="G56" s="42"/>
      <c r="H56" s="44"/>
      <c r="I56" s="44"/>
      <c r="J56" s="42"/>
      <c r="K56" s="45" t="str">
        <f t="shared" si="0"/>
        <v/>
      </c>
      <c r="L56" s="46"/>
      <c r="M56" s="6" t="str">
        <f>IF(J56="","",(K56/J56)/LOOKUP(RIGHT($D$2,3),定数!$A$6:$A$13,定数!$B$6:$B$13))</f>
        <v/>
      </c>
      <c r="N56" s="42"/>
      <c r="O56" s="8"/>
      <c r="P56" s="44"/>
      <c r="Q56" s="44"/>
      <c r="R56" s="47" t="str">
        <f>IF(P56="","",T56*M56*LOOKUP(RIGHT($D$2,3),定数!$A$6:$A$13,定数!$B$6:$B$13))</f>
        <v/>
      </c>
      <c r="S56" s="47"/>
      <c r="T56" s="48" t="str">
        <f t="shared" si="3"/>
        <v/>
      </c>
      <c r="U56" s="48"/>
      <c r="V56" t="str">
        <f t="shared" si="5"/>
        <v/>
      </c>
      <c r="W56" t="str">
        <f t="shared" si="2"/>
        <v/>
      </c>
    </row>
    <row r="57" spans="2:23" x14ac:dyDescent="0.2">
      <c r="B57" s="42">
        <v>49</v>
      </c>
      <c r="C57" s="43" t="str">
        <f t="shared" si="1"/>
        <v/>
      </c>
      <c r="D57" s="43"/>
      <c r="E57" s="42"/>
      <c r="F57" s="8"/>
      <c r="G57" s="42"/>
      <c r="H57" s="44"/>
      <c r="I57" s="44"/>
      <c r="J57" s="42"/>
      <c r="K57" s="45" t="str">
        <f t="shared" si="0"/>
        <v/>
      </c>
      <c r="L57" s="46"/>
      <c r="M57" s="6" t="str">
        <f>IF(J57="","",(K57/J57)/LOOKUP(RIGHT($D$2,3),定数!$A$6:$A$13,定数!$B$6:$B$13))</f>
        <v/>
      </c>
      <c r="N57" s="42"/>
      <c r="O57" s="8"/>
      <c r="P57" s="44"/>
      <c r="Q57" s="44"/>
      <c r="R57" s="47" t="str">
        <f>IF(P57="","",T57*M57*LOOKUP(RIGHT($D$2,3),定数!$A$6:$A$13,定数!$B$6:$B$13))</f>
        <v/>
      </c>
      <c r="S57" s="47"/>
      <c r="T57" s="48" t="str">
        <f t="shared" si="3"/>
        <v/>
      </c>
      <c r="U57" s="48"/>
      <c r="V57" t="str">
        <f t="shared" si="5"/>
        <v/>
      </c>
      <c r="W57" t="str">
        <f t="shared" si="2"/>
        <v/>
      </c>
    </row>
    <row r="58" spans="2:23" x14ac:dyDescent="0.2">
      <c r="B58" s="42">
        <v>50</v>
      </c>
      <c r="C58" s="43" t="str">
        <f t="shared" si="1"/>
        <v/>
      </c>
      <c r="D58" s="43"/>
      <c r="E58" s="42"/>
      <c r="F58" s="8"/>
      <c r="G58" s="42"/>
      <c r="H58" s="44"/>
      <c r="I58" s="44"/>
      <c r="J58" s="42"/>
      <c r="K58" s="45" t="str">
        <f t="shared" si="0"/>
        <v/>
      </c>
      <c r="L58" s="46"/>
      <c r="M58" s="6" t="str">
        <f>IF(J58="","",(K58/J58)/LOOKUP(RIGHT($D$2,3),定数!$A$6:$A$13,定数!$B$6:$B$13))</f>
        <v/>
      </c>
      <c r="N58" s="42"/>
      <c r="O58" s="8"/>
      <c r="P58" s="44"/>
      <c r="Q58" s="44"/>
      <c r="R58" s="47" t="str">
        <f>IF(P58="","",T58*M58*LOOKUP(RIGHT($D$2,3),定数!$A$6:$A$13,定数!$B$6:$B$13))</f>
        <v/>
      </c>
      <c r="S58" s="47"/>
      <c r="T58" s="48" t="str">
        <f t="shared" si="3"/>
        <v/>
      </c>
      <c r="U58" s="48"/>
      <c r="V58" t="str">
        <f t="shared" si="5"/>
        <v/>
      </c>
      <c r="W58" t="str">
        <f t="shared" si="2"/>
        <v/>
      </c>
    </row>
    <row r="59" spans="2:23" x14ac:dyDescent="0.2">
      <c r="B59" s="42">
        <v>51</v>
      </c>
      <c r="C59" s="43" t="str">
        <f t="shared" si="1"/>
        <v/>
      </c>
      <c r="D59" s="43"/>
      <c r="E59" s="42"/>
      <c r="F59" s="8"/>
      <c r="G59" s="42"/>
      <c r="H59" s="44"/>
      <c r="I59" s="44"/>
      <c r="J59" s="42"/>
      <c r="K59" s="45" t="str">
        <f t="shared" si="0"/>
        <v/>
      </c>
      <c r="L59" s="46"/>
      <c r="M59" s="6" t="str">
        <f>IF(J59="","",(K59/J59)/LOOKUP(RIGHT($D$2,3),定数!$A$6:$A$13,定数!$B$6:$B$13))</f>
        <v/>
      </c>
      <c r="N59" s="42"/>
      <c r="O59" s="8"/>
      <c r="P59" s="44"/>
      <c r="Q59" s="44"/>
      <c r="R59" s="47" t="str">
        <f>IF(P59="","",T59*M59*LOOKUP(RIGHT($D$2,3),定数!$A$6:$A$13,定数!$B$6:$B$13))</f>
        <v/>
      </c>
      <c r="S59" s="47"/>
      <c r="T59" s="48" t="str">
        <f t="shared" si="3"/>
        <v/>
      </c>
      <c r="U59" s="48"/>
      <c r="V59" t="str">
        <f t="shared" si="5"/>
        <v/>
      </c>
      <c r="W59" t="str">
        <f t="shared" si="2"/>
        <v/>
      </c>
    </row>
    <row r="60" spans="2:23" x14ac:dyDescent="0.2">
      <c r="B60" s="42">
        <v>52</v>
      </c>
      <c r="C60" s="43" t="str">
        <f t="shared" si="1"/>
        <v/>
      </c>
      <c r="D60" s="43"/>
      <c r="E60" s="42"/>
      <c r="F60" s="8"/>
      <c r="G60" s="42"/>
      <c r="H60" s="44"/>
      <c r="I60" s="44"/>
      <c r="J60" s="42"/>
      <c r="K60" s="45" t="str">
        <f t="shared" si="0"/>
        <v/>
      </c>
      <c r="L60" s="46"/>
      <c r="M60" s="6" t="str">
        <f>IF(J60="","",(K60/J60)/LOOKUP(RIGHT($D$2,3),定数!$A$6:$A$13,定数!$B$6:$B$13))</f>
        <v/>
      </c>
      <c r="N60" s="42"/>
      <c r="O60" s="8"/>
      <c r="P60" s="44"/>
      <c r="Q60" s="44"/>
      <c r="R60" s="47" t="str">
        <f>IF(P60="","",T60*M60*LOOKUP(RIGHT($D$2,3),定数!$A$6:$A$13,定数!$B$6:$B$13))</f>
        <v/>
      </c>
      <c r="S60" s="47"/>
      <c r="T60" s="48" t="str">
        <f t="shared" si="3"/>
        <v/>
      </c>
      <c r="U60" s="48"/>
      <c r="V60" t="str">
        <f t="shared" si="5"/>
        <v/>
      </c>
      <c r="W60" t="str">
        <f t="shared" si="2"/>
        <v/>
      </c>
    </row>
    <row r="61" spans="2:23" x14ac:dyDescent="0.2">
      <c r="B61" s="42">
        <v>53</v>
      </c>
      <c r="C61" s="43" t="str">
        <f t="shared" si="1"/>
        <v/>
      </c>
      <c r="D61" s="43"/>
      <c r="E61" s="42"/>
      <c r="F61" s="8"/>
      <c r="G61" s="42"/>
      <c r="H61" s="44"/>
      <c r="I61" s="44"/>
      <c r="J61" s="42"/>
      <c r="K61" s="45" t="str">
        <f t="shared" si="0"/>
        <v/>
      </c>
      <c r="L61" s="46"/>
      <c r="M61" s="6" t="str">
        <f>IF(J61="","",(K61/J61)/LOOKUP(RIGHT($D$2,3),定数!$A$6:$A$13,定数!$B$6:$B$13))</f>
        <v/>
      </c>
      <c r="N61" s="42"/>
      <c r="O61" s="8"/>
      <c r="P61" s="44"/>
      <c r="Q61" s="44"/>
      <c r="R61" s="47" t="str">
        <f>IF(P61="","",T61*M61*LOOKUP(RIGHT($D$2,3),定数!$A$6:$A$13,定数!$B$6:$B$13))</f>
        <v/>
      </c>
      <c r="S61" s="47"/>
      <c r="T61" s="48" t="str">
        <f t="shared" si="3"/>
        <v/>
      </c>
      <c r="U61" s="48"/>
      <c r="V61" t="str">
        <f t="shared" si="5"/>
        <v/>
      </c>
      <c r="W61" t="str">
        <f t="shared" si="2"/>
        <v/>
      </c>
    </row>
    <row r="62" spans="2:23" x14ac:dyDescent="0.2">
      <c r="B62" s="42">
        <v>54</v>
      </c>
      <c r="C62" s="43" t="str">
        <f t="shared" si="1"/>
        <v/>
      </c>
      <c r="D62" s="43"/>
      <c r="E62" s="42"/>
      <c r="F62" s="8"/>
      <c r="G62" s="42"/>
      <c r="H62" s="44"/>
      <c r="I62" s="44"/>
      <c r="J62" s="42"/>
      <c r="K62" s="45" t="str">
        <f t="shared" si="0"/>
        <v/>
      </c>
      <c r="L62" s="46"/>
      <c r="M62" s="6" t="str">
        <f>IF(J62="","",(K62/J62)/LOOKUP(RIGHT($D$2,3),定数!$A$6:$A$13,定数!$B$6:$B$13))</f>
        <v/>
      </c>
      <c r="N62" s="42"/>
      <c r="O62" s="8"/>
      <c r="P62" s="44"/>
      <c r="Q62" s="44"/>
      <c r="R62" s="47" t="str">
        <f>IF(P62="","",T62*M62*LOOKUP(RIGHT($D$2,3),定数!$A$6:$A$13,定数!$B$6:$B$13))</f>
        <v/>
      </c>
      <c r="S62" s="47"/>
      <c r="T62" s="48" t="str">
        <f t="shared" si="3"/>
        <v/>
      </c>
      <c r="U62" s="48"/>
      <c r="V62" t="str">
        <f t="shared" si="5"/>
        <v/>
      </c>
      <c r="W62" t="str">
        <f t="shared" si="2"/>
        <v/>
      </c>
    </row>
    <row r="63" spans="2:23" x14ac:dyDescent="0.2">
      <c r="B63" s="42">
        <v>55</v>
      </c>
      <c r="C63" s="43" t="str">
        <f t="shared" si="1"/>
        <v/>
      </c>
      <c r="D63" s="43"/>
      <c r="E63" s="42"/>
      <c r="F63" s="8"/>
      <c r="G63" s="42"/>
      <c r="H63" s="44"/>
      <c r="I63" s="44"/>
      <c r="J63" s="42"/>
      <c r="K63" s="45" t="str">
        <f t="shared" si="0"/>
        <v/>
      </c>
      <c r="L63" s="46"/>
      <c r="M63" s="6" t="str">
        <f>IF(J63="","",(K63/J63)/LOOKUP(RIGHT($D$2,3),定数!$A$6:$A$13,定数!$B$6:$B$13))</f>
        <v/>
      </c>
      <c r="N63" s="42"/>
      <c r="O63" s="8"/>
      <c r="P63" s="44"/>
      <c r="Q63" s="44"/>
      <c r="R63" s="47" t="str">
        <f>IF(P63="","",T63*M63*LOOKUP(RIGHT($D$2,3),定数!$A$6:$A$13,定数!$B$6:$B$13))</f>
        <v/>
      </c>
      <c r="S63" s="47"/>
      <c r="T63" s="48" t="str">
        <f t="shared" si="3"/>
        <v/>
      </c>
      <c r="U63" s="48"/>
      <c r="V63" t="str">
        <f t="shared" si="5"/>
        <v/>
      </c>
      <c r="W63" t="str">
        <f t="shared" si="2"/>
        <v/>
      </c>
    </row>
    <row r="64" spans="2:23" x14ac:dyDescent="0.2">
      <c r="B64" s="42">
        <v>56</v>
      </c>
      <c r="C64" s="43" t="str">
        <f t="shared" si="1"/>
        <v/>
      </c>
      <c r="D64" s="43"/>
      <c r="E64" s="42"/>
      <c r="F64" s="8"/>
      <c r="G64" s="42"/>
      <c r="H64" s="44"/>
      <c r="I64" s="44"/>
      <c r="J64" s="42"/>
      <c r="K64" s="45" t="str">
        <f t="shared" si="0"/>
        <v/>
      </c>
      <c r="L64" s="46"/>
      <c r="M64" s="6" t="str">
        <f>IF(J64="","",(K64/J64)/LOOKUP(RIGHT($D$2,3),定数!$A$6:$A$13,定数!$B$6:$B$13))</f>
        <v/>
      </c>
      <c r="N64" s="42"/>
      <c r="O64" s="8"/>
      <c r="P64" s="44"/>
      <c r="Q64" s="44"/>
      <c r="R64" s="47" t="str">
        <f>IF(P64="","",T64*M64*LOOKUP(RIGHT($D$2,3),定数!$A$6:$A$13,定数!$B$6:$B$13))</f>
        <v/>
      </c>
      <c r="S64" s="47"/>
      <c r="T64" s="48" t="str">
        <f t="shared" si="3"/>
        <v/>
      </c>
      <c r="U64" s="48"/>
      <c r="V64" t="str">
        <f t="shared" si="5"/>
        <v/>
      </c>
      <c r="W64" t="str">
        <f t="shared" si="2"/>
        <v/>
      </c>
    </row>
    <row r="65" spans="2:23" x14ac:dyDescent="0.2">
      <c r="B65" s="42">
        <v>57</v>
      </c>
      <c r="C65" s="43" t="str">
        <f t="shared" si="1"/>
        <v/>
      </c>
      <c r="D65" s="43"/>
      <c r="E65" s="42"/>
      <c r="F65" s="8"/>
      <c r="G65" s="42"/>
      <c r="H65" s="44"/>
      <c r="I65" s="44"/>
      <c r="J65" s="42"/>
      <c r="K65" s="45" t="str">
        <f t="shared" si="0"/>
        <v/>
      </c>
      <c r="L65" s="46"/>
      <c r="M65" s="6" t="str">
        <f>IF(J65="","",(K65/J65)/LOOKUP(RIGHT($D$2,3),定数!$A$6:$A$13,定数!$B$6:$B$13))</f>
        <v/>
      </c>
      <c r="N65" s="42"/>
      <c r="O65" s="8"/>
      <c r="P65" s="44"/>
      <c r="Q65" s="44"/>
      <c r="R65" s="47" t="str">
        <f>IF(P65="","",T65*M65*LOOKUP(RIGHT($D$2,3),定数!$A$6:$A$13,定数!$B$6:$B$13))</f>
        <v/>
      </c>
      <c r="S65" s="47"/>
      <c r="T65" s="48" t="str">
        <f t="shared" si="3"/>
        <v/>
      </c>
      <c r="U65" s="48"/>
      <c r="V65" t="str">
        <f t="shared" si="5"/>
        <v/>
      </c>
      <c r="W65" t="str">
        <f t="shared" si="2"/>
        <v/>
      </c>
    </row>
    <row r="66" spans="2:23" x14ac:dyDescent="0.2">
      <c r="B66" s="42">
        <v>58</v>
      </c>
      <c r="C66" s="43" t="str">
        <f t="shared" si="1"/>
        <v/>
      </c>
      <c r="D66" s="43"/>
      <c r="E66" s="42"/>
      <c r="F66" s="8"/>
      <c r="G66" s="42"/>
      <c r="H66" s="44"/>
      <c r="I66" s="44"/>
      <c r="J66" s="42"/>
      <c r="K66" s="45" t="str">
        <f t="shared" si="0"/>
        <v/>
      </c>
      <c r="L66" s="46"/>
      <c r="M66" s="6" t="str">
        <f>IF(J66="","",(K66/J66)/LOOKUP(RIGHT($D$2,3),定数!$A$6:$A$13,定数!$B$6:$B$13))</f>
        <v/>
      </c>
      <c r="N66" s="42"/>
      <c r="O66" s="8"/>
      <c r="P66" s="44"/>
      <c r="Q66" s="44"/>
      <c r="R66" s="47" t="str">
        <f>IF(P66="","",T66*M66*LOOKUP(RIGHT($D$2,3),定数!$A$6:$A$13,定数!$B$6:$B$13))</f>
        <v/>
      </c>
      <c r="S66" s="47"/>
      <c r="T66" s="48" t="str">
        <f t="shared" si="3"/>
        <v/>
      </c>
      <c r="U66" s="48"/>
      <c r="V66" t="str">
        <f t="shared" si="5"/>
        <v/>
      </c>
      <c r="W66" t="str">
        <f t="shared" si="2"/>
        <v/>
      </c>
    </row>
    <row r="67" spans="2:23" x14ac:dyDescent="0.2">
      <c r="B67" s="42">
        <v>59</v>
      </c>
      <c r="C67" s="43" t="str">
        <f t="shared" si="1"/>
        <v/>
      </c>
      <c r="D67" s="43"/>
      <c r="E67" s="42"/>
      <c r="F67" s="8"/>
      <c r="G67" s="42"/>
      <c r="H67" s="44"/>
      <c r="I67" s="44"/>
      <c r="J67" s="42"/>
      <c r="K67" s="45" t="str">
        <f t="shared" si="0"/>
        <v/>
      </c>
      <c r="L67" s="46"/>
      <c r="M67" s="6" t="str">
        <f>IF(J67="","",(K67/J67)/LOOKUP(RIGHT($D$2,3),定数!$A$6:$A$13,定数!$B$6:$B$13))</f>
        <v/>
      </c>
      <c r="N67" s="42"/>
      <c r="O67" s="8"/>
      <c r="P67" s="44"/>
      <c r="Q67" s="44"/>
      <c r="R67" s="47" t="str">
        <f>IF(P67="","",T67*M67*LOOKUP(RIGHT($D$2,3),定数!$A$6:$A$13,定数!$B$6:$B$13))</f>
        <v/>
      </c>
      <c r="S67" s="47"/>
      <c r="T67" s="48" t="str">
        <f t="shared" si="3"/>
        <v/>
      </c>
      <c r="U67" s="48"/>
      <c r="V67" t="str">
        <f t="shared" si="5"/>
        <v/>
      </c>
      <c r="W67" t="str">
        <f t="shared" si="2"/>
        <v/>
      </c>
    </row>
    <row r="68" spans="2:23" x14ac:dyDescent="0.2">
      <c r="B68" s="42">
        <v>60</v>
      </c>
      <c r="C68" s="43" t="str">
        <f t="shared" si="1"/>
        <v/>
      </c>
      <c r="D68" s="43"/>
      <c r="E68" s="42"/>
      <c r="F68" s="8"/>
      <c r="G68" s="42"/>
      <c r="H68" s="44"/>
      <c r="I68" s="44"/>
      <c r="J68" s="42"/>
      <c r="K68" s="45" t="str">
        <f t="shared" si="0"/>
        <v/>
      </c>
      <c r="L68" s="46"/>
      <c r="M68" s="6" t="str">
        <f>IF(J68="","",(K68/J68)/LOOKUP(RIGHT($D$2,3),定数!$A$6:$A$13,定数!$B$6:$B$13))</f>
        <v/>
      </c>
      <c r="N68" s="42"/>
      <c r="O68" s="8"/>
      <c r="P68" s="44"/>
      <c r="Q68" s="44"/>
      <c r="R68" s="47" t="str">
        <f>IF(P68="","",T68*M68*LOOKUP(RIGHT($D$2,3),定数!$A$6:$A$13,定数!$B$6:$B$13))</f>
        <v/>
      </c>
      <c r="S68" s="47"/>
      <c r="T68" s="48" t="str">
        <f t="shared" si="3"/>
        <v/>
      </c>
      <c r="U68" s="48"/>
      <c r="V68" t="str">
        <f t="shared" si="5"/>
        <v/>
      </c>
      <c r="W68" t="str">
        <f t="shared" si="2"/>
        <v/>
      </c>
    </row>
    <row r="69" spans="2:23" x14ac:dyDescent="0.2">
      <c r="B69" s="42">
        <v>61</v>
      </c>
      <c r="C69" s="43" t="str">
        <f t="shared" si="1"/>
        <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63" priority="5" stopIfTrue="1" operator="equal">
      <formula>"買"</formula>
    </cfRule>
    <cfRule type="cellIs" dxfId="62" priority="6" stopIfTrue="1" operator="equal">
      <formula>"売"</formula>
    </cfRule>
  </conditionalFormatting>
  <conditionalFormatting sqref="G9:G11 G14:G45 G47:G108">
    <cfRule type="cellIs" dxfId="61" priority="7" stopIfTrue="1" operator="equal">
      <formula>"買"</formula>
    </cfRule>
    <cfRule type="cellIs" dxfId="60" priority="8" stopIfTrue="1" operator="equal">
      <formula>"売"</formula>
    </cfRule>
  </conditionalFormatting>
  <conditionalFormatting sqref="G12">
    <cfRule type="cellIs" dxfId="59" priority="3" stopIfTrue="1" operator="equal">
      <formula>"買"</formula>
    </cfRule>
    <cfRule type="cellIs" dxfId="58" priority="4" stopIfTrue="1" operator="equal">
      <formula>"売"</formula>
    </cfRule>
  </conditionalFormatting>
  <conditionalFormatting sqref="G13">
    <cfRule type="cellIs" dxfId="57" priority="1" stopIfTrue="1" operator="equal">
      <formula>"買"</formula>
    </cfRule>
    <cfRule type="cellIs" dxfId="56" priority="2" stopIfTrue="1" operator="equal">
      <formula>"売"</formula>
    </cfRule>
  </conditionalFormatting>
  <dataValidations count="1">
    <dataValidation type="list" allowBlank="1" showInputMessage="1" showErrorMessage="1" sqref="G9:G108" xr:uid="{94F8D4F3-401F-4E9E-979A-6E8ABAB60346}">
      <formula1>"買,売"</formula1>
    </dataValidation>
  </dataValidation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195C6-34F2-4456-8A82-4FC3E5A4966F}">
  <dimension ref="B2:W109"/>
  <sheetViews>
    <sheetView zoomScale="115" zoomScaleNormal="115" workbookViewId="0">
      <pane ySplit="8" topLeftCell="A9" activePane="bottomLeft" state="frozen"/>
      <selection pane="bottomLeft" activeCell="R17" sqref="R17:S17"/>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59</v>
      </c>
      <c r="I2" s="76"/>
      <c r="J2" s="61" t="s">
        <v>7</v>
      </c>
      <c r="K2" s="61"/>
      <c r="L2" s="81">
        <v>300000</v>
      </c>
      <c r="M2" s="80"/>
      <c r="N2" s="61" t="s">
        <v>8</v>
      </c>
      <c r="O2" s="61"/>
      <c r="P2" s="77">
        <f>SUM(L2,D4)</f>
        <v>182847.10469859967</v>
      </c>
      <c r="Q2" s="76"/>
      <c r="R2" s="1"/>
      <c r="S2" s="1"/>
      <c r="T2" s="1"/>
    </row>
    <row r="3" spans="2:23" ht="57" customHeight="1" x14ac:dyDescent="0.2">
      <c r="B3" s="61" t="s">
        <v>9</v>
      </c>
      <c r="C3" s="61"/>
      <c r="D3" s="78" t="s">
        <v>38</v>
      </c>
      <c r="E3" s="78"/>
      <c r="F3" s="78"/>
      <c r="G3" s="78"/>
      <c r="H3" s="78"/>
      <c r="I3" s="78"/>
      <c r="J3" s="61" t="s">
        <v>10</v>
      </c>
      <c r="K3" s="61"/>
      <c r="L3" s="78" t="s">
        <v>61</v>
      </c>
      <c r="M3" s="79"/>
      <c r="N3" s="79"/>
      <c r="O3" s="79"/>
      <c r="P3" s="79"/>
      <c r="Q3" s="79"/>
      <c r="R3" s="1"/>
      <c r="S3" s="1"/>
    </row>
    <row r="4" spans="2:23" x14ac:dyDescent="0.2">
      <c r="B4" s="61" t="s">
        <v>11</v>
      </c>
      <c r="C4" s="61"/>
      <c r="D4" s="59">
        <f>SUM($R$9:$S$993)</f>
        <v>-117152.89530140032</v>
      </c>
      <c r="E4" s="59"/>
      <c r="F4" s="61" t="s">
        <v>12</v>
      </c>
      <c r="G4" s="61"/>
      <c r="H4" s="75">
        <f>SUM($T$9:$U$108)</f>
        <v>-470.92999999999836</v>
      </c>
      <c r="I4" s="76"/>
      <c r="J4" s="58" t="s">
        <v>13</v>
      </c>
      <c r="K4" s="58"/>
      <c r="L4" s="77">
        <f>MAX($C$9:$D$990)-C9</f>
        <v>11159.459459459584</v>
      </c>
      <c r="M4" s="77"/>
      <c r="N4" s="58" t="s">
        <v>14</v>
      </c>
      <c r="O4" s="58"/>
      <c r="P4" s="59">
        <f>SUMIF(R9:S990,"&lt;0",R9:S990)</f>
        <v>-310912.13335247611</v>
      </c>
      <c r="Q4" s="59"/>
      <c r="R4" s="1"/>
      <c r="S4" s="1"/>
      <c r="T4" s="1"/>
    </row>
    <row r="5" spans="2:23" x14ac:dyDescent="0.2">
      <c r="B5" s="40" t="s">
        <v>15</v>
      </c>
      <c r="C5" s="39">
        <f>COUNTIF($R$9:$R$990,"&gt;0")</f>
        <v>20</v>
      </c>
      <c r="D5" s="38" t="s">
        <v>16</v>
      </c>
      <c r="E5" s="16">
        <f>COUNTIF($R$9:$R$990,"&lt;0")</f>
        <v>40</v>
      </c>
      <c r="F5" s="38" t="s">
        <v>17</v>
      </c>
      <c r="G5" s="39">
        <f>COUNTIF($R$9:$R$990,"=0")</f>
        <v>0</v>
      </c>
      <c r="H5" s="38" t="s">
        <v>18</v>
      </c>
      <c r="I5" s="3">
        <f>C5/SUM(C5,E5,G5)</f>
        <v>0.33333333333333331</v>
      </c>
      <c r="J5" s="60" t="s">
        <v>19</v>
      </c>
      <c r="K5" s="61"/>
      <c r="L5" s="62">
        <f>MAX(V9:V993)</f>
        <v>2</v>
      </c>
      <c r="M5" s="63"/>
      <c r="N5" s="18" t="s">
        <v>20</v>
      </c>
      <c r="O5" s="9"/>
      <c r="P5" s="62">
        <f>MAX(W9:W993)</f>
        <v>8</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43512</v>
      </c>
      <c r="G9" s="42" t="s">
        <v>4</v>
      </c>
      <c r="H9" s="44">
        <v>0.98790999999999995</v>
      </c>
      <c r="I9" s="44"/>
      <c r="J9" s="42">
        <v>33.299999999999997</v>
      </c>
      <c r="K9" s="45">
        <f t="shared" ref="K9:K72" si="0">IF(J9="","",C9*0.03)</f>
        <v>9000</v>
      </c>
      <c r="L9" s="46"/>
      <c r="M9" s="6">
        <f>IF(J9="","",(K9/J9)/LOOKUP(RIGHT($D$2,3),定数!$A$6:$A$13,定数!$B$6:$B$13))</f>
        <v>2.4570024570024573</v>
      </c>
      <c r="N9" s="42">
        <v>2016</v>
      </c>
      <c r="O9" s="8">
        <v>43513</v>
      </c>
      <c r="P9" s="44">
        <v>0.992039</v>
      </c>
      <c r="Q9" s="44"/>
      <c r="R9" s="47">
        <f>IF(P9="","",T9*M9*LOOKUP(RIGHT($D$2,3),定数!$A$6:$A$13,定数!$B$6:$B$13))</f>
        <v>11159.459459459593</v>
      </c>
      <c r="S9" s="47"/>
      <c r="T9" s="48">
        <f>IF(P9="","",IF(G9="買",(P9-H9),(H9-P9))*IF(RIGHT($D$2,3)="JPY",100,10000))</f>
        <v>41.290000000000489</v>
      </c>
      <c r="U9" s="48"/>
      <c r="V9" s="35">
        <f>IF(T9&lt;&gt;"",IF(T9&gt;0,1+V8,0),"")</f>
        <v>1</v>
      </c>
      <c r="W9">
        <f>IF(T9&lt;&gt;"",IF(T9&lt;0,1+W8,0),"")</f>
        <v>0</v>
      </c>
    </row>
    <row r="10" spans="2:23" x14ac:dyDescent="0.2">
      <c r="B10" s="42">
        <v>2</v>
      </c>
      <c r="C10" s="43">
        <f t="shared" ref="C10:C73" si="1">IF(R9="","",C9+R9)</f>
        <v>311159.45945945958</v>
      </c>
      <c r="D10" s="43"/>
      <c r="E10" s="42">
        <v>2016</v>
      </c>
      <c r="F10" s="8">
        <v>43521</v>
      </c>
      <c r="G10" s="42" t="s">
        <v>3</v>
      </c>
      <c r="H10" s="44">
        <v>0.98775999999999997</v>
      </c>
      <c r="I10" s="44"/>
      <c r="J10" s="42">
        <v>28</v>
      </c>
      <c r="K10" s="45">
        <f t="shared" si="0"/>
        <v>9334.7837837837869</v>
      </c>
      <c r="L10" s="46"/>
      <c r="M10" s="6">
        <f>IF(J10="","",(K10/J10)/LOOKUP(RIGHT($D$2,3),定数!$A$6:$A$13,定数!$B$6:$B$13))</f>
        <v>3.0307739557739568</v>
      </c>
      <c r="N10" s="42">
        <v>2016</v>
      </c>
      <c r="O10" s="8">
        <v>43522</v>
      </c>
      <c r="P10" s="44">
        <v>0.99056</v>
      </c>
      <c r="Q10" s="44"/>
      <c r="R10" s="47">
        <f>IF(P10="","",T10*M10*LOOKUP(RIGHT($D$2,3),定数!$A$6:$A$13,定数!$B$6:$B$13))</f>
        <v>-9334.7837837838706</v>
      </c>
      <c r="S10" s="47"/>
      <c r="T10" s="48">
        <f>IF(P10="","",IF(G10="買",(P10-H10),(H10-P10))*IF(RIGHT($D$2,3)="JPY",100,10000))</f>
        <v>-28.000000000000249</v>
      </c>
      <c r="U10" s="48"/>
      <c r="V10" s="23">
        <f>IF(T10&lt;&gt;"",IF(T10&gt;0,1+V9,0),"")</f>
        <v>0</v>
      </c>
      <c r="W10">
        <f t="shared" ref="W10:W73" si="2">IF(T10&lt;&gt;"",IF(T10&lt;0,1+W9,0),"")</f>
        <v>1</v>
      </c>
    </row>
    <row r="11" spans="2:23" x14ac:dyDescent="0.2">
      <c r="B11" s="42">
        <v>3</v>
      </c>
      <c r="C11" s="43">
        <f t="shared" si="1"/>
        <v>301824.67567567574</v>
      </c>
      <c r="D11" s="43"/>
      <c r="E11" s="42">
        <v>2016</v>
      </c>
      <c r="F11" s="8">
        <v>43534</v>
      </c>
      <c r="G11" s="42" t="s">
        <v>3</v>
      </c>
      <c r="H11" s="44">
        <v>0.99373999999999996</v>
      </c>
      <c r="I11" s="44"/>
      <c r="J11" s="42">
        <v>42.6</v>
      </c>
      <c r="K11" s="45">
        <f t="shared" si="0"/>
        <v>9054.7402702702711</v>
      </c>
      <c r="L11" s="46"/>
      <c r="M11" s="6">
        <f>IF(J11="","",(K11/J11)/LOOKUP(RIGHT($D$2,3),定数!$A$6:$A$13,定数!$B$6:$B$13))</f>
        <v>1.932296259127245</v>
      </c>
      <c r="N11" s="42">
        <v>2016</v>
      </c>
      <c r="O11" s="8">
        <v>43534</v>
      </c>
      <c r="P11" s="44">
        <v>0.998</v>
      </c>
      <c r="Q11" s="44"/>
      <c r="R11" s="47">
        <f>IF(P11="","",T11*M11*LOOKUP(RIGHT($D$2,3),定数!$A$6:$A$13,定数!$B$6:$B$13))</f>
        <v>-9054.7402702703585</v>
      </c>
      <c r="S11" s="47"/>
      <c r="T11" s="48">
        <f t="shared" ref="T11:T74" si="3">IF(P11="","",IF(G11="買",(P11-H11),(H11-P11))*IF(RIGHT($D$2,3)="JPY",100,10000))</f>
        <v>-42.600000000000414</v>
      </c>
      <c r="U11" s="48"/>
      <c r="V11" s="23">
        <f>IF(T11&lt;&gt;"",IF(T11&gt;0,1+V10,0),"")</f>
        <v>0</v>
      </c>
      <c r="W11">
        <f t="shared" si="2"/>
        <v>2</v>
      </c>
    </row>
    <row r="12" spans="2:23" x14ac:dyDescent="0.2">
      <c r="B12" s="42">
        <v>4</v>
      </c>
      <c r="C12" s="43">
        <f t="shared" si="1"/>
        <v>292769.93540540535</v>
      </c>
      <c r="D12" s="43"/>
      <c r="E12" s="42">
        <v>2016</v>
      </c>
      <c r="F12" s="8">
        <v>43542</v>
      </c>
      <c r="G12" s="42" t="s">
        <v>3</v>
      </c>
      <c r="H12" s="44">
        <v>0.96733999999999998</v>
      </c>
      <c r="I12" s="44"/>
      <c r="J12" s="42">
        <v>42.5</v>
      </c>
      <c r="K12" s="45">
        <f t="shared" si="0"/>
        <v>8783.0980621621602</v>
      </c>
      <c r="L12" s="46"/>
      <c r="M12" s="6">
        <f>IF(J12="","",(K12/J12)/LOOKUP(RIGHT($D$2,3),定数!$A$6:$A$13,定数!$B$6:$B$13))</f>
        <v>1.8787375534036705</v>
      </c>
      <c r="N12" s="42">
        <v>2016</v>
      </c>
      <c r="O12" s="8">
        <v>43545</v>
      </c>
      <c r="P12" s="44">
        <v>0.97158999999999995</v>
      </c>
      <c r="Q12" s="44"/>
      <c r="R12" s="47">
        <f>IF(P12="","",T12*M12*LOOKUP(RIGHT($D$2,3),定数!$A$6:$A$13,定数!$B$6:$B$13))</f>
        <v>-8783.0980621621093</v>
      </c>
      <c r="S12" s="47"/>
      <c r="T12" s="48">
        <f t="shared" si="3"/>
        <v>-42.499999999999758</v>
      </c>
      <c r="U12" s="48"/>
      <c r="V12" s="23">
        <f>IF(T12&lt;&gt;"",IF(T12&gt;0,1+V11,0),"")</f>
        <v>0</v>
      </c>
      <c r="W12">
        <f t="shared" si="2"/>
        <v>3</v>
      </c>
    </row>
    <row r="13" spans="2:23" x14ac:dyDescent="0.2">
      <c r="B13" s="42">
        <v>5</v>
      </c>
      <c r="C13" s="43">
        <f t="shared" si="1"/>
        <v>283986.83734324324</v>
      </c>
      <c r="D13" s="43"/>
      <c r="E13" s="42">
        <v>2016</v>
      </c>
      <c r="F13" s="8">
        <v>43548</v>
      </c>
      <c r="G13" s="42" t="s">
        <v>4</v>
      </c>
      <c r="H13" s="44">
        <v>0.97726000000000002</v>
      </c>
      <c r="I13" s="44"/>
      <c r="J13" s="42">
        <v>36.799999999999997</v>
      </c>
      <c r="K13" s="45">
        <f t="shared" si="0"/>
        <v>8519.6051202972976</v>
      </c>
      <c r="L13" s="46"/>
      <c r="M13" s="6">
        <f>IF(J13="","",(K13/J13)/LOOKUP(RIGHT($D$2,3),定数!$A$6:$A$13,定数!$B$6:$B$13))</f>
        <v>2.1046455336702814</v>
      </c>
      <c r="N13" s="42">
        <v>2016</v>
      </c>
      <c r="O13" s="8">
        <v>43552</v>
      </c>
      <c r="P13" s="44">
        <v>0.97358</v>
      </c>
      <c r="Q13" s="44"/>
      <c r="R13" s="47">
        <f>IF(P13="","",T13*M13*LOOKUP(RIGHT($D$2,3),定数!$A$6:$A$13,定数!$B$6:$B$13))</f>
        <v>-8519.6051202973376</v>
      </c>
      <c r="S13" s="47"/>
      <c r="T13" s="48">
        <f t="shared" si="3"/>
        <v>-36.800000000000168</v>
      </c>
      <c r="U13" s="48"/>
      <c r="V13" s="23">
        <f t="shared" ref="V13:V22" si="4">IF(T13&lt;&gt;"",IF(T13&gt;0,1+V12,0),"")</f>
        <v>0</v>
      </c>
      <c r="W13">
        <f t="shared" si="2"/>
        <v>4</v>
      </c>
    </row>
    <row r="14" spans="2:23" x14ac:dyDescent="0.2">
      <c r="B14" s="42">
        <v>6</v>
      </c>
      <c r="C14" s="43">
        <f t="shared" si="1"/>
        <v>275467.2322229459</v>
      </c>
      <c r="D14" s="43"/>
      <c r="E14" s="42">
        <v>2016</v>
      </c>
      <c r="F14" s="8">
        <v>43557</v>
      </c>
      <c r="G14" s="42" t="s">
        <v>3</v>
      </c>
      <c r="H14" s="44">
        <v>0.95704999999999996</v>
      </c>
      <c r="I14" s="44"/>
      <c r="J14" s="42">
        <v>23.6</v>
      </c>
      <c r="K14" s="45">
        <f t="shared" si="0"/>
        <v>8264.0169666883758</v>
      </c>
      <c r="L14" s="46"/>
      <c r="M14" s="6">
        <f>IF(J14="","",(K14/J14)/LOOKUP(RIGHT($D$2,3),定数!$A$6:$A$13,定数!$B$6:$B$13))</f>
        <v>3.1833655495717932</v>
      </c>
      <c r="N14" s="42">
        <v>2016</v>
      </c>
      <c r="O14" s="8">
        <v>43559</v>
      </c>
      <c r="P14" s="44">
        <v>0.95940999999999999</v>
      </c>
      <c r="Q14" s="44"/>
      <c r="R14" s="47">
        <f>IF(P14="","",T14*M14*LOOKUP(RIGHT($D$2,3),定数!$A$6:$A$13,定数!$B$6:$B$13))</f>
        <v>-8264.016966688474</v>
      </c>
      <c r="S14" s="47"/>
      <c r="T14" s="48">
        <f t="shared" si="3"/>
        <v>-23.600000000000286</v>
      </c>
      <c r="U14" s="48"/>
      <c r="V14" s="23">
        <f t="shared" si="4"/>
        <v>0</v>
      </c>
      <c r="W14">
        <f t="shared" si="2"/>
        <v>5</v>
      </c>
    </row>
    <row r="15" spans="2:23" x14ac:dyDescent="0.2">
      <c r="B15" s="42">
        <v>7</v>
      </c>
      <c r="C15" s="43">
        <f t="shared" si="1"/>
        <v>267203.21525625745</v>
      </c>
      <c r="D15" s="43"/>
      <c r="E15" s="42">
        <v>2016</v>
      </c>
      <c r="F15" s="8">
        <v>43575</v>
      </c>
      <c r="G15" s="42" t="s">
        <v>3</v>
      </c>
      <c r="H15" s="44">
        <v>0.96072000000000002</v>
      </c>
      <c r="I15" s="44"/>
      <c r="J15" s="42">
        <v>16.399999999999999</v>
      </c>
      <c r="K15" s="45">
        <f t="shared" si="0"/>
        <v>8016.0964576877232</v>
      </c>
      <c r="L15" s="46"/>
      <c r="M15" s="6">
        <f>IF(J15="","",(K15/J15)/LOOKUP(RIGHT($D$2,3),定数!$A$6:$A$13,定数!$B$6:$B$13))</f>
        <v>4.4435124488291153</v>
      </c>
      <c r="N15" s="42">
        <v>2016</v>
      </c>
      <c r="O15" s="8">
        <v>43575</v>
      </c>
      <c r="P15" s="44">
        <v>0.96235999999999999</v>
      </c>
      <c r="Q15" s="44"/>
      <c r="R15" s="47">
        <f>IF(P15="","",T15*M15*LOOKUP(RIGHT($D$2,3),定数!$A$6:$A$13,定数!$B$6:$B$13))</f>
        <v>-8016.0964576876013</v>
      </c>
      <c r="S15" s="47"/>
      <c r="T15" s="48">
        <f t="shared" si="3"/>
        <v>-16.39999999999975</v>
      </c>
      <c r="U15" s="48"/>
      <c r="V15" s="23">
        <f t="shared" si="4"/>
        <v>0</v>
      </c>
      <c r="W15">
        <f t="shared" si="2"/>
        <v>6</v>
      </c>
    </row>
    <row r="16" spans="2:23" x14ac:dyDescent="0.2">
      <c r="B16" s="42">
        <v>8</v>
      </c>
      <c r="C16" s="43">
        <f t="shared" si="1"/>
        <v>259187.11879856983</v>
      </c>
      <c r="D16" s="43"/>
      <c r="E16" s="42">
        <v>2016</v>
      </c>
      <c r="F16" s="8">
        <v>43583</v>
      </c>
      <c r="G16" s="42" t="s">
        <v>3</v>
      </c>
      <c r="H16" s="44">
        <v>0.96931999999999996</v>
      </c>
      <c r="I16" s="44"/>
      <c r="J16" s="42">
        <v>38.700000000000003</v>
      </c>
      <c r="K16" s="45">
        <f t="shared" si="0"/>
        <v>7775.6135639570948</v>
      </c>
      <c r="L16" s="46"/>
      <c r="M16" s="6">
        <f>IF(J16="","",(K16/J16)/LOOKUP(RIGHT($D$2,3),定数!$A$6:$A$13,定数!$B$6:$B$13))</f>
        <v>1.8265477011879481</v>
      </c>
      <c r="N16" s="42">
        <v>2016</v>
      </c>
      <c r="O16" s="8">
        <v>43584</v>
      </c>
      <c r="P16" s="44">
        <v>0.96450499999999995</v>
      </c>
      <c r="Q16" s="44"/>
      <c r="R16" s="47">
        <f>IF(P16="","",T16*M16*LOOKUP(RIGHT($D$2,3),定数!$A$6:$A$13,定数!$B$6:$B$13))</f>
        <v>9674.3098993419935</v>
      </c>
      <c r="S16" s="47"/>
      <c r="T16" s="48">
        <f t="shared" si="3"/>
        <v>48.150000000000134</v>
      </c>
      <c r="U16" s="48"/>
      <c r="V16" s="23">
        <f t="shared" si="4"/>
        <v>1</v>
      </c>
      <c r="W16">
        <f t="shared" si="2"/>
        <v>0</v>
      </c>
    </row>
    <row r="17" spans="2:23" x14ac:dyDescent="0.2">
      <c r="B17" s="42">
        <v>9</v>
      </c>
      <c r="C17" s="43">
        <f t="shared" si="1"/>
        <v>268861.42869791185</v>
      </c>
      <c r="D17" s="43"/>
      <c r="E17" s="42">
        <v>2016</v>
      </c>
      <c r="F17" s="8">
        <v>43594</v>
      </c>
      <c r="G17" s="42" t="s">
        <v>4</v>
      </c>
      <c r="H17" s="44">
        <v>0.97077999999999998</v>
      </c>
      <c r="I17" s="44"/>
      <c r="J17" s="42">
        <v>24.9</v>
      </c>
      <c r="K17" s="45">
        <f t="shared" si="0"/>
        <v>8065.842860937355</v>
      </c>
      <c r="L17" s="46"/>
      <c r="M17" s="6">
        <f>IF(J17="","",(K17/J17)/LOOKUP(RIGHT($D$2,3),定数!$A$6:$A$13,定数!$B$6:$B$13))</f>
        <v>2.944813019692353</v>
      </c>
      <c r="N17" s="42">
        <v>2016</v>
      </c>
      <c r="O17" s="8">
        <v>43595</v>
      </c>
      <c r="P17" s="44">
        <v>0.97384199999999999</v>
      </c>
      <c r="Q17" s="44"/>
      <c r="R17" s="47">
        <f>IF(P17="","",T17*M17*LOOKUP(RIGHT($D$2,3),定数!$A$6:$A$13,定数!$B$6:$B$13))</f>
        <v>9918.7192129278119</v>
      </c>
      <c r="S17" s="47"/>
      <c r="T17" s="48">
        <f t="shared" si="3"/>
        <v>30.62000000000009</v>
      </c>
      <c r="U17" s="48"/>
      <c r="V17" s="23">
        <f t="shared" si="4"/>
        <v>2</v>
      </c>
      <c r="W17">
        <f t="shared" si="2"/>
        <v>0</v>
      </c>
    </row>
    <row r="18" spans="2:23" x14ac:dyDescent="0.2">
      <c r="B18" s="42">
        <v>10</v>
      </c>
      <c r="C18" s="43">
        <f t="shared" si="1"/>
        <v>278780.14791083965</v>
      </c>
      <c r="D18" s="43"/>
      <c r="E18" s="42">
        <v>2016</v>
      </c>
      <c r="F18" s="8">
        <v>43595</v>
      </c>
      <c r="G18" s="42" t="s">
        <v>4</v>
      </c>
      <c r="H18" s="44">
        <v>0.97211999999999998</v>
      </c>
      <c r="I18" s="44"/>
      <c r="J18" s="42">
        <v>21.1</v>
      </c>
      <c r="K18" s="45">
        <f t="shared" si="0"/>
        <v>8363.4044373251891</v>
      </c>
      <c r="L18" s="46"/>
      <c r="M18" s="6">
        <f>IF(J18="","",(K18/J18)/LOOKUP(RIGHT($D$2,3),定数!$A$6:$A$13,定数!$B$6:$B$13))</f>
        <v>3.6033625322383407</v>
      </c>
      <c r="N18" s="42">
        <v>2016</v>
      </c>
      <c r="O18" s="8">
        <v>43595</v>
      </c>
      <c r="P18" s="44">
        <v>0.97001000000000004</v>
      </c>
      <c r="Q18" s="44"/>
      <c r="R18" s="47">
        <f>IF(P18="","",T18*M18*LOOKUP(RIGHT($D$2,3),定数!$A$6:$A$13,定数!$B$6:$B$13))</f>
        <v>-8363.4044373249726</v>
      </c>
      <c r="S18" s="47"/>
      <c r="T18" s="48">
        <f t="shared" si="3"/>
        <v>-21.099999999999454</v>
      </c>
      <c r="U18" s="48"/>
      <c r="V18" s="23">
        <f t="shared" si="4"/>
        <v>0</v>
      </c>
      <c r="W18">
        <f t="shared" si="2"/>
        <v>1</v>
      </c>
    </row>
    <row r="19" spans="2:23" x14ac:dyDescent="0.2">
      <c r="B19" s="42">
        <v>11</v>
      </c>
      <c r="C19" s="43">
        <f t="shared" si="1"/>
        <v>270416.74347351468</v>
      </c>
      <c r="D19" s="43"/>
      <c r="E19" s="42">
        <v>2016</v>
      </c>
      <c r="F19" s="8">
        <v>43595</v>
      </c>
      <c r="G19" s="42" t="s">
        <v>4</v>
      </c>
      <c r="H19" s="44">
        <v>0.97252000000000005</v>
      </c>
      <c r="I19" s="44"/>
      <c r="J19" s="42">
        <v>27.4</v>
      </c>
      <c r="K19" s="45">
        <f t="shared" si="0"/>
        <v>8112.5023042054399</v>
      </c>
      <c r="L19" s="46"/>
      <c r="M19" s="6">
        <f>IF(J19="","",(K19/J19)/LOOKUP(RIGHT($D$2,3),定数!$A$6:$A$13,定数!$B$6:$B$13))</f>
        <v>2.6916066039168682</v>
      </c>
      <c r="N19" s="42">
        <v>2016</v>
      </c>
      <c r="O19" s="8">
        <v>43596</v>
      </c>
      <c r="P19" s="44">
        <v>0.97589999999999999</v>
      </c>
      <c r="Q19" s="44"/>
      <c r="R19" s="47">
        <f>IF(P19="","",T19*M19*LOOKUP(RIGHT($D$2,3),定数!$A$6:$A$13,定数!$B$6:$B$13))</f>
        <v>10007.393353362733</v>
      </c>
      <c r="S19" s="47"/>
      <c r="T19" s="48">
        <f t="shared" si="3"/>
        <v>33.799999999999386</v>
      </c>
      <c r="U19" s="48"/>
      <c r="V19" s="23">
        <f t="shared" si="4"/>
        <v>1</v>
      </c>
      <c r="W19">
        <f t="shared" si="2"/>
        <v>0</v>
      </c>
    </row>
    <row r="20" spans="2:23" x14ac:dyDescent="0.2">
      <c r="B20" s="42">
        <v>12</v>
      </c>
      <c r="C20" s="43">
        <f t="shared" si="1"/>
        <v>280424.13682687742</v>
      </c>
      <c r="D20" s="43"/>
      <c r="E20" s="42">
        <v>2016</v>
      </c>
      <c r="F20" s="8">
        <v>43601</v>
      </c>
      <c r="G20" s="42" t="s">
        <v>4</v>
      </c>
      <c r="H20" s="44">
        <v>0.97733999999999999</v>
      </c>
      <c r="I20" s="44"/>
      <c r="J20" s="42">
        <v>26.5</v>
      </c>
      <c r="K20" s="45">
        <f t="shared" si="0"/>
        <v>8412.7241048063224</v>
      </c>
      <c r="L20" s="46"/>
      <c r="M20" s="6">
        <f>IF(J20="","",(K20/J20)/LOOKUP(RIGHT($D$2,3),定数!$A$6:$A$13,定数!$B$6:$B$13))</f>
        <v>2.8860116997620313</v>
      </c>
      <c r="N20" s="42">
        <v>2016</v>
      </c>
      <c r="O20" s="8">
        <v>43603</v>
      </c>
      <c r="P20" s="44">
        <v>0.98060599999999998</v>
      </c>
      <c r="Q20" s="44"/>
      <c r="R20" s="47">
        <f>IF(P20="","",T20*M20*LOOKUP(RIGHT($D$2,3),定数!$A$6:$A$13,定数!$B$6:$B$13))</f>
        <v>10368.285632565046</v>
      </c>
      <c r="S20" s="47"/>
      <c r="T20" s="48">
        <f t="shared" si="3"/>
        <v>32.659999999999911</v>
      </c>
      <c r="U20" s="48"/>
      <c r="V20" s="23">
        <f t="shared" si="4"/>
        <v>2</v>
      </c>
      <c r="W20">
        <f t="shared" si="2"/>
        <v>0</v>
      </c>
    </row>
    <row r="21" spans="2:23" x14ac:dyDescent="0.2">
      <c r="B21" s="42">
        <v>13</v>
      </c>
      <c r="C21" s="43">
        <f t="shared" si="1"/>
        <v>290792.42245944246</v>
      </c>
      <c r="D21" s="43"/>
      <c r="E21" s="42">
        <v>2016</v>
      </c>
      <c r="F21" s="8">
        <v>43612</v>
      </c>
      <c r="G21" s="42" t="s">
        <v>3</v>
      </c>
      <c r="H21" s="44">
        <v>0.98878999999999995</v>
      </c>
      <c r="I21" s="44"/>
      <c r="J21" s="42">
        <v>21.6</v>
      </c>
      <c r="K21" s="45">
        <f t="shared" si="0"/>
        <v>8723.7726737832727</v>
      </c>
      <c r="L21" s="46"/>
      <c r="M21" s="6">
        <f>IF(J21="","",(K21/J21)/LOOKUP(RIGHT($D$2,3),定数!$A$6:$A$13,定数!$B$6:$B$13))</f>
        <v>3.6716214957000304</v>
      </c>
      <c r="N21" s="42">
        <v>2016</v>
      </c>
      <c r="O21" s="8">
        <v>43612</v>
      </c>
      <c r="P21" s="44">
        <v>0.99095</v>
      </c>
      <c r="Q21" s="44"/>
      <c r="R21" s="47">
        <f>IF(P21="","",T21*M21*LOOKUP(RIGHT($D$2,3),定数!$A$6:$A$13,定数!$B$6:$B$13))</f>
        <v>-8723.7726737834764</v>
      </c>
      <c r="S21" s="47"/>
      <c r="T21" s="48">
        <f t="shared" si="3"/>
        <v>-21.600000000000506</v>
      </c>
      <c r="U21" s="48"/>
      <c r="V21" s="23">
        <f t="shared" si="4"/>
        <v>0</v>
      </c>
      <c r="W21">
        <f t="shared" si="2"/>
        <v>1</v>
      </c>
    </row>
    <row r="22" spans="2:23" x14ac:dyDescent="0.2">
      <c r="B22" s="42">
        <v>14</v>
      </c>
      <c r="C22" s="43">
        <f t="shared" si="1"/>
        <v>282068.64978565898</v>
      </c>
      <c r="D22" s="43"/>
      <c r="E22" s="42">
        <v>2016</v>
      </c>
      <c r="F22" s="8">
        <v>43636</v>
      </c>
      <c r="G22" s="42" t="s">
        <v>3</v>
      </c>
      <c r="H22" s="44">
        <v>0.95823000000000003</v>
      </c>
      <c r="I22" s="44"/>
      <c r="J22" s="42">
        <v>58.9</v>
      </c>
      <c r="K22" s="45">
        <f t="shared" si="0"/>
        <v>8462.05949356977</v>
      </c>
      <c r="L22" s="46"/>
      <c r="M22" s="6">
        <f>IF(J22="","",(K22/J22)/LOOKUP(RIGHT($D$2,3),定数!$A$6:$A$13,定数!$B$6:$B$13))</f>
        <v>1.3060749334109847</v>
      </c>
      <c r="N22" s="42">
        <v>2016</v>
      </c>
      <c r="O22" s="8">
        <v>43640</v>
      </c>
      <c r="P22" s="44">
        <v>0.96411999999999998</v>
      </c>
      <c r="Q22" s="44"/>
      <c r="R22" s="47">
        <f>IF(P22="","",T22*M22*LOOKUP(RIGHT($D$2,3),定数!$A$6:$A$13,定数!$B$6:$B$13))</f>
        <v>-8462.059493569699</v>
      </c>
      <c r="S22" s="47"/>
      <c r="T22" s="48">
        <f t="shared" si="3"/>
        <v>-58.899999999999508</v>
      </c>
      <c r="U22" s="48"/>
      <c r="V22" s="23">
        <f t="shared" si="4"/>
        <v>0</v>
      </c>
      <c r="W22">
        <f t="shared" si="2"/>
        <v>2</v>
      </c>
    </row>
    <row r="23" spans="2:23" x14ac:dyDescent="0.2">
      <c r="B23" s="42">
        <v>15</v>
      </c>
      <c r="C23" s="43">
        <f t="shared" si="1"/>
        <v>273606.59029208927</v>
      </c>
      <c r="D23" s="43"/>
      <c r="E23" s="42">
        <v>2016</v>
      </c>
      <c r="F23" s="8">
        <v>43667</v>
      </c>
      <c r="G23" s="42" t="s">
        <v>4</v>
      </c>
      <c r="H23" s="44">
        <v>0.98843000000000003</v>
      </c>
      <c r="I23" s="44"/>
      <c r="J23" s="42">
        <v>25.9</v>
      </c>
      <c r="K23" s="45">
        <f t="shared" si="0"/>
        <v>8208.1977087626783</v>
      </c>
      <c r="L23" s="46"/>
      <c r="M23" s="6">
        <f>IF(J23="","",(K23/J23)/LOOKUP(RIGHT($D$2,3),定数!$A$6:$A$13,定数!$B$6:$B$13))</f>
        <v>2.8810802768559771</v>
      </c>
      <c r="N23" s="42">
        <v>2016</v>
      </c>
      <c r="O23" s="8">
        <v>43667</v>
      </c>
      <c r="P23" s="44">
        <v>0.98584000000000005</v>
      </c>
      <c r="Q23" s="44"/>
      <c r="R23" s="47">
        <f>IF(P23="","",T23*M23*LOOKUP(RIGHT($D$2,3),定数!$A$6:$A$13,定数!$B$6:$B$13))</f>
        <v>-8208.1977087626201</v>
      </c>
      <c r="S23" s="47"/>
      <c r="T23" s="48">
        <f t="shared" si="3"/>
        <v>-25.899999999999814</v>
      </c>
      <c r="U23" s="48"/>
      <c r="V23" t="str">
        <f t="shared" ref="V23:W74" si="5">IF(S23&lt;&gt;"",IF(S23&lt;0,1+V22,0),"")</f>
        <v/>
      </c>
      <c r="W23">
        <f t="shared" si="2"/>
        <v>3</v>
      </c>
    </row>
    <row r="24" spans="2:23" x14ac:dyDescent="0.2">
      <c r="B24" s="42">
        <v>16</v>
      </c>
      <c r="C24" s="43">
        <f t="shared" si="1"/>
        <v>265398.39258332667</v>
      </c>
      <c r="D24" s="43"/>
      <c r="E24" s="42">
        <v>2016</v>
      </c>
      <c r="F24" s="8">
        <v>43699</v>
      </c>
      <c r="G24" s="42" t="s">
        <v>4</v>
      </c>
      <c r="H24" s="44">
        <v>0.96353999999999995</v>
      </c>
      <c r="I24" s="44"/>
      <c r="J24" s="42">
        <v>25.1</v>
      </c>
      <c r="K24" s="45">
        <f t="shared" si="0"/>
        <v>7961.9517774997994</v>
      </c>
      <c r="L24" s="46"/>
      <c r="M24" s="6">
        <f>IF(J24="","",(K24/J24)/LOOKUP(RIGHT($D$2,3),定数!$A$6:$A$13,定数!$B$6:$B$13))</f>
        <v>2.8837203105758054</v>
      </c>
      <c r="N24" s="42">
        <v>2016</v>
      </c>
      <c r="O24" s="8">
        <v>43700</v>
      </c>
      <c r="P24" s="44">
        <v>0.96103000000000005</v>
      </c>
      <c r="Q24" s="44"/>
      <c r="R24" s="47">
        <f>IF(P24="","",T24*M24*LOOKUP(RIGHT($D$2,3),定数!$A$6:$A$13,定数!$B$6:$B$13))</f>
        <v>-7961.9517774994865</v>
      </c>
      <c r="S24" s="47"/>
      <c r="T24" s="48">
        <f t="shared" si="3"/>
        <v>-25.099999999999014</v>
      </c>
      <c r="U24" s="48"/>
      <c r="V24" t="str">
        <f t="shared" si="5"/>
        <v/>
      </c>
      <c r="W24">
        <f t="shared" si="2"/>
        <v>4</v>
      </c>
    </row>
    <row r="25" spans="2:23" x14ac:dyDescent="0.2">
      <c r="B25" s="42">
        <v>17</v>
      </c>
      <c r="C25" s="43">
        <f t="shared" si="1"/>
        <v>257436.44080582718</v>
      </c>
      <c r="D25" s="43"/>
      <c r="E25" s="42">
        <v>2016</v>
      </c>
      <c r="F25" s="8">
        <v>43702</v>
      </c>
      <c r="G25" s="42" t="s">
        <v>4</v>
      </c>
      <c r="H25" s="44">
        <v>0.96633999999999998</v>
      </c>
      <c r="I25" s="44"/>
      <c r="J25" s="42">
        <v>23</v>
      </c>
      <c r="K25" s="45">
        <f t="shared" si="0"/>
        <v>7723.0932241748151</v>
      </c>
      <c r="L25" s="46"/>
      <c r="M25" s="6">
        <f>IF(J25="","",(K25/J25)/LOOKUP(RIGHT($D$2,3),定数!$A$6:$A$13,定数!$B$6:$B$13))</f>
        <v>3.0526060174604011</v>
      </c>
      <c r="N25" s="42">
        <v>2016</v>
      </c>
      <c r="O25" s="8">
        <v>43703</v>
      </c>
      <c r="P25" s="44">
        <v>0.96404000000000001</v>
      </c>
      <c r="Q25" s="44"/>
      <c r="R25" s="47">
        <f>IF(P25="","",T25*M25*LOOKUP(RIGHT($D$2,3),定数!$A$6:$A$13,定数!$B$6:$B$13))</f>
        <v>-7723.0932241747105</v>
      </c>
      <c r="S25" s="47"/>
      <c r="T25" s="48">
        <f t="shared" si="3"/>
        <v>-22.999999999999687</v>
      </c>
      <c r="U25" s="48"/>
      <c r="V25" t="str">
        <f t="shared" si="5"/>
        <v/>
      </c>
      <c r="W25">
        <f t="shared" si="2"/>
        <v>5</v>
      </c>
    </row>
    <row r="26" spans="2:23" x14ac:dyDescent="0.2">
      <c r="B26" s="42">
        <v>18</v>
      </c>
      <c r="C26" s="43">
        <f t="shared" si="1"/>
        <v>249713.34758165246</v>
      </c>
      <c r="D26" s="43"/>
      <c r="E26" s="42">
        <v>2016</v>
      </c>
      <c r="F26" s="8">
        <v>43709</v>
      </c>
      <c r="G26" s="42" t="s">
        <v>4</v>
      </c>
      <c r="H26" s="44">
        <v>0.98385</v>
      </c>
      <c r="I26" s="44"/>
      <c r="J26" s="42">
        <v>21.5</v>
      </c>
      <c r="K26" s="45">
        <f t="shared" si="0"/>
        <v>7491.4004274495737</v>
      </c>
      <c r="L26" s="46"/>
      <c r="M26" s="6">
        <f>IF(J26="","",(K26/J26)/LOOKUP(RIGHT($D$2,3),定数!$A$6:$A$13,定数!$B$6:$B$13))</f>
        <v>3.1676111743972828</v>
      </c>
      <c r="N26" s="42">
        <v>2016</v>
      </c>
      <c r="O26" s="8">
        <v>43709</v>
      </c>
      <c r="P26" s="44">
        <v>0.98648100000000005</v>
      </c>
      <c r="Q26" s="44"/>
      <c r="R26" s="47">
        <f>IF(P26="","",T26*M26*LOOKUP(RIGHT($D$2,3),定数!$A$6:$A$13,定数!$B$6:$B$13))</f>
        <v>9167.3834998233488</v>
      </c>
      <c r="S26" s="47"/>
      <c r="T26" s="48">
        <f t="shared" si="3"/>
        <v>26.3100000000005</v>
      </c>
      <c r="U26" s="48"/>
      <c r="V26" t="str">
        <f t="shared" si="5"/>
        <v/>
      </c>
      <c r="W26">
        <f t="shared" si="2"/>
        <v>0</v>
      </c>
    </row>
    <row r="27" spans="2:23" x14ac:dyDescent="0.2">
      <c r="B27" s="42">
        <v>19</v>
      </c>
      <c r="C27" s="43">
        <f t="shared" si="1"/>
        <v>258880.73108147579</v>
      </c>
      <c r="D27" s="43"/>
      <c r="E27" s="42">
        <v>2016</v>
      </c>
      <c r="F27" s="8">
        <v>43730</v>
      </c>
      <c r="G27" s="42" t="s">
        <v>3</v>
      </c>
      <c r="H27" s="44">
        <v>0.97185999999999995</v>
      </c>
      <c r="I27" s="44"/>
      <c r="J27" s="42">
        <v>84.4</v>
      </c>
      <c r="K27" s="45">
        <f t="shared" si="0"/>
        <v>7766.4219324442738</v>
      </c>
      <c r="L27" s="46"/>
      <c r="M27" s="6">
        <f>IF(J27="","",(K27/J27)/LOOKUP(RIGHT($D$2,3),定数!$A$6:$A$13,定数!$B$6:$B$13))</f>
        <v>0.8365383382641397</v>
      </c>
      <c r="N27" s="42">
        <v>2016</v>
      </c>
      <c r="O27" s="8">
        <v>43742</v>
      </c>
      <c r="P27" s="44">
        <v>0.98029999999999995</v>
      </c>
      <c r="Q27" s="44"/>
      <c r="R27" s="47">
        <f>IF(P27="","",T27*M27*LOOKUP(RIGHT($D$2,3),定数!$A$6:$A$13,定数!$B$6:$B$13))</f>
        <v>-7766.4219324442756</v>
      </c>
      <c r="S27" s="47"/>
      <c r="T27" s="48">
        <f t="shared" si="3"/>
        <v>-84.400000000000034</v>
      </c>
      <c r="U27" s="48"/>
      <c r="V27" t="str">
        <f t="shared" si="5"/>
        <v/>
      </c>
      <c r="W27">
        <f t="shared" si="2"/>
        <v>1</v>
      </c>
    </row>
    <row r="28" spans="2:23" x14ac:dyDescent="0.2">
      <c r="B28" s="42">
        <v>20</v>
      </c>
      <c r="C28" s="43">
        <f t="shared" si="1"/>
        <v>251114.30914903153</v>
      </c>
      <c r="D28" s="43"/>
      <c r="E28" s="42">
        <v>2016</v>
      </c>
      <c r="F28" s="8">
        <v>43734</v>
      </c>
      <c r="G28" s="42" t="s">
        <v>3</v>
      </c>
      <c r="H28" s="44">
        <v>0.96887999999999996</v>
      </c>
      <c r="I28" s="44"/>
      <c r="J28" s="42">
        <v>15.5</v>
      </c>
      <c r="K28" s="45">
        <f t="shared" si="0"/>
        <v>7533.4292744709455</v>
      </c>
      <c r="L28" s="46"/>
      <c r="M28" s="6">
        <f>IF(J28="","",(K28/J28)/LOOKUP(RIGHT($D$2,3),定数!$A$6:$A$13,定数!$B$6:$B$13))</f>
        <v>4.4184335920650701</v>
      </c>
      <c r="N28" s="42">
        <v>2016</v>
      </c>
      <c r="O28" s="8">
        <v>43737</v>
      </c>
      <c r="P28" s="44">
        <v>0.96701199999999998</v>
      </c>
      <c r="Q28" s="44"/>
      <c r="R28" s="47">
        <f>IF(P28="","",T28*M28*LOOKUP(RIGHT($D$2,3),定数!$A$6:$A$13,定数!$B$6:$B$13))</f>
        <v>9078.9973449752124</v>
      </c>
      <c r="S28" s="47"/>
      <c r="T28" s="48">
        <f t="shared" si="3"/>
        <v>18.679999999999808</v>
      </c>
      <c r="U28" s="48"/>
      <c r="V28" t="str">
        <f t="shared" si="5"/>
        <v/>
      </c>
      <c r="W28">
        <f t="shared" si="2"/>
        <v>0</v>
      </c>
    </row>
    <row r="29" spans="2:23" x14ac:dyDescent="0.2">
      <c r="B29" s="42">
        <v>21</v>
      </c>
      <c r="C29" s="43">
        <f t="shared" si="1"/>
        <v>260193.30649400674</v>
      </c>
      <c r="D29" s="43"/>
      <c r="E29" s="42">
        <v>2016</v>
      </c>
      <c r="F29" s="8">
        <v>43741</v>
      </c>
      <c r="G29" s="42" t="s">
        <v>4</v>
      </c>
      <c r="H29" s="44">
        <v>0.97258999999999995</v>
      </c>
      <c r="I29" s="44"/>
      <c r="J29" s="42">
        <v>22.3</v>
      </c>
      <c r="K29" s="45">
        <f t="shared" si="0"/>
        <v>7805.7991948202016</v>
      </c>
      <c r="L29" s="46"/>
      <c r="M29" s="6">
        <f>IF(J29="","",(K29/J29)/LOOKUP(RIGHT($D$2,3),定数!$A$6:$A$13,定数!$B$6:$B$13))</f>
        <v>3.1821439848431314</v>
      </c>
      <c r="N29" s="42">
        <v>2016</v>
      </c>
      <c r="O29" s="8">
        <v>43742</v>
      </c>
      <c r="P29" s="44">
        <v>0.97532200000000002</v>
      </c>
      <c r="Q29" s="44"/>
      <c r="R29" s="47">
        <f>IF(P29="","",T29*M29*LOOKUP(RIGHT($D$2,3),定数!$A$6:$A$13,定数!$B$6:$B$13))</f>
        <v>9562.9791032508147</v>
      </c>
      <c r="S29" s="47"/>
      <c r="T29" s="48">
        <f t="shared" si="3"/>
        <v>27.320000000000675</v>
      </c>
      <c r="U29" s="48"/>
      <c r="V29" t="str">
        <f t="shared" si="5"/>
        <v/>
      </c>
      <c r="W29">
        <f t="shared" si="2"/>
        <v>0</v>
      </c>
    </row>
    <row r="30" spans="2:23" x14ac:dyDescent="0.2">
      <c r="B30" s="42">
        <v>22</v>
      </c>
      <c r="C30" s="43">
        <f t="shared" si="1"/>
        <v>269756.28559725755</v>
      </c>
      <c r="D30" s="43"/>
      <c r="E30" s="42">
        <v>2016</v>
      </c>
      <c r="F30" s="8">
        <v>43784</v>
      </c>
      <c r="G30" s="42" t="s">
        <v>4</v>
      </c>
      <c r="H30" s="44">
        <v>0.99785000000000001</v>
      </c>
      <c r="I30" s="44"/>
      <c r="J30" s="42">
        <v>50</v>
      </c>
      <c r="K30" s="45">
        <f t="shared" si="0"/>
        <v>8092.6885679177258</v>
      </c>
      <c r="L30" s="46"/>
      <c r="M30" s="6">
        <f>IF(J30="","",(K30/J30)/LOOKUP(RIGHT($D$2,3),定数!$A$6:$A$13,定数!$B$6:$B$13))</f>
        <v>1.4713979214395865</v>
      </c>
      <c r="N30" s="42">
        <v>2016</v>
      </c>
      <c r="O30" s="8">
        <v>43785</v>
      </c>
      <c r="P30" s="44">
        <v>1.0041</v>
      </c>
      <c r="Q30" s="44"/>
      <c r="R30" s="47">
        <f>IF(P30="","",T30*M30*LOOKUP(RIGHT($D$2,3),定数!$A$6:$A$13,定数!$B$6:$B$13))</f>
        <v>10115.860709897121</v>
      </c>
      <c r="S30" s="47"/>
      <c r="T30" s="48">
        <f t="shared" si="3"/>
        <v>62.49999999999978</v>
      </c>
      <c r="U30" s="48"/>
      <c r="V30" t="str">
        <f t="shared" si="5"/>
        <v/>
      </c>
      <c r="W30">
        <f t="shared" si="2"/>
        <v>0</v>
      </c>
    </row>
    <row r="31" spans="2:23" x14ac:dyDescent="0.2">
      <c r="B31" s="42">
        <v>23</v>
      </c>
      <c r="C31" s="43">
        <f t="shared" si="1"/>
        <v>279872.14630715468</v>
      </c>
      <c r="D31" s="43"/>
      <c r="E31" s="42">
        <v>2016</v>
      </c>
      <c r="F31" s="8">
        <v>43790</v>
      </c>
      <c r="G31" s="42" t="s">
        <v>4</v>
      </c>
      <c r="H31" s="44">
        <v>1.0102199999999999</v>
      </c>
      <c r="I31" s="44"/>
      <c r="J31" s="42">
        <v>24.7</v>
      </c>
      <c r="K31" s="45">
        <f t="shared" si="0"/>
        <v>8396.1643892146403</v>
      </c>
      <c r="L31" s="46"/>
      <c r="M31" s="6">
        <f>IF(J31="","",(K31/J31)/LOOKUP(RIGHT($D$2,3),定数!$A$6:$A$13,定数!$B$6:$B$13))</f>
        <v>3.0902334888533827</v>
      </c>
      <c r="N31" s="42">
        <v>2016</v>
      </c>
      <c r="O31" s="8">
        <v>43790</v>
      </c>
      <c r="P31" s="44">
        <v>1.0077499999999999</v>
      </c>
      <c r="Q31" s="44"/>
      <c r="R31" s="47">
        <f>IF(P31="","",T31*M31*LOOKUP(RIGHT($D$2,3),定数!$A$6:$A$13,定数!$B$6:$B$13))</f>
        <v>-8396.1643892145457</v>
      </c>
      <c r="S31" s="47"/>
      <c r="T31" s="48">
        <f t="shared" si="3"/>
        <v>-24.699999999999722</v>
      </c>
      <c r="U31" s="48"/>
      <c r="V31" t="str">
        <f t="shared" si="5"/>
        <v/>
      </c>
      <c r="W31">
        <f t="shared" si="2"/>
        <v>1</v>
      </c>
    </row>
    <row r="32" spans="2:23" x14ac:dyDescent="0.2">
      <c r="B32" s="42">
        <v>24</v>
      </c>
      <c r="C32" s="43">
        <f t="shared" si="1"/>
        <v>271475.98191794014</v>
      </c>
      <c r="D32" s="43"/>
      <c r="E32" s="42">
        <v>2017</v>
      </c>
      <c r="F32" s="8">
        <v>43483</v>
      </c>
      <c r="G32" s="42" t="s">
        <v>3</v>
      </c>
      <c r="H32" s="44">
        <v>1.0014400000000001</v>
      </c>
      <c r="I32" s="44"/>
      <c r="J32" s="42">
        <v>31.8</v>
      </c>
      <c r="K32" s="45">
        <f t="shared" si="0"/>
        <v>8144.279457538204</v>
      </c>
      <c r="L32" s="46"/>
      <c r="M32" s="6">
        <f>IF(J32="","",(K32/J32)/LOOKUP(RIGHT($D$2,3),定数!$A$6:$A$13,定数!$B$6:$B$13))</f>
        <v>2.3282674263974279</v>
      </c>
      <c r="N32" s="42">
        <v>2017</v>
      </c>
      <c r="O32" s="8">
        <v>43484</v>
      </c>
      <c r="P32" s="44">
        <v>1.0046200000000001</v>
      </c>
      <c r="Q32" s="44"/>
      <c r="R32" s="47">
        <f>IF(P32="","",T32*M32*LOOKUP(RIGHT($D$2,3),定数!$A$6:$A$13,定数!$B$6:$B$13))</f>
        <v>-8144.2794575381022</v>
      </c>
      <c r="S32" s="47"/>
      <c r="T32" s="48">
        <f t="shared" si="3"/>
        <v>-31.799999999999606</v>
      </c>
      <c r="U32" s="48"/>
      <c r="V32" t="str">
        <f t="shared" si="5"/>
        <v/>
      </c>
      <c r="W32">
        <f t="shared" si="2"/>
        <v>2</v>
      </c>
    </row>
    <row r="33" spans="2:23" x14ac:dyDescent="0.2">
      <c r="B33" s="42">
        <v>25</v>
      </c>
      <c r="C33" s="43">
        <f t="shared" si="1"/>
        <v>263331.70246040204</v>
      </c>
      <c r="D33" s="43"/>
      <c r="E33" s="42">
        <v>2017</v>
      </c>
      <c r="F33" s="8">
        <v>43500</v>
      </c>
      <c r="G33" s="42" t="s">
        <v>4</v>
      </c>
      <c r="H33" s="44">
        <v>0.99400999999999995</v>
      </c>
      <c r="I33" s="44"/>
      <c r="J33" s="42">
        <v>33.799999999999997</v>
      </c>
      <c r="K33" s="45">
        <f t="shared" si="0"/>
        <v>7899.9510738120607</v>
      </c>
      <c r="L33" s="46"/>
      <c r="M33" s="6">
        <f>IF(J33="","",(K33/J33)/LOOKUP(RIGHT($D$2,3),定数!$A$6:$A$13,定数!$B$6:$B$13))</f>
        <v>2.1247851193684943</v>
      </c>
      <c r="N33" s="42">
        <v>2017</v>
      </c>
      <c r="O33" s="8">
        <v>43502</v>
      </c>
      <c r="P33" s="44">
        <v>0.99063000000000001</v>
      </c>
      <c r="Q33" s="44"/>
      <c r="R33" s="47">
        <f>IF(P33="","",T33*M33*LOOKUP(RIGHT($D$2,3),定数!$A$6:$A$13,定数!$B$6:$B$13))</f>
        <v>-7899.9510738119179</v>
      </c>
      <c r="S33" s="47"/>
      <c r="T33" s="48">
        <f t="shared" si="3"/>
        <v>-33.799999999999386</v>
      </c>
      <c r="U33" s="48"/>
      <c r="V33" t="str">
        <f t="shared" si="5"/>
        <v/>
      </c>
      <c r="W33">
        <f t="shared" si="2"/>
        <v>3</v>
      </c>
    </row>
    <row r="34" spans="2:23" x14ac:dyDescent="0.2">
      <c r="B34" s="42">
        <v>26</v>
      </c>
      <c r="C34" s="43">
        <f t="shared" si="1"/>
        <v>255431.75138659013</v>
      </c>
      <c r="D34" s="43"/>
      <c r="E34" s="42">
        <v>2017</v>
      </c>
      <c r="F34" s="8">
        <v>43561</v>
      </c>
      <c r="G34" s="42" t="s">
        <v>4</v>
      </c>
      <c r="H34" s="44">
        <v>1.0042199999999999</v>
      </c>
      <c r="I34" s="44"/>
      <c r="J34" s="42">
        <v>16.100000000000001</v>
      </c>
      <c r="K34" s="45">
        <f t="shared" si="0"/>
        <v>7662.9525415977032</v>
      </c>
      <c r="L34" s="46"/>
      <c r="M34" s="6">
        <f>IF(J34="","",(K34/J34)/LOOKUP(RIGHT($D$2,3),定数!$A$6:$A$13,定数!$B$6:$B$13))</f>
        <v>4.3269071381127624</v>
      </c>
      <c r="N34" s="42">
        <v>2017</v>
      </c>
      <c r="O34" s="8">
        <v>43561</v>
      </c>
      <c r="P34" s="44">
        <v>1.006165</v>
      </c>
      <c r="Q34" s="44"/>
      <c r="R34" s="47">
        <f>IF(P34="","",T34*M34*LOOKUP(RIGHT($D$2,3),定数!$A$6:$A$13,定数!$B$6:$B$13))</f>
        <v>9257.4178219926634</v>
      </c>
      <c r="S34" s="47"/>
      <c r="T34" s="48">
        <f t="shared" si="3"/>
        <v>19.450000000000855</v>
      </c>
      <c r="U34" s="48"/>
      <c r="V34" t="str">
        <f t="shared" si="5"/>
        <v/>
      </c>
      <c r="W34">
        <f t="shared" si="2"/>
        <v>0</v>
      </c>
    </row>
    <row r="35" spans="2:23" x14ac:dyDescent="0.2">
      <c r="B35" s="42">
        <v>27</v>
      </c>
      <c r="C35" s="43">
        <f t="shared" si="1"/>
        <v>264689.16920858278</v>
      </c>
      <c r="D35" s="43"/>
      <c r="E35" s="42">
        <v>2017</v>
      </c>
      <c r="F35" s="8">
        <v>43568</v>
      </c>
      <c r="G35" s="42" t="s">
        <v>3</v>
      </c>
      <c r="H35" s="44">
        <v>1.0038400000000001</v>
      </c>
      <c r="I35" s="44"/>
      <c r="J35" s="42">
        <v>28.1</v>
      </c>
      <c r="K35" s="45">
        <f t="shared" si="0"/>
        <v>7940.6750762574829</v>
      </c>
      <c r="L35" s="46"/>
      <c r="M35" s="6">
        <f>IF(J35="","",(K35/J35)/LOOKUP(RIGHT($D$2,3),定数!$A$6:$A$13,定数!$B$6:$B$13))</f>
        <v>2.5689663786015795</v>
      </c>
      <c r="N35" s="42">
        <v>2017</v>
      </c>
      <c r="O35" s="8">
        <v>43573</v>
      </c>
      <c r="P35" s="44">
        <v>1.0003709999999999</v>
      </c>
      <c r="Q35" s="44"/>
      <c r="R35" s="47">
        <f>IF(P35="","",T35*M35*LOOKUP(RIGHT($D$2,3),定数!$A$6:$A$13,定数!$B$6:$B$13))</f>
        <v>9802.9188041062371</v>
      </c>
      <c r="S35" s="47"/>
      <c r="T35" s="48">
        <f t="shared" si="3"/>
        <v>34.69000000000166</v>
      </c>
      <c r="U35" s="48"/>
      <c r="V35" t="str">
        <f t="shared" si="5"/>
        <v/>
      </c>
      <c r="W35">
        <f t="shared" si="2"/>
        <v>0</v>
      </c>
    </row>
    <row r="36" spans="2:23" x14ac:dyDescent="0.2">
      <c r="B36" s="42">
        <v>28</v>
      </c>
      <c r="C36" s="43">
        <f t="shared" si="1"/>
        <v>274492.08801268903</v>
      </c>
      <c r="D36" s="43"/>
      <c r="E36" s="42">
        <v>2017</v>
      </c>
      <c r="F36" s="8">
        <v>43573</v>
      </c>
      <c r="G36" s="42" t="s">
        <v>3</v>
      </c>
      <c r="H36" s="44">
        <v>1.00308</v>
      </c>
      <c r="I36" s="44"/>
      <c r="J36" s="42">
        <v>11.3</v>
      </c>
      <c r="K36" s="45">
        <f t="shared" si="0"/>
        <v>8234.7626403806698</v>
      </c>
      <c r="L36" s="46"/>
      <c r="M36" s="6">
        <f>IF(J36="","",(K36/J36)/LOOKUP(RIGHT($D$2,3),定数!$A$6:$A$13,定数!$B$6:$B$13))</f>
        <v>6.6249096060986883</v>
      </c>
      <c r="N36" s="42">
        <v>2017</v>
      </c>
      <c r="O36" s="8">
        <v>43573</v>
      </c>
      <c r="P36" s="44">
        <v>1.0017450000000001</v>
      </c>
      <c r="Q36" s="44"/>
      <c r="R36" s="47">
        <f>IF(P36="","",T36*M36*LOOKUP(RIGHT($D$2,3),定数!$A$6:$A$13,定数!$B$6:$B$13))</f>
        <v>9728.6797565549332</v>
      </c>
      <c r="S36" s="47"/>
      <c r="T36" s="48">
        <f t="shared" si="3"/>
        <v>13.349999999998641</v>
      </c>
      <c r="U36" s="48"/>
      <c r="V36" t="str">
        <f t="shared" si="5"/>
        <v/>
      </c>
      <c r="W36">
        <f t="shared" si="2"/>
        <v>0</v>
      </c>
    </row>
    <row r="37" spans="2:23" x14ac:dyDescent="0.2">
      <c r="B37" s="42">
        <v>29</v>
      </c>
      <c r="C37" s="43">
        <f t="shared" si="1"/>
        <v>284220.76776924398</v>
      </c>
      <c r="D37" s="43"/>
      <c r="E37" s="42">
        <v>2017</v>
      </c>
      <c r="F37" s="8">
        <v>43607</v>
      </c>
      <c r="G37" s="42" t="s">
        <v>3</v>
      </c>
      <c r="H37" s="44">
        <v>0.97392000000000001</v>
      </c>
      <c r="I37" s="44"/>
      <c r="J37" s="42">
        <v>26.2</v>
      </c>
      <c r="K37" s="45">
        <f t="shared" si="0"/>
        <v>8526.6230330773196</v>
      </c>
      <c r="L37" s="46"/>
      <c r="M37" s="6">
        <f>IF(J37="","",(K37/J37)/LOOKUP(RIGHT($D$2,3),定数!$A$6:$A$13,定数!$B$6:$B$13))</f>
        <v>2.9585784292426509</v>
      </c>
      <c r="N37" s="42">
        <v>2017</v>
      </c>
      <c r="O37" s="8">
        <v>43607</v>
      </c>
      <c r="P37" s="44">
        <v>0.97069300000000003</v>
      </c>
      <c r="Q37" s="44"/>
      <c r="R37" s="47">
        <f>IF(P37="","",T37*M37*LOOKUP(RIGHT($D$2,3),定数!$A$6:$A$13,定数!$B$6:$B$13))</f>
        <v>10502.065850282572</v>
      </c>
      <c r="S37" s="47"/>
      <c r="T37" s="48">
        <f t="shared" si="3"/>
        <v>32.269999999999797</v>
      </c>
      <c r="U37" s="48"/>
      <c r="V37" t="str">
        <f t="shared" si="5"/>
        <v/>
      </c>
      <c r="W37">
        <f t="shared" si="2"/>
        <v>0</v>
      </c>
    </row>
    <row r="38" spans="2:23" x14ac:dyDescent="0.2">
      <c r="B38" s="42">
        <v>30</v>
      </c>
      <c r="C38" s="43">
        <f t="shared" si="1"/>
        <v>294722.83361952653</v>
      </c>
      <c r="D38" s="43"/>
      <c r="E38" s="42">
        <v>2017</v>
      </c>
      <c r="F38" s="8">
        <v>43608</v>
      </c>
      <c r="G38" s="42" t="s">
        <v>3</v>
      </c>
      <c r="H38" s="44">
        <v>0.97062000000000004</v>
      </c>
      <c r="I38" s="44"/>
      <c r="J38" s="42">
        <v>26.6</v>
      </c>
      <c r="K38" s="45">
        <f t="shared" si="0"/>
        <v>8841.685008585795</v>
      </c>
      <c r="L38" s="46"/>
      <c r="M38" s="6">
        <f>IF(J38="","",(K38/J38)/LOOKUP(RIGHT($D$2,3),定数!$A$6:$A$13,定数!$B$6:$B$13))</f>
        <v>3.0217652114100457</v>
      </c>
      <c r="N38" s="42">
        <v>2017</v>
      </c>
      <c r="O38" s="8">
        <v>43608</v>
      </c>
      <c r="P38" s="44">
        <v>0.97328000000000003</v>
      </c>
      <c r="Q38" s="44"/>
      <c r="R38" s="47">
        <f>IF(P38="","",T38*M38*LOOKUP(RIGHT($D$2,3),定数!$A$6:$A$13,定数!$B$6:$B$13))</f>
        <v>-8841.6850085857805</v>
      </c>
      <c r="S38" s="47"/>
      <c r="T38" s="48">
        <f t="shared" si="3"/>
        <v>-26.599999999999959</v>
      </c>
      <c r="U38" s="48"/>
      <c r="V38" t="str">
        <f t="shared" si="5"/>
        <v/>
      </c>
      <c r="W38">
        <f t="shared" si="2"/>
        <v>1</v>
      </c>
    </row>
    <row r="39" spans="2:23" x14ac:dyDescent="0.2">
      <c r="B39" s="42">
        <v>31</v>
      </c>
      <c r="C39" s="43">
        <f t="shared" si="1"/>
        <v>285881.14861094073</v>
      </c>
      <c r="D39" s="43"/>
      <c r="E39" s="42">
        <v>2017</v>
      </c>
      <c r="F39" s="8">
        <v>43660</v>
      </c>
      <c r="G39" s="42" t="s">
        <v>4</v>
      </c>
      <c r="H39" s="44">
        <v>0.96718000000000004</v>
      </c>
      <c r="I39" s="44"/>
      <c r="J39" s="42">
        <v>13.6</v>
      </c>
      <c r="K39" s="45">
        <f t="shared" si="0"/>
        <v>8576.4344583282218</v>
      </c>
      <c r="L39" s="46"/>
      <c r="M39" s="6">
        <f>IF(J39="","",(K39/J39)/LOOKUP(RIGHT($D$2,3),定数!$A$6:$A$13,定数!$B$6:$B$13))</f>
        <v>5.7329107341766186</v>
      </c>
      <c r="N39" s="42">
        <v>2017</v>
      </c>
      <c r="O39" s="8">
        <v>43660</v>
      </c>
      <c r="P39" s="44">
        <v>0.96880699999999997</v>
      </c>
      <c r="Q39" s="44"/>
      <c r="R39" s="47">
        <f>IF(P39="","",T39*M39*LOOKUP(RIGHT($D$2,3),定数!$A$6:$A$13,定数!$B$6:$B$13))</f>
        <v>10260.190340955478</v>
      </c>
      <c r="S39" s="47"/>
      <c r="T39" s="48">
        <f t="shared" si="3"/>
        <v>16.269999999999342</v>
      </c>
      <c r="U39" s="48"/>
      <c r="V39" t="str">
        <f t="shared" si="5"/>
        <v/>
      </c>
      <c r="W39">
        <f t="shared" si="2"/>
        <v>0</v>
      </c>
    </row>
    <row r="40" spans="2:23" x14ac:dyDescent="0.2">
      <c r="B40" s="42">
        <v>32</v>
      </c>
      <c r="C40" s="43">
        <f t="shared" si="1"/>
        <v>296141.33895189618</v>
      </c>
      <c r="D40" s="43"/>
      <c r="E40" s="42">
        <v>2017</v>
      </c>
      <c r="F40" s="8">
        <v>43685</v>
      </c>
      <c r="G40" s="42" t="s">
        <v>4</v>
      </c>
      <c r="H40" s="44">
        <v>0.97372000000000003</v>
      </c>
      <c r="I40" s="44"/>
      <c r="J40" s="42">
        <v>24.1</v>
      </c>
      <c r="K40" s="45">
        <f t="shared" si="0"/>
        <v>8884.2401685568857</v>
      </c>
      <c r="L40" s="46"/>
      <c r="M40" s="6">
        <f>IF(J40="","",(K40/J40)/LOOKUP(RIGHT($D$2,3),定数!$A$6:$A$13,定数!$B$6:$B$13))</f>
        <v>3.3512788263134232</v>
      </c>
      <c r="N40" s="42">
        <v>2017</v>
      </c>
      <c r="O40" s="8">
        <v>43685</v>
      </c>
      <c r="P40" s="44">
        <v>0.97131000000000001</v>
      </c>
      <c r="Q40" s="44"/>
      <c r="R40" s="47">
        <f>IF(P40="","",T40*M40*LOOKUP(RIGHT($D$2,3),定数!$A$6:$A$13,定数!$B$6:$B$13))</f>
        <v>-8884.2401685569712</v>
      </c>
      <c r="S40" s="47"/>
      <c r="T40" s="48">
        <f t="shared" si="3"/>
        <v>-24.100000000000232</v>
      </c>
      <c r="U40" s="48"/>
      <c r="V40" t="str">
        <f t="shared" si="5"/>
        <v/>
      </c>
      <c r="W40">
        <f t="shared" si="2"/>
        <v>1</v>
      </c>
    </row>
    <row r="41" spans="2:23" x14ac:dyDescent="0.2">
      <c r="B41" s="42">
        <v>33</v>
      </c>
      <c r="C41" s="43">
        <f t="shared" si="1"/>
        <v>287257.0987833392</v>
      </c>
      <c r="D41" s="43"/>
      <c r="E41" s="42">
        <v>2017</v>
      </c>
      <c r="F41" s="8">
        <v>43715</v>
      </c>
      <c r="G41" s="42" t="s">
        <v>3</v>
      </c>
      <c r="H41" s="44">
        <v>0.95077999999999996</v>
      </c>
      <c r="I41" s="44"/>
      <c r="J41" s="42">
        <v>43</v>
      </c>
      <c r="K41" s="45">
        <f t="shared" si="0"/>
        <v>8617.7129635001766</v>
      </c>
      <c r="L41" s="46"/>
      <c r="M41" s="6">
        <f>IF(J41="","",(K41/J41)/LOOKUP(RIGHT($D$2,3),定数!$A$6:$A$13,定数!$B$6:$B$13))</f>
        <v>1.8219266307611368</v>
      </c>
      <c r="N41" s="42">
        <v>2017</v>
      </c>
      <c r="O41" s="8">
        <v>43716</v>
      </c>
      <c r="P41" s="44">
        <v>0.94540999999999997</v>
      </c>
      <c r="Q41" s="44"/>
      <c r="R41" s="47">
        <f>IF(P41="","",T41*M41*LOOKUP(RIGHT($D$2,3),定数!$A$6:$A$13,定数!$B$6:$B$13))</f>
        <v>10762.120607906008</v>
      </c>
      <c r="S41" s="47"/>
      <c r="T41" s="48">
        <f t="shared" si="3"/>
        <v>53.699999999999861</v>
      </c>
      <c r="U41" s="48"/>
      <c r="V41" t="str">
        <f t="shared" si="5"/>
        <v/>
      </c>
      <c r="W41">
        <f t="shared" si="2"/>
        <v>0</v>
      </c>
    </row>
    <row r="42" spans="2:23" x14ac:dyDescent="0.2">
      <c r="B42" s="42">
        <v>34</v>
      </c>
      <c r="C42" s="43">
        <f t="shared" si="1"/>
        <v>298019.21939124522</v>
      </c>
      <c r="D42" s="43"/>
      <c r="E42" s="42">
        <v>2017</v>
      </c>
      <c r="F42" s="8">
        <v>43755</v>
      </c>
      <c r="G42" s="42" t="s">
        <v>4</v>
      </c>
      <c r="H42" s="44">
        <v>0.97633000000000003</v>
      </c>
      <c r="I42" s="44"/>
      <c r="J42" s="42">
        <v>34.1</v>
      </c>
      <c r="K42" s="45">
        <f t="shared" si="0"/>
        <v>8940.5765817373558</v>
      </c>
      <c r="L42" s="46"/>
      <c r="M42" s="6">
        <f>IF(J42="","",(K42/J42)/LOOKUP(RIGHT($D$2,3),定数!$A$6:$A$13,定数!$B$6:$B$13))</f>
        <v>2.3835181502898841</v>
      </c>
      <c r="N42" s="42">
        <v>2017</v>
      </c>
      <c r="O42" s="8">
        <v>43755</v>
      </c>
      <c r="P42" s="44">
        <v>0.98056100000000002</v>
      </c>
      <c r="Q42" s="44"/>
      <c r="R42" s="47">
        <f>IF(P42="","",T42*M42*LOOKUP(RIGHT($D$2,3),定数!$A$6:$A$13,定数!$B$6:$B$13))</f>
        <v>11093.13182326411</v>
      </c>
      <c r="S42" s="47"/>
      <c r="T42" s="48">
        <f t="shared" si="3"/>
        <v>42.309999999999846</v>
      </c>
      <c r="U42" s="48"/>
      <c r="V42" t="str">
        <f t="shared" si="5"/>
        <v/>
      </c>
      <c r="W42">
        <f t="shared" si="2"/>
        <v>0</v>
      </c>
    </row>
    <row r="43" spans="2:23" x14ac:dyDescent="0.2">
      <c r="B43" s="42">
        <v>35</v>
      </c>
      <c r="C43" s="43">
        <f t="shared" si="1"/>
        <v>309112.35121450934</v>
      </c>
      <c r="D43" s="43"/>
      <c r="E43" s="42">
        <v>2017</v>
      </c>
      <c r="F43" s="8">
        <v>43793</v>
      </c>
      <c r="G43" s="42" t="s">
        <v>3</v>
      </c>
      <c r="H43" s="44">
        <v>0.98111000000000004</v>
      </c>
      <c r="I43" s="44"/>
      <c r="J43" s="42">
        <v>11.9</v>
      </c>
      <c r="K43" s="45">
        <f t="shared" si="0"/>
        <v>9273.3705364352791</v>
      </c>
      <c r="L43" s="46"/>
      <c r="M43" s="6">
        <f>IF(J43="","",(K43/J43)/LOOKUP(RIGHT($D$2,3),定数!$A$6:$A$13,定数!$B$6:$B$13))</f>
        <v>7.0843166817687386</v>
      </c>
      <c r="N43" s="42">
        <v>2017</v>
      </c>
      <c r="O43" s="8">
        <v>43793</v>
      </c>
      <c r="P43" s="44">
        <v>0.98229999999999995</v>
      </c>
      <c r="Q43" s="44"/>
      <c r="R43" s="47">
        <f>IF(P43="","",T43*M43*LOOKUP(RIGHT($D$2,3),定数!$A$6:$A$13,定数!$B$6:$B$13))</f>
        <v>-9273.3705364346024</v>
      </c>
      <c r="S43" s="47"/>
      <c r="T43" s="48">
        <f t="shared" si="3"/>
        <v>-11.899999999999133</v>
      </c>
      <c r="U43" s="48"/>
      <c r="V43" t="str">
        <f t="shared" si="5"/>
        <v/>
      </c>
      <c r="W43">
        <f t="shared" si="2"/>
        <v>1</v>
      </c>
    </row>
    <row r="44" spans="2:23" x14ac:dyDescent="0.2">
      <c r="B44" s="42">
        <v>36</v>
      </c>
      <c r="C44" s="43">
        <f t="shared" si="1"/>
        <v>299838.98067807476</v>
      </c>
      <c r="D44" s="43"/>
      <c r="E44" s="42">
        <v>2017</v>
      </c>
      <c r="F44" s="8">
        <v>43798</v>
      </c>
      <c r="G44" s="42" t="s">
        <v>3</v>
      </c>
      <c r="H44" s="44">
        <v>0.98170000000000002</v>
      </c>
      <c r="I44" s="44"/>
      <c r="J44" s="42">
        <v>31.4</v>
      </c>
      <c r="K44" s="45">
        <f t="shared" si="0"/>
        <v>8995.169420342243</v>
      </c>
      <c r="L44" s="46"/>
      <c r="M44" s="6">
        <f>IF(J44="","",(K44/J44)/LOOKUP(RIGHT($D$2,3),定数!$A$6:$A$13,定数!$B$6:$B$13))</f>
        <v>2.6042760336833362</v>
      </c>
      <c r="N44" s="42">
        <v>2017</v>
      </c>
      <c r="O44" s="8">
        <v>43800</v>
      </c>
      <c r="P44" s="44">
        <v>0.98484000000000005</v>
      </c>
      <c r="Q44" s="44"/>
      <c r="R44" s="47">
        <f>IF(P44="","",T44*M44*LOOKUP(RIGHT($D$2,3),定数!$A$6:$A$13,定数!$B$6:$B$13))</f>
        <v>-8995.169420342334</v>
      </c>
      <c r="S44" s="47"/>
      <c r="T44" s="48">
        <f t="shared" si="3"/>
        <v>-31.400000000000318</v>
      </c>
      <c r="U44" s="48"/>
      <c r="V44" t="str">
        <f t="shared" si="5"/>
        <v/>
      </c>
      <c r="W44">
        <f t="shared" si="2"/>
        <v>2</v>
      </c>
    </row>
    <row r="45" spans="2:23" x14ac:dyDescent="0.2">
      <c r="B45" s="42">
        <v>37</v>
      </c>
      <c r="C45" s="43">
        <f t="shared" si="1"/>
        <v>290843.81125773245</v>
      </c>
      <c r="D45" s="43"/>
      <c r="E45" s="42">
        <v>2018</v>
      </c>
      <c r="F45" s="8">
        <v>43482</v>
      </c>
      <c r="G45" s="42" t="s">
        <v>3</v>
      </c>
      <c r="H45" s="44">
        <v>0.96111999999999997</v>
      </c>
      <c r="I45" s="44"/>
      <c r="J45" s="42">
        <v>39.4</v>
      </c>
      <c r="K45" s="45">
        <f t="shared" si="0"/>
        <v>8725.3143377319739</v>
      </c>
      <c r="L45" s="46"/>
      <c r="M45" s="6">
        <f>IF(J45="","",(K45/J45)/LOOKUP(RIGHT($D$2,3),定数!$A$6:$A$13,定数!$B$6:$B$13))</f>
        <v>2.0132243511148995</v>
      </c>
      <c r="N45" s="42">
        <v>2018</v>
      </c>
      <c r="O45" s="8">
        <v>43483</v>
      </c>
      <c r="P45" s="44">
        <v>0.96506000000000003</v>
      </c>
      <c r="Q45" s="44"/>
      <c r="R45" s="47">
        <f>IF(P45="","",T45*M45*LOOKUP(RIGHT($D$2,3),定数!$A$6:$A$13,定数!$B$6:$B$13))</f>
        <v>-8725.3143377320957</v>
      </c>
      <c r="S45" s="47"/>
      <c r="T45" s="48">
        <f t="shared" si="3"/>
        <v>-39.400000000000546</v>
      </c>
      <c r="U45" s="48"/>
      <c r="V45" t="str">
        <f t="shared" si="5"/>
        <v/>
      </c>
      <c r="W45">
        <f t="shared" si="2"/>
        <v>3</v>
      </c>
    </row>
    <row r="46" spans="2:23" x14ac:dyDescent="0.2">
      <c r="B46" s="42">
        <v>38</v>
      </c>
      <c r="C46" s="43">
        <f t="shared" si="1"/>
        <v>282118.49692000035</v>
      </c>
      <c r="D46" s="43"/>
      <c r="E46" s="42">
        <v>2018</v>
      </c>
      <c r="F46" s="8">
        <v>43510</v>
      </c>
      <c r="G46" s="42" t="s">
        <v>3</v>
      </c>
      <c r="H46" s="44">
        <v>0.93181000000000003</v>
      </c>
      <c r="I46" s="44"/>
      <c r="J46" s="42">
        <v>35.9</v>
      </c>
      <c r="K46" s="45">
        <f t="shared" si="0"/>
        <v>8463.5549076000098</v>
      </c>
      <c r="L46" s="46"/>
      <c r="M46" s="6">
        <f>IF(J46="","",(K46/J46)/LOOKUP(RIGHT($D$2,3),定数!$A$6:$A$13,定数!$B$6:$B$13))</f>
        <v>2.1432147145100049</v>
      </c>
      <c r="N46" s="42">
        <v>2018</v>
      </c>
      <c r="O46" s="8">
        <v>43510</v>
      </c>
      <c r="P46" s="44">
        <v>0.93540000000000001</v>
      </c>
      <c r="Q46" s="44"/>
      <c r="R46" s="47">
        <f>IF(P46="","",T46*M46*LOOKUP(RIGHT($D$2,3),定数!$A$6:$A$13,定数!$B$6:$B$13))</f>
        <v>-8463.5549075999679</v>
      </c>
      <c r="S46" s="47"/>
      <c r="T46" s="48">
        <f t="shared" si="3"/>
        <v>-35.899999999999821</v>
      </c>
      <c r="U46" s="48"/>
      <c r="V46" t="str">
        <f t="shared" si="5"/>
        <v/>
      </c>
      <c r="W46">
        <f t="shared" si="2"/>
        <v>4</v>
      </c>
    </row>
    <row r="47" spans="2:23" x14ac:dyDescent="0.2">
      <c r="B47" s="42">
        <v>39</v>
      </c>
      <c r="C47" s="43">
        <f t="shared" si="1"/>
        <v>273654.94201240037</v>
      </c>
      <c r="D47" s="43"/>
      <c r="E47" s="42">
        <v>2018</v>
      </c>
      <c r="F47" s="8">
        <v>43534</v>
      </c>
      <c r="G47" s="42" t="s">
        <v>4</v>
      </c>
      <c r="H47" s="44">
        <v>0.95115000000000005</v>
      </c>
      <c r="I47" s="44"/>
      <c r="J47" s="42">
        <v>24.2</v>
      </c>
      <c r="K47" s="45">
        <f t="shared" si="0"/>
        <v>8209.6482603720106</v>
      </c>
      <c r="L47" s="46"/>
      <c r="M47" s="6">
        <f>IF(J47="","",(K47/J47)/LOOKUP(RIGHT($D$2,3),定数!$A$6:$A$13,定数!$B$6:$B$13))</f>
        <v>3.0840151241066907</v>
      </c>
      <c r="N47" s="42">
        <v>2018</v>
      </c>
      <c r="O47" s="8">
        <v>43536</v>
      </c>
      <c r="P47" s="44">
        <v>0.94872999999999996</v>
      </c>
      <c r="Q47" s="44"/>
      <c r="R47" s="47">
        <f>IF(P47="","",T47*M47*LOOKUP(RIGHT($D$2,3),定数!$A$6:$A$13,定数!$B$6:$B$13))</f>
        <v>-8209.6482603723107</v>
      </c>
      <c r="S47" s="47"/>
      <c r="T47" s="48">
        <f t="shared" si="3"/>
        <v>-24.200000000000887</v>
      </c>
      <c r="U47" s="48"/>
      <c r="V47" t="str">
        <f t="shared" si="5"/>
        <v/>
      </c>
      <c r="W47">
        <f t="shared" si="2"/>
        <v>5</v>
      </c>
    </row>
    <row r="48" spans="2:23" x14ac:dyDescent="0.2">
      <c r="B48" s="42">
        <v>40</v>
      </c>
      <c r="C48" s="43">
        <f t="shared" si="1"/>
        <v>265445.29375202808</v>
      </c>
      <c r="D48" s="43"/>
      <c r="E48" s="42">
        <v>2018</v>
      </c>
      <c r="F48" s="8">
        <v>43550</v>
      </c>
      <c r="G48" s="42" t="s">
        <v>3</v>
      </c>
      <c r="H48" s="44">
        <v>0.94557999999999998</v>
      </c>
      <c r="I48" s="44"/>
      <c r="J48" s="42">
        <v>32.4</v>
      </c>
      <c r="K48" s="45">
        <f t="shared" si="0"/>
        <v>7963.3588125608421</v>
      </c>
      <c r="L48" s="46"/>
      <c r="M48" s="6">
        <f>IF(J48="","",(K48/J48)/LOOKUP(RIGHT($D$2,3),定数!$A$6:$A$13,定数!$B$6:$B$13))</f>
        <v>2.234387994545691</v>
      </c>
      <c r="N48" s="42">
        <v>2018</v>
      </c>
      <c r="O48" s="8">
        <v>43551</v>
      </c>
      <c r="P48" s="44">
        <v>0.94882</v>
      </c>
      <c r="Q48" s="44"/>
      <c r="R48" s="47">
        <f>IF(P48="","",T48*M48*LOOKUP(RIGHT($D$2,3),定数!$A$6:$A$13,定数!$B$6:$B$13))</f>
        <v>-7963.3588125608931</v>
      </c>
      <c r="S48" s="47"/>
      <c r="T48" s="48">
        <f t="shared" si="3"/>
        <v>-32.400000000000205</v>
      </c>
      <c r="U48" s="48"/>
      <c r="V48" t="str">
        <f t="shared" si="5"/>
        <v/>
      </c>
      <c r="W48">
        <f t="shared" si="2"/>
        <v>6</v>
      </c>
    </row>
    <row r="49" spans="2:23" x14ac:dyDescent="0.2">
      <c r="B49" s="42">
        <v>41</v>
      </c>
      <c r="C49" s="43">
        <f t="shared" si="1"/>
        <v>257481.9349394672</v>
      </c>
      <c r="D49" s="43"/>
      <c r="E49" s="42">
        <v>2018</v>
      </c>
      <c r="F49" s="8">
        <v>43559</v>
      </c>
      <c r="G49" s="42" t="s">
        <v>4</v>
      </c>
      <c r="H49" s="44">
        <v>0.95994999999999997</v>
      </c>
      <c r="I49" s="44"/>
      <c r="J49" s="42">
        <v>48.8</v>
      </c>
      <c r="K49" s="45">
        <f t="shared" si="0"/>
        <v>7724.4580481840158</v>
      </c>
      <c r="L49" s="46"/>
      <c r="M49" s="6">
        <f>IF(J49="","",(K49/J49)/LOOKUP(RIGHT($D$2,3),定数!$A$6:$A$13,定数!$B$6:$B$13))</f>
        <v>1.4389824977988108</v>
      </c>
      <c r="N49" s="42">
        <v>2018</v>
      </c>
      <c r="O49" s="8">
        <v>43565</v>
      </c>
      <c r="P49" s="44">
        <v>0.95506999999999997</v>
      </c>
      <c r="Q49" s="44"/>
      <c r="R49" s="47">
        <f>IF(P49="","",T49*M49*LOOKUP(RIGHT($D$2,3),定数!$A$6:$A$13,定数!$B$6:$B$13))</f>
        <v>-7724.4580481840085</v>
      </c>
      <c r="S49" s="47"/>
      <c r="T49" s="48">
        <f t="shared" si="3"/>
        <v>-48.799999999999955</v>
      </c>
      <c r="U49" s="48"/>
      <c r="V49" t="str">
        <f t="shared" si="5"/>
        <v/>
      </c>
      <c r="W49">
        <f t="shared" si="2"/>
        <v>7</v>
      </c>
    </row>
    <row r="50" spans="2:23" x14ac:dyDescent="0.2">
      <c r="B50" s="42">
        <v>42</v>
      </c>
      <c r="C50" s="43">
        <f t="shared" si="1"/>
        <v>249757.47689128321</v>
      </c>
      <c r="D50" s="43"/>
      <c r="E50" s="42">
        <v>2018</v>
      </c>
      <c r="F50" s="8">
        <v>43579</v>
      </c>
      <c r="G50" s="42" t="s">
        <v>4</v>
      </c>
      <c r="H50" s="44">
        <v>0.97853999999999997</v>
      </c>
      <c r="I50" s="44"/>
      <c r="J50" s="42">
        <v>17.600000000000001</v>
      </c>
      <c r="K50" s="45">
        <f t="shared" si="0"/>
        <v>7492.7243067384961</v>
      </c>
      <c r="L50" s="46"/>
      <c r="M50" s="6">
        <f>IF(J50="","",(K50/J50)/LOOKUP(RIGHT($D$2,3),定数!$A$6:$A$13,定数!$B$6:$B$13))</f>
        <v>3.870208836125256</v>
      </c>
      <c r="N50" s="42">
        <v>2018</v>
      </c>
      <c r="O50" s="8">
        <v>43579</v>
      </c>
      <c r="P50" s="44">
        <v>0.97677999999999998</v>
      </c>
      <c r="Q50" s="44"/>
      <c r="R50" s="47">
        <f>IF(P50="","",T50*M50*LOOKUP(RIGHT($D$2,3),定数!$A$6:$A$13,定数!$B$6:$B$13))</f>
        <v>-7492.7243067384261</v>
      </c>
      <c r="S50" s="47"/>
      <c r="T50" s="48">
        <f t="shared" si="3"/>
        <v>-17.599999999999838</v>
      </c>
      <c r="U50" s="48"/>
      <c r="V50" t="str">
        <f t="shared" si="5"/>
        <v/>
      </c>
      <c r="W50">
        <f t="shared" si="2"/>
        <v>8</v>
      </c>
    </row>
    <row r="51" spans="2:23" x14ac:dyDescent="0.2">
      <c r="B51" s="42">
        <v>43</v>
      </c>
      <c r="C51" s="43">
        <f t="shared" si="1"/>
        <v>242264.75258454477</v>
      </c>
      <c r="D51" s="43"/>
      <c r="E51" s="42">
        <v>2018</v>
      </c>
      <c r="F51" s="8">
        <v>43579</v>
      </c>
      <c r="G51" s="42" t="s">
        <v>4</v>
      </c>
      <c r="H51" s="44">
        <v>0.97931000000000001</v>
      </c>
      <c r="I51" s="44"/>
      <c r="J51" s="42">
        <v>26.1</v>
      </c>
      <c r="K51" s="45">
        <f t="shared" si="0"/>
        <v>7267.9425775363425</v>
      </c>
      <c r="L51" s="46"/>
      <c r="M51" s="6">
        <f>IF(J51="","",(K51/J51)/LOOKUP(RIGHT($D$2,3),定数!$A$6:$A$13,定数!$B$6:$B$13))</f>
        <v>2.5315021168708958</v>
      </c>
      <c r="N51" s="42">
        <v>2018</v>
      </c>
      <c r="O51" s="8">
        <v>43580</v>
      </c>
      <c r="P51" s="44">
        <v>0.98252499999999998</v>
      </c>
      <c r="Q51" s="44"/>
      <c r="R51" s="47">
        <f>IF(P51="","",T51*M51*LOOKUP(RIGHT($D$2,3),定数!$A$6:$A$13,定数!$B$6:$B$13))</f>
        <v>8952.657236313833</v>
      </c>
      <c r="S51" s="47"/>
      <c r="T51" s="48">
        <f t="shared" si="3"/>
        <v>32.149999999999679</v>
      </c>
      <c r="U51" s="48"/>
      <c r="V51" t="str">
        <f t="shared" si="5"/>
        <v/>
      </c>
      <c r="W51">
        <f t="shared" si="2"/>
        <v>0</v>
      </c>
    </row>
    <row r="52" spans="2:23" x14ac:dyDescent="0.2">
      <c r="B52" s="42">
        <v>44</v>
      </c>
      <c r="C52" s="43">
        <f t="shared" si="1"/>
        <v>251217.40982085859</v>
      </c>
      <c r="D52" s="43"/>
      <c r="E52" s="42">
        <v>2018</v>
      </c>
      <c r="F52" s="8">
        <v>43581</v>
      </c>
      <c r="G52" s="42" t="s">
        <v>4</v>
      </c>
      <c r="H52" s="44">
        <v>0.98314000000000001</v>
      </c>
      <c r="I52" s="44"/>
      <c r="J52" s="42">
        <v>14.5</v>
      </c>
      <c r="K52" s="45">
        <f t="shared" si="0"/>
        <v>7536.5222946257572</v>
      </c>
      <c r="L52" s="46"/>
      <c r="M52" s="6">
        <f>IF(J52="","",(K52/J52)/LOOKUP(RIGHT($D$2,3),定数!$A$6:$A$13,定数!$B$6:$B$13))</f>
        <v>4.7250923477277471</v>
      </c>
      <c r="N52" s="42">
        <v>2018</v>
      </c>
      <c r="O52" s="8">
        <v>43581</v>
      </c>
      <c r="P52" s="44">
        <v>0.98168999999999995</v>
      </c>
      <c r="Q52" s="44"/>
      <c r="R52" s="47">
        <f>IF(P52="","",T52*M52*LOOKUP(RIGHT($D$2,3),定数!$A$6:$A$13,定数!$B$6:$B$13))</f>
        <v>-7536.522294626081</v>
      </c>
      <c r="S52" s="47"/>
      <c r="T52" s="48">
        <f t="shared" si="3"/>
        <v>-14.500000000000624</v>
      </c>
      <c r="U52" s="48"/>
      <c r="V52" t="str">
        <f t="shared" si="5"/>
        <v/>
      </c>
      <c r="W52">
        <f t="shared" si="2"/>
        <v>1</v>
      </c>
    </row>
    <row r="53" spans="2:23" x14ac:dyDescent="0.2">
      <c r="B53" s="42">
        <v>45</v>
      </c>
      <c r="C53" s="43">
        <f t="shared" si="1"/>
        <v>243680.88752623252</v>
      </c>
      <c r="D53" s="43"/>
      <c r="E53" s="42">
        <v>2018</v>
      </c>
      <c r="F53" s="8">
        <v>43587</v>
      </c>
      <c r="G53" s="42" t="s">
        <v>4</v>
      </c>
      <c r="H53" s="44">
        <v>0.99617999999999995</v>
      </c>
      <c r="I53" s="44"/>
      <c r="J53" s="42">
        <v>25.8</v>
      </c>
      <c r="K53" s="45">
        <f t="shared" si="0"/>
        <v>7310.4266257869749</v>
      </c>
      <c r="L53" s="46"/>
      <c r="M53" s="6">
        <f>IF(J53="","",(K53/J53)/LOOKUP(RIGHT($D$2,3),定数!$A$6:$A$13,定数!$B$6:$B$13))</f>
        <v>2.5759079019686308</v>
      </c>
      <c r="N53" s="42">
        <v>2018</v>
      </c>
      <c r="O53" s="8">
        <v>43588</v>
      </c>
      <c r="P53" s="44">
        <v>0.99935700000000005</v>
      </c>
      <c r="Q53" s="44"/>
      <c r="R53" s="47">
        <f>IF(P53="","",T53*M53*LOOKUP(RIGHT($D$2,3),定数!$A$6:$A$13,定数!$B$6:$B$13))</f>
        <v>9002.0253450100463</v>
      </c>
      <c r="S53" s="47"/>
      <c r="T53" s="48">
        <f t="shared" si="3"/>
        <v>31.770000000000962</v>
      </c>
      <c r="U53" s="48"/>
      <c r="V53" t="str">
        <f t="shared" si="5"/>
        <v/>
      </c>
      <c r="W53">
        <f t="shared" si="2"/>
        <v>0</v>
      </c>
    </row>
    <row r="54" spans="2:23" x14ac:dyDescent="0.2">
      <c r="B54" s="42">
        <v>46</v>
      </c>
      <c r="C54" s="43">
        <f t="shared" si="1"/>
        <v>252682.91287124256</v>
      </c>
      <c r="D54" s="43"/>
      <c r="E54" s="42">
        <v>2018</v>
      </c>
      <c r="F54" s="8">
        <v>43621</v>
      </c>
      <c r="G54" s="42" t="s">
        <v>4</v>
      </c>
      <c r="H54" s="44">
        <v>0.98848999999999998</v>
      </c>
      <c r="I54" s="44"/>
      <c r="J54" s="42">
        <v>20</v>
      </c>
      <c r="K54" s="45">
        <f t="shared" si="0"/>
        <v>7580.4873861372762</v>
      </c>
      <c r="L54" s="46"/>
      <c r="M54" s="6">
        <f>IF(J54="","",(K54/J54)/LOOKUP(RIGHT($D$2,3),定数!$A$6:$A$13,定数!$B$6:$B$13))</f>
        <v>3.4456760846078529</v>
      </c>
      <c r="N54" s="42">
        <v>2018</v>
      </c>
      <c r="O54" s="8">
        <v>43621</v>
      </c>
      <c r="P54" s="44">
        <v>0.98648999999999998</v>
      </c>
      <c r="Q54" s="44"/>
      <c r="R54" s="47">
        <f>IF(P54="","",T54*M54*LOOKUP(RIGHT($D$2,3),定数!$A$6:$A$13,定数!$B$6:$B$13))</f>
        <v>-7580.4873861372835</v>
      </c>
      <c r="S54" s="47"/>
      <c r="T54" s="48">
        <f t="shared" si="3"/>
        <v>-20.000000000000018</v>
      </c>
      <c r="U54" s="48"/>
      <c r="V54" t="str">
        <f t="shared" si="5"/>
        <v/>
      </c>
      <c r="W54">
        <f t="shared" si="2"/>
        <v>1</v>
      </c>
    </row>
    <row r="55" spans="2:23" x14ac:dyDescent="0.2">
      <c r="B55" s="42">
        <v>47</v>
      </c>
      <c r="C55" s="43">
        <f t="shared" si="1"/>
        <v>245102.42548510528</v>
      </c>
      <c r="D55" s="43"/>
      <c r="E55" s="42">
        <v>2018</v>
      </c>
      <c r="F55" s="8">
        <v>43641</v>
      </c>
      <c r="G55" s="42" t="s">
        <v>3</v>
      </c>
      <c r="H55" s="44">
        <v>0.98673999999999995</v>
      </c>
      <c r="I55" s="44"/>
      <c r="J55" s="42">
        <v>22.2</v>
      </c>
      <c r="K55" s="45">
        <f t="shared" si="0"/>
        <v>7353.0727645531579</v>
      </c>
      <c r="L55" s="46"/>
      <c r="M55" s="6">
        <f>IF(J55="","",(K55/J55)/LOOKUP(RIGHT($D$2,3),定数!$A$6:$A$13,定数!$B$6:$B$13))</f>
        <v>3.0110863081708263</v>
      </c>
      <c r="N55" s="42">
        <v>2018</v>
      </c>
      <c r="O55" s="8">
        <v>43641</v>
      </c>
      <c r="P55" s="44">
        <v>0.98895999999999995</v>
      </c>
      <c r="Q55" s="44"/>
      <c r="R55" s="47">
        <f>IF(P55="","",T55*M55*LOOKUP(RIGHT($D$2,3),定数!$A$6:$A$13,定数!$B$6:$B$13))</f>
        <v>-7353.072764553157</v>
      </c>
      <c r="S55" s="47"/>
      <c r="T55" s="48">
        <f t="shared" si="3"/>
        <v>-22.199999999999996</v>
      </c>
      <c r="U55" s="48"/>
      <c r="V55" t="str">
        <f t="shared" si="5"/>
        <v/>
      </c>
      <c r="W55">
        <f t="shared" si="2"/>
        <v>2</v>
      </c>
    </row>
    <row r="56" spans="2:23" x14ac:dyDescent="0.2">
      <c r="B56" s="42">
        <v>48</v>
      </c>
      <c r="C56" s="43">
        <f t="shared" si="1"/>
        <v>237749.35272055212</v>
      </c>
      <c r="D56" s="43"/>
      <c r="E56" s="42">
        <v>2018</v>
      </c>
      <c r="F56" s="8">
        <v>43641</v>
      </c>
      <c r="G56" s="42" t="s">
        <v>3</v>
      </c>
      <c r="H56" s="44">
        <v>0.98643999999999998</v>
      </c>
      <c r="I56" s="44"/>
      <c r="J56" s="42">
        <v>25</v>
      </c>
      <c r="K56" s="45">
        <f t="shared" si="0"/>
        <v>7132.4805816165635</v>
      </c>
      <c r="L56" s="46"/>
      <c r="M56" s="6">
        <f>IF(J56="","",(K56/J56)/LOOKUP(RIGHT($D$2,3),定数!$A$6:$A$13,定数!$B$6:$B$13))</f>
        <v>2.5936293024060233</v>
      </c>
      <c r="N56" s="42">
        <v>2018</v>
      </c>
      <c r="O56" s="8">
        <v>43642</v>
      </c>
      <c r="P56" s="44">
        <v>0.98894000000000004</v>
      </c>
      <c r="Q56" s="44"/>
      <c r="R56" s="47">
        <f>IF(P56="","",T56*M56*LOOKUP(RIGHT($D$2,3),定数!$A$6:$A$13,定数!$B$6:$B$13))</f>
        <v>-7132.4805816167282</v>
      </c>
      <c r="S56" s="47"/>
      <c r="T56" s="48">
        <f t="shared" si="3"/>
        <v>-25.000000000000576</v>
      </c>
      <c r="U56" s="48"/>
      <c r="V56" t="str">
        <f t="shared" si="5"/>
        <v/>
      </c>
      <c r="W56">
        <f t="shared" si="2"/>
        <v>3</v>
      </c>
    </row>
    <row r="57" spans="2:23" x14ac:dyDescent="0.2">
      <c r="B57" s="42">
        <v>49</v>
      </c>
      <c r="C57" s="43">
        <f t="shared" si="1"/>
        <v>230616.8721389354</v>
      </c>
      <c r="D57" s="43"/>
      <c r="E57" s="42">
        <v>2018</v>
      </c>
      <c r="F57" s="8">
        <v>43657</v>
      </c>
      <c r="G57" s="42" t="s">
        <v>4</v>
      </c>
      <c r="H57" s="44">
        <v>0.99246000000000001</v>
      </c>
      <c r="I57" s="44"/>
      <c r="J57" s="42">
        <v>7</v>
      </c>
      <c r="K57" s="45">
        <f t="shared" si="0"/>
        <v>6918.5061641680622</v>
      </c>
      <c r="L57" s="46"/>
      <c r="M57" s="6">
        <f>IF(J57="","",(K57/J57)/LOOKUP(RIGHT($D$2,3),定数!$A$6:$A$13,定数!$B$6:$B$13))</f>
        <v>8.9850729404780036</v>
      </c>
      <c r="N57" s="42">
        <v>2018</v>
      </c>
      <c r="O57" s="8">
        <v>43657</v>
      </c>
      <c r="P57" s="44">
        <v>0.99175999999999997</v>
      </c>
      <c r="Q57" s="44"/>
      <c r="R57" s="47">
        <f>IF(P57="","",T57*M57*LOOKUP(RIGHT($D$2,3),定数!$A$6:$A$13,定数!$B$6:$B$13))</f>
        <v>-6918.5061641683978</v>
      </c>
      <c r="S57" s="47"/>
      <c r="T57" s="48">
        <f t="shared" si="3"/>
        <v>-7.0000000000003393</v>
      </c>
      <c r="U57" s="48"/>
      <c r="V57" t="str">
        <f t="shared" si="5"/>
        <v/>
      </c>
      <c r="W57">
        <f t="shared" si="2"/>
        <v>4</v>
      </c>
    </row>
    <row r="58" spans="2:23" x14ac:dyDescent="0.2">
      <c r="B58" s="42">
        <v>50</v>
      </c>
      <c r="C58" s="43">
        <f t="shared" si="1"/>
        <v>223698.36597476702</v>
      </c>
      <c r="D58" s="43"/>
      <c r="E58" s="42">
        <v>2018</v>
      </c>
      <c r="F58" s="8">
        <v>43657</v>
      </c>
      <c r="G58" s="42" t="s">
        <v>4</v>
      </c>
      <c r="H58" s="44">
        <v>0.99282000000000004</v>
      </c>
      <c r="I58" s="44"/>
      <c r="J58" s="42">
        <v>10.4</v>
      </c>
      <c r="K58" s="45">
        <f t="shared" si="0"/>
        <v>6710.9509792430099</v>
      </c>
      <c r="L58" s="46"/>
      <c r="M58" s="6">
        <f>IF(J58="","",(K58/J58)/LOOKUP(RIGHT($D$2,3),定数!$A$6:$A$13,定数!$B$6:$B$13))</f>
        <v>5.8662158909466866</v>
      </c>
      <c r="N58" s="42">
        <v>2018</v>
      </c>
      <c r="O58" s="8">
        <v>43657</v>
      </c>
      <c r="P58" s="44">
        <v>0.99177999999999999</v>
      </c>
      <c r="Q58" s="44"/>
      <c r="R58" s="47">
        <f>IF(P58="","",T58*M58*LOOKUP(RIGHT($D$2,3),定数!$A$6:$A$13,定数!$B$6:$B$13))</f>
        <v>-6710.9509792432737</v>
      </c>
      <c r="S58" s="47"/>
      <c r="T58" s="48">
        <f t="shared" si="3"/>
        <v>-10.400000000000409</v>
      </c>
      <c r="U58" s="48"/>
      <c r="V58" t="str">
        <f t="shared" si="5"/>
        <v/>
      </c>
      <c r="W58">
        <f t="shared" si="2"/>
        <v>5</v>
      </c>
    </row>
    <row r="59" spans="2:23" x14ac:dyDescent="0.2">
      <c r="B59" s="42">
        <v>51</v>
      </c>
      <c r="C59" s="43">
        <f t="shared" si="1"/>
        <v>216987.41499552375</v>
      </c>
      <c r="D59" s="43"/>
      <c r="E59" s="42">
        <v>2018</v>
      </c>
      <c r="F59" s="8">
        <v>43680</v>
      </c>
      <c r="G59" s="42" t="s">
        <v>4</v>
      </c>
      <c r="H59" s="44">
        <v>0.99565000000000003</v>
      </c>
      <c r="I59" s="44"/>
      <c r="J59" s="42">
        <v>25.2</v>
      </c>
      <c r="K59" s="45">
        <f t="shared" si="0"/>
        <v>6509.622449865712</v>
      </c>
      <c r="L59" s="46"/>
      <c r="M59" s="6">
        <f>IF(J59="","",(K59/J59)/LOOKUP(RIGHT($D$2,3),定数!$A$6:$A$13,定数!$B$6:$B$13))</f>
        <v>2.3483486471377031</v>
      </c>
      <c r="N59" s="42">
        <v>2018</v>
      </c>
      <c r="O59" s="8">
        <v>43680</v>
      </c>
      <c r="P59" s="44">
        <v>0.99312999999999996</v>
      </c>
      <c r="Q59" s="44"/>
      <c r="R59" s="47">
        <f>IF(P59="","",T59*M59*LOOKUP(RIGHT($D$2,3),定数!$A$6:$A$13,定数!$B$6:$B$13))</f>
        <v>-6509.6224498659139</v>
      </c>
      <c r="S59" s="47"/>
      <c r="T59" s="48">
        <f t="shared" si="3"/>
        <v>-25.200000000000777</v>
      </c>
      <c r="U59" s="48"/>
      <c r="V59" t="str">
        <f t="shared" si="5"/>
        <v/>
      </c>
      <c r="W59">
        <f t="shared" si="2"/>
        <v>6</v>
      </c>
    </row>
    <row r="60" spans="2:23" x14ac:dyDescent="0.2">
      <c r="B60" s="42">
        <v>52</v>
      </c>
      <c r="C60" s="43">
        <f t="shared" si="1"/>
        <v>210477.79254565784</v>
      </c>
      <c r="D60" s="43"/>
      <c r="E60" s="42">
        <v>2018</v>
      </c>
      <c r="F60" s="8">
        <v>43740</v>
      </c>
      <c r="G60" s="42" t="s">
        <v>4</v>
      </c>
      <c r="H60" s="44">
        <v>0.98504999999999998</v>
      </c>
      <c r="I60" s="44"/>
      <c r="J60" s="42">
        <v>21.9</v>
      </c>
      <c r="K60" s="45">
        <f t="shared" si="0"/>
        <v>6314.3337763697346</v>
      </c>
      <c r="L60" s="46"/>
      <c r="M60" s="6">
        <f>IF(J60="","",(K60/J60)/LOOKUP(RIGHT($D$2,3),定数!$A$6:$A$13,定数!$B$6:$B$13))</f>
        <v>2.6211431201202715</v>
      </c>
      <c r="N60" s="42">
        <v>2018</v>
      </c>
      <c r="O60" s="8">
        <v>43741</v>
      </c>
      <c r="P60" s="44">
        <v>0.98773100000000003</v>
      </c>
      <c r="Q60" s="44"/>
      <c r="R60" s="47">
        <f>IF(P60="","",T60*M60*LOOKUP(RIGHT($D$2,3),定数!$A$6:$A$13,定数!$B$6:$B$13))</f>
        <v>7730.0131755468201</v>
      </c>
      <c r="S60" s="47"/>
      <c r="T60" s="48">
        <f t="shared" si="3"/>
        <v>26.810000000000443</v>
      </c>
      <c r="U60" s="48"/>
      <c r="V60" t="str">
        <f t="shared" si="5"/>
        <v/>
      </c>
      <c r="W60">
        <f t="shared" si="2"/>
        <v>0</v>
      </c>
    </row>
    <row r="61" spans="2:23" x14ac:dyDescent="0.2">
      <c r="B61" s="42">
        <v>53</v>
      </c>
      <c r="C61" s="43">
        <f t="shared" si="1"/>
        <v>218207.80572120467</v>
      </c>
      <c r="D61" s="43"/>
      <c r="E61" s="42">
        <v>2018</v>
      </c>
      <c r="F61" s="8">
        <v>43750</v>
      </c>
      <c r="G61" s="42" t="s">
        <v>3</v>
      </c>
      <c r="H61" s="44">
        <v>0.98829</v>
      </c>
      <c r="I61" s="44"/>
      <c r="J61" s="42">
        <v>38.9</v>
      </c>
      <c r="K61" s="45">
        <f t="shared" si="0"/>
        <v>6546.2341716361398</v>
      </c>
      <c r="L61" s="46"/>
      <c r="M61" s="6">
        <f>IF(J61="","",(K61/J61)/LOOKUP(RIGHT($D$2,3),定数!$A$6:$A$13,定数!$B$6:$B$13))</f>
        <v>1.5298514072531291</v>
      </c>
      <c r="N61" s="42">
        <v>2018</v>
      </c>
      <c r="O61" s="8">
        <v>43750</v>
      </c>
      <c r="P61" s="44">
        <v>0.99217999999999995</v>
      </c>
      <c r="Q61" s="44"/>
      <c r="R61" s="47">
        <f>IF(P61="","",T61*M61*LOOKUP(RIGHT($D$2,3),定数!$A$6:$A$13,定数!$B$6:$B$13))</f>
        <v>-6546.2341716360543</v>
      </c>
      <c r="S61" s="47"/>
      <c r="T61" s="48">
        <f t="shared" si="3"/>
        <v>-38.899999999999494</v>
      </c>
      <c r="U61" s="48"/>
      <c r="V61" t="str">
        <f t="shared" si="5"/>
        <v/>
      </c>
      <c r="W61">
        <f t="shared" si="2"/>
        <v>1</v>
      </c>
    </row>
    <row r="62" spans="2:23" x14ac:dyDescent="0.2">
      <c r="B62" s="42">
        <v>54</v>
      </c>
      <c r="C62" s="43">
        <f t="shared" si="1"/>
        <v>211661.57154956862</v>
      </c>
      <c r="D62" s="43"/>
      <c r="E62" s="42">
        <v>2018</v>
      </c>
      <c r="F62" s="8">
        <v>43754</v>
      </c>
      <c r="G62" s="42" t="s">
        <v>3</v>
      </c>
      <c r="H62" s="44">
        <v>0.98770000000000002</v>
      </c>
      <c r="I62" s="44"/>
      <c r="J62" s="42">
        <v>20.5</v>
      </c>
      <c r="K62" s="45">
        <f t="shared" si="0"/>
        <v>6349.8471464870581</v>
      </c>
      <c r="L62" s="46"/>
      <c r="M62" s="6">
        <f>IF(J62="","",(K62/J62)/LOOKUP(RIGHT($D$2,3),定数!$A$6:$A$13,定数!$B$6:$B$13))</f>
        <v>2.8158967390186511</v>
      </c>
      <c r="N62" s="42">
        <v>2018</v>
      </c>
      <c r="O62" s="8">
        <v>43754</v>
      </c>
      <c r="P62" s="44">
        <v>0.98975000000000002</v>
      </c>
      <c r="Q62" s="44"/>
      <c r="R62" s="47">
        <f>IF(P62="","",T62*M62*LOOKUP(RIGHT($D$2,3),定数!$A$6:$A$13,定数!$B$6:$B$13))</f>
        <v>-6349.8471464870472</v>
      </c>
      <c r="S62" s="47"/>
      <c r="T62" s="48">
        <f t="shared" si="3"/>
        <v>-20.499999999999964</v>
      </c>
      <c r="U62" s="48"/>
      <c r="V62" t="str">
        <f t="shared" si="5"/>
        <v/>
      </c>
      <c r="W62">
        <f t="shared" si="2"/>
        <v>2</v>
      </c>
    </row>
    <row r="63" spans="2:23" x14ac:dyDescent="0.2">
      <c r="B63" s="42">
        <v>55</v>
      </c>
      <c r="C63" s="43">
        <f t="shared" si="1"/>
        <v>205311.72440308158</v>
      </c>
      <c r="D63" s="43"/>
      <c r="E63" s="42">
        <v>2018</v>
      </c>
      <c r="F63" s="8">
        <v>43757</v>
      </c>
      <c r="G63" s="42" t="s">
        <v>4</v>
      </c>
      <c r="H63" s="44">
        <v>0.99636000000000002</v>
      </c>
      <c r="I63" s="44"/>
      <c r="J63" s="42">
        <v>29.5</v>
      </c>
      <c r="K63" s="45">
        <f t="shared" si="0"/>
        <v>6159.3517320924475</v>
      </c>
      <c r="L63" s="46"/>
      <c r="M63" s="6">
        <f>IF(J63="","",(K63/J63)/LOOKUP(RIGHT($D$2,3),定数!$A$6:$A$13,定数!$B$6:$B$13))</f>
        <v>1.898105310352064</v>
      </c>
      <c r="N63" s="42">
        <v>2018</v>
      </c>
      <c r="O63" s="8">
        <v>43763</v>
      </c>
      <c r="P63" s="44">
        <v>1.0000070000000001</v>
      </c>
      <c r="Q63" s="44"/>
      <c r="R63" s="47">
        <f>IF(P63="","",T63*M63*LOOKUP(RIGHT($D$2,3),定数!$A$6:$A$13,定数!$B$6:$B$13))</f>
        <v>7614.6290735395141</v>
      </c>
      <c r="S63" s="47"/>
      <c r="T63" s="48">
        <f t="shared" si="3"/>
        <v>36.470000000000667</v>
      </c>
      <c r="U63" s="48"/>
      <c r="V63" t="str">
        <f t="shared" si="5"/>
        <v/>
      </c>
      <c r="W63">
        <f t="shared" si="2"/>
        <v>0</v>
      </c>
    </row>
    <row r="64" spans="2:23" x14ac:dyDescent="0.2">
      <c r="B64" s="42">
        <v>56</v>
      </c>
      <c r="C64" s="43">
        <f t="shared" si="1"/>
        <v>212926.35347662109</v>
      </c>
      <c r="D64" s="43"/>
      <c r="E64" s="42">
        <v>2018</v>
      </c>
      <c r="F64" s="8">
        <v>43760</v>
      </c>
      <c r="G64" s="42" t="s">
        <v>4</v>
      </c>
      <c r="H64" s="44">
        <v>0.99739999999999995</v>
      </c>
      <c r="I64" s="44"/>
      <c r="J64" s="42">
        <v>34.700000000000003</v>
      </c>
      <c r="K64" s="45">
        <f t="shared" si="0"/>
        <v>6387.7906042986324</v>
      </c>
      <c r="L64" s="46"/>
      <c r="M64" s="6">
        <f>IF(J64="","",(K64/J64)/LOOKUP(RIGHT($D$2,3),定数!$A$6:$A$13,定数!$B$6:$B$13))</f>
        <v>1.6735107687447293</v>
      </c>
      <c r="N64" s="42">
        <v>2018</v>
      </c>
      <c r="O64" s="8">
        <v>43762</v>
      </c>
      <c r="P64" s="44">
        <v>0.99392999999999998</v>
      </c>
      <c r="Q64" s="44"/>
      <c r="R64" s="47">
        <f>IF(P64="","",T64*M64*LOOKUP(RIGHT($D$2,3),定数!$A$6:$A$13,定数!$B$6:$B$13))</f>
        <v>-6387.7906042985824</v>
      </c>
      <c r="S64" s="47"/>
      <c r="T64" s="48">
        <f t="shared" si="3"/>
        <v>-34.699999999999733</v>
      </c>
      <c r="U64" s="48"/>
      <c r="V64" t="str">
        <f t="shared" si="5"/>
        <v/>
      </c>
      <c r="W64">
        <f t="shared" si="2"/>
        <v>1</v>
      </c>
    </row>
    <row r="65" spans="2:23" x14ac:dyDescent="0.2">
      <c r="B65" s="42">
        <v>57</v>
      </c>
      <c r="C65" s="43">
        <f t="shared" si="1"/>
        <v>206538.56287232251</v>
      </c>
      <c r="D65" s="43"/>
      <c r="E65" s="42">
        <v>2018</v>
      </c>
      <c r="F65" s="8">
        <v>43796</v>
      </c>
      <c r="G65" s="42" t="s">
        <v>4</v>
      </c>
      <c r="H65" s="44">
        <v>0.99899000000000004</v>
      </c>
      <c r="I65" s="44"/>
      <c r="J65" s="42">
        <v>15.2</v>
      </c>
      <c r="K65" s="45">
        <f t="shared" si="0"/>
        <v>6196.1568861696751</v>
      </c>
      <c r="L65" s="46"/>
      <c r="M65" s="6">
        <f>IF(J65="","",(K65/J65)/LOOKUP(RIGHT($D$2,3),定数!$A$6:$A$13,定数!$B$6:$B$13))</f>
        <v>3.7058354582354518</v>
      </c>
      <c r="N65" s="42">
        <v>2018</v>
      </c>
      <c r="O65" s="8">
        <v>43798</v>
      </c>
      <c r="P65" s="44">
        <v>0.99746999999999997</v>
      </c>
      <c r="Q65" s="44"/>
      <c r="R65" s="47">
        <f>IF(P65="","",T65*M65*LOOKUP(RIGHT($D$2,3),定数!$A$6:$A$13,定数!$B$6:$B$13))</f>
        <v>-6196.1568861699889</v>
      </c>
      <c r="S65" s="47"/>
      <c r="T65" s="48">
        <f t="shared" si="3"/>
        <v>-15.200000000000768</v>
      </c>
      <c r="U65" s="48"/>
      <c r="V65" t="str">
        <f t="shared" si="5"/>
        <v/>
      </c>
      <c r="W65">
        <f t="shared" si="2"/>
        <v>2</v>
      </c>
    </row>
    <row r="66" spans="2:23" x14ac:dyDescent="0.2">
      <c r="B66" s="42">
        <v>58</v>
      </c>
      <c r="C66" s="43">
        <f t="shared" si="1"/>
        <v>200342.40598615253</v>
      </c>
      <c r="D66" s="43"/>
      <c r="E66" s="42">
        <v>2018</v>
      </c>
      <c r="F66" s="8">
        <v>43796</v>
      </c>
      <c r="G66" s="42" t="s">
        <v>4</v>
      </c>
      <c r="H66" s="44">
        <v>0.99983</v>
      </c>
      <c r="I66" s="44"/>
      <c r="J66" s="42">
        <v>23.3</v>
      </c>
      <c r="K66" s="45">
        <f t="shared" si="0"/>
        <v>6010.2721795845755</v>
      </c>
      <c r="L66" s="46"/>
      <c r="M66" s="6">
        <f>IF(J66="","",(K66/J66)/LOOKUP(RIGHT($D$2,3),定数!$A$6:$A$13,定数!$B$6:$B$13))</f>
        <v>2.3450145062756831</v>
      </c>
      <c r="N66" s="42">
        <v>2018</v>
      </c>
      <c r="O66" s="8">
        <v>43798</v>
      </c>
      <c r="P66" s="44">
        <v>0.99750000000000005</v>
      </c>
      <c r="Q66" s="44"/>
      <c r="R66" s="47">
        <f>IF(P66="","",T66*M66*LOOKUP(RIGHT($D$2,3),定数!$A$6:$A$13,定数!$B$6:$B$13))</f>
        <v>-6010.27217958443</v>
      </c>
      <c r="S66" s="47"/>
      <c r="T66" s="48">
        <f t="shared" si="3"/>
        <v>-23.299999999999432</v>
      </c>
      <c r="U66" s="48"/>
      <c r="V66" t="str">
        <f t="shared" si="5"/>
        <v/>
      </c>
      <c r="W66">
        <f t="shared" si="2"/>
        <v>3</v>
      </c>
    </row>
    <row r="67" spans="2:23" x14ac:dyDescent="0.2">
      <c r="B67" s="42">
        <v>59</v>
      </c>
      <c r="C67" s="43">
        <f t="shared" si="1"/>
        <v>194332.1338065681</v>
      </c>
      <c r="D67" s="43"/>
      <c r="E67" s="42">
        <v>2018</v>
      </c>
      <c r="F67" s="8">
        <v>43812</v>
      </c>
      <c r="G67" s="42" t="s">
        <v>4</v>
      </c>
      <c r="H67" s="44">
        <v>0.99348000000000003</v>
      </c>
      <c r="I67" s="44"/>
      <c r="J67" s="42">
        <v>22.3</v>
      </c>
      <c r="K67" s="45">
        <f t="shared" si="0"/>
        <v>5829.9640141970431</v>
      </c>
      <c r="L67" s="46"/>
      <c r="M67" s="6">
        <f>IF(J67="","",(K67/J67)/LOOKUP(RIGHT($D$2,3),定数!$A$6:$A$13,定数!$B$6:$B$13))</f>
        <v>2.3766669442303479</v>
      </c>
      <c r="N67" s="42">
        <v>2018</v>
      </c>
      <c r="O67" s="8">
        <v>43812</v>
      </c>
      <c r="P67" s="44">
        <v>0.99124999999999996</v>
      </c>
      <c r="Q67" s="44"/>
      <c r="R67" s="47">
        <f>IF(P67="","",T67*M67*LOOKUP(RIGHT($D$2,3),定数!$A$6:$A$13,定数!$B$6:$B$13))</f>
        <v>-5829.9640141972141</v>
      </c>
      <c r="S67" s="47"/>
      <c r="T67" s="48">
        <f t="shared" si="3"/>
        <v>-22.300000000000651</v>
      </c>
      <c r="U67" s="48"/>
      <c r="V67" t="str">
        <f t="shared" si="5"/>
        <v/>
      </c>
      <c r="W67">
        <f t="shared" si="2"/>
        <v>4</v>
      </c>
    </row>
    <row r="68" spans="2:23" x14ac:dyDescent="0.2">
      <c r="B68" s="42">
        <v>60</v>
      </c>
      <c r="C68" s="43">
        <f t="shared" si="1"/>
        <v>188502.1697923709</v>
      </c>
      <c r="D68" s="43"/>
      <c r="E68" s="42">
        <v>2018</v>
      </c>
      <c r="F68" s="8">
        <v>43818</v>
      </c>
      <c r="G68" s="42" t="s">
        <v>3</v>
      </c>
      <c r="H68" s="44">
        <v>0.99168000000000001</v>
      </c>
      <c r="I68" s="44"/>
      <c r="J68" s="42">
        <v>19.8</v>
      </c>
      <c r="K68" s="45">
        <f t="shared" si="0"/>
        <v>5655.0650937711271</v>
      </c>
      <c r="L68" s="46"/>
      <c r="M68" s="6">
        <f>IF(J68="","",(K68/J68)/LOOKUP(RIGHT($D$2,3),定数!$A$6:$A$13,定数!$B$6:$B$13))</f>
        <v>2.5964486197296268</v>
      </c>
      <c r="N68" s="42">
        <v>2018</v>
      </c>
      <c r="O68" s="8">
        <v>43818</v>
      </c>
      <c r="P68" s="44">
        <v>0.99365999999999999</v>
      </c>
      <c r="Q68" s="44"/>
      <c r="R68" s="47">
        <f>IF(P68="","",T68*M68*LOOKUP(RIGHT($D$2,3),定数!$A$6:$A$13,定数!$B$6:$B$13))</f>
        <v>-5655.0650937710752</v>
      </c>
      <c r="S68" s="47"/>
      <c r="T68" s="48">
        <f t="shared" si="3"/>
        <v>-19.79999999999982</v>
      </c>
      <c r="U68" s="48"/>
      <c r="V68" t="str">
        <f t="shared" si="5"/>
        <v/>
      </c>
      <c r="W68">
        <f t="shared" si="2"/>
        <v>5</v>
      </c>
    </row>
    <row r="69" spans="2:23" x14ac:dyDescent="0.2">
      <c r="B69" s="42">
        <v>61</v>
      </c>
      <c r="C69" s="43">
        <f t="shared" si="1"/>
        <v>182847.10469859981</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55" priority="5" stopIfTrue="1" operator="equal">
      <formula>"買"</formula>
    </cfRule>
    <cfRule type="cellIs" dxfId="54" priority="6" stopIfTrue="1" operator="equal">
      <formula>"売"</formula>
    </cfRule>
  </conditionalFormatting>
  <conditionalFormatting sqref="G9:G11 G14:G45 G47:G108">
    <cfRule type="cellIs" dxfId="53" priority="7" stopIfTrue="1" operator="equal">
      <formula>"買"</formula>
    </cfRule>
    <cfRule type="cellIs" dxfId="52" priority="8" stopIfTrue="1" operator="equal">
      <formula>"売"</formula>
    </cfRule>
  </conditionalFormatting>
  <conditionalFormatting sqref="G12">
    <cfRule type="cellIs" dxfId="51" priority="3" stopIfTrue="1" operator="equal">
      <formula>"買"</formula>
    </cfRule>
    <cfRule type="cellIs" dxfId="50" priority="4" stopIfTrue="1" operator="equal">
      <formula>"売"</formula>
    </cfRule>
  </conditionalFormatting>
  <conditionalFormatting sqref="G13">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08" xr:uid="{6B6FBB80-5753-4994-81D8-8465C5053EF8}">
      <formula1>"買,売"</formula1>
    </dataValidation>
  </dataValidation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63A0-D355-45DF-8858-A39645D3B65A}">
  <dimension ref="B2:W109"/>
  <sheetViews>
    <sheetView zoomScale="115" zoomScaleNormal="115" workbookViewId="0">
      <pane ySplit="8" topLeftCell="A59" activePane="bottomLeft" state="frozen"/>
      <selection pane="bottomLeft" activeCell="R70" sqref="R70:S70"/>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59</v>
      </c>
      <c r="I2" s="76"/>
      <c r="J2" s="61" t="s">
        <v>7</v>
      </c>
      <c r="K2" s="61"/>
      <c r="L2" s="81">
        <v>300000</v>
      </c>
      <c r="M2" s="80"/>
      <c r="N2" s="61" t="s">
        <v>8</v>
      </c>
      <c r="O2" s="61"/>
      <c r="P2" s="77">
        <f>SUM(L2,D4)</f>
        <v>193990.99848049897</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-106009.00151950103</v>
      </c>
      <c r="E4" s="59"/>
      <c r="F4" s="61" t="s">
        <v>12</v>
      </c>
      <c r="G4" s="61"/>
      <c r="H4" s="75">
        <f>SUM($T$9:$U$108)</f>
        <v>-415.29999999999973</v>
      </c>
      <c r="I4" s="76"/>
      <c r="J4" s="58" t="s">
        <v>13</v>
      </c>
      <c r="K4" s="58"/>
      <c r="L4" s="77">
        <f>MAX($C$9:$D$990)-C9</f>
        <v>19368.630692624603</v>
      </c>
      <c r="M4" s="77"/>
      <c r="N4" s="58" t="s">
        <v>14</v>
      </c>
      <c r="O4" s="58"/>
      <c r="P4" s="59">
        <f>SUMIF(R9:S990,"&lt;0",R9:S990)</f>
        <v>-324808.73713744408</v>
      </c>
      <c r="Q4" s="59"/>
      <c r="R4" s="1"/>
      <c r="S4" s="1"/>
      <c r="T4" s="1"/>
    </row>
    <row r="5" spans="2:23" x14ac:dyDescent="0.2">
      <c r="B5" s="40" t="s">
        <v>15</v>
      </c>
      <c r="C5" s="39">
        <f>COUNTIF($R$9:$R$990,"&gt;0")</f>
        <v>19</v>
      </c>
      <c r="D5" s="38" t="s">
        <v>16</v>
      </c>
      <c r="E5" s="16">
        <f>COUNTIF($R$9:$R$990,"&lt;0")</f>
        <v>41</v>
      </c>
      <c r="F5" s="38" t="s">
        <v>17</v>
      </c>
      <c r="G5" s="39">
        <f>COUNTIF($R$9:$R$990,"=0")</f>
        <v>0</v>
      </c>
      <c r="H5" s="38" t="s">
        <v>18</v>
      </c>
      <c r="I5" s="3">
        <f>C5/SUM(C5,E5,G5)</f>
        <v>0.31666666666666665</v>
      </c>
      <c r="J5" s="60" t="s">
        <v>19</v>
      </c>
      <c r="K5" s="61"/>
      <c r="L5" s="62">
        <f>MAX(V9:V993)</f>
        <v>2</v>
      </c>
      <c r="M5" s="63"/>
      <c r="N5" s="18" t="s">
        <v>20</v>
      </c>
      <c r="O5" s="9"/>
      <c r="P5" s="62">
        <f>MAX(W9:W993)</f>
        <v>8</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43512</v>
      </c>
      <c r="G9" s="42" t="s">
        <v>4</v>
      </c>
      <c r="H9" s="44">
        <v>0.98790999999999995</v>
      </c>
      <c r="I9" s="44"/>
      <c r="J9" s="42">
        <v>33.299999999999997</v>
      </c>
      <c r="K9" s="45">
        <f t="shared" ref="K9:K72" si="0">IF(J9="","",C9*0.03)</f>
        <v>9000</v>
      </c>
      <c r="L9" s="46"/>
      <c r="M9" s="6">
        <f>IF(J9="","",(K9/J9)/LOOKUP(RIGHT($D$2,3),定数!$A$6:$A$13,定数!$B$6:$B$13))</f>
        <v>2.4570024570024573</v>
      </c>
      <c r="N9" s="42">
        <v>2016</v>
      </c>
      <c r="O9" s="8">
        <v>43513</v>
      </c>
      <c r="P9" s="44">
        <v>0.99280500000000005</v>
      </c>
      <c r="Q9" s="44"/>
      <c r="R9" s="47">
        <f>IF(P9="","",T9*M9*LOOKUP(RIGHT($D$2,3),定数!$A$6:$A$13,定数!$B$6:$B$13))</f>
        <v>13229.729729729987</v>
      </c>
      <c r="S9" s="47"/>
      <c r="T9" s="48">
        <f>IF(P9="","",IF(G9="買",(P9-H9),(H9-P9))*IF(RIGHT($D$2,3)="JPY",100,10000))</f>
        <v>48.950000000000941</v>
      </c>
      <c r="U9" s="48"/>
      <c r="V9" s="35">
        <f>IF(T9&lt;&gt;"",IF(T9&gt;0,1+V8,0),"")</f>
        <v>1</v>
      </c>
      <c r="W9">
        <f>IF(T9&lt;&gt;"",IF(T9&lt;0,1+W8,0),"")</f>
        <v>0</v>
      </c>
    </row>
    <row r="10" spans="2:23" x14ac:dyDescent="0.2">
      <c r="B10" s="42">
        <v>2</v>
      </c>
      <c r="C10" s="43">
        <f t="shared" ref="C10:C73" si="1">IF(R9="","",C9+R9)</f>
        <v>313229.72972973</v>
      </c>
      <c r="D10" s="43"/>
      <c r="E10" s="42">
        <v>2016</v>
      </c>
      <c r="F10" s="8">
        <v>43521</v>
      </c>
      <c r="G10" s="42" t="s">
        <v>3</v>
      </c>
      <c r="H10" s="44">
        <v>0.98775999999999997</v>
      </c>
      <c r="I10" s="44"/>
      <c r="J10" s="42">
        <v>28</v>
      </c>
      <c r="K10" s="45">
        <f t="shared" si="0"/>
        <v>9396.8918918918989</v>
      </c>
      <c r="L10" s="46"/>
      <c r="M10" s="6">
        <f>IF(J10="","",(K10/J10)/LOOKUP(RIGHT($D$2,3),定数!$A$6:$A$13,定数!$B$6:$B$13))</f>
        <v>3.0509389259389281</v>
      </c>
      <c r="N10" s="42">
        <v>2016</v>
      </c>
      <c r="O10" s="8">
        <v>43522</v>
      </c>
      <c r="P10" s="44">
        <v>0.99056</v>
      </c>
      <c r="Q10" s="44"/>
      <c r="R10" s="47">
        <f>IF(P10="","",T10*M10*LOOKUP(RIGHT($D$2,3),定数!$A$6:$A$13,定数!$B$6:$B$13))</f>
        <v>-9396.8918918919826</v>
      </c>
      <c r="S10" s="47"/>
      <c r="T10" s="48">
        <f>IF(P10="","",IF(G10="買",(P10-H10),(H10-P10))*IF(RIGHT($D$2,3)="JPY",100,10000))</f>
        <v>-28.000000000000249</v>
      </c>
      <c r="U10" s="48"/>
      <c r="V10" s="23">
        <f>IF(T10&lt;&gt;"",IF(T10&gt;0,1+V9,0),"")</f>
        <v>0</v>
      </c>
      <c r="W10">
        <f t="shared" ref="W10:W73" si="2">IF(T10&lt;&gt;"",IF(T10&lt;0,1+W9,0),"")</f>
        <v>1</v>
      </c>
    </row>
    <row r="11" spans="2:23" x14ac:dyDescent="0.2">
      <c r="B11" s="42">
        <v>3</v>
      </c>
      <c r="C11" s="43">
        <f t="shared" si="1"/>
        <v>303832.83783783799</v>
      </c>
      <c r="D11" s="43"/>
      <c r="E11" s="42">
        <v>2016</v>
      </c>
      <c r="F11" s="8">
        <v>43534</v>
      </c>
      <c r="G11" s="42" t="s">
        <v>3</v>
      </c>
      <c r="H11" s="44">
        <v>0.99373999999999996</v>
      </c>
      <c r="I11" s="44"/>
      <c r="J11" s="42">
        <v>42.6</v>
      </c>
      <c r="K11" s="45">
        <f t="shared" si="0"/>
        <v>9114.985135135139</v>
      </c>
      <c r="L11" s="46"/>
      <c r="M11" s="6">
        <f>IF(J11="","",(K11/J11)/LOOKUP(RIGHT($D$2,3),定数!$A$6:$A$13,定数!$B$6:$B$13))</f>
        <v>1.9451526109976822</v>
      </c>
      <c r="N11" s="42">
        <v>2016</v>
      </c>
      <c r="O11" s="8">
        <v>43534</v>
      </c>
      <c r="P11" s="44">
        <v>0.998</v>
      </c>
      <c r="Q11" s="44"/>
      <c r="R11" s="47">
        <f>IF(P11="","",T11*M11*LOOKUP(RIGHT($D$2,3),定数!$A$6:$A$13,定数!$B$6:$B$13))</f>
        <v>-9114.9851351352281</v>
      </c>
      <c r="S11" s="47"/>
      <c r="T11" s="48">
        <f t="shared" ref="T11:T74" si="3">IF(P11="","",IF(G11="買",(P11-H11),(H11-P11))*IF(RIGHT($D$2,3)="JPY",100,10000))</f>
        <v>-42.600000000000414</v>
      </c>
      <c r="U11" s="48"/>
      <c r="V11" s="23">
        <f>IF(T11&lt;&gt;"",IF(T11&gt;0,1+V10,0),"")</f>
        <v>0</v>
      </c>
      <c r="W11">
        <f t="shared" si="2"/>
        <v>2</v>
      </c>
    </row>
    <row r="12" spans="2:23" x14ac:dyDescent="0.2">
      <c r="B12" s="42">
        <v>4</v>
      </c>
      <c r="C12" s="43">
        <f t="shared" si="1"/>
        <v>294717.85270270274</v>
      </c>
      <c r="D12" s="43"/>
      <c r="E12" s="42">
        <v>2016</v>
      </c>
      <c r="F12" s="8">
        <v>43542</v>
      </c>
      <c r="G12" s="42" t="s">
        <v>3</v>
      </c>
      <c r="H12" s="44">
        <v>0.96733999999999998</v>
      </c>
      <c r="I12" s="44"/>
      <c r="J12" s="42">
        <v>42.5</v>
      </c>
      <c r="K12" s="45">
        <f t="shared" si="0"/>
        <v>8841.5355810810815</v>
      </c>
      <c r="L12" s="46"/>
      <c r="M12" s="6">
        <f>IF(J12="","",(K12/J12)/LOOKUP(RIGHT($D$2,3),定数!$A$6:$A$13,定数!$B$6:$B$13))</f>
        <v>1.8912375574504987</v>
      </c>
      <c r="N12" s="42">
        <v>2016</v>
      </c>
      <c r="O12" s="8">
        <v>43545</v>
      </c>
      <c r="P12" s="44">
        <v>0.97158999999999995</v>
      </c>
      <c r="Q12" s="44"/>
      <c r="R12" s="47">
        <f>IF(P12="","",T12*M12*LOOKUP(RIGHT($D$2,3),定数!$A$6:$A$13,定数!$B$6:$B$13))</f>
        <v>-8841.5355810810306</v>
      </c>
      <c r="S12" s="47"/>
      <c r="T12" s="48">
        <f t="shared" si="3"/>
        <v>-42.499999999999758</v>
      </c>
      <c r="U12" s="48"/>
      <c r="V12" s="23">
        <f>IF(T12&lt;&gt;"",IF(T12&gt;0,1+V11,0),"")</f>
        <v>0</v>
      </c>
      <c r="W12">
        <f t="shared" si="2"/>
        <v>3</v>
      </c>
    </row>
    <row r="13" spans="2:23" x14ac:dyDescent="0.2">
      <c r="B13" s="42">
        <v>5</v>
      </c>
      <c r="C13" s="43">
        <f t="shared" si="1"/>
        <v>285876.31712162169</v>
      </c>
      <c r="D13" s="43"/>
      <c r="E13" s="42">
        <v>2016</v>
      </c>
      <c r="F13" s="8">
        <v>43548</v>
      </c>
      <c r="G13" s="42" t="s">
        <v>4</v>
      </c>
      <c r="H13" s="44">
        <v>0.97726000000000002</v>
      </c>
      <c r="I13" s="44"/>
      <c r="J13" s="42">
        <v>36.799999999999997</v>
      </c>
      <c r="K13" s="45">
        <f t="shared" si="0"/>
        <v>8576.2895136486495</v>
      </c>
      <c r="L13" s="46"/>
      <c r="M13" s="6">
        <f>IF(J13="","",(K13/J13)/LOOKUP(RIGHT($D$2,3),定数!$A$6:$A$13,定数!$B$6:$B$13))</f>
        <v>2.1186485952689353</v>
      </c>
      <c r="N13" s="42">
        <v>2016</v>
      </c>
      <c r="O13" s="8">
        <v>43552</v>
      </c>
      <c r="P13" s="44">
        <v>0.97358</v>
      </c>
      <c r="Q13" s="44"/>
      <c r="R13" s="47">
        <f>IF(P13="","",T13*M13*LOOKUP(RIGHT($D$2,3),定数!$A$6:$A$13,定数!$B$6:$B$13))</f>
        <v>-8576.2895136486895</v>
      </c>
      <c r="S13" s="47"/>
      <c r="T13" s="48">
        <f t="shared" si="3"/>
        <v>-36.800000000000168</v>
      </c>
      <c r="U13" s="48"/>
      <c r="V13" s="23">
        <f t="shared" ref="V13:V22" si="4">IF(T13&lt;&gt;"",IF(T13&gt;0,1+V12,0),"")</f>
        <v>0</v>
      </c>
      <c r="W13">
        <f t="shared" si="2"/>
        <v>4</v>
      </c>
    </row>
    <row r="14" spans="2:23" x14ac:dyDescent="0.2">
      <c r="B14" s="42">
        <v>6</v>
      </c>
      <c r="C14" s="43">
        <f t="shared" si="1"/>
        <v>277300.02760797302</v>
      </c>
      <c r="D14" s="43"/>
      <c r="E14" s="42">
        <v>2016</v>
      </c>
      <c r="F14" s="8">
        <v>43557</v>
      </c>
      <c r="G14" s="42" t="s">
        <v>3</v>
      </c>
      <c r="H14" s="44">
        <v>0.95704999999999996</v>
      </c>
      <c r="I14" s="44"/>
      <c r="J14" s="42">
        <v>23.6</v>
      </c>
      <c r="K14" s="45">
        <f t="shared" si="0"/>
        <v>8319.00082823919</v>
      </c>
      <c r="L14" s="46"/>
      <c r="M14" s="6">
        <f>IF(J14="","",(K14/J14)/LOOKUP(RIGHT($D$2,3),定数!$A$6:$A$13,定数!$B$6:$B$13))</f>
        <v>3.2045457735898264</v>
      </c>
      <c r="N14" s="42">
        <v>2016</v>
      </c>
      <c r="O14" s="8">
        <v>43559</v>
      </c>
      <c r="P14" s="44">
        <v>0.95940999999999999</v>
      </c>
      <c r="Q14" s="44"/>
      <c r="R14" s="47">
        <f>IF(P14="","",T14*M14*LOOKUP(RIGHT($D$2,3),定数!$A$6:$A$13,定数!$B$6:$B$13))</f>
        <v>-8319.0008282392901</v>
      </c>
      <c r="S14" s="47"/>
      <c r="T14" s="48">
        <f t="shared" si="3"/>
        <v>-23.600000000000286</v>
      </c>
      <c r="U14" s="48"/>
      <c r="V14" s="23">
        <f t="shared" si="4"/>
        <v>0</v>
      </c>
      <c r="W14">
        <f t="shared" si="2"/>
        <v>5</v>
      </c>
    </row>
    <row r="15" spans="2:23" x14ac:dyDescent="0.2">
      <c r="B15" s="42">
        <v>7</v>
      </c>
      <c r="C15" s="43">
        <f t="shared" si="1"/>
        <v>268981.02677973371</v>
      </c>
      <c r="D15" s="43"/>
      <c r="E15" s="42">
        <v>2016</v>
      </c>
      <c r="F15" s="8">
        <v>43575</v>
      </c>
      <c r="G15" s="42" t="s">
        <v>3</v>
      </c>
      <c r="H15" s="44">
        <v>0.96072000000000002</v>
      </c>
      <c r="I15" s="44"/>
      <c r="J15" s="42">
        <v>16.399999999999999</v>
      </c>
      <c r="K15" s="45">
        <f t="shared" si="0"/>
        <v>8069.4308033920115</v>
      </c>
      <c r="L15" s="46"/>
      <c r="M15" s="6">
        <f>IF(J15="","",(K15/J15)/LOOKUP(RIGHT($D$2,3),定数!$A$6:$A$13,定数!$B$6:$B$13))</f>
        <v>4.4730769420133099</v>
      </c>
      <c r="N15" s="42">
        <v>2016</v>
      </c>
      <c r="O15" s="8">
        <v>43575</v>
      </c>
      <c r="P15" s="44">
        <v>0.96235999999999999</v>
      </c>
      <c r="Q15" s="44"/>
      <c r="R15" s="47">
        <f>IF(P15="","",T15*M15*LOOKUP(RIGHT($D$2,3),定数!$A$6:$A$13,定数!$B$6:$B$13))</f>
        <v>-8069.4308033918878</v>
      </c>
      <c r="S15" s="47"/>
      <c r="T15" s="48">
        <f t="shared" si="3"/>
        <v>-16.39999999999975</v>
      </c>
      <c r="U15" s="48"/>
      <c r="V15" s="23">
        <f t="shared" si="4"/>
        <v>0</v>
      </c>
      <c r="W15">
        <f t="shared" si="2"/>
        <v>6</v>
      </c>
    </row>
    <row r="16" spans="2:23" x14ac:dyDescent="0.2">
      <c r="B16" s="42">
        <v>8</v>
      </c>
      <c r="C16" s="43">
        <f t="shared" si="1"/>
        <v>260911.59597634184</v>
      </c>
      <c r="D16" s="43"/>
      <c r="E16" s="42">
        <v>2016</v>
      </c>
      <c r="F16" s="8">
        <v>43583</v>
      </c>
      <c r="G16" s="42" t="s">
        <v>3</v>
      </c>
      <c r="H16" s="44">
        <v>0.96931999999999996</v>
      </c>
      <c r="I16" s="44"/>
      <c r="J16" s="42">
        <v>38.700000000000003</v>
      </c>
      <c r="K16" s="45">
        <f t="shared" si="0"/>
        <v>7827.3478792902552</v>
      </c>
      <c r="L16" s="46"/>
      <c r="M16" s="6">
        <f>IF(J16="","",(K16/J16)/LOOKUP(RIGHT($D$2,3),定数!$A$6:$A$13,定数!$B$6:$B$13))</f>
        <v>1.8387004649495549</v>
      </c>
      <c r="N16" s="42">
        <v>2016</v>
      </c>
      <c r="O16" s="8">
        <v>43584</v>
      </c>
      <c r="P16" s="44">
        <v>0.963615</v>
      </c>
      <c r="Q16" s="44"/>
      <c r="R16" s="47">
        <f>IF(P16="","",T16*M16*LOOKUP(RIGHT($D$2,3),定数!$A$6:$A$13,定数!$B$6:$B$13))</f>
        <v>11538.76476779085</v>
      </c>
      <c r="S16" s="47"/>
      <c r="T16" s="48">
        <f t="shared" si="3"/>
        <v>57.049999999999599</v>
      </c>
      <c r="U16" s="48"/>
      <c r="V16" s="23">
        <f t="shared" si="4"/>
        <v>1</v>
      </c>
      <c r="W16">
        <f t="shared" si="2"/>
        <v>0</v>
      </c>
    </row>
    <row r="17" spans="2:23" x14ac:dyDescent="0.2">
      <c r="B17" s="42">
        <v>9</v>
      </c>
      <c r="C17" s="43">
        <f t="shared" si="1"/>
        <v>272450.36074413266</v>
      </c>
      <c r="D17" s="43"/>
      <c r="E17" s="42">
        <v>2016</v>
      </c>
      <c r="F17" s="8">
        <v>43594</v>
      </c>
      <c r="G17" s="42" t="s">
        <v>4</v>
      </c>
      <c r="H17" s="44">
        <v>0.97077999999999998</v>
      </c>
      <c r="I17" s="44"/>
      <c r="J17" s="42">
        <v>24.9</v>
      </c>
      <c r="K17" s="45">
        <f t="shared" si="0"/>
        <v>8173.5108223239795</v>
      </c>
      <c r="L17" s="46"/>
      <c r="M17" s="6">
        <f>IF(J17="","",(K17/J17)/LOOKUP(RIGHT($D$2,3),定数!$A$6:$A$13,定数!$B$6:$B$13))</f>
        <v>2.9841222425425262</v>
      </c>
      <c r="N17" s="42">
        <v>2016</v>
      </c>
      <c r="O17" s="8">
        <v>43595</v>
      </c>
      <c r="P17" s="44">
        <v>0.97441500000000003</v>
      </c>
      <c r="Q17" s="44"/>
      <c r="R17" s="47">
        <f>IF(P17="","",T17*M17*LOOKUP(RIGHT($D$2,3),定数!$A$6:$A$13,定数!$B$6:$B$13))</f>
        <v>11932.012786806472</v>
      </c>
      <c r="S17" s="47"/>
      <c r="T17" s="48">
        <f t="shared" si="3"/>
        <v>36.350000000000549</v>
      </c>
      <c r="U17" s="48"/>
      <c r="V17" s="23">
        <f t="shared" si="4"/>
        <v>2</v>
      </c>
      <c r="W17">
        <f t="shared" si="2"/>
        <v>0</v>
      </c>
    </row>
    <row r="18" spans="2:23" x14ac:dyDescent="0.2">
      <c r="B18" s="42">
        <v>10</v>
      </c>
      <c r="C18" s="43">
        <f t="shared" si="1"/>
        <v>284382.3735309391</v>
      </c>
      <c r="D18" s="43"/>
      <c r="E18" s="42">
        <v>2016</v>
      </c>
      <c r="F18" s="8">
        <v>43595</v>
      </c>
      <c r="G18" s="42" t="s">
        <v>4</v>
      </c>
      <c r="H18" s="44">
        <v>0.97211999999999998</v>
      </c>
      <c r="I18" s="44"/>
      <c r="J18" s="42">
        <v>21.1</v>
      </c>
      <c r="K18" s="45">
        <f t="shared" si="0"/>
        <v>8531.4712059281737</v>
      </c>
      <c r="L18" s="46"/>
      <c r="M18" s="6">
        <f>IF(J18="","",(K18/J18)/LOOKUP(RIGHT($D$2,3),定数!$A$6:$A$13,定数!$B$6:$B$13))</f>
        <v>3.6757738931185577</v>
      </c>
      <c r="N18" s="42">
        <v>2016</v>
      </c>
      <c r="O18" s="8">
        <v>43595</v>
      </c>
      <c r="P18" s="44">
        <v>0.97001000000000004</v>
      </c>
      <c r="Q18" s="44"/>
      <c r="R18" s="47">
        <f>IF(P18="","",T18*M18*LOOKUP(RIGHT($D$2,3),定数!$A$6:$A$13,定数!$B$6:$B$13))</f>
        <v>-8531.4712059279518</v>
      </c>
      <c r="S18" s="47"/>
      <c r="T18" s="48">
        <f t="shared" si="3"/>
        <v>-21.099999999999454</v>
      </c>
      <c r="U18" s="48"/>
      <c r="V18" s="23">
        <f t="shared" si="4"/>
        <v>0</v>
      </c>
      <c r="W18">
        <f t="shared" si="2"/>
        <v>1</v>
      </c>
    </row>
    <row r="19" spans="2:23" x14ac:dyDescent="0.2">
      <c r="B19" s="42">
        <v>11</v>
      </c>
      <c r="C19" s="43">
        <f t="shared" si="1"/>
        <v>275850.90232501115</v>
      </c>
      <c r="D19" s="43"/>
      <c r="E19" s="42">
        <v>2016</v>
      </c>
      <c r="F19" s="8">
        <v>43595</v>
      </c>
      <c r="G19" s="42" t="s">
        <v>4</v>
      </c>
      <c r="H19" s="44">
        <v>0.97252000000000005</v>
      </c>
      <c r="I19" s="44"/>
      <c r="J19" s="42">
        <v>27.4</v>
      </c>
      <c r="K19" s="45">
        <f t="shared" si="0"/>
        <v>8275.5270697503347</v>
      </c>
      <c r="L19" s="46"/>
      <c r="M19" s="6">
        <f>IF(J19="","",(K19/J19)/LOOKUP(RIGHT($D$2,3),定数!$A$6:$A$13,定数!$B$6:$B$13))</f>
        <v>2.745695776294073</v>
      </c>
      <c r="N19" s="42">
        <v>2016</v>
      </c>
      <c r="O19" s="8">
        <v>43596</v>
      </c>
      <c r="P19" s="44">
        <v>0.96977999999999998</v>
      </c>
      <c r="Q19" s="44"/>
      <c r="R19" s="47">
        <f>IF(P19="","",T19*M19*LOOKUP(RIGHT($D$2,3),定数!$A$6:$A$13,定数!$B$6:$B$13))</f>
        <v>-8275.5270697505657</v>
      </c>
      <c r="S19" s="47"/>
      <c r="T19" s="48">
        <f t="shared" si="3"/>
        <v>-27.400000000000759</v>
      </c>
      <c r="U19" s="48"/>
      <c r="V19" s="23">
        <f t="shared" si="4"/>
        <v>0</v>
      </c>
      <c r="W19">
        <f t="shared" si="2"/>
        <v>2</v>
      </c>
    </row>
    <row r="20" spans="2:23" x14ac:dyDescent="0.2">
      <c r="B20" s="42">
        <v>12</v>
      </c>
      <c r="C20" s="43">
        <f t="shared" si="1"/>
        <v>267575.37525526056</v>
      </c>
      <c r="D20" s="43"/>
      <c r="E20" s="42">
        <v>2016</v>
      </c>
      <c r="F20" s="8">
        <v>43601</v>
      </c>
      <c r="G20" s="42" t="s">
        <v>4</v>
      </c>
      <c r="H20" s="44">
        <v>0.97733999999999999</v>
      </c>
      <c r="I20" s="44"/>
      <c r="J20" s="42">
        <v>26.5</v>
      </c>
      <c r="K20" s="45">
        <f t="shared" si="0"/>
        <v>8027.2612576578167</v>
      </c>
      <c r="L20" s="46"/>
      <c r="M20" s="6">
        <f>IF(J20="","",(K20/J20)/LOOKUP(RIGHT($D$2,3),定数!$A$6:$A$13,定数!$B$6:$B$13))</f>
        <v>2.753777446880898</v>
      </c>
      <c r="N20" s="42">
        <v>2016</v>
      </c>
      <c r="O20" s="8">
        <v>43603</v>
      </c>
      <c r="P20" s="44">
        <v>0.98121499999999995</v>
      </c>
      <c r="Q20" s="44"/>
      <c r="R20" s="47">
        <f>IF(P20="","",T20*M20*LOOKUP(RIGHT($D$2,3),定数!$A$6:$A$13,定数!$B$6:$B$13))</f>
        <v>11737.976367329711</v>
      </c>
      <c r="S20" s="47"/>
      <c r="T20" s="48">
        <f t="shared" si="3"/>
        <v>38.749999999999616</v>
      </c>
      <c r="U20" s="48"/>
      <c r="V20" s="23">
        <f t="shared" si="4"/>
        <v>1</v>
      </c>
      <c r="W20">
        <f t="shared" si="2"/>
        <v>0</v>
      </c>
    </row>
    <row r="21" spans="2:23" x14ac:dyDescent="0.2">
      <c r="B21" s="42">
        <v>13</v>
      </c>
      <c r="C21" s="43">
        <f t="shared" si="1"/>
        <v>279313.35162259027</v>
      </c>
      <c r="D21" s="43"/>
      <c r="E21" s="42">
        <v>2016</v>
      </c>
      <c r="F21" s="8">
        <v>43612</v>
      </c>
      <c r="G21" s="42" t="s">
        <v>3</v>
      </c>
      <c r="H21" s="44">
        <v>0.98878999999999995</v>
      </c>
      <c r="I21" s="44"/>
      <c r="J21" s="42">
        <v>21.6</v>
      </c>
      <c r="K21" s="45">
        <f t="shared" si="0"/>
        <v>8379.4005486777078</v>
      </c>
      <c r="L21" s="46"/>
      <c r="M21" s="6">
        <f>IF(J21="","",(K21/J21)/LOOKUP(RIGHT($D$2,3),定数!$A$6:$A$13,定数!$B$6:$B$13))</f>
        <v>3.5266837326084626</v>
      </c>
      <c r="N21" s="42">
        <v>2016</v>
      </c>
      <c r="O21" s="8">
        <v>43612</v>
      </c>
      <c r="P21" s="44">
        <v>0.99095</v>
      </c>
      <c r="Q21" s="44"/>
      <c r="R21" s="47">
        <f>IF(P21="","",T21*M21*LOOKUP(RIGHT($D$2,3),定数!$A$6:$A$13,定数!$B$6:$B$13))</f>
        <v>-8379.4005486779042</v>
      </c>
      <c r="S21" s="47"/>
      <c r="T21" s="48">
        <f t="shared" si="3"/>
        <v>-21.600000000000506</v>
      </c>
      <c r="U21" s="48"/>
      <c r="V21" s="23">
        <f t="shared" si="4"/>
        <v>0</v>
      </c>
      <c r="W21">
        <f t="shared" si="2"/>
        <v>1</v>
      </c>
    </row>
    <row r="22" spans="2:23" x14ac:dyDescent="0.2">
      <c r="B22" s="42">
        <v>14</v>
      </c>
      <c r="C22" s="43">
        <f t="shared" si="1"/>
        <v>270933.95107391238</v>
      </c>
      <c r="D22" s="43"/>
      <c r="E22" s="42">
        <v>2016</v>
      </c>
      <c r="F22" s="8">
        <v>43636</v>
      </c>
      <c r="G22" s="42" t="s">
        <v>3</v>
      </c>
      <c r="H22" s="44">
        <v>0.95823000000000003</v>
      </c>
      <c r="I22" s="44"/>
      <c r="J22" s="42">
        <v>58.9</v>
      </c>
      <c r="K22" s="45">
        <f t="shared" si="0"/>
        <v>8128.0185322173711</v>
      </c>
      <c r="L22" s="46"/>
      <c r="M22" s="6">
        <f>IF(J22="","",(K22/J22)/LOOKUP(RIGHT($D$2,3),定数!$A$6:$A$13,定数!$B$6:$B$13))</f>
        <v>1.2545174459356954</v>
      </c>
      <c r="N22" s="42">
        <v>2016</v>
      </c>
      <c r="O22" s="8">
        <v>43640</v>
      </c>
      <c r="P22" s="44">
        <v>0.96411999999999998</v>
      </c>
      <c r="Q22" s="44"/>
      <c r="R22" s="47">
        <f>IF(P22="","",T22*M22*LOOKUP(RIGHT($D$2,3),定数!$A$6:$A$13,定数!$B$6:$B$13))</f>
        <v>-8128.018532217302</v>
      </c>
      <c r="S22" s="47"/>
      <c r="T22" s="48">
        <f t="shared" si="3"/>
        <v>-58.899999999999508</v>
      </c>
      <c r="U22" s="48"/>
      <c r="V22" s="23">
        <f t="shared" si="4"/>
        <v>0</v>
      </c>
      <c r="W22">
        <f t="shared" si="2"/>
        <v>2</v>
      </c>
    </row>
    <row r="23" spans="2:23" x14ac:dyDescent="0.2">
      <c r="B23" s="42">
        <v>15</v>
      </c>
      <c r="C23" s="43">
        <f t="shared" si="1"/>
        <v>262805.93254169507</v>
      </c>
      <c r="D23" s="43"/>
      <c r="E23" s="42">
        <v>2016</v>
      </c>
      <c r="F23" s="8">
        <v>43667</v>
      </c>
      <c r="G23" s="42" t="s">
        <v>4</v>
      </c>
      <c r="H23" s="44">
        <v>0.98843000000000003</v>
      </c>
      <c r="I23" s="44"/>
      <c r="J23" s="42">
        <v>25.9</v>
      </c>
      <c r="K23" s="45">
        <f t="shared" si="0"/>
        <v>7884.1779762508522</v>
      </c>
      <c r="L23" s="46"/>
      <c r="M23" s="6">
        <f>IF(J23="","",(K23/J23)/LOOKUP(RIGHT($D$2,3),定数!$A$6:$A$13,定数!$B$6:$B$13))</f>
        <v>2.7673492370132862</v>
      </c>
      <c r="N23" s="42">
        <v>2016</v>
      </c>
      <c r="O23" s="8">
        <v>43667</v>
      </c>
      <c r="P23" s="44">
        <v>0.98584000000000005</v>
      </c>
      <c r="Q23" s="44"/>
      <c r="R23" s="47">
        <f>IF(P23="","",T23*M23*LOOKUP(RIGHT($D$2,3),定数!$A$6:$A$13,定数!$B$6:$B$13))</f>
        <v>-7884.1779762507958</v>
      </c>
      <c r="S23" s="47"/>
      <c r="T23" s="48">
        <f t="shared" si="3"/>
        <v>-25.899999999999814</v>
      </c>
      <c r="U23" s="48"/>
      <c r="V23" t="str">
        <f t="shared" ref="V23:W74" si="5">IF(S23&lt;&gt;"",IF(S23&lt;0,1+V22,0),"")</f>
        <v/>
      </c>
      <c r="W23">
        <f t="shared" si="2"/>
        <v>3</v>
      </c>
    </row>
    <row r="24" spans="2:23" x14ac:dyDescent="0.2">
      <c r="B24" s="42">
        <v>16</v>
      </c>
      <c r="C24" s="43">
        <f t="shared" si="1"/>
        <v>254921.75456544428</v>
      </c>
      <c r="D24" s="43"/>
      <c r="E24" s="42">
        <v>2016</v>
      </c>
      <c r="F24" s="8">
        <v>43699</v>
      </c>
      <c r="G24" s="42" t="s">
        <v>4</v>
      </c>
      <c r="H24" s="44">
        <v>0.96353999999999995</v>
      </c>
      <c r="I24" s="44"/>
      <c r="J24" s="42">
        <v>25.1</v>
      </c>
      <c r="K24" s="45">
        <f t="shared" si="0"/>
        <v>7647.6526369633284</v>
      </c>
      <c r="L24" s="46"/>
      <c r="M24" s="6">
        <f>IF(J24="","",(K24/J24)/LOOKUP(RIGHT($D$2,3),定数!$A$6:$A$13,定数!$B$6:$B$13))</f>
        <v>2.7698850550392349</v>
      </c>
      <c r="N24" s="42">
        <v>2016</v>
      </c>
      <c r="O24" s="8">
        <v>43700</v>
      </c>
      <c r="P24" s="44">
        <v>0.96103000000000005</v>
      </c>
      <c r="Q24" s="44"/>
      <c r="R24" s="47">
        <f>IF(P24="","",T24*M24*LOOKUP(RIGHT($D$2,3),定数!$A$6:$A$13,定数!$B$6:$B$13))</f>
        <v>-7647.6526369630274</v>
      </c>
      <c r="S24" s="47"/>
      <c r="T24" s="48">
        <f t="shared" si="3"/>
        <v>-25.099999999999014</v>
      </c>
      <c r="U24" s="48"/>
      <c r="V24" t="str">
        <f t="shared" si="5"/>
        <v/>
      </c>
      <c r="W24">
        <f t="shared" si="2"/>
        <v>4</v>
      </c>
    </row>
    <row r="25" spans="2:23" x14ac:dyDescent="0.2">
      <c r="B25" s="42">
        <v>17</v>
      </c>
      <c r="C25" s="43">
        <f t="shared" si="1"/>
        <v>247274.10192848125</v>
      </c>
      <c r="D25" s="43"/>
      <c r="E25" s="42">
        <v>2016</v>
      </c>
      <c r="F25" s="8">
        <v>43702</v>
      </c>
      <c r="G25" s="42" t="s">
        <v>4</v>
      </c>
      <c r="H25" s="44">
        <v>0.96633999999999998</v>
      </c>
      <c r="I25" s="44"/>
      <c r="J25" s="42">
        <v>23</v>
      </c>
      <c r="K25" s="45">
        <f t="shared" si="0"/>
        <v>7418.2230578544368</v>
      </c>
      <c r="L25" s="46"/>
      <c r="M25" s="6">
        <f>IF(J25="","",(K25/J25)/LOOKUP(RIGHT($D$2,3),定数!$A$6:$A$13,定数!$B$6:$B$13))</f>
        <v>2.9321039754365366</v>
      </c>
      <c r="N25" s="42">
        <v>2016</v>
      </c>
      <c r="O25" s="8">
        <v>43703</v>
      </c>
      <c r="P25" s="44">
        <v>0.96404000000000001</v>
      </c>
      <c r="Q25" s="44"/>
      <c r="R25" s="47">
        <f>IF(P25="","",T25*M25*LOOKUP(RIGHT($D$2,3),定数!$A$6:$A$13,定数!$B$6:$B$13))</f>
        <v>-7418.2230578543367</v>
      </c>
      <c r="S25" s="47"/>
      <c r="T25" s="48">
        <f t="shared" si="3"/>
        <v>-22.999999999999687</v>
      </c>
      <c r="U25" s="48"/>
      <c r="V25" t="str">
        <f t="shared" si="5"/>
        <v/>
      </c>
      <c r="W25">
        <f t="shared" si="2"/>
        <v>5</v>
      </c>
    </row>
    <row r="26" spans="2:23" x14ac:dyDescent="0.2">
      <c r="B26" s="42">
        <v>18</v>
      </c>
      <c r="C26" s="43">
        <f t="shared" si="1"/>
        <v>239855.87887062691</v>
      </c>
      <c r="D26" s="43"/>
      <c r="E26" s="42">
        <v>2016</v>
      </c>
      <c r="F26" s="8">
        <v>43709</v>
      </c>
      <c r="G26" s="42" t="s">
        <v>4</v>
      </c>
      <c r="H26" s="44">
        <v>0.98385</v>
      </c>
      <c r="I26" s="44"/>
      <c r="J26" s="42">
        <v>21.5</v>
      </c>
      <c r="K26" s="45">
        <f t="shared" si="0"/>
        <v>7195.676366118807</v>
      </c>
      <c r="L26" s="46"/>
      <c r="M26" s="6">
        <f>IF(J26="","",(K26/J26)/LOOKUP(RIGHT($D$2,3),定数!$A$6:$A$13,定数!$B$6:$B$13))</f>
        <v>3.0425692879994957</v>
      </c>
      <c r="N26" s="42">
        <v>2016</v>
      </c>
      <c r="O26" s="8">
        <v>43709</v>
      </c>
      <c r="P26" s="44">
        <v>0.98697500000000005</v>
      </c>
      <c r="Q26" s="44"/>
      <c r="R26" s="47">
        <f>IF(P26="","",T26*M26*LOOKUP(RIGHT($D$2,3),定数!$A$6:$A$13,定数!$B$6:$B$13))</f>
        <v>10458.831927498415</v>
      </c>
      <c r="S26" s="47"/>
      <c r="T26" s="48">
        <f t="shared" si="3"/>
        <v>31.250000000000444</v>
      </c>
      <c r="U26" s="48"/>
      <c r="V26" t="str">
        <f t="shared" si="5"/>
        <v/>
      </c>
      <c r="W26">
        <f t="shared" si="2"/>
        <v>0</v>
      </c>
    </row>
    <row r="27" spans="2:23" x14ac:dyDescent="0.2">
      <c r="B27" s="42">
        <v>19</v>
      </c>
      <c r="C27" s="43">
        <f t="shared" si="1"/>
        <v>250314.71079812534</v>
      </c>
      <c r="D27" s="43"/>
      <c r="E27" s="42">
        <v>2016</v>
      </c>
      <c r="F27" s="8">
        <v>43730</v>
      </c>
      <c r="G27" s="42" t="s">
        <v>3</v>
      </c>
      <c r="H27" s="44">
        <v>0.97185999999999995</v>
      </c>
      <c r="I27" s="44"/>
      <c r="J27" s="42">
        <v>84.4</v>
      </c>
      <c r="K27" s="45">
        <f t="shared" si="0"/>
        <v>7509.4413239437599</v>
      </c>
      <c r="L27" s="46"/>
      <c r="M27" s="6">
        <f>IF(J27="","",(K27/J27)/LOOKUP(RIGHT($D$2,3),定数!$A$6:$A$13,定数!$B$6:$B$13))</f>
        <v>0.80885839335887111</v>
      </c>
      <c r="N27" s="42">
        <v>2016</v>
      </c>
      <c r="O27" s="8">
        <v>43742</v>
      </c>
      <c r="P27" s="44">
        <v>0.98029999999999995</v>
      </c>
      <c r="Q27" s="44"/>
      <c r="R27" s="47">
        <f>IF(P27="","",T27*M27*LOOKUP(RIGHT($D$2,3),定数!$A$6:$A$13,定数!$B$6:$B$13))</f>
        <v>-7509.4413239437627</v>
      </c>
      <c r="S27" s="47"/>
      <c r="T27" s="48">
        <f t="shared" si="3"/>
        <v>-84.400000000000034</v>
      </c>
      <c r="U27" s="48"/>
      <c r="V27" t="str">
        <f t="shared" si="5"/>
        <v/>
      </c>
      <c r="W27">
        <f t="shared" si="2"/>
        <v>1</v>
      </c>
    </row>
    <row r="28" spans="2:23" x14ac:dyDescent="0.2">
      <c r="B28" s="42">
        <v>20</v>
      </c>
      <c r="C28" s="43">
        <f t="shared" si="1"/>
        <v>242805.26947418158</v>
      </c>
      <c r="D28" s="43"/>
      <c r="E28" s="42">
        <v>2016</v>
      </c>
      <c r="F28" s="8">
        <v>43734</v>
      </c>
      <c r="G28" s="42" t="s">
        <v>3</v>
      </c>
      <c r="H28" s="44">
        <v>0.96887999999999996</v>
      </c>
      <c r="I28" s="44"/>
      <c r="J28" s="42">
        <v>15.5</v>
      </c>
      <c r="K28" s="45">
        <f t="shared" si="0"/>
        <v>7284.1580842254471</v>
      </c>
      <c r="L28" s="46"/>
      <c r="M28" s="6">
        <f>IF(J28="","",(K28/J28)/LOOKUP(RIGHT($D$2,3),定数!$A$6:$A$13,定数!$B$6:$B$13))</f>
        <v>4.2722334804841333</v>
      </c>
      <c r="N28" s="42">
        <v>2016</v>
      </c>
      <c r="O28" s="8">
        <v>43737</v>
      </c>
      <c r="P28" s="44">
        <v>0.96665500000000004</v>
      </c>
      <c r="Q28" s="44"/>
      <c r="R28" s="47">
        <f>IF(P28="","",T28*M28*LOOKUP(RIGHT($D$2,3),定数!$A$6:$A$13,定数!$B$6:$B$13))</f>
        <v>10456.291443484548</v>
      </c>
      <c r="S28" s="47"/>
      <c r="T28" s="48">
        <f t="shared" si="3"/>
        <v>22.249999999999215</v>
      </c>
      <c r="U28" s="48"/>
      <c r="V28" t="str">
        <f t="shared" si="5"/>
        <v/>
      </c>
      <c r="W28">
        <f t="shared" si="2"/>
        <v>0</v>
      </c>
    </row>
    <row r="29" spans="2:23" x14ac:dyDescent="0.2">
      <c r="B29" s="42">
        <v>21</v>
      </c>
      <c r="C29" s="43">
        <f t="shared" si="1"/>
        <v>253261.56091766612</v>
      </c>
      <c r="D29" s="43"/>
      <c r="E29" s="42">
        <v>2016</v>
      </c>
      <c r="F29" s="8">
        <v>43741</v>
      </c>
      <c r="G29" s="42" t="s">
        <v>4</v>
      </c>
      <c r="H29" s="44">
        <v>0.97258999999999995</v>
      </c>
      <c r="I29" s="44"/>
      <c r="J29" s="42">
        <v>22.3</v>
      </c>
      <c r="K29" s="45">
        <f t="shared" si="0"/>
        <v>7597.8468275299838</v>
      </c>
      <c r="L29" s="46"/>
      <c r="M29" s="6">
        <f>IF(J29="","",(K29/J29)/LOOKUP(RIGHT($D$2,3),定数!$A$6:$A$13,定数!$B$6:$B$13))</f>
        <v>3.0973692733509917</v>
      </c>
      <c r="N29" s="42">
        <v>2016</v>
      </c>
      <c r="O29" s="8">
        <v>43742</v>
      </c>
      <c r="P29" s="44">
        <v>0.97583500000000001</v>
      </c>
      <c r="Q29" s="44"/>
      <c r="R29" s="47">
        <f>IF(P29="","",T29*M29*LOOKUP(RIGHT($D$2,3),定数!$A$6:$A$13,定数!$B$6:$B$13))</f>
        <v>11056.059621226548</v>
      </c>
      <c r="S29" s="47"/>
      <c r="T29" s="48">
        <f t="shared" si="3"/>
        <v>32.450000000000536</v>
      </c>
      <c r="U29" s="48"/>
      <c r="V29" t="str">
        <f t="shared" si="5"/>
        <v/>
      </c>
      <c r="W29">
        <f t="shared" si="2"/>
        <v>0</v>
      </c>
    </row>
    <row r="30" spans="2:23" x14ac:dyDescent="0.2">
      <c r="B30" s="42">
        <v>22</v>
      </c>
      <c r="C30" s="43">
        <f t="shared" si="1"/>
        <v>264317.62053889269</v>
      </c>
      <c r="D30" s="43"/>
      <c r="E30" s="42">
        <v>2016</v>
      </c>
      <c r="F30" s="8">
        <v>43784</v>
      </c>
      <c r="G30" s="42" t="s">
        <v>4</v>
      </c>
      <c r="H30" s="44">
        <v>0.99785000000000001</v>
      </c>
      <c r="I30" s="44"/>
      <c r="J30" s="42">
        <v>50</v>
      </c>
      <c r="K30" s="45">
        <f t="shared" si="0"/>
        <v>7929.52861616678</v>
      </c>
      <c r="L30" s="46"/>
      <c r="M30" s="6">
        <f>IF(J30="","",(K30/J30)/LOOKUP(RIGHT($D$2,3),定数!$A$6:$A$13,定数!$B$6:$B$13))</f>
        <v>1.4417324756666874</v>
      </c>
      <c r="N30" s="42">
        <v>2016</v>
      </c>
      <c r="O30" s="8">
        <v>43785</v>
      </c>
      <c r="P30" s="44">
        <v>1.00525</v>
      </c>
      <c r="Q30" s="44"/>
      <c r="R30" s="47">
        <f>IF(P30="","",T30*M30*LOOKUP(RIGHT($D$2,3),定数!$A$6:$A$13,定数!$B$6:$B$13))</f>
        <v>11735.702351926775</v>
      </c>
      <c r="S30" s="47"/>
      <c r="T30" s="48">
        <f t="shared" si="3"/>
        <v>73.999999999999616</v>
      </c>
      <c r="U30" s="48"/>
      <c r="V30" t="str">
        <f t="shared" si="5"/>
        <v/>
      </c>
      <c r="W30">
        <f t="shared" si="2"/>
        <v>0</v>
      </c>
    </row>
    <row r="31" spans="2:23" x14ac:dyDescent="0.2">
      <c r="B31" s="42">
        <v>23</v>
      </c>
      <c r="C31" s="43">
        <f t="shared" si="1"/>
        <v>276053.32289081946</v>
      </c>
      <c r="D31" s="43"/>
      <c r="E31" s="42">
        <v>2016</v>
      </c>
      <c r="F31" s="8">
        <v>43790</v>
      </c>
      <c r="G31" s="42" t="s">
        <v>4</v>
      </c>
      <c r="H31" s="44">
        <v>1.0102199999999999</v>
      </c>
      <c r="I31" s="44"/>
      <c r="J31" s="42">
        <v>24.7</v>
      </c>
      <c r="K31" s="45">
        <f t="shared" si="0"/>
        <v>8281.5996867245831</v>
      </c>
      <c r="L31" s="46"/>
      <c r="M31" s="6">
        <f>IF(J31="","",(K31/J31)/LOOKUP(RIGHT($D$2,3),定数!$A$6:$A$13,定数!$B$6:$B$13))</f>
        <v>3.0480676064499752</v>
      </c>
      <c r="N31" s="42">
        <v>2016</v>
      </c>
      <c r="O31" s="8">
        <v>43790</v>
      </c>
      <c r="P31" s="44">
        <v>1.0077499999999999</v>
      </c>
      <c r="Q31" s="44"/>
      <c r="R31" s="47">
        <f>IF(P31="","",T31*M31*LOOKUP(RIGHT($D$2,3),定数!$A$6:$A$13,定数!$B$6:$B$13))</f>
        <v>-8281.5996867244903</v>
      </c>
      <c r="S31" s="47"/>
      <c r="T31" s="48">
        <f t="shared" si="3"/>
        <v>-24.699999999999722</v>
      </c>
      <c r="U31" s="48"/>
      <c r="V31" t="str">
        <f t="shared" si="5"/>
        <v/>
      </c>
      <c r="W31">
        <f t="shared" si="2"/>
        <v>1</v>
      </c>
    </row>
    <row r="32" spans="2:23" x14ac:dyDescent="0.2">
      <c r="B32" s="42">
        <v>24</v>
      </c>
      <c r="C32" s="43">
        <f t="shared" si="1"/>
        <v>267771.72320409497</v>
      </c>
      <c r="D32" s="43"/>
      <c r="E32" s="42">
        <v>2017</v>
      </c>
      <c r="F32" s="8">
        <v>43483</v>
      </c>
      <c r="G32" s="42" t="s">
        <v>3</v>
      </c>
      <c r="H32" s="44">
        <v>1.0014400000000001</v>
      </c>
      <c r="I32" s="44"/>
      <c r="J32" s="42">
        <v>31.8</v>
      </c>
      <c r="K32" s="45">
        <f t="shared" si="0"/>
        <v>8033.151696122849</v>
      </c>
      <c r="L32" s="46"/>
      <c r="M32" s="6">
        <f>IF(J32="","",(K32/J32)/LOOKUP(RIGHT($D$2,3),定数!$A$6:$A$13,定数!$B$6:$B$13))</f>
        <v>2.2964984837400939</v>
      </c>
      <c r="N32" s="42">
        <v>2017</v>
      </c>
      <c r="O32" s="8">
        <v>43484</v>
      </c>
      <c r="P32" s="44">
        <v>1.0046200000000001</v>
      </c>
      <c r="Q32" s="44"/>
      <c r="R32" s="47">
        <f>IF(P32="","",T32*M32*LOOKUP(RIGHT($D$2,3),定数!$A$6:$A$13,定数!$B$6:$B$13))</f>
        <v>-8033.151696122748</v>
      </c>
      <c r="S32" s="47"/>
      <c r="T32" s="48">
        <f t="shared" si="3"/>
        <v>-31.799999999999606</v>
      </c>
      <c r="U32" s="48"/>
      <c r="V32" t="str">
        <f t="shared" si="5"/>
        <v/>
      </c>
      <c r="W32">
        <f t="shared" si="2"/>
        <v>2</v>
      </c>
    </row>
    <row r="33" spans="2:23" x14ac:dyDescent="0.2">
      <c r="B33" s="42">
        <v>25</v>
      </c>
      <c r="C33" s="43">
        <f t="shared" si="1"/>
        <v>259738.57150797223</v>
      </c>
      <c r="D33" s="43"/>
      <c r="E33" s="42">
        <v>2017</v>
      </c>
      <c r="F33" s="8">
        <v>43500</v>
      </c>
      <c r="G33" s="42" t="s">
        <v>4</v>
      </c>
      <c r="H33" s="44">
        <v>0.99400999999999995</v>
      </c>
      <c r="I33" s="44"/>
      <c r="J33" s="42">
        <v>33.799999999999997</v>
      </c>
      <c r="K33" s="45">
        <f t="shared" si="0"/>
        <v>7792.1571452391663</v>
      </c>
      <c r="L33" s="46"/>
      <c r="M33" s="6">
        <f>IF(J33="","",(K33/J33)/LOOKUP(RIGHT($D$2,3),定数!$A$6:$A$13,定数!$B$6:$B$13))</f>
        <v>2.0957926695102653</v>
      </c>
      <c r="N33" s="42">
        <v>2017</v>
      </c>
      <c r="O33" s="8">
        <v>43502</v>
      </c>
      <c r="P33" s="44">
        <v>0.99063000000000001</v>
      </c>
      <c r="Q33" s="44"/>
      <c r="R33" s="47">
        <f>IF(P33="","",T33*M33*LOOKUP(RIGHT($D$2,3),定数!$A$6:$A$13,定数!$B$6:$B$13))</f>
        <v>-7792.1571452390253</v>
      </c>
      <c r="S33" s="47"/>
      <c r="T33" s="48">
        <f t="shared" si="3"/>
        <v>-33.799999999999386</v>
      </c>
      <c r="U33" s="48"/>
      <c r="V33" t="str">
        <f t="shared" si="5"/>
        <v/>
      </c>
      <c r="W33">
        <f t="shared" si="2"/>
        <v>3</v>
      </c>
    </row>
    <row r="34" spans="2:23" x14ac:dyDescent="0.2">
      <c r="B34" s="42">
        <v>26</v>
      </c>
      <c r="C34" s="43">
        <f t="shared" si="1"/>
        <v>251946.41436273319</v>
      </c>
      <c r="D34" s="43"/>
      <c r="E34" s="42">
        <v>2017</v>
      </c>
      <c r="F34" s="8">
        <v>43561</v>
      </c>
      <c r="G34" s="42" t="s">
        <v>4</v>
      </c>
      <c r="H34" s="44">
        <v>1.0042199999999999</v>
      </c>
      <c r="I34" s="44"/>
      <c r="J34" s="42">
        <v>16.100000000000001</v>
      </c>
      <c r="K34" s="45">
        <f t="shared" si="0"/>
        <v>7558.3924308819951</v>
      </c>
      <c r="L34" s="46"/>
      <c r="M34" s="6">
        <f>IF(J34="","",(K34/J34)/LOOKUP(RIGHT($D$2,3),定数!$A$6:$A$13,定数!$B$6:$B$13))</f>
        <v>4.2678669852523967</v>
      </c>
      <c r="N34" s="42">
        <v>2017</v>
      </c>
      <c r="O34" s="8">
        <v>43561</v>
      </c>
      <c r="P34" s="44">
        <v>1.006535</v>
      </c>
      <c r="Q34" s="44"/>
      <c r="R34" s="47">
        <f>IF(P34="","",T34*M34*LOOKUP(RIGHT($D$2,3),定数!$A$6:$A$13,定数!$B$6:$B$13))</f>
        <v>10868.123277945542</v>
      </c>
      <c r="S34" s="47"/>
      <c r="T34" s="48">
        <f t="shared" si="3"/>
        <v>23.15000000000067</v>
      </c>
      <c r="U34" s="48"/>
      <c r="V34" t="str">
        <f t="shared" si="5"/>
        <v/>
      </c>
      <c r="W34">
        <f t="shared" si="2"/>
        <v>0</v>
      </c>
    </row>
    <row r="35" spans="2:23" x14ac:dyDescent="0.2">
      <c r="B35" s="42">
        <v>27</v>
      </c>
      <c r="C35" s="43">
        <f t="shared" si="1"/>
        <v>262814.53764067875</v>
      </c>
      <c r="D35" s="43"/>
      <c r="E35" s="42">
        <v>2017</v>
      </c>
      <c r="F35" s="8">
        <v>43568</v>
      </c>
      <c r="G35" s="42" t="s">
        <v>3</v>
      </c>
      <c r="H35" s="44">
        <v>1.0038400000000001</v>
      </c>
      <c r="I35" s="44"/>
      <c r="J35" s="42">
        <v>28.1</v>
      </c>
      <c r="K35" s="45">
        <f t="shared" si="0"/>
        <v>7884.4361292203621</v>
      </c>
      <c r="L35" s="46"/>
      <c r="M35" s="6">
        <f>IF(J35="","",(K35/J35)/LOOKUP(RIGHT($D$2,3),定数!$A$6:$A$13,定数!$B$6:$B$13))</f>
        <v>2.5507719602783441</v>
      </c>
      <c r="N35" s="42">
        <v>2017</v>
      </c>
      <c r="O35" s="8">
        <v>43573</v>
      </c>
      <c r="P35" s="44">
        <v>0.99972499999999997</v>
      </c>
      <c r="Q35" s="44"/>
      <c r="R35" s="47">
        <f>IF(P35="","",T35*M35*LOOKUP(RIGHT($D$2,3),定数!$A$6:$A$13,定数!$B$6:$B$13))</f>
        <v>11546.069278200181</v>
      </c>
      <c r="S35" s="47"/>
      <c r="T35" s="48">
        <f t="shared" si="3"/>
        <v>41.150000000000908</v>
      </c>
      <c r="U35" s="48"/>
      <c r="V35" t="str">
        <f t="shared" si="5"/>
        <v/>
      </c>
      <c r="W35">
        <f t="shared" si="2"/>
        <v>0</v>
      </c>
    </row>
    <row r="36" spans="2:23" x14ac:dyDescent="0.2">
      <c r="B36" s="42">
        <v>28</v>
      </c>
      <c r="C36" s="43">
        <f t="shared" si="1"/>
        <v>274360.60691887891</v>
      </c>
      <c r="D36" s="43"/>
      <c r="E36" s="42">
        <v>2017</v>
      </c>
      <c r="F36" s="8">
        <v>43573</v>
      </c>
      <c r="G36" s="42" t="s">
        <v>3</v>
      </c>
      <c r="H36" s="44">
        <v>1.00308</v>
      </c>
      <c r="I36" s="44"/>
      <c r="J36" s="42">
        <v>11.3</v>
      </c>
      <c r="K36" s="45">
        <f t="shared" si="0"/>
        <v>8230.8182075663663</v>
      </c>
      <c r="L36" s="46"/>
      <c r="M36" s="6">
        <f>IF(J36="","",(K36/J36)/LOOKUP(RIGHT($D$2,3),定数!$A$6:$A$13,定数!$B$6:$B$13))</f>
        <v>6.6217362892730218</v>
      </c>
      <c r="N36" s="42">
        <v>2017</v>
      </c>
      <c r="O36" s="8">
        <v>43573</v>
      </c>
      <c r="P36" s="44">
        <v>1.001485</v>
      </c>
      <c r="Q36" s="44"/>
      <c r="R36" s="47">
        <f>IF(P36="","",T36*M36*LOOKUP(RIGHT($D$2,3),定数!$A$6:$A$13,定数!$B$6:$B$13))</f>
        <v>11617.836319529613</v>
      </c>
      <c r="S36" s="47"/>
      <c r="T36" s="48">
        <f t="shared" si="3"/>
        <v>15.950000000000131</v>
      </c>
      <c r="U36" s="48"/>
      <c r="V36" t="str">
        <f t="shared" si="5"/>
        <v/>
      </c>
      <c r="W36">
        <f t="shared" si="2"/>
        <v>0</v>
      </c>
    </row>
    <row r="37" spans="2:23" x14ac:dyDescent="0.2">
      <c r="B37" s="42">
        <v>29</v>
      </c>
      <c r="C37" s="43">
        <f t="shared" si="1"/>
        <v>285978.44323840854</v>
      </c>
      <c r="D37" s="43"/>
      <c r="E37" s="42">
        <v>2017</v>
      </c>
      <c r="F37" s="8">
        <v>43607</v>
      </c>
      <c r="G37" s="42" t="s">
        <v>3</v>
      </c>
      <c r="H37" s="44">
        <v>0.97392000000000001</v>
      </c>
      <c r="I37" s="44"/>
      <c r="J37" s="42">
        <v>26.2</v>
      </c>
      <c r="K37" s="45">
        <f t="shared" si="0"/>
        <v>8579.3532971522563</v>
      </c>
      <c r="L37" s="46"/>
      <c r="M37" s="6">
        <f>IF(J37="","",(K37/J37)/LOOKUP(RIGHT($D$2,3),定数!$A$6:$A$13,定数!$B$6:$B$13))</f>
        <v>2.976874842870318</v>
      </c>
      <c r="N37" s="42">
        <v>2017</v>
      </c>
      <c r="O37" s="8">
        <v>43607</v>
      </c>
      <c r="P37" s="44">
        <v>0.97009000000000001</v>
      </c>
      <c r="Q37" s="44"/>
      <c r="R37" s="47">
        <f>IF(P37="","",T37*M37*LOOKUP(RIGHT($D$2,3),定数!$A$6:$A$13,定数!$B$6:$B$13))</f>
        <v>12541.573713012649</v>
      </c>
      <c r="S37" s="47"/>
      <c r="T37" s="48">
        <f t="shared" si="3"/>
        <v>38.299999999999997</v>
      </c>
      <c r="U37" s="48"/>
      <c r="V37" t="str">
        <f t="shared" si="5"/>
        <v/>
      </c>
      <c r="W37">
        <f t="shared" si="2"/>
        <v>0</v>
      </c>
    </row>
    <row r="38" spans="2:23" x14ac:dyDescent="0.2">
      <c r="B38" s="42">
        <v>30</v>
      </c>
      <c r="C38" s="43">
        <f t="shared" si="1"/>
        <v>298520.01695142116</v>
      </c>
      <c r="D38" s="43"/>
      <c r="E38" s="42">
        <v>2017</v>
      </c>
      <c r="F38" s="8">
        <v>43608</v>
      </c>
      <c r="G38" s="42" t="s">
        <v>3</v>
      </c>
      <c r="H38" s="44">
        <v>0.97062000000000004</v>
      </c>
      <c r="I38" s="44"/>
      <c r="J38" s="42">
        <v>26.6</v>
      </c>
      <c r="K38" s="45">
        <f t="shared" si="0"/>
        <v>8955.600508542635</v>
      </c>
      <c r="L38" s="46"/>
      <c r="M38" s="6">
        <f>IF(J38="","",(K38/J38)/LOOKUP(RIGHT($D$2,3),定数!$A$6:$A$13,定数!$B$6:$B$13))</f>
        <v>3.0606973713406131</v>
      </c>
      <c r="N38" s="42">
        <v>2017</v>
      </c>
      <c r="O38" s="8">
        <v>43608</v>
      </c>
      <c r="P38" s="44">
        <v>0.97328000000000003</v>
      </c>
      <c r="Q38" s="44"/>
      <c r="R38" s="47">
        <f>IF(P38="","",T38*M38*LOOKUP(RIGHT($D$2,3),定数!$A$6:$A$13,定数!$B$6:$B$13))</f>
        <v>-8955.6005085426204</v>
      </c>
      <c r="S38" s="47"/>
      <c r="T38" s="48">
        <f t="shared" si="3"/>
        <v>-26.599999999999959</v>
      </c>
      <c r="U38" s="48"/>
      <c r="V38" t="str">
        <f t="shared" si="5"/>
        <v/>
      </c>
      <c r="W38">
        <f t="shared" si="2"/>
        <v>1</v>
      </c>
    </row>
    <row r="39" spans="2:23" x14ac:dyDescent="0.2">
      <c r="B39" s="42">
        <v>31</v>
      </c>
      <c r="C39" s="43">
        <f t="shared" si="1"/>
        <v>289564.41644287854</v>
      </c>
      <c r="D39" s="43"/>
      <c r="E39" s="42">
        <v>2017</v>
      </c>
      <c r="F39" s="8">
        <v>43660</v>
      </c>
      <c r="G39" s="42" t="s">
        <v>4</v>
      </c>
      <c r="H39" s="44">
        <v>0.96718000000000004</v>
      </c>
      <c r="I39" s="44"/>
      <c r="J39" s="42">
        <v>13.6</v>
      </c>
      <c r="K39" s="45">
        <f t="shared" si="0"/>
        <v>8686.9324932863565</v>
      </c>
      <c r="L39" s="46"/>
      <c r="M39" s="6">
        <f>IF(J39="","",(K39/J39)/LOOKUP(RIGHT($D$2,3),定数!$A$6:$A$13,定数!$B$6:$B$13))</f>
        <v>5.8067730570095959</v>
      </c>
      <c r="N39" s="42">
        <v>2017</v>
      </c>
      <c r="O39" s="8">
        <v>43660</v>
      </c>
      <c r="P39" s="44">
        <v>0.96911999999999998</v>
      </c>
      <c r="Q39" s="44"/>
      <c r="R39" s="47">
        <f>IF(P39="","",T39*M39*LOOKUP(RIGHT($D$2,3),定数!$A$6:$A$13,定数!$B$6:$B$13))</f>
        <v>12391.653703658105</v>
      </c>
      <c r="S39" s="47"/>
      <c r="T39" s="48">
        <f t="shared" si="3"/>
        <v>19.399999999999416</v>
      </c>
      <c r="U39" s="48"/>
      <c r="V39" t="str">
        <f t="shared" si="5"/>
        <v/>
      </c>
      <c r="W39">
        <f t="shared" si="2"/>
        <v>0</v>
      </c>
    </row>
    <row r="40" spans="2:23" x14ac:dyDescent="0.2">
      <c r="B40" s="42">
        <v>32</v>
      </c>
      <c r="C40" s="43">
        <f t="shared" si="1"/>
        <v>301956.07014653663</v>
      </c>
      <c r="D40" s="43"/>
      <c r="E40" s="42">
        <v>2017</v>
      </c>
      <c r="F40" s="8">
        <v>43685</v>
      </c>
      <c r="G40" s="42" t="s">
        <v>4</v>
      </c>
      <c r="H40" s="44">
        <v>0.97372000000000003</v>
      </c>
      <c r="I40" s="44"/>
      <c r="J40" s="42">
        <v>24.1</v>
      </c>
      <c r="K40" s="45">
        <f t="shared" si="0"/>
        <v>9058.682104396099</v>
      </c>
      <c r="L40" s="46"/>
      <c r="M40" s="6">
        <f>IF(J40="","",(K40/J40)/LOOKUP(RIGHT($D$2,3),定数!$A$6:$A$13,定数!$B$6:$B$13))</f>
        <v>3.4170811408510366</v>
      </c>
      <c r="N40" s="42">
        <v>2017</v>
      </c>
      <c r="O40" s="8">
        <v>43685</v>
      </c>
      <c r="P40" s="44">
        <v>0.97131000000000001</v>
      </c>
      <c r="Q40" s="44"/>
      <c r="R40" s="47">
        <f>IF(P40="","",T40*M40*LOOKUP(RIGHT($D$2,3),定数!$A$6:$A$13,定数!$B$6:$B$13))</f>
        <v>-9058.6821043961863</v>
      </c>
      <c r="S40" s="47"/>
      <c r="T40" s="48">
        <f t="shared" si="3"/>
        <v>-24.100000000000232</v>
      </c>
      <c r="U40" s="48"/>
      <c r="V40" t="str">
        <f t="shared" si="5"/>
        <v/>
      </c>
      <c r="W40">
        <f t="shared" si="2"/>
        <v>1</v>
      </c>
    </row>
    <row r="41" spans="2:23" x14ac:dyDescent="0.2">
      <c r="B41" s="42">
        <v>33</v>
      </c>
      <c r="C41" s="43">
        <f t="shared" si="1"/>
        <v>292897.38804214046</v>
      </c>
      <c r="D41" s="43"/>
      <c r="E41" s="42">
        <v>2017</v>
      </c>
      <c r="F41" s="8">
        <v>43715</v>
      </c>
      <c r="G41" s="42" t="s">
        <v>3</v>
      </c>
      <c r="H41" s="44">
        <v>0.95077999999999996</v>
      </c>
      <c r="I41" s="44"/>
      <c r="J41" s="42">
        <v>43</v>
      </c>
      <c r="K41" s="45">
        <f t="shared" si="0"/>
        <v>8786.9216412642127</v>
      </c>
      <c r="L41" s="46"/>
      <c r="M41" s="6">
        <f>IF(J41="","",(K41/J41)/LOOKUP(RIGHT($D$2,3),定数!$A$6:$A$13,定数!$B$6:$B$13))</f>
        <v>1.8577001355738294</v>
      </c>
      <c r="N41" s="42">
        <v>2017</v>
      </c>
      <c r="O41" s="8">
        <v>43716</v>
      </c>
      <c r="P41" s="44">
        <v>0.94442999999999999</v>
      </c>
      <c r="Q41" s="44"/>
      <c r="R41" s="47">
        <f>IF(P41="","",T41*M41*LOOKUP(RIGHT($D$2,3),定数!$A$6:$A$13,定数!$B$6:$B$13))</f>
        <v>12976.035446983131</v>
      </c>
      <c r="S41" s="47"/>
      <c r="T41" s="48">
        <f t="shared" si="3"/>
        <v>63.499999999999666</v>
      </c>
      <c r="U41" s="48"/>
      <c r="V41" t="str">
        <f t="shared" si="5"/>
        <v/>
      </c>
      <c r="W41">
        <f t="shared" si="2"/>
        <v>0</v>
      </c>
    </row>
    <row r="42" spans="2:23" x14ac:dyDescent="0.2">
      <c r="B42" s="42">
        <v>34</v>
      </c>
      <c r="C42" s="43">
        <f t="shared" si="1"/>
        <v>305873.42348912358</v>
      </c>
      <c r="D42" s="43"/>
      <c r="E42" s="42">
        <v>2017</v>
      </c>
      <c r="F42" s="8">
        <v>43755</v>
      </c>
      <c r="G42" s="42" t="s">
        <v>4</v>
      </c>
      <c r="H42" s="44">
        <v>0.97633000000000003</v>
      </c>
      <c r="I42" s="44"/>
      <c r="J42" s="42">
        <v>34.1</v>
      </c>
      <c r="K42" s="45">
        <f t="shared" si="0"/>
        <v>9176.2027046737076</v>
      </c>
      <c r="L42" s="46"/>
      <c r="M42" s="6">
        <f>IF(J42="","",(K42/J42)/LOOKUP(RIGHT($D$2,3),定数!$A$6:$A$13,定数!$B$6:$B$13))</f>
        <v>2.4463350319044808</v>
      </c>
      <c r="N42" s="42">
        <v>2017</v>
      </c>
      <c r="O42" s="8">
        <v>43756</v>
      </c>
      <c r="P42" s="44">
        <v>0.98134500000000002</v>
      </c>
      <c r="Q42" s="44"/>
      <c r="R42" s="47">
        <f>IF(P42="","",T42*M42*LOOKUP(RIGHT($D$2,3),定数!$A$6:$A$13,定数!$B$6:$B$13))</f>
        <v>13495.207203501046</v>
      </c>
      <c r="S42" s="47"/>
      <c r="T42" s="48">
        <f t="shared" si="3"/>
        <v>50.14999999999992</v>
      </c>
      <c r="U42" s="48"/>
      <c r="V42" t="str">
        <f t="shared" si="5"/>
        <v/>
      </c>
      <c r="W42">
        <f t="shared" si="2"/>
        <v>0</v>
      </c>
    </row>
    <row r="43" spans="2:23" x14ac:dyDescent="0.2">
      <c r="B43" s="42">
        <v>35</v>
      </c>
      <c r="C43" s="43">
        <f t="shared" si="1"/>
        <v>319368.6306926246</v>
      </c>
      <c r="D43" s="43"/>
      <c r="E43" s="42">
        <v>2017</v>
      </c>
      <c r="F43" s="8">
        <v>43793</v>
      </c>
      <c r="G43" s="42" t="s">
        <v>3</v>
      </c>
      <c r="H43" s="44">
        <v>0.98111000000000004</v>
      </c>
      <c r="I43" s="44"/>
      <c r="J43" s="42">
        <v>11.9</v>
      </c>
      <c r="K43" s="45">
        <f t="shared" si="0"/>
        <v>9581.058920778738</v>
      </c>
      <c r="L43" s="46"/>
      <c r="M43" s="6">
        <f>IF(J43="","",(K43/J43)/LOOKUP(RIGHT($D$2,3),定数!$A$6:$A$13,定数!$B$6:$B$13))</f>
        <v>7.3193727431464763</v>
      </c>
      <c r="N43" s="42">
        <v>2017</v>
      </c>
      <c r="O43" s="8">
        <v>43793</v>
      </c>
      <c r="P43" s="44">
        <v>0.98229999999999995</v>
      </c>
      <c r="Q43" s="44"/>
      <c r="R43" s="47">
        <f>IF(P43="","",T43*M43*LOOKUP(RIGHT($D$2,3),定数!$A$6:$A$13,定数!$B$6:$B$13))</f>
        <v>-9581.0589207780395</v>
      </c>
      <c r="S43" s="47"/>
      <c r="T43" s="48">
        <f t="shared" si="3"/>
        <v>-11.899999999999133</v>
      </c>
      <c r="U43" s="48"/>
      <c r="V43" t="str">
        <f t="shared" si="5"/>
        <v/>
      </c>
      <c r="W43">
        <f t="shared" si="2"/>
        <v>1</v>
      </c>
    </row>
    <row r="44" spans="2:23" x14ac:dyDescent="0.2">
      <c r="B44" s="42">
        <v>36</v>
      </c>
      <c r="C44" s="43">
        <f t="shared" si="1"/>
        <v>309787.57177184656</v>
      </c>
      <c r="D44" s="43"/>
      <c r="E44" s="42">
        <v>2017</v>
      </c>
      <c r="F44" s="8">
        <v>43798</v>
      </c>
      <c r="G44" s="42" t="s">
        <v>3</v>
      </c>
      <c r="H44" s="44">
        <v>0.98170000000000002</v>
      </c>
      <c r="I44" s="44"/>
      <c r="J44" s="42">
        <v>31.4</v>
      </c>
      <c r="K44" s="45">
        <f t="shared" si="0"/>
        <v>9293.6271531553957</v>
      </c>
      <c r="L44" s="46"/>
      <c r="M44" s="6">
        <f>IF(J44="","",(K44/J44)/LOOKUP(RIGHT($D$2,3),定数!$A$6:$A$13,定数!$B$6:$B$13))</f>
        <v>2.6906853367560499</v>
      </c>
      <c r="N44" s="42">
        <v>2017</v>
      </c>
      <c r="O44" s="8">
        <v>43800</v>
      </c>
      <c r="P44" s="44">
        <v>0.98484000000000005</v>
      </c>
      <c r="Q44" s="44"/>
      <c r="R44" s="47">
        <f>IF(P44="","",T44*M44*LOOKUP(RIGHT($D$2,3),定数!$A$6:$A$13,定数!$B$6:$B$13))</f>
        <v>-9293.6271531554903</v>
      </c>
      <c r="S44" s="47"/>
      <c r="T44" s="48">
        <f t="shared" si="3"/>
        <v>-31.400000000000318</v>
      </c>
      <c r="U44" s="48"/>
      <c r="V44" t="str">
        <f t="shared" si="5"/>
        <v/>
      </c>
      <c r="W44">
        <f t="shared" si="2"/>
        <v>2</v>
      </c>
    </row>
    <row r="45" spans="2:23" x14ac:dyDescent="0.2">
      <c r="B45" s="42">
        <v>37</v>
      </c>
      <c r="C45" s="43">
        <f t="shared" si="1"/>
        <v>300493.94461869105</v>
      </c>
      <c r="D45" s="43"/>
      <c r="E45" s="42">
        <v>2018</v>
      </c>
      <c r="F45" s="8">
        <v>43482</v>
      </c>
      <c r="G45" s="42" t="s">
        <v>3</v>
      </c>
      <c r="H45" s="44">
        <v>0.96111999999999997</v>
      </c>
      <c r="I45" s="44"/>
      <c r="J45" s="42">
        <v>39.4</v>
      </c>
      <c r="K45" s="45">
        <f t="shared" si="0"/>
        <v>9014.8183385607317</v>
      </c>
      <c r="L45" s="46"/>
      <c r="M45" s="6">
        <f>IF(J45="","",(K45/J45)/LOOKUP(RIGHT($D$2,3),定数!$A$6:$A$13,定数!$B$6:$B$13))</f>
        <v>2.0800226900232421</v>
      </c>
      <c r="N45" s="42">
        <v>2018</v>
      </c>
      <c r="O45" s="8">
        <v>43483</v>
      </c>
      <c r="P45" s="44">
        <v>0.96506000000000003</v>
      </c>
      <c r="Q45" s="44"/>
      <c r="R45" s="47">
        <f>IF(P45="","",T45*M45*LOOKUP(RIGHT($D$2,3),定数!$A$6:$A$13,定数!$B$6:$B$13))</f>
        <v>-9014.8183385608572</v>
      </c>
      <c r="S45" s="47"/>
      <c r="T45" s="48">
        <f t="shared" si="3"/>
        <v>-39.400000000000546</v>
      </c>
      <c r="U45" s="48"/>
      <c r="V45" t="str">
        <f t="shared" si="5"/>
        <v/>
      </c>
      <c r="W45">
        <f t="shared" si="2"/>
        <v>3</v>
      </c>
    </row>
    <row r="46" spans="2:23" x14ac:dyDescent="0.2">
      <c r="B46" s="42">
        <v>38</v>
      </c>
      <c r="C46" s="43">
        <f t="shared" si="1"/>
        <v>291479.12628013018</v>
      </c>
      <c r="D46" s="43"/>
      <c r="E46" s="42">
        <v>2018</v>
      </c>
      <c r="F46" s="8">
        <v>43510</v>
      </c>
      <c r="G46" s="42" t="s">
        <v>3</v>
      </c>
      <c r="H46" s="44">
        <v>0.93181000000000003</v>
      </c>
      <c r="I46" s="44"/>
      <c r="J46" s="42">
        <v>35.9</v>
      </c>
      <c r="K46" s="45">
        <f t="shared" si="0"/>
        <v>8744.3737884039056</v>
      </c>
      <c r="L46" s="46"/>
      <c r="M46" s="6">
        <f>IF(J46="","",(K46/J46)/LOOKUP(RIGHT($D$2,3),定数!$A$6:$A$13,定数!$B$6:$B$13))</f>
        <v>2.214326104938948</v>
      </c>
      <c r="N46" s="42">
        <v>2018</v>
      </c>
      <c r="O46" s="8">
        <v>43510</v>
      </c>
      <c r="P46" s="44">
        <v>0.93540000000000001</v>
      </c>
      <c r="Q46" s="44"/>
      <c r="R46" s="47">
        <f>IF(P46="","",T46*M46*LOOKUP(RIGHT($D$2,3),定数!$A$6:$A$13,定数!$B$6:$B$13))</f>
        <v>-8744.3737884038619</v>
      </c>
      <c r="S46" s="47"/>
      <c r="T46" s="48">
        <f t="shared" si="3"/>
        <v>-35.899999999999821</v>
      </c>
      <c r="U46" s="48"/>
      <c r="V46" t="str">
        <f t="shared" si="5"/>
        <v/>
      </c>
      <c r="W46">
        <f t="shared" si="2"/>
        <v>4</v>
      </c>
    </row>
    <row r="47" spans="2:23" x14ac:dyDescent="0.2">
      <c r="B47" s="42">
        <v>39</v>
      </c>
      <c r="C47" s="43">
        <f t="shared" si="1"/>
        <v>282734.75249172631</v>
      </c>
      <c r="D47" s="43"/>
      <c r="E47" s="42">
        <v>2018</v>
      </c>
      <c r="F47" s="8">
        <v>43534</v>
      </c>
      <c r="G47" s="42" t="s">
        <v>4</v>
      </c>
      <c r="H47" s="44">
        <v>0.95115000000000005</v>
      </c>
      <c r="I47" s="44"/>
      <c r="J47" s="42">
        <v>24.2</v>
      </c>
      <c r="K47" s="45">
        <f t="shared" si="0"/>
        <v>8482.0425747517893</v>
      </c>
      <c r="L47" s="46"/>
      <c r="M47" s="6">
        <f>IF(J47="","",(K47/J47)/LOOKUP(RIGHT($D$2,3),定数!$A$6:$A$13,定数!$B$6:$B$13))</f>
        <v>3.1863420641441733</v>
      </c>
      <c r="N47" s="42">
        <v>2018</v>
      </c>
      <c r="O47" s="8">
        <v>43536</v>
      </c>
      <c r="P47" s="44">
        <v>0.94872999999999996</v>
      </c>
      <c r="Q47" s="44"/>
      <c r="R47" s="47">
        <f>IF(P47="","",T47*M47*LOOKUP(RIGHT($D$2,3),定数!$A$6:$A$13,定数!$B$6:$B$13))</f>
        <v>-8482.0425747521003</v>
      </c>
      <c r="S47" s="47"/>
      <c r="T47" s="48">
        <f t="shared" si="3"/>
        <v>-24.200000000000887</v>
      </c>
      <c r="U47" s="48"/>
      <c r="V47" t="str">
        <f t="shared" si="5"/>
        <v/>
      </c>
      <c r="W47">
        <f t="shared" si="2"/>
        <v>5</v>
      </c>
    </row>
    <row r="48" spans="2:23" x14ac:dyDescent="0.2">
      <c r="B48" s="42">
        <v>40</v>
      </c>
      <c r="C48" s="43">
        <f t="shared" si="1"/>
        <v>274252.70991697419</v>
      </c>
      <c r="D48" s="43"/>
      <c r="E48" s="42">
        <v>2018</v>
      </c>
      <c r="F48" s="8">
        <v>43550</v>
      </c>
      <c r="G48" s="42" t="s">
        <v>3</v>
      </c>
      <c r="H48" s="44">
        <v>0.94557999999999998</v>
      </c>
      <c r="I48" s="44"/>
      <c r="J48" s="42">
        <v>32.4</v>
      </c>
      <c r="K48" s="45">
        <f t="shared" si="0"/>
        <v>8227.5812975092249</v>
      </c>
      <c r="L48" s="46"/>
      <c r="M48" s="6">
        <f>IF(J48="","",(K48/J48)/LOOKUP(RIGHT($D$2,3),定数!$A$6:$A$13,定数!$B$6:$B$13))</f>
        <v>2.3085244942506242</v>
      </c>
      <c r="N48" s="42">
        <v>2018</v>
      </c>
      <c r="O48" s="8">
        <v>43551</v>
      </c>
      <c r="P48" s="44">
        <v>0.94882</v>
      </c>
      <c r="Q48" s="44"/>
      <c r="R48" s="47">
        <f>IF(P48="","",T48*M48*LOOKUP(RIGHT($D$2,3),定数!$A$6:$A$13,定数!$B$6:$B$13))</f>
        <v>-8227.5812975092776</v>
      </c>
      <c r="S48" s="47"/>
      <c r="T48" s="48">
        <f t="shared" si="3"/>
        <v>-32.400000000000205</v>
      </c>
      <c r="U48" s="48"/>
      <c r="V48" t="str">
        <f t="shared" si="5"/>
        <v/>
      </c>
      <c r="W48">
        <f t="shared" si="2"/>
        <v>6</v>
      </c>
    </row>
    <row r="49" spans="2:23" x14ac:dyDescent="0.2">
      <c r="B49" s="42">
        <v>41</v>
      </c>
      <c r="C49" s="43">
        <f t="shared" si="1"/>
        <v>266025.12861946493</v>
      </c>
      <c r="D49" s="43"/>
      <c r="E49" s="42">
        <v>2018</v>
      </c>
      <c r="F49" s="8">
        <v>43559</v>
      </c>
      <c r="G49" s="42" t="s">
        <v>4</v>
      </c>
      <c r="H49" s="44">
        <v>0.95994999999999997</v>
      </c>
      <c r="I49" s="44"/>
      <c r="J49" s="42">
        <v>48.8</v>
      </c>
      <c r="K49" s="45">
        <f t="shared" si="0"/>
        <v>7980.7538585839475</v>
      </c>
      <c r="L49" s="46"/>
      <c r="M49" s="6">
        <f>IF(J49="","",(K49/J49)/LOOKUP(RIGHT($D$2,3),定数!$A$6:$A$13,定数!$B$6:$B$13))</f>
        <v>1.4867276189612419</v>
      </c>
      <c r="N49" s="42">
        <v>2018</v>
      </c>
      <c r="O49" s="8">
        <v>43565</v>
      </c>
      <c r="P49" s="44">
        <v>0.95506999999999997</v>
      </c>
      <c r="Q49" s="44"/>
      <c r="R49" s="47">
        <f>IF(P49="","",T49*M49*LOOKUP(RIGHT($D$2,3),定数!$A$6:$A$13,定数!$B$6:$B$13))</f>
        <v>-7980.7538585839402</v>
      </c>
      <c r="S49" s="47"/>
      <c r="T49" s="48">
        <f t="shared" si="3"/>
        <v>-48.799999999999955</v>
      </c>
      <c r="U49" s="48"/>
      <c r="V49" t="str">
        <f t="shared" si="5"/>
        <v/>
      </c>
      <c r="W49">
        <f t="shared" si="2"/>
        <v>7</v>
      </c>
    </row>
    <row r="50" spans="2:23" x14ac:dyDescent="0.2">
      <c r="B50" s="42">
        <v>42</v>
      </c>
      <c r="C50" s="43">
        <f t="shared" si="1"/>
        <v>258044.37476088098</v>
      </c>
      <c r="D50" s="43"/>
      <c r="E50" s="42">
        <v>2018</v>
      </c>
      <c r="F50" s="8">
        <v>43579</v>
      </c>
      <c r="G50" s="42" t="s">
        <v>4</v>
      </c>
      <c r="H50" s="44">
        <v>0.97853999999999997</v>
      </c>
      <c r="I50" s="44"/>
      <c r="J50" s="42">
        <v>17.600000000000001</v>
      </c>
      <c r="K50" s="45">
        <f t="shared" si="0"/>
        <v>7741.3312428264289</v>
      </c>
      <c r="L50" s="46"/>
      <c r="M50" s="6">
        <f>IF(J50="","",(K50/J50)/LOOKUP(RIGHT($D$2,3),定数!$A$6:$A$13,定数!$B$6:$B$13))</f>
        <v>3.9986215097243947</v>
      </c>
      <c r="N50" s="42">
        <v>2018</v>
      </c>
      <c r="O50" s="8">
        <v>43579</v>
      </c>
      <c r="P50" s="44">
        <v>0.97677999999999998</v>
      </c>
      <c r="Q50" s="44"/>
      <c r="R50" s="47">
        <f>IF(P50="","",T50*M50*LOOKUP(RIGHT($D$2,3),定数!$A$6:$A$13,定数!$B$6:$B$13))</f>
        <v>-7741.3312428263571</v>
      </c>
      <c r="S50" s="47"/>
      <c r="T50" s="48">
        <f t="shared" si="3"/>
        <v>-17.599999999999838</v>
      </c>
      <c r="U50" s="48"/>
      <c r="V50" t="str">
        <f t="shared" si="5"/>
        <v/>
      </c>
      <c r="W50">
        <f t="shared" si="2"/>
        <v>8</v>
      </c>
    </row>
    <row r="51" spans="2:23" x14ac:dyDescent="0.2">
      <c r="B51" s="42">
        <v>43</v>
      </c>
      <c r="C51" s="43">
        <f t="shared" si="1"/>
        <v>250303.04351805462</v>
      </c>
      <c r="D51" s="43"/>
      <c r="E51" s="42">
        <v>2018</v>
      </c>
      <c r="F51" s="8">
        <v>43579</v>
      </c>
      <c r="G51" s="42" t="s">
        <v>4</v>
      </c>
      <c r="H51" s="44">
        <v>0.97931000000000001</v>
      </c>
      <c r="I51" s="44"/>
      <c r="J51" s="42">
        <v>26.1</v>
      </c>
      <c r="K51" s="45">
        <f t="shared" si="0"/>
        <v>7509.0913055416386</v>
      </c>
      <c r="L51" s="46"/>
      <c r="M51" s="6">
        <f>IF(J51="","",(K51/J51)/LOOKUP(RIGHT($D$2,3),定数!$A$6:$A$13,定数!$B$6:$B$13))</f>
        <v>2.6154967974718351</v>
      </c>
      <c r="N51" s="42">
        <v>2018</v>
      </c>
      <c r="O51" s="8">
        <v>43580</v>
      </c>
      <c r="P51" s="44">
        <v>0.98312500000000003</v>
      </c>
      <c r="Q51" s="44"/>
      <c r="R51" s="47">
        <f>IF(P51="","",T51*M51*LOOKUP(RIGHT($D$2,3),定数!$A$6:$A$13,定数!$B$6:$B$13))</f>
        <v>10975.932310590593</v>
      </c>
      <c r="S51" s="47"/>
      <c r="T51" s="48">
        <f t="shared" si="3"/>
        <v>38.150000000000126</v>
      </c>
      <c r="U51" s="48"/>
      <c r="V51" t="str">
        <f t="shared" si="5"/>
        <v/>
      </c>
      <c r="W51">
        <f t="shared" si="2"/>
        <v>0</v>
      </c>
    </row>
    <row r="52" spans="2:23" x14ac:dyDescent="0.2">
      <c r="B52" s="42">
        <v>44</v>
      </c>
      <c r="C52" s="43">
        <f t="shared" si="1"/>
        <v>261278.97582864523</v>
      </c>
      <c r="D52" s="43"/>
      <c r="E52" s="42">
        <v>2018</v>
      </c>
      <c r="F52" s="8">
        <v>43581</v>
      </c>
      <c r="G52" s="42" t="s">
        <v>4</v>
      </c>
      <c r="H52" s="44">
        <v>0.98314000000000001</v>
      </c>
      <c r="I52" s="44"/>
      <c r="J52" s="42">
        <v>14.5</v>
      </c>
      <c r="K52" s="45">
        <f t="shared" si="0"/>
        <v>7838.3692748593567</v>
      </c>
      <c r="L52" s="46"/>
      <c r="M52" s="6">
        <f>IF(J52="","",(K52/J52)/LOOKUP(RIGHT($D$2,3),定数!$A$6:$A$13,定数!$B$6:$B$13))</f>
        <v>4.9143381033600981</v>
      </c>
      <c r="N52" s="42">
        <v>2018</v>
      </c>
      <c r="O52" s="8">
        <v>43581</v>
      </c>
      <c r="P52" s="44">
        <v>0.98168999999999995</v>
      </c>
      <c r="Q52" s="44"/>
      <c r="R52" s="47">
        <f>IF(P52="","",T52*M52*LOOKUP(RIGHT($D$2,3),定数!$A$6:$A$13,定数!$B$6:$B$13))</f>
        <v>-7838.3692748596941</v>
      </c>
      <c r="S52" s="47"/>
      <c r="T52" s="48">
        <f t="shared" si="3"/>
        <v>-14.500000000000624</v>
      </c>
      <c r="U52" s="48"/>
      <c r="V52" t="str">
        <f t="shared" si="5"/>
        <v/>
      </c>
      <c r="W52">
        <f t="shared" si="2"/>
        <v>1</v>
      </c>
    </row>
    <row r="53" spans="2:23" x14ac:dyDescent="0.2">
      <c r="B53" s="42">
        <v>45</v>
      </c>
      <c r="C53" s="43">
        <f t="shared" si="1"/>
        <v>253440.60655378553</v>
      </c>
      <c r="D53" s="43"/>
      <c r="E53" s="42">
        <v>2018</v>
      </c>
      <c r="F53" s="8">
        <v>43587</v>
      </c>
      <c r="G53" s="42" t="s">
        <v>4</v>
      </c>
      <c r="H53" s="44">
        <v>0.99617999999999995</v>
      </c>
      <c r="I53" s="44"/>
      <c r="J53" s="42">
        <v>25.8</v>
      </c>
      <c r="K53" s="45">
        <f t="shared" si="0"/>
        <v>7603.2181966135659</v>
      </c>
      <c r="L53" s="46"/>
      <c r="M53" s="6">
        <f>IF(J53="","",(K53/J53)/LOOKUP(RIGHT($D$2,3),定数!$A$6:$A$13,定数!$B$6:$B$13))</f>
        <v>2.6790761792154916</v>
      </c>
      <c r="N53" s="42">
        <v>2018</v>
      </c>
      <c r="O53" s="8">
        <v>43588</v>
      </c>
      <c r="P53" s="44">
        <v>0.99995000000000001</v>
      </c>
      <c r="Q53" s="44"/>
      <c r="R53" s="47">
        <f>IF(P53="","",T53*M53*LOOKUP(RIGHT($D$2,3),定数!$A$6:$A$13,定数!$B$6:$B$13))</f>
        <v>11110.128915206795</v>
      </c>
      <c r="S53" s="47"/>
      <c r="T53" s="48">
        <f t="shared" si="3"/>
        <v>37.700000000000514</v>
      </c>
      <c r="U53" s="48"/>
      <c r="V53" t="str">
        <f t="shared" si="5"/>
        <v/>
      </c>
      <c r="W53">
        <f t="shared" si="2"/>
        <v>0</v>
      </c>
    </row>
    <row r="54" spans="2:23" x14ac:dyDescent="0.2">
      <c r="B54" s="42">
        <v>46</v>
      </c>
      <c r="C54" s="43">
        <f t="shared" si="1"/>
        <v>264550.73546899232</v>
      </c>
      <c r="D54" s="43"/>
      <c r="E54" s="42">
        <v>2018</v>
      </c>
      <c r="F54" s="8">
        <v>43621</v>
      </c>
      <c r="G54" s="42" t="s">
        <v>4</v>
      </c>
      <c r="H54" s="44">
        <v>0.98848999999999998</v>
      </c>
      <c r="I54" s="44"/>
      <c r="J54" s="42">
        <v>20</v>
      </c>
      <c r="K54" s="45">
        <f t="shared" si="0"/>
        <v>7936.5220640697698</v>
      </c>
      <c r="L54" s="46"/>
      <c r="M54" s="6">
        <f>IF(J54="","",(K54/J54)/LOOKUP(RIGHT($D$2,3),定数!$A$6:$A$13,定数!$B$6:$B$13))</f>
        <v>3.607510029122623</v>
      </c>
      <c r="N54" s="42">
        <v>2018</v>
      </c>
      <c r="O54" s="8">
        <v>43621</v>
      </c>
      <c r="P54" s="44">
        <v>0.98648999999999998</v>
      </c>
      <c r="Q54" s="44"/>
      <c r="R54" s="47">
        <f>IF(P54="","",T54*M54*LOOKUP(RIGHT($D$2,3),定数!$A$6:$A$13,定数!$B$6:$B$13))</f>
        <v>-7936.522064069778</v>
      </c>
      <c r="S54" s="47"/>
      <c r="T54" s="48">
        <f t="shared" si="3"/>
        <v>-20.000000000000018</v>
      </c>
      <c r="U54" s="48"/>
      <c r="V54" t="str">
        <f t="shared" si="5"/>
        <v/>
      </c>
      <c r="W54">
        <f t="shared" si="2"/>
        <v>1</v>
      </c>
    </row>
    <row r="55" spans="2:23" x14ac:dyDescent="0.2">
      <c r="B55" s="42">
        <v>47</v>
      </c>
      <c r="C55" s="43">
        <f t="shared" si="1"/>
        <v>256614.21340492254</v>
      </c>
      <c r="D55" s="43"/>
      <c r="E55" s="42">
        <v>2018</v>
      </c>
      <c r="F55" s="8">
        <v>43641</v>
      </c>
      <c r="G55" s="42" t="s">
        <v>3</v>
      </c>
      <c r="H55" s="44">
        <v>0.98673999999999995</v>
      </c>
      <c r="I55" s="44"/>
      <c r="J55" s="42">
        <v>22.2</v>
      </c>
      <c r="K55" s="45">
        <f t="shared" si="0"/>
        <v>7698.4264021476756</v>
      </c>
      <c r="L55" s="46"/>
      <c r="M55" s="6">
        <f>IF(J55="","",(K55/J55)/LOOKUP(RIGHT($D$2,3),定数!$A$6:$A$13,定数!$B$6:$B$13))</f>
        <v>3.1525087641882377</v>
      </c>
      <c r="N55" s="42">
        <v>2018</v>
      </c>
      <c r="O55" s="8">
        <v>43641</v>
      </c>
      <c r="P55" s="44">
        <v>0.98895999999999995</v>
      </c>
      <c r="Q55" s="44"/>
      <c r="R55" s="47">
        <f>IF(P55="","",T55*M55*LOOKUP(RIGHT($D$2,3),定数!$A$6:$A$13,定数!$B$6:$B$13))</f>
        <v>-7698.4264021476747</v>
      </c>
      <c r="S55" s="47"/>
      <c r="T55" s="48">
        <f t="shared" si="3"/>
        <v>-22.199999999999996</v>
      </c>
      <c r="U55" s="48"/>
      <c r="V55" t="str">
        <f t="shared" si="5"/>
        <v/>
      </c>
      <c r="W55">
        <f t="shared" si="2"/>
        <v>2</v>
      </c>
    </row>
    <row r="56" spans="2:23" x14ac:dyDescent="0.2">
      <c r="B56" s="42">
        <v>48</v>
      </c>
      <c r="C56" s="43">
        <f t="shared" si="1"/>
        <v>248915.78700277486</v>
      </c>
      <c r="D56" s="43"/>
      <c r="E56" s="42">
        <v>2018</v>
      </c>
      <c r="F56" s="8">
        <v>43641</v>
      </c>
      <c r="G56" s="42" t="s">
        <v>3</v>
      </c>
      <c r="H56" s="44">
        <v>0.98643999999999998</v>
      </c>
      <c r="I56" s="44"/>
      <c r="J56" s="42">
        <v>25</v>
      </c>
      <c r="K56" s="45">
        <f t="shared" si="0"/>
        <v>7467.4736100832451</v>
      </c>
      <c r="L56" s="46"/>
      <c r="M56" s="6">
        <f>IF(J56="","",(K56/J56)/LOOKUP(RIGHT($D$2,3),定数!$A$6:$A$13,定数!$B$6:$B$13))</f>
        <v>2.7154449491211801</v>
      </c>
      <c r="N56" s="42">
        <v>2018</v>
      </c>
      <c r="O56" s="8">
        <v>43642</v>
      </c>
      <c r="P56" s="44">
        <v>0.98894000000000004</v>
      </c>
      <c r="Q56" s="44"/>
      <c r="R56" s="47">
        <f>IF(P56="","",T56*M56*LOOKUP(RIGHT($D$2,3),定数!$A$6:$A$13,定数!$B$6:$B$13))</f>
        <v>-7467.473610083417</v>
      </c>
      <c r="S56" s="47"/>
      <c r="T56" s="48">
        <f t="shared" si="3"/>
        <v>-25.000000000000576</v>
      </c>
      <c r="U56" s="48"/>
      <c r="V56" t="str">
        <f t="shared" si="5"/>
        <v/>
      </c>
      <c r="W56">
        <f t="shared" si="2"/>
        <v>3</v>
      </c>
    </row>
    <row r="57" spans="2:23" x14ac:dyDescent="0.2">
      <c r="B57" s="42">
        <v>49</v>
      </c>
      <c r="C57" s="43">
        <f t="shared" si="1"/>
        <v>241448.31339269143</v>
      </c>
      <c r="D57" s="43"/>
      <c r="E57" s="42">
        <v>2018</v>
      </c>
      <c r="F57" s="8">
        <v>43657</v>
      </c>
      <c r="G57" s="42" t="s">
        <v>4</v>
      </c>
      <c r="H57" s="44">
        <v>0.99246000000000001</v>
      </c>
      <c r="I57" s="44"/>
      <c r="J57" s="42">
        <v>7</v>
      </c>
      <c r="K57" s="45">
        <f t="shared" si="0"/>
        <v>7243.4494017807428</v>
      </c>
      <c r="L57" s="46"/>
      <c r="M57" s="6">
        <f>IF(J57="","",(K57/J57)/LOOKUP(RIGHT($D$2,3),定数!$A$6:$A$13,定数!$B$6:$B$13))</f>
        <v>9.4070771451697972</v>
      </c>
      <c r="N57" s="42">
        <v>2018</v>
      </c>
      <c r="O57" s="8">
        <v>43657</v>
      </c>
      <c r="P57" s="44">
        <v>0.99175999999999997</v>
      </c>
      <c r="Q57" s="44"/>
      <c r="R57" s="47">
        <f>IF(P57="","",T57*M57*LOOKUP(RIGHT($D$2,3),定数!$A$6:$A$13,定数!$B$6:$B$13))</f>
        <v>-7243.4494017810948</v>
      </c>
      <c r="S57" s="47"/>
      <c r="T57" s="48">
        <f t="shared" si="3"/>
        <v>-7.0000000000003393</v>
      </c>
      <c r="U57" s="48"/>
      <c r="V57" t="str">
        <f t="shared" si="5"/>
        <v/>
      </c>
      <c r="W57">
        <f t="shared" si="2"/>
        <v>4</v>
      </c>
    </row>
    <row r="58" spans="2:23" x14ac:dyDescent="0.2">
      <c r="B58" s="42">
        <v>50</v>
      </c>
      <c r="C58" s="43">
        <f t="shared" si="1"/>
        <v>234204.86399091032</v>
      </c>
      <c r="D58" s="43"/>
      <c r="E58" s="42">
        <v>2018</v>
      </c>
      <c r="F58" s="8">
        <v>43657</v>
      </c>
      <c r="G58" s="42" t="s">
        <v>4</v>
      </c>
      <c r="H58" s="44">
        <v>0.99282000000000004</v>
      </c>
      <c r="I58" s="44"/>
      <c r="J58" s="42">
        <v>10.4</v>
      </c>
      <c r="K58" s="45">
        <f t="shared" si="0"/>
        <v>7026.1459197273098</v>
      </c>
      <c r="L58" s="46"/>
      <c r="M58" s="6">
        <f>IF(J58="","",(K58/J58)/LOOKUP(RIGHT($D$2,3),定数!$A$6:$A$13,定数!$B$6:$B$13))</f>
        <v>6.1417359438175785</v>
      </c>
      <c r="N58" s="42">
        <v>2018</v>
      </c>
      <c r="O58" s="8">
        <v>43657</v>
      </c>
      <c r="P58" s="44">
        <v>0.99177999999999999</v>
      </c>
      <c r="Q58" s="44"/>
      <c r="R58" s="47">
        <f>IF(P58="","",T58*M58*LOOKUP(RIGHT($D$2,3),定数!$A$6:$A$13,定数!$B$6:$B$13))</f>
        <v>-7026.1459197275863</v>
      </c>
      <c r="S58" s="47"/>
      <c r="T58" s="48">
        <f t="shared" si="3"/>
        <v>-10.400000000000409</v>
      </c>
      <c r="U58" s="48"/>
      <c r="V58" t="str">
        <f t="shared" si="5"/>
        <v/>
      </c>
      <c r="W58">
        <f t="shared" si="2"/>
        <v>5</v>
      </c>
    </row>
    <row r="59" spans="2:23" x14ac:dyDescent="0.2">
      <c r="B59" s="42">
        <v>51</v>
      </c>
      <c r="C59" s="43">
        <f t="shared" si="1"/>
        <v>227178.71807118272</v>
      </c>
      <c r="D59" s="43"/>
      <c r="E59" s="42">
        <v>2018</v>
      </c>
      <c r="F59" s="8">
        <v>43680</v>
      </c>
      <c r="G59" s="42" t="s">
        <v>4</v>
      </c>
      <c r="H59" s="44">
        <v>0.99565000000000003</v>
      </c>
      <c r="I59" s="44"/>
      <c r="J59" s="42">
        <v>25.2</v>
      </c>
      <c r="K59" s="45">
        <f t="shared" si="0"/>
        <v>6815.3615421354816</v>
      </c>
      <c r="L59" s="46"/>
      <c r="M59" s="6">
        <f>IF(J59="","",(K59/J59)/LOOKUP(RIGHT($D$2,3),定数!$A$6:$A$13,定数!$B$6:$B$13))</f>
        <v>2.4586441349695103</v>
      </c>
      <c r="N59" s="42">
        <v>2018</v>
      </c>
      <c r="O59" s="8">
        <v>43680</v>
      </c>
      <c r="P59" s="44">
        <v>0.99312999999999996</v>
      </c>
      <c r="Q59" s="44"/>
      <c r="R59" s="47">
        <f>IF(P59="","",T59*M59*LOOKUP(RIGHT($D$2,3),定数!$A$6:$A$13,定数!$B$6:$B$13))</f>
        <v>-6815.3615421356926</v>
      </c>
      <c r="S59" s="47"/>
      <c r="T59" s="48">
        <f t="shared" si="3"/>
        <v>-25.200000000000777</v>
      </c>
      <c r="U59" s="48"/>
      <c r="V59" t="str">
        <f t="shared" si="5"/>
        <v/>
      </c>
      <c r="W59">
        <f t="shared" si="2"/>
        <v>6</v>
      </c>
    </row>
    <row r="60" spans="2:23" x14ac:dyDescent="0.2">
      <c r="B60" s="42">
        <v>52</v>
      </c>
      <c r="C60" s="43">
        <f t="shared" si="1"/>
        <v>220363.35652904704</v>
      </c>
      <c r="D60" s="43"/>
      <c r="E60" s="42">
        <v>2018</v>
      </c>
      <c r="F60" s="8">
        <v>43740</v>
      </c>
      <c r="G60" s="42" t="s">
        <v>4</v>
      </c>
      <c r="H60" s="44">
        <v>0.98504999999999998</v>
      </c>
      <c r="I60" s="44"/>
      <c r="J60" s="42">
        <v>21.9</v>
      </c>
      <c r="K60" s="45">
        <f t="shared" si="0"/>
        <v>6610.9006958714108</v>
      </c>
      <c r="L60" s="46"/>
      <c r="M60" s="6">
        <f>IF(J60="","",(K60/J60)/LOOKUP(RIGHT($D$2,3),定数!$A$6:$A$13,定数!$B$6:$B$13))</f>
        <v>2.7442510153056916</v>
      </c>
      <c r="N60" s="42">
        <v>2018</v>
      </c>
      <c r="O60" s="8">
        <v>43741</v>
      </c>
      <c r="P60" s="44">
        <v>0.98823499999999997</v>
      </c>
      <c r="Q60" s="44"/>
      <c r="R60" s="47">
        <f>IF(P60="","",T60*M60*LOOKUP(RIGHT($D$2,3),定数!$A$6:$A$13,定数!$B$6:$B$13))</f>
        <v>9614.4834321234703</v>
      </c>
      <c r="S60" s="47"/>
      <c r="T60" s="48">
        <f t="shared" si="3"/>
        <v>31.849999999999934</v>
      </c>
      <c r="U60" s="48"/>
      <c r="V60" t="str">
        <f t="shared" si="5"/>
        <v/>
      </c>
      <c r="W60">
        <f t="shared" si="2"/>
        <v>0</v>
      </c>
    </row>
    <row r="61" spans="2:23" x14ac:dyDescent="0.2">
      <c r="B61" s="42">
        <v>53</v>
      </c>
      <c r="C61" s="43">
        <f t="shared" si="1"/>
        <v>229977.83996117051</v>
      </c>
      <c r="D61" s="43"/>
      <c r="E61" s="42">
        <v>2018</v>
      </c>
      <c r="F61" s="8">
        <v>43750</v>
      </c>
      <c r="G61" s="42" t="s">
        <v>3</v>
      </c>
      <c r="H61" s="44">
        <v>0.98829</v>
      </c>
      <c r="I61" s="44"/>
      <c r="J61" s="42">
        <v>38.9</v>
      </c>
      <c r="K61" s="45">
        <f t="shared" si="0"/>
        <v>6899.3351988351151</v>
      </c>
      <c r="L61" s="46"/>
      <c r="M61" s="6">
        <f>IF(J61="","",(K61/J61)/LOOKUP(RIGHT($D$2,3),定数!$A$6:$A$13,定数!$B$6:$B$13))</f>
        <v>1.6123709275146332</v>
      </c>
      <c r="N61" s="42">
        <v>2018</v>
      </c>
      <c r="O61" s="8">
        <v>43750</v>
      </c>
      <c r="P61" s="44">
        <v>0.99217999999999995</v>
      </c>
      <c r="Q61" s="44"/>
      <c r="R61" s="47">
        <f>IF(P61="","",T61*M61*LOOKUP(RIGHT($D$2,3),定数!$A$6:$A$13,定数!$B$6:$B$13))</f>
        <v>-6899.3351988350259</v>
      </c>
      <c r="S61" s="47"/>
      <c r="T61" s="48">
        <f t="shared" si="3"/>
        <v>-38.899999999999494</v>
      </c>
      <c r="U61" s="48"/>
      <c r="V61" t="str">
        <f t="shared" si="5"/>
        <v/>
      </c>
      <c r="W61">
        <f t="shared" si="2"/>
        <v>1</v>
      </c>
    </row>
    <row r="62" spans="2:23" x14ac:dyDescent="0.2">
      <c r="B62" s="42">
        <v>54</v>
      </c>
      <c r="C62" s="43">
        <f t="shared" si="1"/>
        <v>223078.50476233548</v>
      </c>
      <c r="D62" s="43"/>
      <c r="E62" s="42">
        <v>2018</v>
      </c>
      <c r="F62" s="8">
        <v>43754</v>
      </c>
      <c r="G62" s="42" t="s">
        <v>3</v>
      </c>
      <c r="H62" s="44">
        <v>0.98770000000000002</v>
      </c>
      <c r="I62" s="44"/>
      <c r="J62" s="42">
        <v>20.5</v>
      </c>
      <c r="K62" s="45">
        <f t="shared" si="0"/>
        <v>6692.3551428700639</v>
      </c>
      <c r="L62" s="46"/>
      <c r="M62" s="6">
        <f>IF(J62="","",(K62/J62)/LOOKUP(RIGHT($D$2,3),定数!$A$6:$A$13,定数!$B$6:$B$13))</f>
        <v>2.9677849857516914</v>
      </c>
      <c r="N62" s="42">
        <v>2018</v>
      </c>
      <c r="O62" s="8">
        <v>43754</v>
      </c>
      <c r="P62" s="44">
        <v>0.98975000000000002</v>
      </c>
      <c r="Q62" s="44"/>
      <c r="R62" s="47">
        <f>IF(P62="","",T62*M62*LOOKUP(RIGHT($D$2,3),定数!$A$6:$A$13,定数!$B$6:$B$13))</f>
        <v>-6692.3551428700521</v>
      </c>
      <c r="S62" s="47"/>
      <c r="T62" s="48">
        <f t="shared" si="3"/>
        <v>-20.499999999999964</v>
      </c>
      <c r="U62" s="48"/>
      <c r="V62" t="str">
        <f t="shared" si="5"/>
        <v/>
      </c>
      <c r="W62">
        <f t="shared" si="2"/>
        <v>2</v>
      </c>
    </row>
    <row r="63" spans="2:23" x14ac:dyDescent="0.2">
      <c r="B63" s="42">
        <v>55</v>
      </c>
      <c r="C63" s="43">
        <f t="shared" si="1"/>
        <v>216386.14961946543</v>
      </c>
      <c r="D63" s="43"/>
      <c r="E63" s="42">
        <v>2018</v>
      </c>
      <c r="F63" s="8">
        <v>43757</v>
      </c>
      <c r="G63" s="42" t="s">
        <v>4</v>
      </c>
      <c r="H63" s="44">
        <v>0.99636000000000002</v>
      </c>
      <c r="I63" s="44"/>
      <c r="J63" s="42">
        <v>29.5</v>
      </c>
      <c r="K63" s="45">
        <f t="shared" si="0"/>
        <v>6491.5844885839624</v>
      </c>
      <c r="L63" s="46"/>
      <c r="M63" s="6">
        <f>IF(J63="","",(K63/J63)/LOOKUP(RIGHT($D$2,3),定数!$A$6:$A$13,定数!$B$6:$B$13))</f>
        <v>2.0004882861583861</v>
      </c>
      <c r="N63" s="42">
        <v>2018</v>
      </c>
      <c r="O63" s="8">
        <v>43763</v>
      </c>
      <c r="P63" s="44">
        <v>1.000685</v>
      </c>
      <c r="Q63" s="44"/>
      <c r="R63" s="47">
        <f>IF(P63="","",T63*M63*LOOKUP(RIGHT($D$2,3),定数!$A$6:$A$13,定数!$B$6:$B$13))</f>
        <v>9517.3230213985735</v>
      </c>
      <c r="S63" s="47"/>
      <c r="T63" s="48">
        <f t="shared" si="3"/>
        <v>43.250000000000234</v>
      </c>
      <c r="U63" s="48"/>
      <c r="V63" t="str">
        <f t="shared" si="5"/>
        <v/>
      </c>
      <c r="W63">
        <f t="shared" si="2"/>
        <v>0</v>
      </c>
    </row>
    <row r="64" spans="2:23" x14ac:dyDescent="0.2">
      <c r="B64" s="42">
        <v>56</v>
      </c>
      <c r="C64" s="43">
        <f t="shared" si="1"/>
        <v>225903.472640864</v>
      </c>
      <c r="D64" s="43"/>
      <c r="E64" s="42">
        <v>2018</v>
      </c>
      <c r="F64" s="8">
        <v>43760</v>
      </c>
      <c r="G64" s="42" t="s">
        <v>4</v>
      </c>
      <c r="H64" s="44">
        <v>0.99739999999999995</v>
      </c>
      <c r="I64" s="44"/>
      <c r="J64" s="42">
        <v>34.700000000000003</v>
      </c>
      <c r="K64" s="45">
        <f t="shared" si="0"/>
        <v>6777.1041792259193</v>
      </c>
      <c r="L64" s="46"/>
      <c r="M64" s="6">
        <f>IF(J64="","",(K64/J64)/LOOKUP(RIGHT($D$2,3),定数!$A$6:$A$13,定数!$B$6:$B$13))</f>
        <v>1.775505417664637</v>
      </c>
      <c r="N64" s="42">
        <v>2018</v>
      </c>
      <c r="O64" s="8">
        <v>43762</v>
      </c>
      <c r="P64" s="44">
        <v>0.99392999999999998</v>
      </c>
      <c r="Q64" s="44"/>
      <c r="R64" s="47">
        <f>IF(P64="","",T64*M64*LOOKUP(RIGHT($D$2,3),定数!$A$6:$A$13,定数!$B$6:$B$13))</f>
        <v>-6777.1041792258675</v>
      </c>
      <c r="S64" s="47"/>
      <c r="T64" s="48">
        <f t="shared" si="3"/>
        <v>-34.699999999999733</v>
      </c>
      <c r="U64" s="48"/>
      <c r="V64" t="str">
        <f t="shared" si="5"/>
        <v/>
      </c>
      <c r="W64">
        <f t="shared" si="2"/>
        <v>1</v>
      </c>
    </row>
    <row r="65" spans="2:23" x14ac:dyDescent="0.2">
      <c r="B65" s="42">
        <v>57</v>
      </c>
      <c r="C65" s="43">
        <f t="shared" si="1"/>
        <v>219126.36846163814</v>
      </c>
      <c r="D65" s="43"/>
      <c r="E65" s="42">
        <v>2018</v>
      </c>
      <c r="F65" s="8">
        <v>43796</v>
      </c>
      <c r="G65" s="42" t="s">
        <v>4</v>
      </c>
      <c r="H65" s="44">
        <v>0.99899000000000004</v>
      </c>
      <c r="I65" s="44"/>
      <c r="J65" s="42">
        <v>15.2</v>
      </c>
      <c r="K65" s="45">
        <f t="shared" si="0"/>
        <v>6573.7910538491442</v>
      </c>
      <c r="L65" s="46"/>
      <c r="M65" s="6">
        <f>IF(J65="","",(K65/J65)/LOOKUP(RIGHT($D$2,3),定数!$A$6:$A$13,定数!$B$6:$B$13))</f>
        <v>3.9316932140246079</v>
      </c>
      <c r="N65" s="42">
        <v>2018</v>
      </c>
      <c r="O65" s="8">
        <v>43798</v>
      </c>
      <c r="P65" s="44">
        <v>0.99746999999999997</v>
      </c>
      <c r="Q65" s="44"/>
      <c r="R65" s="47">
        <f>IF(P65="","",T65*M65*LOOKUP(RIGHT($D$2,3),定数!$A$6:$A$13,定数!$B$6:$B$13))</f>
        <v>-6573.7910538494771</v>
      </c>
      <c r="S65" s="47"/>
      <c r="T65" s="48">
        <f t="shared" si="3"/>
        <v>-15.200000000000768</v>
      </c>
      <c r="U65" s="48"/>
      <c r="V65" t="str">
        <f t="shared" si="5"/>
        <v/>
      </c>
      <c r="W65">
        <f t="shared" si="2"/>
        <v>2</v>
      </c>
    </row>
    <row r="66" spans="2:23" x14ac:dyDescent="0.2">
      <c r="B66" s="42">
        <v>58</v>
      </c>
      <c r="C66" s="43">
        <f t="shared" si="1"/>
        <v>212552.57740778866</v>
      </c>
      <c r="D66" s="43"/>
      <c r="E66" s="42">
        <v>2018</v>
      </c>
      <c r="F66" s="8">
        <v>43796</v>
      </c>
      <c r="G66" s="42" t="s">
        <v>4</v>
      </c>
      <c r="H66" s="44">
        <v>0.99983</v>
      </c>
      <c r="I66" s="44"/>
      <c r="J66" s="42">
        <v>23.3</v>
      </c>
      <c r="K66" s="45">
        <f t="shared" si="0"/>
        <v>6376.5773222336593</v>
      </c>
      <c r="L66" s="46"/>
      <c r="M66" s="6">
        <f>IF(J66="","",(K66/J66)/LOOKUP(RIGHT($D$2,3),定数!$A$6:$A$13,定数!$B$6:$B$13))</f>
        <v>2.4879349677072411</v>
      </c>
      <c r="N66" s="42">
        <v>2018</v>
      </c>
      <c r="O66" s="8">
        <v>43798</v>
      </c>
      <c r="P66" s="44">
        <v>0.99750000000000005</v>
      </c>
      <c r="Q66" s="44"/>
      <c r="R66" s="47">
        <f>IF(P66="","",T66*M66*LOOKUP(RIGHT($D$2,3),定数!$A$6:$A$13,定数!$B$6:$B$13))</f>
        <v>-6376.5773222335038</v>
      </c>
      <c r="S66" s="47"/>
      <c r="T66" s="48">
        <f t="shared" si="3"/>
        <v>-23.299999999999432</v>
      </c>
      <c r="U66" s="48"/>
      <c r="V66" t="str">
        <f t="shared" si="5"/>
        <v/>
      </c>
      <c r="W66">
        <f t="shared" si="2"/>
        <v>3</v>
      </c>
    </row>
    <row r="67" spans="2:23" x14ac:dyDescent="0.2">
      <c r="B67" s="42">
        <v>59</v>
      </c>
      <c r="C67" s="43">
        <f t="shared" si="1"/>
        <v>206176.00008555516</v>
      </c>
      <c r="D67" s="43"/>
      <c r="E67" s="42">
        <v>2018</v>
      </c>
      <c r="F67" s="8">
        <v>43812</v>
      </c>
      <c r="G67" s="42" t="s">
        <v>4</v>
      </c>
      <c r="H67" s="44">
        <v>0.99348000000000003</v>
      </c>
      <c r="I67" s="44"/>
      <c r="J67" s="42">
        <v>22.3</v>
      </c>
      <c r="K67" s="45">
        <f t="shared" si="0"/>
        <v>6185.2800025666547</v>
      </c>
      <c r="L67" s="46"/>
      <c r="M67" s="6">
        <f>IF(J67="","",(K67/J67)/LOOKUP(RIGHT($D$2,3),定数!$A$6:$A$13,定数!$B$6:$B$13))</f>
        <v>2.5215165114417672</v>
      </c>
      <c r="N67" s="42">
        <v>2018</v>
      </c>
      <c r="O67" s="8">
        <v>43812</v>
      </c>
      <c r="P67" s="44">
        <v>0.99124999999999996</v>
      </c>
      <c r="Q67" s="44"/>
      <c r="R67" s="47">
        <f>IF(P67="","",T67*M67*LOOKUP(RIGHT($D$2,3),定数!$A$6:$A$13,定数!$B$6:$B$13))</f>
        <v>-6185.2800025668357</v>
      </c>
      <c r="S67" s="47"/>
      <c r="T67" s="48">
        <f t="shared" si="3"/>
        <v>-22.300000000000651</v>
      </c>
      <c r="U67" s="48"/>
      <c r="V67" t="str">
        <f t="shared" si="5"/>
        <v/>
      </c>
      <c r="W67">
        <f t="shared" si="2"/>
        <v>4</v>
      </c>
    </row>
    <row r="68" spans="2:23" x14ac:dyDescent="0.2">
      <c r="B68" s="42">
        <v>60</v>
      </c>
      <c r="C68" s="43">
        <f t="shared" si="1"/>
        <v>199990.72008298832</v>
      </c>
      <c r="D68" s="43"/>
      <c r="E68" s="42">
        <v>2018</v>
      </c>
      <c r="F68" s="8">
        <v>43818</v>
      </c>
      <c r="G68" s="42" t="s">
        <v>3</v>
      </c>
      <c r="H68" s="44">
        <v>0.99168000000000001</v>
      </c>
      <c r="I68" s="44"/>
      <c r="J68" s="42">
        <v>19.8</v>
      </c>
      <c r="K68" s="45">
        <f t="shared" si="0"/>
        <v>5999.7216024896497</v>
      </c>
      <c r="L68" s="46"/>
      <c r="M68" s="6">
        <f>IF(J68="","",(K68/J68)/LOOKUP(RIGHT($D$2,3),定数!$A$6:$A$13,定数!$B$6:$B$13))</f>
        <v>2.754693114090748</v>
      </c>
      <c r="N68" s="42">
        <v>2018</v>
      </c>
      <c r="O68" s="8">
        <v>43818</v>
      </c>
      <c r="P68" s="44">
        <v>0.99365999999999999</v>
      </c>
      <c r="Q68" s="44"/>
      <c r="R68" s="47">
        <f>IF(P68="","",T68*M68*LOOKUP(RIGHT($D$2,3),定数!$A$6:$A$13,定数!$B$6:$B$13))</f>
        <v>-5999.7216024895943</v>
      </c>
      <c r="S68" s="47"/>
      <c r="T68" s="48">
        <f t="shared" si="3"/>
        <v>-19.79999999999982</v>
      </c>
      <c r="U68" s="48"/>
      <c r="V68" t="str">
        <f t="shared" si="5"/>
        <v/>
      </c>
      <c r="W68">
        <f t="shared" si="2"/>
        <v>5</v>
      </c>
    </row>
    <row r="69" spans="2:23" x14ac:dyDescent="0.2">
      <c r="B69" s="42">
        <v>61</v>
      </c>
      <c r="C69" s="43">
        <f t="shared" si="1"/>
        <v>193990.99848049873</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47" priority="5" stopIfTrue="1" operator="equal">
      <formula>"買"</formula>
    </cfRule>
    <cfRule type="cellIs" dxfId="46" priority="6" stopIfTrue="1" operator="equal">
      <formula>"売"</formula>
    </cfRule>
  </conditionalFormatting>
  <conditionalFormatting sqref="G9:G11 G14:G45 G47:G108">
    <cfRule type="cellIs" dxfId="45" priority="7" stopIfTrue="1" operator="equal">
      <formula>"買"</formula>
    </cfRule>
    <cfRule type="cellIs" dxfId="44" priority="8" stopIfTrue="1" operator="equal">
      <formula>"売"</formula>
    </cfRule>
  </conditionalFormatting>
  <conditionalFormatting sqref="G12">
    <cfRule type="cellIs" dxfId="43" priority="3" stopIfTrue="1" operator="equal">
      <formula>"買"</formula>
    </cfRule>
    <cfRule type="cellIs" dxfId="42" priority="4" stopIfTrue="1" operator="equal">
      <formula>"売"</formula>
    </cfRule>
  </conditionalFormatting>
  <conditionalFormatting sqref="G13">
    <cfRule type="cellIs" dxfId="41" priority="1" stopIfTrue="1" operator="equal">
      <formula>"買"</formula>
    </cfRule>
    <cfRule type="cellIs" dxfId="40" priority="2" stopIfTrue="1" operator="equal">
      <formula>"売"</formula>
    </cfRule>
  </conditionalFormatting>
  <dataValidations count="1">
    <dataValidation type="list" allowBlank="1" showInputMessage="1" showErrorMessage="1" sqref="G9:G108" xr:uid="{FB5F8D97-E5D4-4B09-853A-B1DAFF3F1186}">
      <formula1>"買,売"</formula1>
    </dataValidation>
  </dataValidation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6945-1B12-41A4-8B3F-97520C34ECBE}">
  <dimension ref="B2:W109"/>
  <sheetViews>
    <sheetView zoomScale="115" zoomScaleNormal="115" workbookViewId="0">
      <pane ySplit="8" topLeftCell="A55" activePane="bottomLeft" state="frozen"/>
      <selection pane="bottomLeft" activeCell="M67" sqref="M67"/>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59</v>
      </c>
      <c r="I2" s="76"/>
      <c r="J2" s="61" t="s">
        <v>7</v>
      </c>
      <c r="K2" s="61"/>
      <c r="L2" s="81">
        <v>300000</v>
      </c>
      <c r="M2" s="80"/>
      <c r="N2" s="61" t="s">
        <v>8</v>
      </c>
      <c r="O2" s="61"/>
      <c r="P2" s="77">
        <f>SUM(L2,D4)</f>
        <v>233057.4887230458</v>
      </c>
      <c r="Q2" s="76"/>
      <c r="R2" s="1"/>
      <c r="S2" s="1"/>
      <c r="T2" s="1"/>
    </row>
    <row r="3" spans="2:23" ht="57" customHeight="1" x14ac:dyDescent="0.2">
      <c r="B3" s="61" t="s">
        <v>9</v>
      </c>
      <c r="C3" s="61"/>
      <c r="D3" s="78" t="s">
        <v>38</v>
      </c>
      <c r="E3" s="78"/>
      <c r="F3" s="78"/>
      <c r="G3" s="78"/>
      <c r="H3" s="78"/>
      <c r="I3" s="78"/>
      <c r="J3" s="61" t="s">
        <v>10</v>
      </c>
      <c r="K3" s="61"/>
      <c r="L3" s="78" t="s">
        <v>63</v>
      </c>
      <c r="M3" s="79"/>
      <c r="N3" s="79"/>
      <c r="O3" s="79"/>
      <c r="P3" s="79"/>
      <c r="Q3" s="79"/>
      <c r="R3" s="1"/>
      <c r="S3" s="1"/>
    </row>
    <row r="4" spans="2:23" x14ac:dyDescent="0.2">
      <c r="B4" s="61" t="s">
        <v>11</v>
      </c>
      <c r="C4" s="61"/>
      <c r="D4" s="59">
        <f>SUM($R$9:$S$993)</f>
        <v>-66942.511276954203</v>
      </c>
      <c r="E4" s="59"/>
      <c r="F4" s="61" t="s">
        <v>12</v>
      </c>
      <c r="G4" s="61"/>
      <c r="H4" s="75">
        <f>SUM($T$9:$U$108)</f>
        <v>-238.70000000000394</v>
      </c>
      <c r="I4" s="76"/>
      <c r="J4" s="58" t="s">
        <v>13</v>
      </c>
      <c r="K4" s="58"/>
      <c r="L4" s="77">
        <f>MAX($C$9:$D$990)-C9</f>
        <v>62399.654274653702</v>
      </c>
      <c r="M4" s="77"/>
      <c r="N4" s="58" t="s">
        <v>14</v>
      </c>
      <c r="O4" s="58"/>
      <c r="P4" s="59">
        <f>SUMIF(R9:S990,"&lt;0",R9:S990)</f>
        <v>-370659.40084851795</v>
      </c>
      <c r="Q4" s="59"/>
      <c r="R4" s="1"/>
      <c r="S4" s="1"/>
      <c r="T4" s="1"/>
    </row>
    <row r="5" spans="2:23" x14ac:dyDescent="0.2">
      <c r="B5" s="40" t="s">
        <v>15</v>
      </c>
      <c r="C5" s="39">
        <f>COUNTIF($R$9:$R$990,"&gt;0")</f>
        <v>18</v>
      </c>
      <c r="D5" s="38" t="s">
        <v>16</v>
      </c>
      <c r="E5" s="16">
        <f>COUNTIF($R$9:$R$990,"&lt;0")</f>
        <v>42</v>
      </c>
      <c r="F5" s="38" t="s">
        <v>17</v>
      </c>
      <c r="G5" s="39">
        <f>COUNTIF($R$9:$R$990,"=0")</f>
        <v>0</v>
      </c>
      <c r="H5" s="38" t="s">
        <v>18</v>
      </c>
      <c r="I5" s="3">
        <f>C5/SUM(C5,E5,G5)</f>
        <v>0.3</v>
      </c>
      <c r="J5" s="60" t="s">
        <v>19</v>
      </c>
      <c r="K5" s="61"/>
      <c r="L5" s="62">
        <f>MAX(V9:V993)</f>
        <v>2</v>
      </c>
      <c r="M5" s="63"/>
      <c r="N5" s="18" t="s">
        <v>20</v>
      </c>
      <c r="O5" s="9"/>
      <c r="P5" s="62">
        <f>MAX(W9:W993)</f>
        <v>8</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2016</v>
      </c>
      <c r="F9" s="8">
        <v>43512</v>
      </c>
      <c r="G9" s="42" t="s">
        <v>4</v>
      </c>
      <c r="H9" s="44">
        <v>0.98790999999999995</v>
      </c>
      <c r="I9" s="44"/>
      <c r="J9" s="42">
        <v>33.299999999999997</v>
      </c>
      <c r="K9" s="45">
        <f t="shared" ref="K9:K72" si="0">IF(J9="","",C9*0.03)</f>
        <v>9000</v>
      </c>
      <c r="L9" s="46"/>
      <c r="M9" s="6">
        <f>IF(J9="","",(K9/J9)/LOOKUP(RIGHT($D$2,3),定数!$A$6:$A$13,定数!$B$6:$B$13))</f>
        <v>2.4570024570024573</v>
      </c>
      <c r="N9" s="42">
        <v>2016</v>
      </c>
      <c r="O9" s="8">
        <v>43514</v>
      </c>
      <c r="P9" s="44">
        <v>0.99446999999999997</v>
      </c>
      <c r="Q9" s="44"/>
      <c r="R9" s="47">
        <f>IF(P9="","",T9*M9*LOOKUP(RIGHT($D$2,3),定数!$A$6:$A$13,定数!$B$6:$B$13))</f>
        <v>17729.729729729763</v>
      </c>
      <c r="S9" s="47"/>
      <c r="T9" s="48">
        <f>IF(P9="","",IF(G9="買",(P9-H9),(H9-P9))*IF(RIGHT($D$2,3)="JPY",100,10000))</f>
        <v>65.600000000000108</v>
      </c>
      <c r="U9" s="48"/>
      <c r="V9" s="35">
        <f>IF(T9&lt;&gt;"",IF(T9&gt;0,1+V8,0),"")</f>
        <v>1</v>
      </c>
      <c r="W9">
        <f>IF(T9&lt;&gt;"",IF(T9&lt;0,1+W8,0),"")</f>
        <v>0</v>
      </c>
    </row>
    <row r="10" spans="2:23" x14ac:dyDescent="0.2">
      <c r="B10" s="42">
        <v>2</v>
      </c>
      <c r="C10" s="43">
        <f t="shared" ref="C10:C73" si="1">IF(R9="","",C9+R9)</f>
        <v>317729.72972972976</v>
      </c>
      <c r="D10" s="43"/>
      <c r="E10" s="42">
        <v>2016</v>
      </c>
      <c r="F10" s="8">
        <v>43521</v>
      </c>
      <c r="G10" s="42" t="s">
        <v>3</v>
      </c>
      <c r="H10" s="44">
        <v>0.98775999999999997</v>
      </c>
      <c r="I10" s="44"/>
      <c r="J10" s="42">
        <v>28</v>
      </c>
      <c r="K10" s="45">
        <f t="shared" si="0"/>
        <v>9531.8918918918916</v>
      </c>
      <c r="L10" s="46"/>
      <c r="M10" s="6">
        <f>IF(J10="","",(K10/J10)/LOOKUP(RIGHT($D$2,3),定数!$A$6:$A$13,定数!$B$6:$B$13))</f>
        <v>3.0947700947700949</v>
      </c>
      <c r="N10" s="42">
        <v>2016</v>
      </c>
      <c r="O10" s="8">
        <v>43522</v>
      </c>
      <c r="P10" s="44">
        <v>0.99056</v>
      </c>
      <c r="Q10" s="44"/>
      <c r="R10" s="47">
        <f>IF(P10="","",T10*M10*LOOKUP(RIGHT($D$2,3),定数!$A$6:$A$13,定数!$B$6:$B$13))</f>
        <v>-9531.8918918919771</v>
      </c>
      <c r="S10" s="47"/>
      <c r="T10" s="48">
        <f>IF(P10="","",IF(G10="買",(P10-H10),(H10-P10))*IF(RIGHT($D$2,3)="JPY",100,10000))</f>
        <v>-28.000000000000249</v>
      </c>
      <c r="U10" s="48"/>
      <c r="V10" s="23">
        <f>IF(T10&lt;&gt;"",IF(T10&gt;0,1+V9,0),"")</f>
        <v>0</v>
      </c>
      <c r="W10">
        <f t="shared" ref="W10:W73" si="2">IF(T10&lt;&gt;"",IF(T10&lt;0,1+W9,0),"")</f>
        <v>1</v>
      </c>
    </row>
    <row r="11" spans="2:23" x14ac:dyDescent="0.2">
      <c r="B11" s="42">
        <v>3</v>
      </c>
      <c r="C11" s="43">
        <f t="shared" si="1"/>
        <v>308197.83783783781</v>
      </c>
      <c r="D11" s="43"/>
      <c r="E11" s="42">
        <v>2016</v>
      </c>
      <c r="F11" s="8">
        <v>43534</v>
      </c>
      <c r="G11" s="42" t="s">
        <v>3</v>
      </c>
      <c r="H11" s="44">
        <v>0.99373999999999996</v>
      </c>
      <c r="I11" s="44"/>
      <c r="J11" s="42">
        <v>42.6</v>
      </c>
      <c r="K11" s="45">
        <f t="shared" si="0"/>
        <v>9245.9351351351343</v>
      </c>
      <c r="L11" s="46"/>
      <c r="M11" s="6">
        <f>IF(J11="","",(K11/J11)/LOOKUP(RIGHT($D$2,3),定数!$A$6:$A$13,定数!$B$6:$B$13))</f>
        <v>1.9730975533792432</v>
      </c>
      <c r="N11" s="42">
        <v>2016</v>
      </c>
      <c r="O11" s="8">
        <v>43534</v>
      </c>
      <c r="P11" s="44">
        <v>0.998</v>
      </c>
      <c r="Q11" s="44"/>
      <c r="R11" s="47">
        <f>IF(P11="","",T11*M11*LOOKUP(RIGHT($D$2,3),定数!$A$6:$A$13,定数!$B$6:$B$13))</f>
        <v>-9245.9351351352234</v>
      </c>
      <c r="S11" s="47"/>
      <c r="T11" s="48">
        <f t="shared" ref="T11:T74" si="3">IF(P11="","",IF(G11="買",(P11-H11),(H11-P11))*IF(RIGHT($D$2,3)="JPY",100,10000))</f>
        <v>-42.600000000000414</v>
      </c>
      <c r="U11" s="48"/>
      <c r="V11" s="23">
        <f>IF(T11&lt;&gt;"",IF(T11&gt;0,1+V10,0),"")</f>
        <v>0</v>
      </c>
      <c r="W11">
        <f t="shared" si="2"/>
        <v>2</v>
      </c>
    </row>
    <row r="12" spans="2:23" x14ac:dyDescent="0.2">
      <c r="B12" s="42">
        <v>4</v>
      </c>
      <c r="C12" s="43">
        <f t="shared" si="1"/>
        <v>298951.90270270256</v>
      </c>
      <c r="D12" s="43"/>
      <c r="E12" s="42">
        <v>2016</v>
      </c>
      <c r="F12" s="8">
        <v>43542</v>
      </c>
      <c r="G12" s="42" t="s">
        <v>3</v>
      </c>
      <c r="H12" s="44">
        <v>0.96733999999999998</v>
      </c>
      <c r="I12" s="44"/>
      <c r="J12" s="42">
        <v>42.5</v>
      </c>
      <c r="K12" s="45">
        <f t="shared" si="0"/>
        <v>8968.5570810810768</v>
      </c>
      <c r="L12" s="46"/>
      <c r="M12" s="6">
        <f>IF(J12="","",(K12/J12)/LOOKUP(RIGHT($D$2,3),定数!$A$6:$A$13,定数!$B$6:$B$13))</f>
        <v>1.9184079317820484</v>
      </c>
      <c r="N12" s="42">
        <v>2016</v>
      </c>
      <c r="O12" s="8">
        <v>43545</v>
      </c>
      <c r="P12" s="44">
        <v>0.97158999999999995</v>
      </c>
      <c r="Q12" s="44"/>
      <c r="R12" s="47">
        <f>IF(P12="","",T12*M12*LOOKUP(RIGHT($D$2,3),定数!$A$6:$A$13,定数!$B$6:$B$13))</f>
        <v>-8968.5570810810259</v>
      </c>
      <c r="S12" s="47"/>
      <c r="T12" s="48">
        <f t="shared" si="3"/>
        <v>-42.499999999999758</v>
      </c>
      <c r="U12" s="48"/>
      <c r="V12" s="23">
        <f>IF(T12&lt;&gt;"",IF(T12&gt;0,1+V11,0),"")</f>
        <v>0</v>
      </c>
      <c r="W12">
        <f t="shared" si="2"/>
        <v>3</v>
      </c>
    </row>
    <row r="13" spans="2:23" x14ac:dyDescent="0.2">
      <c r="B13" s="42">
        <v>5</v>
      </c>
      <c r="C13" s="43">
        <f t="shared" si="1"/>
        <v>289983.34562162153</v>
      </c>
      <c r="D13" s="43"/>
      <c r="E13" s="42">
        <v>2016</v>
      </c>
      <c r="F13" s="8">
        <v>43548</v>
      </c>
      <c r="G13" s="42" t="s">
        <v>4</v>
      </c>
      <c r="H13" s="44">
        <v>0.97726000000000002</v>
      </c>
      <c r="I13" s="44"/>
      <c r="J13" s="42">
        <v>36.799999999999997</v>
      </c>
      <c r="K13" s="45">
        <f t="shared" si="0"/>
        <v>8699.5003686486452</v>
      </c>
      <c r="L13" s="46"/>
      <c r="M13" s="6">
        <f>IF(J13="","",(K13/J13)/LOOKUP(RIGHT($D$2,3),定数!$A$6:$A$13,定数!$B$6:$B$13))</f>
        <v>2.1490860594487762</v>
      </c>
      <c r="N13" s="42">
        <v>2016</v>
      </c>
      <c r="O13" s="8">
        <v>43552</v>
      </c>
      <c r="P13" s="44">
        <v>0.97358</v>
      </c>
      <c r="Q13" s="44"/>
      <c r="R13" s="47">
        <f>IF(P13="","",T13*M13*LOOKUP(RIGHT($D$2,3),定数!$A$6:$A$13,定数!$B$6:$B$13))</f>
        <v>-8699.5003686486853</v>
      </c>
      <c r="S13" s="47"/>
      <c r="T13" s="48">
        <f t="shared" si="3"/>
        <v>-36.800000000000168</v>
      </c>
      <c r="U13" s="48"/>
      <c r="V13" s="23">
        <f t="shared" ref="V13:V22" si="4">IF(T13&lt;&gt;"",IF(T13&gt;0,1+V12,0),"")</f>
        <v>0</v>
      </c>
      <c r="W13">
        <f t="shared" si="2"/>
        <v>4</v>
      </c>
    </row>
    <row r="14" spans="2:23" x14ac:dyDescent="0.2">
      <c r="B14" s="42">
        <v>6</v>
      </c>
      <c r="C14" s="43">
        <f t="shared" si="1"/>
        <v>281283.84525297285</v>
      </c>
      <c r="D14" s="43"/>
      <c r="E14" s="42">
        <v>2016</v>
      </c>
      <c r="F14" s="8">
        <v>43557</v>
      </c>
      <c r="G14" s="42" t="s">
        <v>3</v>
      </c>
      <c r="H14" s="44">
        <v>0.95704999999999996</v>
      </c>
      <c r="I14" s="44"/>
      <c r="J14" s="42">
        <v>23.6</v>
      </c>
      <c r="K14" s="45">
        <f t="shared" si="0"/>
        <v>8438.5153575891854</v>
      </c>
      <c r="L14" s="46"/>
      <c r="M14" s="6">
        <f>IF(J14="","",(K14/J14)/LOOKUP(RIGHT($D$2,3),定数!$A$6:$A$13,定数!$B$6:$B$13))</f>
        <v>3.2505837278848944</v>
      </c>
      <c r="N14" s="42">
        <v>2016</v>
      </c>
      <c r="O14" s="8">
        <v>43559</v>
      </c>
      <c r="P14" s="44">
        <v>0.95940999999999999</v>
      </c>
      <c r="Q14" s="44"/>
      <c r="R14" s="47">
        <f>IF(P14="","",T14*M14*LOOKUP(RIGHT($D$2,3),定数!$A$6:$A$13,定数!$B$6:$B$13))</f>
        <v>-8438.5153575892891</v>
      </c>
      <c r="S14" s="47"/>
      <c r="T14" s="48">
        <f t="shared" si="3"/>
        <v>-23.600000000000286</v>
      </c>
      <c r="U14" s="48"/>
      <c r="V14" s="23">
        <f t="shared" si="4"/>
        <v>0</v>
      </c>
      <c r="W14">
        <f t="shared" si="2"/>
        <v>5</v>
      </c>
    </row>
    <row r="15" spans="2:23" x14ac:dyDescent="0.2">
      <c r="B15" s="42">
        <v>7</v>
      </c>
      <c r="C15" s="43">
        <f t="shared" si="1"/>
        <v>272845.32989538356</v>
      </c>
      <c r="D15" s="43"/>
      <c r="E15" s="42">
        <v>2016</v>
      </c>
      <c r="F15" s="8">
        <v>43575</v>
      </c>
      <c r="G15" s="42" t="s">
        <v>3</v>
      </c>
      <c r="H15" s="44">
        <v>0.96072000000000002</v>
      </c>
      <c r="I15" s="44"/>
      <c r="J15" s="42">
        <v>16.399999999999999</v>
      </c>
      <c r="K15" s="45">
        <f t="shared" si="0"/>
        <v>8185.359896861507</v>
      </c>
      <c r="L15" s="46"/>
      <c r="M15" s="6">
        <f>IF(J15="","",(K15/J15)/LOOKUP(RIGHT($D$2,3),定数!$A$6:$A$13,定数!$B$6:$B$13))</f>
        <v>4.5373391889476204</v>
      </c>
      <c r="N15" s="42">
        <v>2016</v>
      </c>
      <c r="O15" s="8">
        <v>43575</v>
      </c>
      <c r="P15" s="44">
        <v>0.96235999999999999</v>
      </c>
      <c r="Q15" s="44"/>
      <c r="R15" s="47">
        <f>IF(P15="","",T15*M15*LOOKUP(RIGHT($D$2,3),定数!$A$6:$A$13,定数!$B$6:$B$13))</f>
        <v>-8185.3598968613824</v>
      </c>
      <c r="S15" s="47"/>
      <c r="T15" s="48">
        <f t="shared" si="3"/>
        <v>-16.39999999999975</v>
      </c>
      <c r="U15" s="48"/>
      <c r="V15" s="23">
        <f t="shared" si="4"/>
        <v>0</v>
      </c>
      <c r="W15">
        <f t="shared" si="2"/>
        <v>6</v>
      </c>
    </row>
    <row r="16" spans="2:23" x14ac:dyDescent="0.2">
      <c r="B16" s="42">
        <v>8</v>
      </c>
      <c r="C16" s="43">
        <f t="shared" si="1"/>
        <v>264659.9699985222</v>
      </c>
      <c r="D16" s="43"/>
      <c r="E16" s="42">
        <v>2016</v>
      </c>
      <c r="F16" s="8">
        <v>43583</v>
      </c>
      <c r="G16" s="42" t="s">
        <v>3</v>
      </c>
      <c r="H16" s="44">
        <v>0.96931999999999996</v>
      </c>
      <c r="I16" s="44"/>
      <c r="J16" s="42">
        <v>38.700000000000003</v>
      </c>
      <c r="K16" s="45">
        <f t="shared" si="0"/>
        <v>7939.799099955666</v>
      </c>
      <c r="L16" s="46"/>
      <c r="M16" s="6">
        <f>IF(J16="","",(K16/J16)/LOOKUP(RIGHT($D$2,3),定数!$A$6:$A$13,定数!$B$6:$B$13))</f>
        <v>1.8651160676428624</v>
      </c>
      <c r="N16" s="42">
        <v>2016</v>
      </c>
      <c r="O16" s="8">
        <v>43584</v>
      </c>
      <c r="P16" s="44">
        <v>0.96167999999999998</v>
      </c>
      <c r="Q16" s="44"/>
      <c r="R16" s="47">
        <f>IF(P16="","",T16*M16*LOOKUP(RIGHT($D$2,3),定数!$A$6:$A$13,定数!$B$6:$B$13))</f>
        <v>15674.435432470576</v>
      </c>
      <c r="S16" s="47"/>
      <c r="T16" s="48">
        <f t="shared" si="3"/>
        <v>76.399999999999807</v>
      </c>
      <c r="U16" s="48"/>
      <c r="V16" s="23">
        <f t="shared" si="4"/>
        <v>1</v>
      </c>
      <c r="W16">
        <f t="shared" si="2"/>
        <v>0</v>
      </c>
    </row>
    <row r="17" spans="2:23" x14ac:dyDescent="0.2">
      <c r="B17" s="42">
        <v>9</v>
      </c>
      <c r="C17" s="43">
        <f t="shared" si="1"/>
        <v>280334.40543099277</v>
      </c>
      <c r="D17" s="43"/>
      <c r="E17" s="42">
        <v>2016</v>
      </c>
      <c r="F17" s="8">
        <v>43594</v>
      </c>
      <c r="G17" s="42" t="s">
        <v>4</v>
      </c>
      <c r="H17" s="44">
        <v>0.97077999999999998</v>
      </c>
      <c r="I17" s="44"/>
      <c r="J17" s="42">
        <v>24.9</v>
      </c>
      <c r="K17" s="45">
        <f t="shared" si="0"/>
        <v>8410.0321629297832</v>
      </c>
      <c r="L17" s="46"/>
      <c r="M17" s="6">
        <f>IF(J17="","",(K17/J17)/LOOKUP(RIGHT($D$2,3),定数!$A$6:$A$13,定数!$B$6:$B$13))</f>
        <v>3.0704754154544665</v>
      </c>
      <c r="N17" s="42">
        <v>2016</v>
      </c>
      <c r="O17" s="8">
        <v>43596</v>
      </c>
      <c r="P17" s="44">
        <v>0.97565999999999997</v>
      </c>
      <c r="Q17" s="44"/>
      <c r="R17" s="47">
        <f>IF(P17="","",T17*M17*LOOKUP(RIGHT($D$2,3),定数!$A$6:$A$13,定数!$B$6:$B$13))</f>
        <v>16482.312030159559</v>
      </c>
      <c r="S17" s="47"/>
      <c r="T17" s="48">
        <f t="shared" si="3"/>
        <v>48.799999999999955</v>
      </c>
      <c r="U17" s="48"/>
      <c r="V17" s="23">
        <f t="shared" si="4"/>
        <v>2</v>
      </c>
      <c r="W17">
        <f t="shared" si="2"/>
        <v>0</v>
      </c>
    </row>
    <row r="18" spans="2:23" x14ac:dyDescent="0.2">
      <c r="B18" s="42">
        <v>10</v>
      </c>
      <c r="C18" s="43">
        <f t="shared" si="1"/>
        <v>296816.71746115235</v>
      </c>
      <c r="D18" s="43"/>
      <c r="E18" s="42">
        <v>2016</v>
      </c>
      <c r="F18" s="8">
        <v>43595</v>
      </c>
      <c r="G18" s="42" t="s">
        <v>4</v>
      </c>
      <c r="H18" s="44">
        <v>0.97211999999999998</v>
      </c>
      <c r="I18" s="44"/>
      <c r="J18" s="42">
        <v>21.1</v>
      </c>
      <c r="K18" s="45">
        <f t="shared" si="0"/>
        <v>8904.5015238345695</v>
      </c>
      <c r="L18" s="46"/>
      <c r="M18" s="6">
        <f>IF(J18="","",(K18/J18)/LOOKUP(RIGHT($D$2,3),定数!$A$6:$A$13,定数!$B$6:$B$13))</f>
        <v>3.8364935475375139</v>
      </c>
      <c r="N18" s="42">
        <v>2016</v>
      </c>
      <c r="O18" s="8">
        <v>43595</v>
      </c>
      <c r="P18" s="44">
        <v>0.97001000000000004</v>
      </c>
      <c r="Q18" s="44"/>
      <c r="R18" s="47">
        <f>IF(P18="","",T18*M18*LOOKUP(RIGHT($D$2,3),定数!$A$6:$A$13,定数!$B$6:$B$13))</f>
        <v>-8904.5015238343403</v>
      </c>
      <c r="S18" s="47"/>
      <c r="T18" s="48">
        <f t="shared" si="3"/>
        <v>-21.099999999999454</v>
      </c>
      <c r="U18" s="48"/>
      <c r="V18" s="23">
        <f t="shared" si="4"/>
        <v>0</v>
      </c>
      <c r="W18">
        <f t="shared" si="2"/>
        <v>1</v>
      </c>
    </row>
    <row r="19" spans="2:23" x14ac:dyDescent="0.2">
      <c r="B19" s="42">
        <v>11</v>
      </c>
      <c r="C19" s="43">
        <f t="shared" si="1"/>
        <v>287912.21593731799</v>
      </c>
      <c r="D19" s="43"/>
      <c r="E19" s="42">
        <v>2016</v>
      </c>
      <c r="F19" s="8">
        <v>43595</v>
      </c>
      <c r="G19" s="42" t="s">
        <v>4</v>
      </c>
      <c r="H19" s="44">
        <v>0.97252000000000005</v>
      </c>
      <c r="I19" s="44"/>
      <c r="J19" s="42">
        <v>27.4</v>
      </c>
      <c r="K19" s="45">
        <f t="shared" si="0"/>
        <v>8637.3664781195403</v>
      </c>
      <c r="L19" s="46"/>
      <c r="M19" s="6">
        <f>IF(J19="","",(K19/J19)/LOOKUP(RIGHT($D$2,3),定数!$A$6:$A$13,定数!$B$6:$B$13))</f>
        <v>2.8657486656003788</v>
      </c>
      <c r="N19" s="42">
        <v>2016</v>
      </c>
      <c r="O19" s="8">
        <v>43596</v>
      </c>
      <c r="P19" s="44">
        <v>0.96977999999999998</v>
      </c>
      <c r="Q19" s="44"/>
      <c r="R19" s="47">
        <f>IF(P19="","",T19*M19*LOOKUP(RIGHT($D$2,3),定数!$A$6:$A$13,定数!$B$6:$B$13))</f>
        <v>-8637.3664781197804</v>
      </c>
      <c r="S19" s="47"/>
      <c r="T19" s="48">
        <f t="shared" si="3"/>
        <v>-27.400000000000759</v>
      </c>
      <c r="U19" s="48"/>
      <c r="V19" s="23">
        <f t="shared" si="4"/>
        <v>0</v>
      </c>
      <c r="W19">
        <f t="shared" si="2"/>
        <v>2</v>
      </c>
    </row>
    <row r="20" spans="2:23" x14ac:dyDescent="0.2">
      <c r="B20" s="42">
        <v>12</v>
      </c>
      <c r="C20" s="43">
        <f t="shared" si="1"/>
        <v>279274.84945919819</v>
      </c>
      <c r="D20" s="43"/>
      <c r="E20" s="42">
        <v>2016</v>
      </c>
      <c r="F20" s="8">
        <v>43601</v>
      </c>
      <c r="G20" s="42" t="s">
        <v>4</v>
      </c>
      <c r="H20" s="44">
        <v>0.97733999999999999</v>
      </c>
      <c r="I20" s="44"/>
      <c r="J20" s="42">
        <v>26.5</v>
      </c>
      <c r="K20" s="45">
        <f t="shared" si="0"/>
        <v>8378.2454837759451</v>
      </c>
      <c r="L20" s="46"/>
      <c r="M20" s="6">
        <f>IF(J20="","",(K20/J20)/LOOKUP(RIGHT($D$2,3),定数!$A$6:$A$13,定数!$B$6:$B$13))</f>
        <v>2.8741836994085572</v>
      </c>
      <c r="N20" s="42">
        <v>2016</v>
      </c>
      <c r="O20" s="8">
        <v>43603</v>
      </c>
      <c r="P20" s="44">
        <v>0.98253999999999997</v>
      </c>
      <c r="Q20" s="44"/>
      <c r="R20" s="47">
        <f>IF(P20="","",T20*M20*LOOKUP(RIGHT($D$2,3),定数!$A$6:$A$13,定数!$B$6:$B$13))</f>
        <v>16440.330760616893</v>
      </c>
      <c r="S20" s="47"/>
      <c r="T20" s="48">
        <f t="shared" si="3"/>
        <v>51.999999999999822</v>
      </c>
      <c r="U20" s="48"/>
      <c r="V20" s="23">
        <f t="shared" si="4"/>
        <v>1</v>
      </c>
      <c r="W20">
        <f t="shared" si="2"/>
        <v>0</v>
      </c>
    </row>
    <row r="21" spans="2:23" x14ac:dyDescent="0.2">
      <c r="B21" s="42">
        <v>13</v>
      </c>
      <c r="C21" s="43">
        <f t="shared" si="1"/>
        <v>295715.18021981505</v>
      </c>
      <c r="D21" s="43"/>
      <c r="E21" s="42">
        <v>2016</v>
      </c>
      <c r="F21" s="8">
        <v>43612</v>
      </c>
      <c r="G21" s="42" t="s">
        <v>3</v>
      </c>
      <c r="H21" s="44">
        <v>0.98878999999999995</v>
      </c>
      <c r="I21" s="44"/>
      <c r="J21" s="42">
        <v>21.6</v>
      </c>
      <c r="K21" s="45">
        <f t="shared" si="0"/>
        <v>8871.4554065944521</v>
      </c>
      <c r="L21" s="46"/>
      <c r="M21" s="6">
        <f>IF(J21="","",(K21/J21)/LOOKUP(RIGHT($D$2,3),定数!$A$6:$A$13,定数!$B$6:$B$13))</f>
        <v>3.7337775280279675</v>
      </c>
      <c r="N21" s="42">
        <v>2016</v>
      </c>
      <c r="O21" s="8">
        <v>43612</v>
      </c>
      <c r="P21" s="44">
        <v>0.99095</v>
      </c>
      <c r="Q21" s="44"/>
      <c r="R21" s="47">
        <f>IF(P21="","",T21*M21*LOOKUP(RIGHT($D$2,3),定数!$A$6:$A$13,定数!$B$6:$B$13))</f>
        <v>-8871.4554065946577</v>
      </c>
      <c r="S21" s="47"/>
      <c r="T21" s="48">
        <f t="shared" si="3"/>
        <v>-21.600000000000506</v>
      </c>
      <c r="U21" s="48"/>
      <c r="V21" s="23">
        <f t="shared" si="4"/>
        <v>0</v>
      </c>
      <c r="W21">
        <f t="shared" si="2"/>
        <v>1</v>
      </c>
    </row>
    <row r="22" spans="2:23" x14ac:dyDescent="0.2">
      <c r="B22" s="42">
        <v>14</v>
      </c>
      <c r="C22" s="43">
        <f t="shared" si="1"/>
        <v>286843.72481322038</v>
      </c>
      <c r="D22" s="43"/>
      <c r="E22" s="42">
        <v>2016</v>
      </c>
      <c r="F22" s="8">
        <v>43636</v>
      </c>
      <c r="G22" s="42" t="s">
        <v>3</v>
      </c>
      <c r="H22" s="44">
        <v>0.95823000000000003</v>
      </c>
      <c r="I22" s="44"/>
      <c r="J22" s="42">
        <v>58.9</v>
      </c>
      <c r="K22" s="45">
        <f t="shared" si="0"/>
        <v>8605.3117443966112</v>
      </c>
      <c r="L22" s="46"/>
      <c r="M22" s="6">
        <f>IF(J22="","",(K22/J22)/LOOKUP(RIGHT($D$2,3),定数!$A$6:$A$13,定数!$B$6:$B$13))</f>
        <v>1.3281851743165014</v>
      </c>
      <c r="N22" s="42">
        <v>2016</v>
      </c>
      <c r="O22" s="8">
        <v>43640</v>
      </c>
      <c r="P22" s="44">
        <v>0.96411999999999998</v>
      </c>
      <c r="Q22" s="44"/>
      <c r="R22" s="47">
        <f>IF(P22="","",T22*M22*LOOKUP(RIGHT($D$2,3),定数!$A$6:$A$13,定数!$B$6:$B$13))</f>
        <v>-8605.3117443965402</v>
      </c>
      <c r="S22" s="47"/>
      <c r="T22" s="48">
        <f t="shared" si="3"/>
        <v>-58.899999999999508</v>
      </c>
      <c r="U22" s="48"/>
      <c r="V22" s="23">
        <f t="shared" si="4"/>
        <v>0</v>
      </c>
      <c r="W22">
        <f t="shared" si="2"/>
        <v>2</v>
      </c>
    </row>
    <row r="23" spans="2:23" x14ac:dyDescent="0.2">
      <c r="B23" s="42">
        <v>15</v>
      </c>
      <c r="C23" s="43">
        <f t="shared" si="1"/>
        <v>278238.41306882387</v>
      </c>
      <c r="D23" s="43"/>
      <c r="E23" s="42">
        <v>2016</v>
      </c>
      <c r="F23" s="8">
        <v>43667</v>
      </c>
      <c r="G23" s="42" t="s">
        <v>4</v>
      </c>
      <c r="H23" s="44">
        <v>0.98843000000000003</v>
      </c>
      <c r="I23" s="44"/>
      <c r="J23" s="42">
        <v>25.9</v>
      </c>
      <c r="K23" s="45">
        <f t="shared" si="0"/>
        <v>8347.152392064716</v>
      </c>
      <c r="L23" s="46"/>
      <c r="M23" s="6">
        <f>IF(J23="","",(K23/J23)/LOOKUP(RIGHT($D$2,3),定数!$A$6:$A$13,定数!$B$6:$B$13))</f>
        <v>2.9298534194681349</v>
      </c>
      <c r="N23" s="42">
        <v>2016</v>
      </c>
      <c r="O23" s="8">
        <v>43667</v>
      </c>
      <c r="P23" s="44">
        <v>0.98584000000000005</v>
      </c>
      <c r="Q23" s="44"/>
      <c r="R23" s="47">
        <f>IF(P23="","",T23*M23*LOOKUP(RIGHT($D$2,3),定数!$A$6:$A$13,定数!$B$6:$B$13))</f>
        <v>-8347.1523920646559</v>
      </c>
      <c r="S23" s="47"/>
      <c r="T23" s="48">
        <f t="shared" si="3"/>
        <v>-25.899999999999814</v>
      </c>
      <c r="U23" s="48"/>
      <c r="V23" t="str">
        <f t="shared" ref="V23:W74" si="5">IF(S23&lt;&gt;"",IF(S23&lt;0,1+V22,0),"")</f>
        <v/>
      </c>
      <c r="W23">
        <f t="shared" si="2"/>
        <v>3</v>
      </c>
    </row>
    <row r="24" spans="2:23" x14ac:dyDescent="0.2">
      <c r="B24" s="42">
        <v>16</v>
      </c>
      <c r="C24" s="43">
        <f t="shared" si="1"/>
        <v>269891.26067675924</v>
      </c>
      <c r="D24" s="43"/>
      <c r="E24" s="42">
        <v>2016</v>
      </c>
      <c r="F24" s="8">
        <v>43699</v>
      </c>
      <c r="G24" s="42" t="s">
        <v>4</v>
      </c>
      <c r="H24" s="44">
        <v>0.96353999999999995</v>
      </c>
      <c r="I24" s="44"/>
      <c r="J24" s="42">
        <v>25.1</v>
      </c>
      <c r="K24" s="45">
        <f t="shared" si="0"/>
        <v>8096.7378203027765</v>
      </c>
      <c r="L24" s="46"/>
      <c r="M24" s="6">
        <f>IF(J24="","",(K24/J24)/LOOKUP(RIGHT($D$2,3),定数!$A$6:$A$13,定数!$B$6:$B$13))</f>
        <v>2.9325381457090822</v>
      </c>
      <c r="N24" s="42">
        <v>2016</v>
      </c>
      <c r="O24" s="8">
        <v>43700</v>
      </c>
      <c r="P24" s="44">
        <v>0.96103000000000005</v>
      </c>
      <c r="Q24" s="44"/>
      <c r="R24" s="47">
        <f>IF(P24="","",T24*M24*LOOKUP(RIGHT($D$2,3),定数!$A$6:$A$13,定数!$B$6:$B$13))</f>
        <v>-8096.7378203024582</v>
      </c>
      <c r="S24" s="47"/>
      <c r="T24" s="48">
        <f t="shared" si="3"/>
        <v>-25.099999999999014</v>
      </c>
      <c r="U24" s="48"/>
      <c r="V24" t="str">
        <f t="shared" si="5"/>
        <v/>
      </c>
      <c r="W24">
        <f t="shared" si="2"/>
        <v>4</v>
      </c>
    </row>
    <row r="25" spans="2:23" x14ac:dyDescent="0.2">
      <c r="B25" s="42">
        <v>17</v>
      </c>
      <c r="C25" s="43">
        <f t="shared" si="1"/>
        <v>261794.52285645678</v>
      </c>
      <c r="D25" s="43"/>
      <c r="E25" s="42">
        <v>2016</v>
      </c>
      <c r="F25" s="8">
        <v>43702</v>
      </c>
      <c r="G25" s="42" t="s">
        <v>4</v>
      </c>
      <c r="H25" s="44">
        <v>0.96633999999999998</v>
      </c>
      <c r="I25" s="44"/>
      <c r="J25" s="42">
        <v>23</v>
      </c>
      <c r="K25" s="45">
        <f t="shared" si="0"/>
        <v>7853.8356856937035</v>
      </c>
      <c r="L25" s="46"/>
      <c r="M25" s="6">
        <f>IF(J25="","",(K25/J25)/LOOKUP(RIGHT($D$2,3),定数!$A$6:$A$13,定数!$B$6:$B$13))</f>
        <v>3.1042828797208313</v>
      </c>
      <c r="N25" s="42">
        <v>2016</v>
      </c>
      <c r="O25" s="8">
        <v>43703</v>
      </c>
      <c r="P25" s="44">
        <v>0.96404000000000001</v>
      </c>
      <c r="Q25" s="44"/>
      <c r="R25" s="47">
        <f>IF(P25="","",T25*M25*LOOKUP(RIGHT($D$2,3),定数!$A$6:$A$13,定数!$B$6:$B$13))</f>
        <v>-7853.8356856935961</v>
      </c>
      <c r="S25" s="47"/>
      <c r="T25" s="48">
        <f t="shared" si="3"/>
        <v>-22.999999999999687</v>
      </c>
      <c r="U25" s="48"/>
      <c r="V25" t="str">
        <f t="shared" si="5"/>
        <v/>
      </c>
      <c r="W25">
        <f t="shared" si="2"/>
        <v>5</v>
      </c>
    </row>
    <row r="26" spans="2:23" x14ac:dyDescent="0.2">
      <c r="B26" s="42">
        <v>18</v>
      </c>
      <c r="C26" s="43">
        <f t="shared" si="1"/>
        <v>253940.68717076318</v>
      </c>
      <c r="D26" s="43"/>
      <c r="E26" s="42">
        <v>2016</v>
      </c>
      <c r="F26" s="8">
        <v>43709</v>
      </c>
      <c r="G26" s="42" t="s">
        <v>4</v>
      </c>
      <c r="H26" s="44">
        <v>0.98385</v>
      </c>
      <c r="I26" s="44"/>
      <c r="J26" s="42">
        <v>21.5</v>
      </c>
      <c r="K26" s="45">
        <f t="shared" si="0"/>
        <v>7618.2206151228947</v>
      </c>
      <c r="L26" s="46"/>
      <c r="M26" s="6">
        <f>IF(J26="","",(K26/J26)/LOOKUP(RIGHT($D$2,3),定数!$A$6:$A$13,定数!$B$6:$B$13))</f>
        <v>3.2212349323986871</v>
      </c>
      <c r="N26" s="42">
        <v>2016</v>
      </c>
      <c r="O26" s="8">
        <v>43709</v>
      </c>
      <c r="P26" s="44">
        <v>0.98804999999999998</v>
      </c>
      <c r="Q26" s="44"/>
      <c r="R26" s="47">
        <f>IF(P26="","",T26*M26*LOOKUP(RIGHT($D$2,3),定数!$A$6:$A$13,定数!$B$6:$B$13))</f>
        <v>14882.105387681868</v>
      </c>
      <c r="S26" s="47"/>
      <c r="T26" s="48">
        <f t="shared" si="3"/>
        <v>41.999999999999815</v>
      </c>
      <c r="U26" s="48"/>
      <c r="V26" t="str">
        <f t="shared" si="5"/>
        <v/>
      </c>
      <c r="W26">
        <f t="shared" si="2"/>
        <v>0</v>
      </c>
    </row>
    <row r="27" spans="2:23" x14ac:dyDescent="0.2">
      <c r="B27" s="42">
        <v>19</v>
      </c>
      <c r="C27" s="43">
        <f t="shared" si="1"/>
        <v>268822.79255844507</v>
      </c>
      <c r="D27" s="43"/>
      <c r="E27" s="42">
        <v>2016</v>
      </c>
      <c r="F27" s="8">
        <v>43730</v>
      </c>
      <c r="G27" s="42" t="s">
        <v>3</v>
      </c>
      <c r="H27" s="44">
        <v>0.97185999999999995</v>
      </c>
      <c r="I27" s="44"/>
      <c r="J27" s="42">
        <v>84.4</v>
      </c>
      <c r="K27" s="45">
        <f t="shared" si="0"/>
        <v>8064.6837767533516</v>
      </c>
      <c r="L27" s="46"/>
      <c r="M27" s="6">
        <f>IF(J27="","",(K27/J27)/LOOKUP(RIGHT($D$2,3),定数!$A$6:$A$13,定数!$B$6:$B$13))</f>
        <v>0.86866477560893485</v>
      </c>
      <c r="N27" s="42">
        <v>2016</v>
      </c>
      <c r="O27" s="8">
        <v>43742</v>
      </c>
      <c r="P27" s="44">
        <v>0.98029999999999995</v>
      </c>
      <c r="Q27" s="44"/>
      <c r="R27" s="47">
        <f>IF(P27="","",T27*M27*LOOKUP(RIGHT($D$2,3),定数!$A$6:$A$13,定数!$B$6:$B$13))</f>
        <v>-8064.6837767533552</v>
      </c>
      <c r="S27" s="47"/>
      <c r="T27" s="48">
        <f t="shared" si="3"/>
        <v>-84.400000000000034</v>
      </c>
      <c r="U27" s="48"/>
      <c r="V27" t="str">
        <f t="shared" si="5"/>
        <v/>
      </c>
      <c r="W27">
        <f t="shared" si="2"/>
        <v>1</v>
      </c>
    </row>
    <row r="28" spans="2:23" x14ac:dyDescent="0.2">
      <c r="B28" s="42">
        <v>20</v>
      </c>
      <c r="C28" s="43">
        <f t="shared" si="1"/>
        <v>260758.10878169173</v>
      </c>
      <c r="D28" s="43"/>
      <c r="E28" s="42">
        <v>2016</v>
      </c>
      <c r="F28" s="8">
        <v>43734</v>
      </c>
      <c r="G28" s="42" t="s">
        <v>3</v>
      </c>
      <c r="H28" s="44">
        <v>0.96887999999999996</v>
      </c>
      <c r="I28" s="44"/>
      <c r="J28" s="42">
        <v>15.5</v>
      </c>
      <c r="K28" s="45">
        <f t="shared" si="0"/>
        <v>7822.7432634507513</v>
      </c>
      <c r="L28" s="46"/>
      <c r="M28" s="6">
        <f>IF(J28="","",(K28/J28)/LOOKUP(RIGHT($D$2,3),定数!$A$6:$A$13,定数!$B$6:$B$13))</f>
        <v>4.5881192161001474</v>
      </c>
      <c r="N28" s="42">
        <v>2016</v>
      </c>
      <c r="O28" s="8">
        <v>43738</v>
      </c>
      <c r="P28" s="44">
        <v>0.96587999999999996</v>
      </c>
      <c r="Q28" s="44"/>
      <c r="R28" s="47">
        <f>IF(P28="","",T28*M28*LOOKUP(RIGHT($D$2,3),定数!$A$6:$A$13,定数!$B$6:$B$13))</f>
        <v>15140.793413130501</v>
      </c>
      <c r="S28" s="47"/>
      <c r="T28" s="48">
        <f t="shared" si="3"/>
        <v>30.000000000000028</v>
      </c>
      <c r="U28" s="48"/>
      <c r="V28" t="str">
        <f t="shared" si="5"/>
        <v/>
      </c>
      <c r="W28">
        <f t="shared" si="2"/>
        <v>0</v>
      </c>
    </row>
    <row r="29" spans="2:23" x14ac:dyDescent="0.2">
      <c r="B29" s="42">
        <v>21</v>
      </c>
      <c r="C29" s="43">
        <f t="shared" si="1"/>
        <v>275898.90219482221</v>
      </c>
      <c r="D29" s="43"/>
      <c r="E29" s="42">
        <v>2016</v>
      </c>
      <c r="F29" s="8">
        <v>43741</v>
      </c>
      <c r="G29" s="42" t="s">
        <v>4</v>
      </c>
      <c r="H29" s="44">
        <v>0.97258999999999995</v>
      </c>
      <c r="I29" s="44"/>
      <c r="J29" s="42">
        <v>22.3</v>
      </c>
      <c r="K29" s="45">
        <f t="shared" si="0"/>
        <v>8276.9670658446666</v>
      </c>
      <c r="L29" s="46"/>
      <c r="M29" s="6">
        <f>IF(J29="","",(K29/J29)/LOOKUP(RIGHT($D$2,3),定数!$A$6:$A$13,定数!$B$6:$B$13))</f>
        <v>3.3742222037687184</v>
      </c>
      <c r="N29" s="42">
        <v>2016</v>
      </c>
      <c r="O29" s="8">
        <v>43742</v>
      </c>
      <c r="P29" s="44">
        <v>0.97694999999999999</v>
      </c>
      <c r="Q29" s="44"/>
      <c r="R29" s="47">
        <f>IF(P29="","",T29*M29*LOOKUP(RIGHT($D$2,3),定数!$A$6:$A$13,定数!$B$6:$B$13))</f>
        <v>16182.769689274888</v>
      </c>
      <c r="S29" s="47"/>
      <c r="T29" s="48">
        <f t="shared" si="3"/>
        <v>43.600000000000307</v>
      </c>
      <c r="U29" s="48"/>
      <c r="V29" t="str">
        <f t="shared" si="5"/>
        <v/>
      </c>
      <c r="W29">
        <f t="shared" si="2"/>
        <v>0</v>
      </c>
    </row>
    <row r="30" spans="2:23" x14ac:dyDescent="0.2">
      <c r="B30" s="42">
        <v>22</v>
      </c>
      <c r="C30" s="43">
        <f t="shared" si="1"/>
        <v>292081.6718840971</v>
      </c>
      <c r="D30" s="43"/>
      <c r="E30" s="42">
        <v>2016</v>
      </c>
      <c r="F30" s="8">
        <v>43784</v>
      </c>
      <c r="G30" s="42" t="s">
        <v>4</v>
      </c>
      <c r="H30" s="44">
        <v>0.99785000000000001</v>
      </c>
      <c r="I30" s="44"/>
      <c r="J30" s="42">
        <v>50</v>
      </c>
      <c r="K30" s="45">
        <f t="shared" si="0"/>
        <v>8762.4501565229129</v>
      </c>
      <c r="L30" s="46"/>
      <c r="M30" s="6">
        <f>IF(J30="","",(K30/J30)/LOOKUP(RIGHT($D$2,3),定数!$A$6:$A$13,定数!$B$6:$B$13))</f>
        <v>1.5931727557314386</v>
      </c>
      <c r="N30" s="42">
        <v>2016</v>
      </c>
      <c r="O30" s="8">
        <v>43787</v>
      </c>
      <c r="P30" s="44">
        <v>1.0077499999999999</v>
      </c>
      <c r="Q30" s="44"/>
      <c r="R30" s="47">
        <f>IF(P30="","",T30*M30*LOOKUP(RIGHT($D$2,3),定数!$A$6:$A$13,定数!$B$6:$B$13))</f>
        <v>17349.651309915207</v>
      </c>
      <c r="S30" s="47"/>
      <c r="T30" s="48">
        <f t="shared" si="3"/>
        <v>98.999999999999091</v>
      </c>
      <c r="U30" s="48"/>
      <c r="V30" t="str">
        <f t="shared" si="5"/>
        <v/>
      </c>
      <c r="W30">
        <f t="shared" si="2"/>
        <v>0</v>
      </c>
    </row>
    <row r="31" spans="2:23" x14ac:dyDescent="0.2">
      <c r="B31" s="42">
        <v>23</v>
      </c>
      <c r="C31" s="43">
        <f t="shared" si="1"/>
        <v>309431.32319401228</v>
      </c>
      <c r="D31" s="43"/>
      <c r="E31" s="42">
        <v>2016</v>
      </c>
      <c r="F31" s="8">
        <v>43790</v>
      </c>
      <c r="G31" s="42" t="s">
        <v>4</v>
      </c>
      <c r="H31" s="44">
        <v>1.0102199999999999</v>
      </c>
      <c r="I31" s="44"/>
      <c r="J31" s="42">
        <v>24.7</v>
      </c>
      <c r="K31" s="45">
        <f t="shared" si="0"/>
        <v>9282.9396958203688</v>
      </c>
      <c r="L31" s="46"/>
      <c r="M31" s="6">
        <f>IF(J31="","",(K31/J31)/LOOKUP(RIGHT($D$2,3),定数!$A$6:$A$13,定数!$B$6:$B$13))</f>
        <v>3.4166138004491606</v>
      </c>
      <c r="N31" s="42">
        <v>2016</v>
      </c>
      <c r="O31" s="8">
        <v>43790</v>
      </c>
      <c r="P31" s="44">
        <v>1.0077499999999999</v>
      </c>
      <c r="Q31" s="44"/>
      <c r="R31" s="47">
        <f>IF(P31="","",T31*M31*LOOKUP(RIGHT($D$2,3),定数!$A$6:$A$13,定数!$B$6:$B$13))</f>
        <v>-9282.9396958202651</v>
      </c>
      <c r="S31" s="47"/>
      <c r="T31" s="48">
        <f t="shared" si="3"/>
        <v>-24.699999999999722</v>
      </c>
      <c r="U31" s="48"/>
      <c r="V31" t="str">
        <f t="shared" si="5"/>
        <v/>
      </c>
      <c r="W31">
        <f t="shared" si="2"/>
        <v>1</v>
      </c>
    </row>
    <row r="32" spans="2:23" x14ac:dyDescent="0.2">
      <c r="B32" s="42">
        <v>24</v>
      </c>
      <c r="C32" s="43">
        <f t="shared" si="1"/>
        <v>300148.38349819201</v>
      </c>
      <c r="D32" s="43"/>
      <c r="E32" s="42">
        <v>2017</v>
      </c>
      <c r="F32" s="8">
        <v>43483</v>
      </c>
      <c r="G32" s="42" t="s">
        <v>3</v>
      </c>
      <c r="H32" s="44">
        <v>1.0014400000000001</v>
      </c>
      <c r="I32" s="44"/>
      <c r="J32" s="42">
        <v>31.8</v>
      </c>
      <c r="K32" s="45">
        <f t="shared" si="0"/>
        <v>9004.4515049457605</v>
      </c>
      <c r="L32" s="46"/>
      <c r="M32" s="6">
        <f>IF(J32="","",(K32/J32)/LOOKUP(RIGHT($D$2,3),定数!$A$6:$A$13,定数!$B$6:$B$13))</f>
        <v>2.574171385061681</v>
      </c>
      <c r="N32" s="42">
        <v>2017</v>
      </c>
      <c r="O32" s="8">
        <v>43484</v>
      </c>
      <c r="P32" s="44">
        <v>1.0046200000000001</v>
      </c>
      <c r="Q32" s="44"/>
      <c r="R32" s="47">
        <f>IF(P32="","",T32*M32*LOOKUP(RIGHT($D$2,3),定数!$A$6:$A$13,定数!$B$6:$B$13))</f>
        <v>-9004.4515049456477</v>
      </c>
      <c r="S32" s="47"/>
      <c r="T32" s="48">
        <f t="shared" si="3"/>
        <v>-31.799999999999606</v>
      </c>
      <c r="U32" s="48"/>
      <c r="V32" t="str">
        <f t="shared" si="5"/>
        <v/>
      </c>
      <c r="W32">
        <f t="shared" si="2"/>
        <v>2</v>
      </c>
    </row>
    <row r="33" spans="2:23" x14ac:dyDescent="0.2">
      <c r="B33" s="42">
        <v>25</v>
      </c>
      <c r="C33" s="43">
        <f t="shared" si="1"/>
        <v>291143.93199324637</v>
      </c>
      <c r="D33" s="43"/>
      <c r="E33" s="42">
        <v>2017</v>
      </c>
      <c r="F33" s="8">
        <v>43500</v>
      </c>
      <c r="G33" s="42" t="s">
        <v>4</v>
      </c>
      <c r="H33" s="44">
        <v>0.99400999999999995</v>
      </c>
      <c r="I33" s="44"/>
      <c r="J33" s="42">
        <v>33.799999999999997</v>
      </c>
      <c r="K33" s="45">
        <f t="shared" si="0"/>
        <v>8734.3179597973904</v>
      </c>
      <c r="L33" s="46"/>
      <c r="M33" s="6">
        <f>IF(J33="","",(K33/J33)/LOOKUP(RIGHT($D$2,3),定数!$A$6:$A$13,定数!$B$6:$B$13))</f>
        <v>2.3491979450772971</v>
      </c>
      <c r="N33" s="42">
        <v>2017</v>
      </c>
      <c r="O33" s="8">
        <v>43502</v>
      </c>
      <c r="P33" s="44">
        <v>0.99063000000000001</v>
      </c>
      <c r="Q33" s="44"/>
      <c r="R33" s="47">
        <f>IF(P33="","",T33*M33*LOOKUP(RIGHT($D$2,3),定数!$A$6:$A$13,定数!$B$6:$B$13))</f>
        <v>-8734.3179597972303</v>
      </c>
      <c r="S33" s="47"/>
      <c r="T33" s="48">
        <f t="shared" si="3"/>
        <v>-33.799999999999386</v>
      </c>
      <c r="U33" s="48"/>
      <c r="V33" t="str">
        <f t="shared" si="5"/>
        <v/>
      </c>
      <c r="W33">
        <f t="shared" si="2"/>
        <v>3</v>
      </c>
    </row>
    <row r="34" spans="2:23" x14ac:dyDescent="0.2">
      <c r="B34" s="42">
        <v>26</v>
      </c>
      <c r="C34" s="43">
        <f t="shared" si="1"/>
        <v>282409.61403344915</v>
      </c>
      <c r="D34" s="43"/>
      <c r="E34" s="42">
        <v>2017</v>
      </c>
      <c r="F34" s="8">
        <v>43561</v>
      </c>
      <c r="G34" s="42" t="s">
        <v>4</v>
      </c>
      <c r="H34" s="44">
        <v>1.0042199999999999</v>
      </c>
      <c r="I34" s="44"/>
      <c r="J34" s="42">
        <v>16.100000000000001</v>
      </c>
      <c r="K34" s="45">
        <f t="shared" si="0"/>
        <v>8472.2884210034736</v>
      </c>
      <c r="L34" s="46"/>
      <c r="M34" s="6">
        <f>IF(J34="","",(K34/J34)/LOOKUP(RIGHT($D$2,3),定数!$A$6:$A$13,定数!$B$6:$B$13))</f>
        <v>4.7839008588387761</v>
      </c>
      <c r="N34" s="42">
        <v>2017</v>
      </c>
      <c r="O34" s="8">
        <v>43563</v>
      </c>
      <c r="P34" s="44">
        <v>1.0073399999999999</v>
      </c>
      <c r="Q34" s="44"/>
      <c r="R34" s="47">
        <f>IF(P34="","",T34*M34*LOOKUP(RIGHT($D$2,3),定数!$A$6:$A$13,定数!$B$6:$B$13))</f>
        <v>16418.347747534739</v>
      </c>
      <c r="S34" s="47"/>
      <c r="T34" s="48">
        <f t="shared" si="3"/>
        <v>31.200000000000117</v>
      </c>
      <c r="U34" s="48"/>
      <c r="V34" t="str">
        <f t="shared" si="5"/>
        <v/>
      </c>
      <c r="W34">
        <f t="shared" si="2"/>
        <v>0</v>
      </c>
    </row>
    <row r="35" spans="2:23" x14ac:dyDescent="0.2">
      <c r="B35" s="42">
        <v>27</v>
      </c>
      <c r="C35" s="43">
        <f t="shared" si="1"/>
        <v>298827.9617809839</v>
      </c>
      <c r="D35" s="43"/>
      <c r="E35" s="42">
        <v>2017</v>
      </c>
      <c r="F35" s="8">
        <v>43568</v>
      </c>
      <c r="G35" s="42" t="s">
        <v>3</v>
      </c>
      <c r="H35" s="44">
        <v>1.0038400000000001</v>
      </c>
      <c r="I35" s="44"/>
      <c r="J35" s="42">
        <v>28.1</v>
      </c>
      <c r="K35" s="45">
        <f t="shared" si="0"/>
        <v>8964.8388534295173</v>
      </c>
      <c r="L35" s="46"/>
      <c r="M35" s="6">
        <f>IF(J35="","",(K35/J35)/LOOKUP(RIGHT($D$2,3),定数!$A$6:$A$13,定数!$B$6:$B$13))</f>
        <v>2.9003037377643213</v>
      </c>
      <c r="N35" s="42">
        <v>2017</v>
      </c>
      <c r="O35" s="8">
        <v>43573</v>
      </c>
      <c r="P35" s="44">
        <v>0.99831999999999999</v>
      </c>
      <c r="Q35" s="44"/>
      <c r="R35" s="47">
        <f>IF(P35="","",T35*M35*LOOKUP(RIGHT($D$2,3),定数!$A$6:$A$13,定数!$B$6:$B$13))</f>
        <v>17610.644295705213</v>
      </c>
      <c r="S35" s="47"/>
      <c r="T35" s="48">
        <f t="shared" si="3"/>
        <v>55.200000000000806</v>
      </c>
      <c r="U35" s="48"/>
      <c r="V35" t="str">
        <f t="shared" si="5"/>
        <v/>
      </c>
      <c r="W35">
        <f t="shared" si="2"/>
        <v>0</v>
      </c>
    </row>
    <row r="36" spans="2:23" x14ac:dyDescent="0.2">
      <c r="B36" s="42">
        <v>28</v>
      </c>
      <c r="C36" s="43">
        <f t="shared" si="1"/>
        <v>316438.60607668909</v>
      </c>
      <c r="D36" s="43"/>
      <c r="E36" s="42">
        <v>2017</v>
      </c>
      <c r="F36" s="8">
        <v>43573</v>
      </c>
      <c r="G36" s="42" t="s">
        <v>3</v>
      </c>
      <c r="H36" s="44">
        <v>1.00308</v>
      </c>
      <c r="I36" s="44"/>
      <c r="J36" s="42">
        <v>11.3</v>
      </c>
      <c r="K36" s="45">
        <f t="shared" si="0"/>
        <v>9493.1581823006727</v>
      </c>
      <c r="L36" s="46"/>
      <c r="M36" s="6">
        <f>IF(J36="","",(K36/J36)/LOOKUP(RIGHT($D$2,3),定数!$A$6:$A$13,定数!$B$6:$B$13))</f>
        <v>7.6372954000809914</v>
      </c>
      <c r="N36" s="42">
        <v>2017</v>
      </c>
      <c r="O36" s="8">
        <v>43573</v>
      </c>
      <c r="P36" s="44">
        <v>1.00092</v>
      </c>
      <c r="Q36" s="44"/>
      <c r="R36" s="47">
        <f>IF(P36="","",T36*M36*LOOKUP(RIGHT($D$2,3),定数!$A$6:$A$13,定数!$B$6:$B$13))</f>
        <v>18146.213870591931</v>
      </c>
      <c r="S36" s="47"/>
      <c r="T36" s="48">
        <f t="shared" si="3"/>
        <v>21.599999999999397</v>
      </c>
      <c r="U36" s="48"/>
      <c r="V36" t="str">
        <f t="shared" si="5"/>
        <v/>
      </c>
      <c r="W36">
        <f t="shared" si="2"/>
        <v>0</v>
      </c>
    </row>
    <row r="37" spans="2:23" x14ac:dyDescent="0.2">
      <c r="B37" s="42">
        <v>29</v>
      </c>
      <c r="C37" s="43">
        <f t="shared" si="1"/>
        <v>334584.81994728104</v>
      </c>
      <c r="D37" s="43"/>
      <c r="E37" s="42">
        <v>2017</v>
      </c>
      <c r="F37" s="8">
        <v>43607</v>
      </c>
      <c r="G37" s="42" t="s">
        <v>3</v>
      </c>
      <c r="H37" s="44">
        <v>0.97392000000000001</v>
      </c>
      <c r="I37" s="44"/>
      <c r="J37" s="42">
        <v>26.2</v>
      </c>
      <c r="K37" s="45">
        <f t="shared" si="0"/>
        <v>10037.544598418432</v>
      </c>
      <c r="L37" s="46"/>
      <c r="M37" s="6">
        <f>IF(J37="","",(K37/J37)/LOOKUP(RIGHT($D$2,3),定数!$A$6:$A$13,定数!$B$6:$B$13))</f>
        <v>3.4828399022964716</v>
      </c>
      <c r="N37" s="42">
        <v>2017</v>
      </c>
      <c r="O37" s="8">
        <v>43609</v>
      </c>
      <c r="P37" s="44">
        <v>0.97653999999999996</v>
      </c>
      <c r="Q37" s="44"/>
      <c r="R37" s="47">
        <f>IF(P37="","",T37*M37*LOOKUP(RIGHT($D$2,3),定数!$A$6:$A$13,定数!$B$6:$B$13))</f>
        <v>-10037.544598418261</v>
      </c>
      <c r="S37" s="47"/>
      <c r="T37" s="48">
        <f t="shared" si="3"/>
        <v>-26.199999999999555</v>
      </c>
      <c r="U37" s="48"/>
      <c r="V37" t="str">
        <f t="shared" si="5"/>
        <v/>
      </c>
      <c r="W37">
        <f t="shared" si="2"/>
        <v>1</v>
      </c>
    </row>
    <row r="38" spans="2:23" x14ac:dyDescent="0.2">
      <c r="B38" s="42">
        <v>30</v>
      </c>
      <c r="C38" s="43">
        <f t="shared" si="1"/>
        <v>324547.27534886275</v>
      </c>
      <c r="D38" s="43"/>
      <c r="E38" s="42">
        <v>2017</v>
      </c>
      <c r="F38" s="8">
        <v>43608</v>
      </c>
      <c r="G38" s="42" t="s">
        <v>3</v>
      </c>
      <c r="H38" s="44">
        <v>0.97062000000000004</v>
      </c>
      <c r="I38" s="44"/>
      <c r="J38" s="42">
        <v>26.6</v>
      </c>
      <c r="K38" s="45">
        <f t="shared" si="0"/>
        <v>9736.4182604658818</v>
      </c>
      <c r="L38" s="46"/>
      <c r="M38" s="6">
        <f>IF(J38="","",(K38/J38)/LOOKUP(RIGHT($D$2,3),定数!$A$6:$A$13,定数!$B$6:$B$13))</f>
        <v>3.3275523788331789</v>
      </c>
      <c r="N38" s="42">
        <v>2017</v>
      </c>
      <c r="O38" s="8">
        <v>43608</v>
      </c>
      <c r="P38" s="44">
        <v>0.97328000000000003</v>
      </c>
      <c r="Q38" s="44"/>
      <c r="R38" s="47">
        <f>IF(P38="","",T38*M38*LOOKUP(RIGHT($D$2,3),定数!$A$6:$A$13,定数!$B$6:$B$13))</f>
        <v>-9736.4182604658654</v>
      </c>
      <c r="S38" s="47"/>
      <c r="T38" s="48">
        <f t="shared" si="3"/>
        <v>-26.599999999999959</v>
      </c>
      <c r="U38" s="48"/>
      <c r="V38" t="str">
        <f t="shared" si="5"/>
        <v/>
      </c>
      <c r="W38">
        <f t="shared" si="2"/>
        <v>2</v>
      </c>
    </row>
    <row r="39" spans="2:23" x14ac:dyDescent="0.2">
      <c r="B39" s="42">
        <v>31</v>
      </c>
      <c r="C39" s="43">
        <f t="shared" si="1"/>
        <v>314810.85708839691</v>
      </c>
      <c r="D39" s="43"/>
      <c r="E39" s="42">
        <v>2017</v>
      </c>
      <c r="F39" s="8">
        <v>43660</v>
      </c>
      <c r="G39" s="42" t="s">
        <v>4</v>
      </c>
      <c r="H39" s="44">
        <v>0.96718000000000004</v>
      </c>
      <c r="I39" s="44"/>
      <c r="J39" s="42">
        <v>13.6</v>
      </c>
      <c r="K39" s="45">
        <f t="shared" si="0"/>
        <v>9444.3257126519075</v>
      </c>
      <c r="L39" s="46"/>
      <c r="M39" s="6">
        <f>IF(J39="","",(K39/J39)/LOOKUP(RIGHT($D$2,3),定数!$A$6:$A$13,定数!$B$6:$B$13))</f>
        <v>6.3130519469598312</v>
      </c>
      <c r="N39" s="42">
        <v>2017</v>
      </c>
      <c r="O39" s="8">
        <v>43660</v>
      </c>
      <c r="P39" s="44">
        <v>0.9698</v>
      </c>
      <c r="Q39" s="44"/>
      <c r="R39" s="47">
        <f>IF(P39="","",T39*M39*LOOKUP(RIGHT($D$2,3),定数!$A$6:$A$13,定数!$B$6:$B$13))</f>
        <v>18194.215711137924</v>
      </c>
      <c r="S39" s="47"/>
      <c r="T39" s="48">
        <f t="shared" si="3"/>
        <v>26.199999999999555</v>
      </c>
      <c r="U39" s="48"/>
      <c r="V39" t="str">
        <f t="shared" si="5"/>
        <v/>
      </c>
      <c r="W39">
        <f t="shared" si="2"/>
        <v>0</v>
      </c>
    </row>
    <row r="40" spans="2:23" x14ac:dyDescent="0.2">
      <c r="B40" s="42">
        <v>32</v>
      </c>
      <c r="C40" s="43">
        <f t="shared" si="1"/>
        <v>333005.07279953483</v>
      </c>
      <c r="D40" s="43"/>
      <c r="E40" s="42">
        <v>2017</v>
      </c>
      <c r="F40" s="8">
        <v>43685</v>
      </c>
      <c r="G40" s="42" t="s">
        <v>4</v>
      </c>
      <c r="H40" s="44">
        <v>0.97372000000000003</v>
      </c>
      <c r="I40" s="44"/>
      <c r="J40" s="42">
        <v>24.1</v>
      </c>
      <c r="K40" s="45">
        <f t="shared" si="0"/>
        <v>9990.1521839860452</v>
      </c>
      <c r="L40" s="46"/>
      <c r="M40" s="6">
        <f>IF(J40="","",(K40/J40)/LOOKUP(RIGHT($D$2,3),定数!$A$6:$A$13,定数!$B$6:$B$13))</f>
        <v>3.7684466933180101</v>
      </c>
      <c r="N40" s="42">
        <v>2017</v>
      </c>
      <c r="O40" s="8">
        <v>43685</v>
      </c>
      <c r="P40" s="44">
        <v>0.97131000000000001</v>
      </c>
      <c r="Q40" s="44"/>
      <c r="R40" s="47">
        <f>IF(P40="","",T40*M40*LOOKUP(RIGHT($D$2,3),定数!$A$6:$A$13,定数!$B$6:$B$13))</f>
        <v>-9990.1521839861416</v>
      </c>
      <c r="S40" s="47"/>
      <c r="T40" s="48">
        <f t="shared" si="3"/>
        <v>-24.100000000000232</v>
      </c>
      <c r="U40" s="48"/>
      <c r="V40" t="str">
        <f t="shared" si="5"/>
        <v/>
      </c>
      <c r="W40">
        <f t="shared" si="2"/>
        <v>1</v>
      </c>
    </row>
    <row r="41" spans="2:23" x14ac:dyDescent="0.2">
      <c r="B41" s="42">
        <v>33</v>
      </c>
      <c r="C41" s="43">
        <f t="shared" si="1"/>
        <v>323014.92061554868</v>
      </c>
      <c r="D41" s="43"/>
      <c r="E41" s="42">
        <v>2017</v>
      </c>
      <c r="F41" s="8">
        <v>43715</v>
      </c>
      <c r="G41" s="42" t="s">
        <v>3</v>
      </c>
      <c r="H41" s="44">
        <v>0.95077999999999996</v>
      </c>
      <c r="I41" s="44"/>
      <c r="J41" s="42">
        <v>43</v>
      </c>
      <c r="K41" s="45">
        <f t="shared" si="0"/>
        <v>9690.44761846646</v>
      </c>
      <c r="L41" s="46"/>
      <c r="M41" s="6">
        <f>IF(J41="","",(K41/J41)/LOOKUP(RIGHT($D$2,3),定数!$A$6:$A$13,定数!$B$6:$B$13))</f>
        <v>2.0487204267370953</v>
      </c>
      <c r="N41" s="42">
        <v>2017</v>
      </c>
      <c r="O41" s="8">
        <v>43716</v>
      </c>
      <c r="P41" s="44">
        <v>0.94228000000000001</v>
      </c>
      <c r="Q41" s="44"/>
      <c r="R41" s="47">
        <f>IF(P41="","",T41*M41*LOOKUP(RIGHT($D$2,3),定数!$A$6:$A$13,定数!$B$6:$B$13))</f>
        <v>19155.535989991735</v>
      </c>
      <c r="S41" s="47"/>
      <c r="T41" s="48">
        <f t="shared" si="3"/>
        <v>84.999999999999517</v>
      </c>
      <c r="U41" s="48"/>
      <c r="V41" t="str">
        <f t="shared" si="5"/>
        <v/>
      </c>
      <c r="W41">
        <f t="shared" si="2"/>
        <v>0</v>
      </c>
    </row>
    <row r="42" spans="2:23" x14ac:dyDescent="0.2">
      <c r="B42" s="42">
        <v>34</v>
      </c>
      <c r="C42" s="43">
        <f t="shared" si="1"/>
        <v>342170.45660554041</v>
      </c>
      <c r="D42" s="43"/>
      <c r="E42" s="42">
        <v>2017</v>
      </c>
      <c r="F42" s="8">
        <v>43755</v>
      </c>
      <c r="G42" s="42" t="s">
        <v>4</v>
      </c>
      <c r="H42" s="44">
        <v>0.97633000000000003</v>
      </c>
      <c r="I42" s="44"/>
      <c r="J42" s="42">
        <v>34.1</v>
      </c>
      <c r="K42" s="45">
        <f t="shared" si="0"/>
        <v>10265.113698166211</v>
      </c>
      <c r="L42" s="46"/>
      <c r="M42" s="6">
        <f>IF(J42="","",(K42/J42)/LOOKUP(RIGHT($D$2,3),定数!$A$6:$A$13,定数!$B$6:$B$13))</f>
        <v>2.7366338838086408</v>
      </c>
      <c r="N42" s="42">
        <v>2017</v>
      </c>
      <c r="O42" s="8">
        <v>43756</v>
      </c>
      <c r="P42" s="44">
        <v>0.98304999999999998</v>
      </c>
      <c r="Q42" s="44"/>
      <c r="R42" s="47">
        <f>IF(P42="","",T42*M42*LOOKUP(RIGHT($D$2,3),定数!$A$6:$A$13,定数!$B$6:$B$13))</f>
        <v>20229.197669113313</v>
      </c>
      <c r="S42" s="47"/>
      <c r="T42" s="48">
        <f t="shared" si="3"/>
        <v>67.199999999999477</v>
      </c>
      <c r="U42" s="48"/>
      <c r="V42" t="str">
        <f t="shared" si="5"/>
        <v/>
      </c>
      <c r="W42">
        <f t="shared" si="2"/>
        <v>0</v>
      </c>
    </row>
    <row r="43" spans="2:23" x14ac:dyDescent="0.2">
      <c r="B43" s="42">
        <v>35</v>
      </c>
      <c r="C43" s="43">
        <f t="shared" si="1"/>
        <v>362399.6542746537</v>
      </c>
      <c r="D43" s="43"/>
      <c r="E43" s="42">
        <v>2017</v>
      </c>
      <c r="F43" s="8">
        <v>43793</v>
      </c>
      <c r="G43" s="42" t="s">
        <v>3</v>
      </c>
      <c r="H43" s="44">
        <v>0.98111000000000004</v>
      </c>
      <c r="I43" s="44"/>
      <c r="J43" s="42">
        <v>11.9</v>
      </c>
      <c r="K43" s="45">
        <f t="shared" si="0"/>
        <v>10871.989628239611</v>
      </c>
      <c r="L43" s="46"/>
      <c r="M43" s="6">
        <f>IF(J43="","",(K43/J43)/LOOKUP(RIGHT($D$2,3),定数!$A$6:$A$13,定数!$B$6:$B$13))</f>
        <v>8.3055688527422546</v>
      </c>
      <c r="N43" s="42">
        <v>2017</v>
      </c>
      <c r="O43" s="8">
        <v>43793</v>
      </c>
      <c r="P43" s="44">
        <v>0.98229999999999995</v>
      </c>
      <c r="Q43" s="44"/>
      <c r="R43" s="47">
        <f>IF(P43="","",T43*M43*LOOKUP(RIGHT($D$2,3),定数!$A$6:$A$13,定数!$B$6:$B$13))</f>
        <v>-10871.98962823882</v>
      </c>
      <c r="S43" s="47"/>
      <c r="T43" s="48">
        <f t="shared" si="3"/>
        <v>-11.899999999999133</v>
      </c>
      <c r="U43" s="48"/>
      <c r="V43" t="str">
        <f t="shared" si="5"/>
        <v/>
      </c>
      <c r="W43">
        <f t="shared" si="2"/>
        <v>1</v>
      </c>
    </row>
    <row r="44" spans="2:23" x14ac:dyDescent="0.2">
      <c r="B44" s="42">
        <v>36</v>
      </c>
      <c r="C44" s="43">
        <f t="shared" si="1"/>
        <v>351527.66464641487</v>
      </c>
      <c r="D44" s="43"/>
      <c r="E44" s="42">
        <v>2017</v>
      </c>
      <c r="F44" s="8">
        <v>43798</v>
      </c>
      <c r="G44" s="42" t="s">
        <v>3</v>
      </c>
      <c r="H44" s="44">
        <v>0.98170000000000002</v>
      </c>
      <c r="I44" s="44"/>
      <c r="J44" s="42">
        <v>31.4</v>
      </c>
      <c r="K44" s="45">
        <f t="shared" si="0"/>
        <v>10545.829939392446</v>
      </c>
      <c r="L44" s="46"/>
      <c r="M44" s="6">
        <f>IF(J44="","",(K44/J44)/LOOKUP(RIGHT($D$2,3),定数!$A$6:$A$13,定数!$B$6:$B$13))</f>
        <v>3.0532223333504476</v>
      </c>
      <c r="N44" s="42">
        <v>2017</v>
      </c>
      <c r="O44" s="8">
        <v>43800</v>
      </c>
      <c r="P44" s="44">
        <v>0.98484000000000005</v>
      </c>
      <c r="Q44" s="44"/>
      <c r="R44" s="47">
        <f>IF(P44="","",T44*M44*LOOKUP(RIGHT($D$2,3),定数!$A$6:$A$13,定数!$B$6:$B$13))</f>
        <v>-10545.829939392554</v>
      </c>
      <c r="S44" s="47"/>
      <c r="T44" s="48">
        <f t="shared" si="3"/>
        <v>-31.400000000000318</v>
      </c>
      <c r="U44" s="48"/>
      <c r="V44" t="str">
        <f t="shared" si="5"/>
        <v/>
      </c>
      <c r="W44">
        <f t="shared" si="2"/>
        <v>2</v>
      </c>
    </row>
    <row r="45" spans="2:23" x14ac:dyDescent="0.2">
      <c r="B45" s="42">
        <v>37</v>
      </c>
      <c r="C45" s="43">
        <f t="shared" si="1"/>
        <v>340981.8347070223</v>
      </c>
      <c r="D45" s="43"/>
      <c r="E45" s="42">
        <v>2018</v>
      </c>
      <c r="F45" s="8">
        <v>43482</v>
      </c>
      <c r="G45" s="42" t="s">
        <v>3</v>
      </c>
      <c r="H45" s="44">
        <v>0.96111999999999997</v>
      </c>
      <c r="I45" s="44"/>
      <c r="J45" s="42">
        <v>39.4</v>
      </c>
      <c r="K45" s="45">
        <f t="shared" si="0"/>
        <v>10229.455041210669</v>
      </c>
      <c r="L45" s="46"/>
      <c r="M45" s="6">
        <f>IF(J45="","",(K45/J45)/LOOKUP(RIGHT($D$2,3),定数!$A$6:$A$13,定数!$B$6:$B$13))</f>
        <v>2.3602803509946169</v>
      </c>
      <c r="N45" s="42">
        <v>2018</v>
      </c>
      <c r="O45" s="8">
        <v>43483</v>
      </c>
      <c r="P45" s="44">
        <v>0.96506000000000003</v>
      </c>
      <c r="Q45" s="44"/>
      <c r="R45" s="47">
        <f>IF(P45="","",T45*M45*LOOKUP(RIGHT($D$2,3),定数!$A$6:$A$13,定数!$B$6:$B$13))</f>
        <v>-10229.455041210811</v>
      </c>
      <c r="S45" s="47"/>
      <c r="T45" s="48">
        <f t="shared" si="3"/>
        <v>-39.400000000000546</v>
      </c>
      <c r="U45" s="48"/>
      <c r="V45" t="str">
        <f t="shared" si="5"/>
        <v/>
      </c>
      <c r="W45">
        <f t="shared" si="2"/>
        <v>3</v>
      </c>
    </row>
    <row r="46" spans="2:23" x14ac:dyDescent="0.2">
      <c r="B46" s="42">
        <v>38</v>
      </c>
      <c r="C46" s="43">
        <f t="shared" si="1"/>
        <v>330752.37966581149</v>
      </c>
      <c r="D46" s="43"/>
      <c r="E46" s="42">
        <v>2018</v>
      </c>
      <c r="F46" s="8">
        <v>43510</v>
      </c>
      <c r="G46" s="42" t="s">
        <v>3</v>
      </c>
      <c r="H46" s="44">
        <v>0.93181000000000003</v>
      </c>
      <c r="I46" s="44"/>
      <c r="J46" s="42">
        <v>35.9</v>
      </c>
      <c r="K46" s="45">
        <f t="shared" si="0"/>
        <v>9922.5713899743441</v>
      </c>
      <c r="L46" s="46"/>
      <c r="M46" s="6">
        <f>IF(J46="","",(K46/J46)/LOOKUP(RIGHT($D$2,3),定数!$A$6:$A$13,定数!$B$6:$B$13))</f>
        <v>2.5126795112621787</v>
      </c>
      <c r="N46" s="42">
        <v>2018</v>
      </c>
      <c r="O46" s="8">
        <v>43510</v>
      </c>
      <c r="P46" s="44">
        <v>0.93540000000000001</v>
      </c>
      <c r="Q46" s="44"/>
      <c r="R46" s="47">
        <f>IF(P46="","",T46*M46*LOOKUP(RIGHT($D$2,3),定数!$A$6:$A$13,定数!$B$6:$B$13))</f>
        <v>-9922.571389974295</v>
      </c>
      <c r="S46" s="47"/>
      <c r="T46" s="48">
        <f t="shared" si="3"/>
        <v>-35.899999999999821</v>
      </c>
      <c r="U46" s="48"/>
      <c r="V46" t="str">
        <f t="shared" si="5"/>
        <v/>
      </c>
      <c r="W46">
        <f t="shared" si="2"/>
        <v>4</v>
      </c>
    </row>
    <row r="47" spans="2:23" x14ac:dyDescent="0.2">
      <c r="B47" s="42">
        <v>39</v>
      </c>
      <c r="C47" s="43">
        <f t="shared" si="1"/>
        <v>320829.80827583722</v>
      </c>
      <c r="D47" s="43"/>
      <c r="E47" s="42">
        <v>2018</v>
      </c>
      <c r="F47" s="8">
        <v>43534</v>
      </c>
      <c r="G47" s="42" t="s">
        <v>4</v>
      </c>
      <c r="H47" s="44">
        <v>0.95115000000000005</v>
      </c>
      <c r="I47" s="44"/>
      <c r="J47" s="42">
        <v>24.2</v>
      </c>
      <c r="K47" s="45">
        <f t="shared" si="0"/>
        <v>9624.8942482751154</v>
      </c>
      <c r="L47" s="46"/>
      <c r="M47" s="6">
        <f>IF(J47="","",(K47/J47)/LOOKUP(RIGHT($D$2,3),定数!$A$6:$A$13,定数!$B$6:$B$13))</f>
        <v>3.6156627529207799</v>
      </c>
      <c r="N47" s="42">
        <v>2018</v>
      </c>
      <c r="O47" s="8">
        <v>43536</v>
      </c>
      <c r="P47" s="44">
        <v>0.94872999999999996</v>
      </c>
      <c r="Q47" s="44"/>
      <c r="R47" s="47">
        <f>IF(P47="","",T47*M47*LOOKUP(RIGHT($D$2,3),定数!$A$6:$A$13,定数!$B$6:$B$13))</f>
        <v>-9624.8942482754683</v>
      </c>
      <c r="S47" s="47"/>
      <c r="T47" s="48">
        <f t="shared" si="3"/>
        <v>-24.200000000000887</v>
      </c>
      <c r="U47" s="48"/>
      <c r="V47" t="str">
        <f t="shared" si="5"/>
        <v/>
      </c>
      <c r="W47">
        <f t="shared" si="2"/>
        <v>5</v>
      </c>
    </row>
    <row r="48" spans="2:23" x14ac:dyDescent="0.2">
      <c r="B48" s="42">
        <v>40</v>
      </c>
      <c r="C48" s="43">
        <f t="shared" si="1"/>
        <v>311204.91402756172</v>
      </c>
      <c r="D48" s="43"/>
      <c r="E48" s="42">
        <v>2018</v>
      </c>
      <c r="F48" s="8">
        <v>43550</v>
      </c>
      <c r="G48" s="42" t="s">
        <v>3</v>
      </c>
      <c r="H48" s="44">
        <v>0.94557999999999998</v>
      </c>
      <c r="I48" s="44"/>
      <c r="J48" s="42">
        <v>32.4</v>
      </c>
      <c r="K48" s="45">
        <f t="shared" si="0"/>
        <v>9336.1474208268519</v>
      </c>
      <c r="L48" s="46"/>
      <c r="M48" s="6">
        <f>IF(J48="","",(K48/J48)/LOOKUP(RIGHT($D$2,3),定数!$A$6:$A$13,定数!$B$6:$B$13))</f>
        <v>2.6195699833969845</v>
      </c>
      <c r="N48" s="42">
        <v>2018</v>
      </c>
      <c r="O48" s="8">
        <v>43551</v>
      </c>
      <c r="P48" s="44">
        <v>0.94882</v>
      </c>
      <c r="Q48" s="44"/>
      <c r="R48" s="47">
        <f>IF(P48="","",T48*M48*LOOKUP(RIGHT($D$2,3),定数!$A$6:$A$13,定数!$B$6:$B$13))</f>
        <v>-9336.1474208269119</v>
      </c>
      <c r="S48" s="47"/>
      <c r="T48" s="48">
        <f t="shared" si="3"/>
        <v>-32.400000000000205</v>
      </c>
      <c r="U48" s="48"/>
      <c r="V48" t="str">
        <f t="shared" si="5"/>
        <v/>
      </c>
      <c r="W48">
        <f t="shared" si="2"/>
        <v>6</v>
      </c>
    </row>
    <row r="49" spans="2:23" x14ac:dyDescent="0.2">
      <c r="B49" s="42">
        <v>41</v>
      </c>
      <c r="C49" s="43">
        <f t="shared" si="1"/>
        <v>301868.76660673483</v>
      </c>
      <c r="D49" s="43"/>
      <c r="E49" s="42">
        <v>2018</v>
      </c>
      <c r="F49" s="8">
        <v>43559</v>
      </c>
      <c r="G49" s="42" t="s">
        <v>4</v>
      </c>
      <c r="H49" s="44">
        <v>0.95994999999999997</v>
      </c>
      <c r="I49" s="44"/>
      <c r="J49" s="42">
        <v>48.8</v>
      </c>
      <c r="K49" s="45">
        <f t="shared" si="0"/>
        <v>9056.0629982020455</v>
      </c>
      <c r="L49" s="46"/>
      <c r="M49" s="6">
        <f>IF(J49="","",(K49/J49)/LOOKUP(RIGHT($D$2,3),定数!$A$6:$A$13,定数!$B$6:$B$13))</f>
        <v>1.6870460130778773</v>
      </c>
      <c r="N49" s="42">
        <v>2018</v>
      </c>
      <c r="O49" s="8">
        <v>43565</v>
      </c>
      <c r="P49" s="44">
        <v>0.95506999999999997</v>
      </c>
      <c r="Q49" s="44"/>
      <c r="R49" s="47">
        <f>IF(P49="","",T49*M49*LOOKUP(RIGHT($D$2,3),定数!$A$6:$A$13,定数!$B$6:$B$13))</f>
        <v>-9056.0629982020364</v>
      </c>
      <c r="S49" s="47"/>
      <c r="T49" s="48">
        <f t="shared" si="3"/>
        <v>-48.799999999999955</v>
      </c>
      <c r="U49" s="48"/>
      <c r="V49" t="str">
        <f t="shared" si="5"/>
        <v/>
      </c>
      <c r="W49">
        <f t="shared" si="2"/>
        <v>7</v>
      </c>
    </row>
    <row r="50" spans="2:23" x14ac:dyDescent="0.2">
      <c r="B50" s="42">
        <v>42</v>
      </c>
      <c r="C50" s="43">
        <f t="shared" si="1"/>
        <v>292812.70360853279</v>
      </c>
      <c r="D50" s="43"/>
      <c r="E50" s="42">
        <v>2018</v>
      </c>
      <c r="F50" s="8">
        <v>43579</v>
      </c>
      <c r="G50" s="42" t="s">
        <v>4</v>
      </c>
      <c r="H50" s="44">
        <v>0.97853999999999997</v>
      </c>
      <c r="I50" s="44"/>
      <c r="J50" s="42">
        <v>17.600000000000001</v>
      </c>
      <c r="K50" s="45">
        <f t="shared" si="0"/>
        <v>8784.3811082559841</v>
      </c>
      <c r="L50" s="46"/>
      <c r="M50" s="6">
        <f>IF(J50="","",(K50/J50)/LOOKUP(RIGHT($D$2,3),定数!$A$6:$A$13,定数!$B$6:$B$13))</f>
        <v>4.537386936082636</v>
      </c>
      <c r="N50" s="42">
        <v>2018</v>
      </c>
      <c r="O50" s="8">
        <v>43579</v>
      </c>
      <c r="P50" s="44">
        <v>0.97677999999999998</v>
      </c>
      <c r="Q50" s="44"/>
      <c r="R50" s="47">
        <f>IF(P50="","",T50*M50*LOOKUP(RIGHT($D$2,3),定数!$A$6:$A$13,定数!$B$6:$B$13))</f>
        <v>-8784.3811082559023</v>
      </c>
      <c r="S50" s="47"/>
      <c r="T50" s="48">
        <f t="shared" si="3"/>
        <v>-17.599999999999838</v>
      </c>
      <c r="U50" s="48"/>
      <c r="V50" t="str">
        <f t="shared" si="5"/>
        <v/>
      </c>
      <c r="W50">
        <f t="shared" si="2"/>
        <v>8</v>
      </c>
    </row>
    <row r="51" spans="2:23" x14ac:dyDescent="0.2">
      <c r="B51" s="42">
        <v>43</v>
      </c>
      <c r="C51" s="43">
        <f t="shared" si="1"/>
        <v>284028.3225002769</v>
      </c>
      <c r="D51" s="43"/>
      <c r="E51" s="42">
        <v>2018</v>
      </c>
      <c r="F51" s="8">
        <v>43579</v>
      </c>
      <c r="G51" s="42" t="s">
        <v>4</v>
      </c>
      <c r="H51" s="44">
        <v>0.97931000000000001</v>
      </c>
      <c r="I51" s="44"/>
      <c r="J51" s="42">
        <v>26.1</v>
      </c>
      <c r="K51" s="45">
        <f t="shared" si="0"/>
        <v>8520.8496750083068</v>
      </c>
      <c r="L51" s="46"/>
      <c r="M51" s="6">
        <f>IF(J51="","",(K51/J51)/LOOKUP(RIGHT($D$2,3),定数!$A$6:$A$13,定数!$B$6:$B$13))</f>
        <v>2.9679030564292255</v>
      </c>
      <c r="N51" s="42">
        <v>2018</v>
      </c>
      <c r="O51" s="8">
        <v>43580</v>
      </c>
      <c r="P51" s="44">
        <v>0.98443000000000003</v>
      </c>
      <c r="Q51" s="44"/>
      <c r="R51" s="47">
        <f>IF(P51="","",T51*M51*LOOKUP(RIGHT($D$2,3),定数!$A$6:$A$13,定数!$B$6:$B$13))</f>
        <v>16715.23001380944</v>
      </c>
      <c r="S51" s="47"/>
      <c r="T51" s="48">
        <f t="shared" si="3"/>
        <v>51.200000000000131</v>
      </c>
      <c r="U51" s="48"/>
      <c r="V51" t="str">
        <f t="shared" si="5"/>
        <v/>
      </c>
      <c r="W51">
        <f t="shared" si="2"/>
        <v>0</v>
      </c>
    </row>
    <row r="52" spans="2:23" x14ac:dyDescent="0.2">
      <c r="B52" s="42">
        <v>44</v>
      </c>
      <c r="C52" s="43">
        <f t="shared" si="1"/>
        <v>300743.55251408636</v>
      </c>
      <c r="D52" s="43"/>
      <c r="E52" s="42">
        <v>2018</v>
      </c>
      <c r="F52" s="8">
        <v>43581</v>
      </c>
      <c r="G52" s="42" t="s">
        <v>4</v>
      </c>
      <c r="H52" s="44">
        <v>0.98314000000000001</v>
      </c>
      <c r="I52" s="44"/>
      <c r="J52" s="42">
        <v>14.5</v>
      </c>
      <c r="K52" s="45">
        <f t="shared" si="0"/>
        <v>9022.30657542259</v>
      </c>
      <c r="L52" s="46"/>
      <c r="M52" s="6">
        <f>IF(J52="","",(K52/J52)/LOOKUP(RIGHT($D$2,3),定数!$A$6:$A$13,定数!$B$6:$B$13))</f>
        <v>5.6566185425846953</v>
      </c>
      <c r="N52" s="42">
        <v>2018</v>
      </c>
      <c r="O52" s="8">
        <v>43581</v>
      </c>
      <c r="P52" s="44">
        <v>0.98168999999999995</v>
      </c>
      <c r="Q52" s="44"/>
      <c r="R52" s="47">
        <f>IF(P52="","",T52*M52*LOOKUP(RIGHT($D$2,3),定数!$A$6:$A$13,定数!$B$6:$B$13))</f>
        <v>-9022.3065754229774</v>
      </c>
      <c r="S52" s="47"/>
      <c r="T52" s="48">
        <f t="shared" si="3"/>
        <v>-14.500000000000624</v>
      </c>
      <c r="U52" s="48"/>
      <c r="V52" t="str">
        <f t="shared" si="5"/>
        <v/>
      </c>
      <c r="W52">
        <f t="shared" si="2"/>
        <v>1</v>
      </c>
    </row>
    <row r="53" spans="2:23" x14ac:dyDescent="0.2">
      <c r="B53" s="42">
        <v>45</v>
      </c>
      <c r="C53" s="43">
        <f t="shared" si="1"/>
        <v>291721.24593866337</v>
      </c>
      <c r="D53" s="43"/>
      <c r="E53" s="42">
        <v>2018</v>
      </c>
      <c r="F53" s="8">
        <v>43587</v>
      </c>
      <c r="G53" s="42" t="s">
        <v>4</v>
      </c>
      <c r="H53" s="44">
        <v>0.99617999999999995</v>
      </c>
      <c r="I53" s="44"/>
      <c r="J53" s="42">
        <v>25.8</v>
      </c>
      <c r="K53" s="45">
        <f t="shared" si="0"/>
        <v>8751.6373781599013</v>
      </c>
      <c r="L53" s="46"/>
      <c r="M53" s="6">
        <f>IF(J53="","",(K53/J53)/LOOKUP(RIGHT($D$2,3),定数!$A$6:$A$13,定数!$B$6:$B$13))</f>
        <v>3.0837341008315367</v>
      </c>
      <c r="N53" s="42">
        <v>2018</v>
      </c>
      <c r="O53" s="8">
        <v>43589</v>
      </c>
      <c r="P53" s="44">
        <v>1.0012399999999999</v>
      </c>
      <c r="Q53" s="44"/>
      <c r="R53" s="47">
        <f>IF(P53="","",T53*M53*LOOKUP(RIGHT($D$2,3),定数!$A$6:$A$13,定数!$B$6:$B$13))</f>
        <v>17164.064005228174</v>
      </c>
      <c r="S53" s="47"/>
      <c r="T53" s="48">
        <f t="shared" si="3"/>
        <v>50.599999999999532</v>
      </c>
      <c r="U53" s="48"/>
      <c r="V53" t="str">
        <f t="shared" si="5"/>
        <v/>
      </c>
      <c r="W53">
        <f t="shared" si="2"/>
        <v>0</v>
      </c>
    </row>
    <row r="54" spans="2:23" x14ac:dyDescent="0.2">
      <c r="B54" s="42">
        <v>46</v>
      </c>
      <c r="C54" s="43">
        <f t="shared" si="1"/>
        <v>308885.30994389154</v>
      </c>
      <c r="D54" s="43"/>
      <c r="E54" s="42">
        <v>2018</v>
      </c>
      <c r="F54" s="8">
        <v>43621</v>
      </c>
      <c r="G54" s="42" t="s">
        <v>4</v>
      </c>
      <c r="H54" s="44">
        <v>0.98848999999999998</v>
      </c>
      <c r="I54" s="44"/>
      <c r="J54" s="42">
        <v>20</v>
      </c>
      <c r="K54" s="45">
        <f t="shared" si="0"/>
        <v>9266.5592983167462</v>
      </c>
      <c r="L54" s="46"/>
      <c r="M54" s="6">
        <f>IF(J54="","",(K54/J54)/LOOKUP(RIGHT($D$2,3),定数!$A$6:$A$13,定数!$B$6:$B$13))</f>
        <v>4.2120724083257937</v>
      </c>
      <c r="N54" s="42">
        <v>2018</v>
      </c>
      <c r="O54" s="8">
        <v>43621</v>
      </c>
      <c r="P54" s="44">
        <v>0.98648999999999998</v>
      </c>
      <c r="Q54" s="44"/>
      <c r="R54" s="47">
        <f>IF(P54="","",T54*M54*LOOKUP(RIGHT($D$2,3),定数!$A$6:$A$13,定数!$B$6:$B$13))</f>
        <v>-9266.5592983167553</v>
      </c>
      <c r="S54" s="47"/>
      <c r="T54" s="48">
        <f t="shared" si="3"/>
        <v>-20.000000000000018</v>
      </c>
      <c r="U54" s="48"/>
      <c r="V54" t="str">
        <f t="shared" si="5"/>
        <v/>
      </c>
      <c r="W54">
        <f t="shared" si="2"/>
        <v>1</v>
      </c>
    </row>
    <row r="55" spans="2:23" x14ac:dyDescent="0.2">
      <c r="B55" s="42">
        <v>47</v>
      </c>
      <c r="C55" s="43">
        <f t="shared" si="1"/>
        <v>299618.75064557476</v>
      </c>
      <c r="D55" s="43"/>
      <c r="E55" s="42">
        <v>2018</v>
      </c>
      <c r="F55" s="8">
        <v>43641</v>
      </c>
      <c r="G55" s="42" t="s">
        <v>3</v>
      </c>
      <c r="H55" s="44">
        <v>0.98673999999999995</v>
      </c>
      <c r="I55" s="44"/>
      <c r="J55" s="42">
        <v>22.2</v>
      </c>
      <c r="K55" s="45">
        <f t="shared" si="0"/>
        <v>8988.5625193672422</v>
      </c>
      <c r="L55" s="46"/>
      <c r="M55" s="6">
        <f>IF(J55="","",(K55/J55)/LOOKUP(RIGHT($D$2,3),定数!$A$6:$A$13,定数!$B$6:$B$13))</f>
        <v>3.6808200325009182</v>
      </c>
      <c r="N55" s="42">
        <v>2018</v>
      </c>
      <c r="O55" s="8">
        <v>43641</v>
      </c>
      <c r="P55" s="44">
        <v>0.98895999999999995</v>
      </c>
      <c r="Q55" s="44"/>
      <c r="R55" s="47">
        <f>IF(P55="","",T55*M55*LOOKUP(RIGHT($D$2,3),定数!$A$6:$A$13,定数!$B$6:$B$13))</f>
        <v>-8988.5625193672404</v>
      </c>
      <c r="S55" s="47"/>
      <c r="T55" s="48">
        <f t="shared" si="3"/>
        <v>-22.199999999999996</v>
      </c>
      <c r="U55" s="48"/>
      <c r="V55" t="str">
        <f t="shared" si="5"/>
        <v/>
      </c>
      <c r="W55">
        <f t="shared" si="2"/>
        <v>2</v>
      </c>
    </row>
    <row r="56" spans="2:23" x14ac:dyDescent="0.2">
      <c r="B56" s="42">
        <v>48</v>
      </c>
      <c r="C56" s="43">
        <f t="shared" si="1"/>
        <v>290630.1881262075</v>
      </c>
      <c r="D56" s="43"/>
      <c r="E56" s="42">
        <v>2018</v>
      </c>
      <c r="F56" s="8">
        <v>43641</v>
      </c>
      <c r="G56" s="42" t="s">
        <v>3</v>
      </c>
      <c r="H56" s="44">
        <v>0.98643999999999998</v>
      </c>
      <c r="I56" s="44"/>
      <c r="J56" s="42">
        <v>25</v>
      </c>
      <c r="K56" s="45">
        <f t="shared" si="0"/>
        <v>8718.9056437862255</v>
      </c>
      <c r="L56" s="46"/>
      <c r="M56" s="6">
        <f>IF(J56="","",(K56/J56)/LOOKUP(RIGHT($D$2,3),定数!$A$6:$A$13,定数!$B$6:$B$13))</f>
        <v>3.1705111431949908</v>
      </c>
      <c r="N56" s="42">
        <v>2018</v>
      </c>
      <c r="O56" s="8">
        <v>43642</v>
      </c>
      <c r="P56" s="44">
        <v>0.98894000000000004</v>
      </c>
      <c r="Q56" s="44"/>
      <c r="R56" s="47">
        <f>IF(P56="","",T56*M56*LOOKUP(RIGHT($D$2,3),定数!$A$6:$A$13,定数!$B$6:$B$13))</f>
        <v>-8718.9056437864256</v>
      </c>
      <c r="S56" s="47"/>
      <c r="T56" s="48">
        <f t="shared" si="3"/>
        <v>-25.000000000000576</v>
      </c>
      <c r="U56" s="48"/>
      <c r="V56" t="str">
        <f t="shared" si="5"/>
        <v/>
      </c>
      <c r="W56">
        <f t="shared" si="2"/>
        <v>3</v>
      </c>
    </row>
    <row r="57" spans="2:23" x14ac:dyDescent="0.2">
      <c r="B57" s="42">
        <v>49</v>
      </c>
      <c r="C57" s="43">
        <f t="shared" si="1"/>
        <v>281911.28248242108</v>
      </c>
      <c r="D57" s="43"/>
      <c r="E57" s="42">
        <v>2018</v>
      </c>
      <c r="F57" s="8">
        <v>43657</v>
      </c>
      <c r="G57" s="42" t="s">
        <v>4</v>
      </c>
      <c r="H57" s="44">
        <v>0.99246000000000001</v>
      </c>
      <c r="I57" s="44"/>
      <c r="J57" s="42">
        <v>7</v>
      </c>
      <c r="K57" s="45">
        <f t="shared" si="0"/>
        <v>8457.3384744726318</v>
      </c>
      <c r="L57" s="46"/>
      <c r="M57" s="6">
        <f>IF(J57="","",(K57/J57)/LOOKUP(RIGHT($D$2,3),定数!$A$6:$A$13,定数!$B$6:$B$13))</f>
        <v>10.983556460354068</v>
      </c>
      <c r="N57" s="42">
        <v>2018</v>
      </c>
      <c r="O57" s="8">
        <v>43657</v>
      </c>
      <c r="P57" s="44">
        <v>0.99175999999999997</v>
      </c>
      <c r="Q57" s="44"/>
      <c r="R57" s="47">
        <f>IF(P57="","",T57*M57*LOOKUP(RIGHT($D$2,3),定数!$A$6:$A$13,定数!$B$6:$B$13))</f>
        <v>-8457.3384744730429</v>
      </c>
      <c r="S57" s="47"/>
      <c r="T57" s="48">
        <f t="shared" si="3"/>
        <v>-7.0000000000003393</v>
      </c>
      <c r="U57" s="48"/>
      <c r="V57" t="str">
        <f t="shared" si="5"/>
        <v/>
      </c>
      <c r="W57">
        <f t="shared" si="2"/>
        <v>4</v>
      </c>
    </row>
    <row r="58" spans="2:23" x14ac:dyDescent="0.2">
      <c r="B58" s="42">
        <v>50</v>
      </c>
      <c r="C58" s="43">
        <f t="shared" si="1"/>
        <v>273453.94400794804</v>
      </c>
      <c r="D58" s="43"/>
      <c r="E58" s="42">
        <v>2018</v>
      </c>
      <c r="F58" s="8">
        <v>43657</v>
      </c>
      <c r="G58" s="42" t="s">
        <v>4</v>
      </c>
      <c r="H58" s="44">
        <v>0.99282000000000004</v>
      </c>
      <c r="I58" s="44"/>
      <c r="J58" s="42">
        <v>10.4</v>
      </c>
      <c r="K58" s="45">
        <f t="shared" si="0"/>
        <v>8203.6183202384418</v>
      </c>
      <c r="L58" s="46"/>
      <c r="M58" s="6">
        <f>IF(J58="","",(K58/J58)/LOOKUP(RIGHT($D$2,3),定数!$A$6:$A$13,定数!$B$6:$B$13))</f>
        <v>7.1709950351734628</v>
      </c>
      <c r="N58" s="42">
        <v>2018</v>
      </c>
      <c r="O58" s="8">
        <v>43657</v>
      </c>
      <c r="P58" s="44">
        <v>0.99177999999999999</v>
      </c>
      <c r="Q58" s="44"/>
      <c r="R58" s="47">
        <f>IF(P58="","",T58*M58*LOOKUP(RIGHT($D$2,3),定数!$A$6:$A$13,定数!$B$6:$B$13))</f>
        <v>-8203.6183202387638</v>
      </c>
      <c r="S58" s="47"/>
      <c r="T58" s="48">
        <f t="shared" si="3"/>
        <v>-10.400000000000409</v>
      </c>
      <c r="U58" s="48"/>
      <c r="V58" t="str">
        <f t="shared" si="5"/>
        <v/>
      </c>
      <c r="W58">
        <f t="shared" si="2"/>
        <v>5</v>
      </c>
    </row>
    <row r="59" spans="2:23" x14ac:dyDescent="0.2">
      <c r="B59" s="42">
        <v>51</v>
      </c>
      <c r="C59" s="43">
        <f t="shared" si="1"/>
        <v>265250.32568770926</v>
      </c>
      <c r="D59" s="43"/>
      <c r="E59" s="42">
        <v>2018</v>
      </c>
      <c r="F59" s="8">
        <v>43680</v>
      </c>
      <c r="G59" s="42" t="s">
        <v>4</v>
      </c>
      <c r="H59" s="44">
        <v>0.99565000000000003</v>
      </c>
      <c r="I59" s="44"/>
      <c r="J59" s="42">
        <v>25.2</v>
      </c>
      <c r="K59" s="45">
        <f t="shared" si="0"/>
        <v>7957.5097706312772</v>
      </c>
      <c r="L59" s="46"/>
      <c r="M59" s="6">
        <f>IF(J59="","",(K59/J59)/LOOKUP(RIGHT($D$2,3),定数!$A$6:$A$13,定数!$B$6:$B$13))</f>
        <v>2.8706745204297537</v>
      </c>
      <c r="N59" s="42">
        <v>2018</v>
      </c>
      <c r="O59" s="8">
        <v>43680</v>
      </c>
      <c r="P59" s="44">
        <v>0.99312999999999996</v>
      </c>
      <c r="Q59" s="44"/>
      <c r="R59" s="47">
        <f>IF(P59="","",T59*M59*LOOKUP(RIGHT($D$2,3),定数!$A$6:$A$13,定数!$B$6:$B$13))</f>
        <v>-7957.5097706315237</v>
      </c>
      <c r="S59" s="47"/>
      <c r="T59" s="48">
        <f t="shared" si="3"/>
        <v>-25.200000000000777</v>
      </c>
      <c r="U59" s="48"/>
      <c r="V59" t="str">
        <f t="shared" si="5"/>
        <v/>
      </c>
      <c r="W59">
        <f t="shared" si="2"/>
        <v>6</v>
      </c>
    </row>
    <row r="60" spans="2:23" x14ac:dyDescent="0.2">
      <c r="B60" s="42">
        <v>52</v>
      </c>
      <c r="C60" s="43">
        <f t="shared" si="1"/>
        <v>257292.81591707774</v>
      </c>
      <c r="D60" s="43"/>
      <c r="E60" s="42">
        <v>2018</v>
      </c>
      <c r="F60" s="8">
        <v>43740</v>
      </c>
      <c r="G60" s="42" t="s">
        <v>4</v>
      </c>
      <c r="H60" s="44">
        <v>0.98504999999999998</v>
      </c>
      <c r="I60" s="44"/>
      <c r="J60" s="42">
        <v>21.9</v>
      </c>
      <c r="K60" s="45">
        <f t="shared" si="0"/>
        <v>7718.7844775123322</v>
      </c>
      <c r="L60" s="46"/>
      <c r="M60" s="6">
        <f>IF(J60="","",(K60/J60)/LOOKUP(RIGHT($D$2,3),定数!$A$6:$A$13,定数!$B$6:$B$13))</f>
        <v>3.2041446565015912</v>
      </c>
      <c r="N60" s="42">
        <v>2018</v>
      </c>
      <c r="O60" s="8">
        <v>43741</v>
      </c>
      <c r="P60" s="44">
        <v>0.98933000000000004</v>
      </c>
      <c r="Q60" s="44"/>
      <c r="R60" s="47">
        <f>IF(P60="","",T60*M60*LOOKUP(RIGHT($D$2,3),定数!$A$6:$A$13,定数!$B$6:$B$13))</f>
        <v>15085.113042809708</v>
      </c>
      <c r="S60" s="47"/>
      <c r="T60" s="48">
        <f t="shared" si="3"/>
        <v>42.800000000000615</v>
      </c>
      <c r="U60" s="48"/>
      <c r="V60" t="str">
        <f t="shared" si="5"/>
        <v/>
      </c>
      <c r="W60">
        <f t="shared" si="2"/>
        <v>0</v>
      </c>
    </row>
    <row r="61" spans="2:23" x14ac:dyDescent="0.2">
      <c r="B61" s="42">
        <v>53</v>
      </c>
      <c r="C61" s="43">
        <f t="shared" si="1"/>
        <v>272377.92895988742</v>
      </c>
      <c r="D61" s="43"/>
      <c r="E61" s="42">
        <v>2018</v>
      </c>
      <c r="F61" s="8">
        <v>43750</v>
      </c>
      <c r="G61" s="42" t="s">
        <v>3</v>
      </c>
      <c r="H61" s="44">
        <v>0.98829</v>
      </c>
      <c r="I61" s="44"/>
      <c r="J61" s="42">
        <v>38.9</v>
      </c>
      <c r="K61" s="45">
        <f t="shared" si="0"/>
        <v>8171.3378687966224</v>
      </c>
      <c r="L61" s="46"/>
      <c r="M61" s="6">
        <f>IF(J61="","",(K61/J61)/LOOKUP(RIGHT($D$2,3),定数!$A$6:$A$13,定数!$B$6:$B$13))</f>
        <v>1.909637267772055</v>
      </c>
      <c r="N61" s="42">
        <v>2018</v>
      </c>
      <c r="O61" s="8">
        <v>43750</v>
      </c>
      <c r="P61" s="44">
        <v>0.99217999999999995</v>
      </c>
      <c r="Q61" s="44"/>
      <c r="R61" s="47">
        <f>IF(P61="","",T61*M61*LOOKUP(RIGHT($D$2,3),定数!$A$6:$A$13,定数!$B$6:$B$13))</f>
        <v>-8171.3378687965169</v>
      </c>
      <c r="S61" s="47"/>
      <c r="T61" s="48">
        <f t="shared" si="3"/>
        <v>-38.899999999999494</v>
      </c>
      <c r="U61" s="48"/>
      <c r="V61" t="str">
        <f t="shared" si="5"/>
        <v/>
      </c>
      <c r="W61">
        <f t="shared" si="2"/>
        <v>1</v>
      </c>
    </row>
    <row r="62" spans="2:23" x14ac:dyDescent="0.2">
      <c r="B62" s="42">
        <v>54</v>
      </c>
      <c r="C62" s="43">
        <f t="shared" si="1"/>
        <v>264206.59109109087</v>
      </c>
      <c r="D62" s="43"/>
      <c r="E62" s="42">
        <v>2018</v>
      </c>
      <c r="F62" s="8">
        <v>43754</v>
      </c>
      <c r="G62" s="42" t="s">
        <v>3</v>
      </c>
      <c r="H62" s="44">
        <v>0.98770000000000002</v>
      </c>
      <c r="I62" s="44"/>
      <c r="J62" s="42">
        <v>20.5</v>
      </c>
      <c r="K62" s="45">
        <f t="shared" si="0"/>
        <v>7926.1977327327259</v>
      </c>
      <c r="L62" s="46"/>
      <c r="M62" s="6">
        <f>IF(J62="","",(K62/J62)/LOOKUP(RIGHT($D$2,3),定数!$A$6:$A$13,定数!$B$6:$B$13))</f>
        <v>3.5149435621874616</v>
      </c>
      <c r="N62" s="42">
        <v>2018</v>
      </c>
      <c r="O62" s="8">
        <v>43754</v>
      </c>
      <c r="P62" s="44">
        <v>0.98975000000000002</v>
      </c>
      <c r="Q62" s="44"/>
      <c r="R62" s="47">
        <f>IF(P62="","",T62*M62*LOOKUP(RIGHT($D$2,3),定数!$A$6:$A$13,定数!$B$6:$B$13))</f>
        <v>-7926.1977327327113</v>
      </c>
      <c r="S62" s="47"/>
      <c r="T62" s="48">
        <f t="shared" si="3"/>
        <v>-20.499999999999964</v>
      </c>
      <c r="U62" s="48"/>
      <c r="V62" t="str">
        <f t="shared" si="5"/>
        <v/>
      </c>
      <c r="W62">
        <f t="shared" si="2"/>
        <v>2</v>
      </c>
    </row>
    <row r="63" spans="2:23" x14ac:dyDescent="0.2">
      <c r="B63" s="42">
        <v>55</v>
      </c>
      <c r="C63" s="43">
        <f t="shared" si="1"/>
        <v>256280.39335835815</v>
      </c>
      <c r="D63" s="43"/>
      <c r="E63" s="42">
        <v>2018</v>
      </c>
      <c r="F63" s="8">
        <v>43757</v>
      </c>
      <c r="G63" s="42" t="s">
        <v>4</v>
      </c>
      <c r="H63" s="44">
        <v>0.99636000000000002</v>
      </c>
      <c r="I63" s="44"/>
      <c r="J63" s="42">
        <v>29.5</v>
      </c>
      <c r="K63" s="45">
        <f t="shared" si="0"/>
        <v>7688.4118007507441</v>
      </c>
      <c r="L63" s="46"/>
      <c r="M63" s="6">
        <f>IF(J63="","",(K63/J63)/LOOKUP(RIGHT($D$2,3),定数!$A$6:$A$13,定数!$B$6:$B$13))</f>
        <v>2.3693102621728026</v>
      </c>
      <c r="N63" s="42">
        <v>2018</v>
      </c>
      <c r="O63" s="8">
        <v>43764</v>
      </c>
      <c r="P63" s="44">
        <v>1.0021599999999999</v>
      </c>
      <c r="Q63" s="44"/>
      <c r="R63" s="47">
        <f>IF(P63="","",T63*M63*LOOKUP(RIGHT($D$2,3),定数!$A$6:$A$13,定数!$B$6:$B$13))</f>
        <v>15116.199472662262</v>
      </c>
      <c r="S63" s="47"/>
      <c r="T63" s="48">
        <f t="shared" si="3"/>
        <v>57.999999999999162</v>
      </c>
      <c r="U63" s="48"/>
      <c r="V63" t="str">
        <f t="shared" si="5"/>
        <v/>
      </c>
      <c r="W63">
        <f t="shared" si="2"/>
        <v>0</v>
      </c>
    </row>
    <row r="64" spans="2:23" x14ac:dyDescent="0.2">
      <c r="B64" s="42">
        <v>56</v>
      </c>
      <c r="C64" s="43">
        <f t="shared" si="1"/>
        <v>271396.59283102042</v>
      </c>
      <c r="D64" s="43"/>
      <c r="E64" s="42">
        <v>2018</v>
      </c>
      <c r="F64" s="8">
        <v>43760</v>
      </c>
      <c r="G64" s="42" t="s">
        <v>4</v>
      </c>
      <c r="H64" s="44">
        <v>0.99739999999999995</v>
      </c>
      <c r="I64" s="44"/>
      <c r="J64" s="42">
        <v>34.700000000000003</v>
      </c>
      <c r="K64" s="45">
        <f t="shared" si="0"/>
        <v>8141.897784930612</v>
      </c>
      <c r="L64" s="46"/>
      <c r="M64" s="6">
        <f>IF(J64="","",(K64/J64)/LOOKUP(RIGHT($D$2,3),定数!$A$6:$A$13,定数!$B$6:$B$13))</f>
        <v>2.1330620343019677</v>
      </c>
      <c r="N64" s="42">
        <v>2018</v>
      </c>
      <c r="O64" s="8">
        <v>43762</v>
      </c>
      <c r="P64" s="44">
        <v>0.99392999999999998</v>
      </c>
      <c r="Q64" s="44"/>
      <c r="R64" s="47">
        <f>IF(P64="","",T64*M64*LOOKUP(RIGHT($D$2,3),定数!$A$6:$A$13,定数!$B$6:$B$13))</f>
        <v>-8141.8977849305475</v>
      </c>
      <c r="S64" s="47"/>
      <c r="T64" s="48">
        <f t="shared" si="3"/>
        <v>-34.699999999999733</v>
      </c>
      <c r="U64" s="48"/>
      <c r="V64" t="str">
        <f t="shared" si="5"/>
        <v/>
      </c>
      <c r="W64">
        <f t="shared" si="2"/>
        <v>1</v>
      </c>
    </row>
    <row r="65" spans="2:23" x14ac:dyDescent="0.2">
      <c r="B65" s="42">
        <v>57</v>
      </c>
      <c r="C65" s="43">
        <f t="shared" si="1"/>
        <v>263254.69504608988</v>
      </c>
      <c r="D65" s="43"/>
      <c r="E65" s="42">
        <v>2018</v>
      </c>
      <c r="F65" s="8">
        <v>43796</v>
      </c>
      <c r="G65" s="42" t="s">
        <v>4</v>
      </c>
      <c r="H65" s="44">
        <v>0.99899000000000004</v>
      </c>
      <c r="I65" s="44"/>
      <c r="J65" s="42">
        <v>15.2</v>
      </c>
      <c r="K65" s="45">
        <f t="shared" si="0"/>
        <v>7897.6408513826964</v>
      </c>
      <c r="L65" s="46"/>
      <c r="M65" s="6">
        <f>IF(J65="","",(K65/J65)/LOOKUP(RIGHT($D$2,3),定数!$A$6:$A$13,定数!$B$6:$B$13))</f>
        <v>4.7234694087217095</v>
      </c>
      <c r="N65" s="42">
        <v>2018</v>
      </c>
      <c r="O65" s="8">
        <v>43798</v>
      </c>
      <c r="P65" s="44">
        <v>0.99746999999999997</v>
      </c>
      <c r="Q65" s="44"/>
      <c r="R65" s="47">
        <f>IF(P65="","",T65*M65*LOOKUP(RIGHT($D$2,3),定数!$A$6:$A$13,定数!$B$6:$B$13))</f>
        <v>-7897.6408513830984</v>
      </c>
      <c r="S65" s="47"/>
      <c r="T65" s="48">
        <f t="shared" si="3"/>
        <v>-15.200000000000768</v>
      </c>
      <c r="U65" s="48"/>
      <c r="V65" t="str">
        <f t="shared" si="5"/>
        <v/>
      </c>
      <c r="W65">
        <f t="shared" si="2"/>
        <v>2</v>
      </c>
    </row>
    <row r="66" spans="2:23" x14ac:dyDescent="0.2">
      <c r="B66" s="42">
        <v>58</v>
      </c>
      <c r="C66" s="43">
        <f t="shared" si="1"/>
        <v>255357.05419470678</v>
      </c>
      <c r="D66" s="43"/>
      <c r="E66" s="42">
        <v>2018</v>
      </c>
      <c r="F66" s="8">
        <v>43796</v>
      </c>
      <c r="G66" s="42" t="s">
        <v>4</v>
      </c>
      <c r="H66" s="44">
        <v>0.99983</v>
      </c>
      <c r="I66" s="44"/>
      <c r="J66" s="42">
        <v>23.3</v>
      </c>
      <c r="K66" s="45">
        <f t="shared" si="0"/>
        <v>7660.7116258412034</v>
      </c>
      <c r="L66" s="46"/>
      <c r="M66" s="6">
        <f>IF(J66="","",(K66/J66)/LOOKUP(RIGHT($D$2,3),定数!$A$6:$A$13,定数!$B$6:$B$13))</f>
        <v>2.9889627880769423</v>
      </c>
      <c r="N66" s="42">
        <v>2018</v>
      </c>
      <c r="O66" s="8">
        <v>43798</v>
      </c>
      <c r="P66" s="44">
        <v>0.99750000000000005</v>
      </c>
      <c r="Q66" s="44"/>
      <c r="R66" s="47">
        <f>IF(P66="","",T66*M66*LOOKUP(RIGHT($D$2,3),定数!$A$6:$A$13,定数!$B$6:$B$13))</f>
        <v>-7660.7116258410169</v>
      </c>
      <c r="S66" s="47"/>
      <c r="T66" s="48">
        <f t="shared" si="3"/>
        <v>-23.299999999999432</v>
      </c>
      <c r="U66" s="48"/>
      <c r="V66" t="str">
        <f t="shared" si="5"/>
        <v/>
      </c>
      <c r="W66">
        <f t="shared" si="2"/>
        <v>3</v>
      </c>
    </row>
    <row r="67" spans="2:23" x14ac:dyDescent="0.2">
      <c r="B67" s="42">
        <v>59</v>
      </c>
      <c r="C67" s="43">
        <f t="shared" si="1"/>
        <v>247696.34256886577</v>
      </c>
      <c r="D67" s="43"/>
      <c r="E67" s="42">
        <v>2018</v>
      </c>
      <c r="F67" s="8">
        <v>43812</v>
      </c>
      <c r="G67" s="42" t="s">
        <v>4</v>
      </c>
      <c r="H67" s="44">
        <v>0.99348000000000003</v>
      </c>
      <c r="I67" s="44"/>
      <c r="J67" s="42">
        <v>22.3</v>
      </c>
      <c r="K67" s="45">
        <f t="shared" si="0"/>
        <v>7430.8902770659734</v>
      </c>
      <c r="L67" s="46"/>
      <c r="M67" s="6">
        <f>IF(J67="","",(K67/J67)/LOOKUP(RIGHT($D$2,3),定数!$A$6:$A$13,定数!$B$6:$B$13))</f>
        <v>3.0293070840056964</v>
      </c>
      <c r="N67" s="42">
        <v>2018</v>
      </c>
      <c r="O67" s="8">
        <v>43812</v>
      </c>
      <c r="P67" s="44">
        <v>0.99124999999999996</v>
      </c>
      <c r="Q67" s="44"/>
      <c r="R67" s="47">
        <f>IF(P67="","",T67*M67*LOOKUP(RIGHT($D$2,3),定数!$A$6:$A$13,定数!$B$6:$B$13))</f>
        <v>-7430.8902770661907</v>
      </c>
      <c r="S67" s="47"/>
      <c r="T67" s="48">
        <f t="shared" si="3"/>
        <v>-22.300000000000651</v>
      </c>
      <c r="U67" s="48"/>
      <c r="V67" t="str">
        <f t="shared" si="5"/>
        <v/>
      </c>
      <c r="W67">
        <f t="shared" si="2"/>
        <v>4</v>
      </c>
    </row>
    <row r="68" spans="2:23" x14ac:dyDescent="0.2">
      <c r="B68" s="42">
        <v>60</v>
      </c>
      <c r="C68" s="43">
        <f t="shared" si="1"/>
        <v>240265.45229179959</v>
      </c>
      <c r="D68" s="43"/>
      <c r="E68" s="42">
        <v>2018</v>
      </c>
      <c r="F68" s="8">
        <v>43818</v>
      </c>
      <c r="G68" s="42" t="s">
        <v>3</v>
      </c>
      <c r="H68" s="44">
        <v>0.99168000000000001</v>
      </c>
      <c r="I68" s="44"/>
      <c r="J68" s="42">
        <v>19.8</v>
      </c>
      <c r="K68" s="45">
        <f t="shared" si="0"/>
        <v>7207.9635687539876</v>
      </c>
      <c r="L68" s="46"/>
      <c r="M68" s="6">
        <f>IF(J68="","",(K68/J68)/LOOKUP(RIGHT($D$2,3),定数!$A$6:$A$13,定数!$B$6:$B$13))</f>
        <v>3.3094414916225841</v>
      </c>
      <c r="N68" s="42">
        <v>2018</v>
      </c>
      <c r="O68" s="8">
        <v>43818</v>
      </c>
      <c r="P68" s="44">
        <v>0.99365999999999999</v>
      </c>
      <c r="Q68" s="44"/>
      <c r="R68" s="47">
        <f>IF(P68="","",T68*M68*LOOKUP(RIGHT($D$2,3),定数!$A$6:$A$13,定数!$B$6:$B$13))</f>
        <v>-7207.9635687539221</v>
      </c>
      <c r="S68" s="47"/>
      <c r="T68" s="48">
        <f t="shared" si="3"/>
        <v>-19.79999999999982</v>
      </c>
      <c r="U68" s="48"/>
      <c r="V68" t="str">
        <f t="shared" si="5"/>
        <v/>
      </c>
      <c r="W68">
        <f t="shared" si="2"/>
        <v>5</v>
      </c>
    </row>
    <row r="69" spans="2:23" x14ac:dyDescent="0.2">
      <c r="B69" s="42">
        <v>61</v>
      </c>
      <c r="C69" s="43">
        <f t="shared" si="1"/>
        <v>233057.48872304568</v>
      </c>
      <c r="D69" s="43"/>
      <c r="E69" s="42"/>
      <c r="F69" s="8"/>
      <c r="G69" s="42"/>
      <c r="H69" s="44"/>
      <c r="I69" s="44"/>
      <c r="J69" s="42"/>
      <c r="K69" s="45" t="str">
        <f t="shared" si="0"/>
        <v/>
      </c>
      <c r="L69" s="46"/>
      <c r="M69" s="6" t="str">
        <f>IF(J69="","",(K69/J69)/LOOKUP(RIGHT($D$2,3),定数!$A$6:$A$13,定数!$B$6:$B$13))</f>
        <v/>
      </c>
      <c r="N69" s="42"/>
      <c r="O69" s="8"/>
      <c r="P69" s="44"/>
      <c r="Q69" s="44"/>
      <c r="R69" s="47" t="str">
        <f>IF(P69="","",T69*M69*LOOKUP(RIGHT($D$2,3),定数!$A$6:$A$13,定数!$B$6:$B$13))</f>
        <v/>
      </c>
      <c r="S69" s="47"/>
      <c r="T69" s="48" t="str">
        <f t="shared" si="3"/>
        <v/>
      </c>
      <c r="U69" s="48"/>
      <c r="V69" t="str">
        <f t="shared" si="5"/>
        <v/>
      </c>
      <c r="W69" t="str">
        <f t="shared" si="2"/>
        <v/>
      </c>
    </row>
    <row r="70" spans="2:23" x14ac:dyDescent="0.2">
      <c r="B70" s="42">
        <v>62</v>
      </c>
      <c r="C70" s="43" t="str">
        <f t="shared" si="1"/>
        <v/>
      </c>
      <c r="D70" s="43"/>
      <c r="E70" s="42"/>
      <c r="F70" s="8"/>
      <c r="G70" s="42"/>
      <c r="H70" s="44"/>
      <c r="I70" s="44"/>
      <c r="J70" s="42"/>
      <c r="K70" s="45" t="str">
        <f t="shared" si="0"/>
        <v/>
      </c>
      <c r="L70" s="46"/>
      <c r="M70" s="6" t="str">
        <f>IF(J70="","",(K70/J70)/LOOKUP(RIGHT($D$2,3),定数!$A$6:$A$13,定数!$B$6:$B$13))</f>
        <v/>
      </c>
      <c r="N70" s="42"/>
      <c r="O70" s="8"/>
      <c r="P70" s="44"/>
      <c r="Q70" s="44"/>
      <c r="R70" s="47" t="str">
        <f>IF(P70="","",T70*M70*LOOKUP(RIGHT($D$2,3),定数!$A$6:$A$13,定数!$B$6:$B$13))</f>
        <v/>
      </c>
      <c r="S70" s="47"/>
      <c r="T70" s="48" t="str">
        <f t="shared" si="3"/>
        <v/>
      </c>
      <c r="U70" s="48"/>
      <c r="V70" t="str">
        <f t="shared" si="5"/>
        <v/>
      </c>
      <c r="W70" t="str">
        <f t="shared" si="2"/>
        <v/>
      </c>
    </row>
    <row r="71" spans="2:23" x14ac:dyDescent="0.2">
      <c r="B71" s="42">
        <v>63</v>
      </c>
      <c r="C71" s="43" t="str">
        <f t="shared" si="1"/>
        <v/>
      </c>
      <c r="D71" s="43"/>
      <c r="E71" s="42"/>
      <c r="F71" s="8"/>
      <c r="G71" s="42"/>
      <c r="H71" s="44"/>
      <c r="I71" s="44"/>
      <c r="J71" s="42"/>
      <c r="K71" s="45" t="str">
        <f t="shared" si="0"/>
        <v/>
      </c>
      <c r="L71" s="46"/>
      <c r="M71" s="6" t="str">
        <f>IF(J71="","",(K71/J71)/LOOKUP(RIGHT($D$2,3),定数!$A$6:$A$13,定数!$B$6:$B$13))</f>
        <v/>
      </c>
      <c r="N71" s="42"/>
      <c r="O71" s="8"/>
      <c r="P71" s="44"/>
      <c r="Q71" s="44"/>
      <c r="R71" s="47" t="str">
        <f>IF(P71="","",T71*M71*LOOKUP(RIGHT($D$2,3),定数!$A$6:$A$13,定数!$B$6:$B$13))</f>
        <v/>
      </c>
      <c r="S71" s="47"/>
      <c r="T71" s="48" t="str">
        <f t="shared" si="3"/>
        <v/>
      </c>
      <c r="U71" s="48"/>
      <c r="V71" t="str">
        <f t="shared" si="5"/>
        <v/>
      </c>
      <c r="W71" t="str">
        <f t="shared" si="2"/>
        <v/>
      </c>
    </row>
    <row r="72" spans="2:23" x14ac:dyDescent="0.2">
      <c r="B72" s="42">
        <v>64</v>
      </c>
      <c r="C72" s="43" t="str">
        <f t="shared" si="1"/>
        <v/>
      </c>
      <c r="D72" s="43"/>
      <c r="E72" s="42"/>
      <c r="F72" s="8"/>
      <c r="G72" s="42"/>
      <c r="H72" s="44"/>
      <c r="I72" s="44"/>
      <c r="J72" s="42"/>
      <c r="K72" s="45" t="str">
        <f t="shared" si="0"/>
        <v/>
      </c>
      <c r="L72" s="46"/>
      <c r="M72" s="6" t="str">
        <f>IF(J72="","",(K72/J72)/LOOKUP(RIGHT($D$2,3),定数!$A$6:$A$13,定数!$B$6:$B$13))</f>
        <v/>
      </c>
      <c r="N72" s="42"/>
      <c r="O72" s="8"/>
      <c r="P72" s="44"/>
      <c r="Q72" s="44"/>
      <c r="R72" s="47" t="str">
        <f>IF(P72="","",T72*M72*LOOKUP(RIGHT($D$2,3),定数!$A$6:$A$13,定数!$B$6:$B$13))</f>
        <v/>
      </c>
      <c r="S72" s="47"/>
      <c r="T72" s="48" t="str">
        <f t="shared" si="3"/>
        <v/>
      </c>
      <c r="U72" s="48"/>
      <c r="V72" t="str">
        <f t="shared" si="5"/>
        <v/>
      </c>
      <c r="W72" t="str">
        <f t="shared" si="2"/>
        <v/>
      </c>
    </row>
    <row r="73" spans="2:23" x14ac:dyDescent="0.2">
      <c r="B73" s="42">
        <v>65</v>
      </c>
      <c r="C73" s="43" t="str">
        <f t="shared" si="1"/>
        <v/>
      </c>
      <c r="D73" s="43"/>
      <c r="E73" s="42"/>
      <c r="F73" s="8"/>
      <c r="G73" s="42"/>
      <c r="H73" s="44"/>
      <c r="I73" s="44"/>
      <c r="J73" s="42"/>
      <c r="K73" s="45" t="str">
        <f t="shared" ref="K73:K108" si="6">IF(J73="","",C73*0.03)</f>
        <v/>
      </c>
      <c r="L73" s="46"/>
      <c r="M73" s="6" t="str">
        <f>IF(J73="","",(K73/J73)/LOOKUP(RIGHT($D$2,3),定数!$A$6:$A$13,定数!$B$6:$B$13))</f>
        <v/>
      </c>
      <c r="N73" s="42"/>
      <c r="O73" s="8"/>
      <c r="P73" s="44"/>
      <c r="Q73" s="44"/>
      <c r="R73" s="47" t="str">
        <f>IF(P73="","",T73*M73*LOOKUP(RIGHT($D$2,3),定数!$A$6:$A$13,定数!$B$6:$B$13))</f>
        <v/>
      </c>
      <c r="S73" s="47"/>
      <c r="T73" s="48" t="str">
        <f t="shared" si="3"/>
        <v/>
      </c>
      <c r="U73" s="48"/>
      <c r="V73" t="str">
        <f t="shared" si="5"/>
        <v/>
      </c>
      <c r="W73" t="str">
        <f t="shared" si="2"/>
        <v/>
      </c>
    </row>
    <row r="74" spans="2:23" x14ac:dyDescent="0.2">
      <c r="B74" s="42">
        <v>66</v>
      </c>
      <c r="C74" s="43" t="str">
        <f t="shared" ref="C74:C108" si="7">IF(R73="","",C73+R73)</f>
        <v/>
      </c>
      <c r="D74" s="43"/>
      <c r="E74" s="42"/>
      <c r="F74" s="8"/>
      <c r="G74" s="42"/>
      <c r="H74" s="44"/>
      <c r="I74" s="44"/>
      <c r="J74" s="42"/>
      <c r="K74" s="45" t="str">
        <f t="shared" si="6"/>
        <v/>
      </c>
      <c r="L74" s="46"/>
      <c r="M74" s="6" t="str">
        <f>IF(J74="","",(K74/J74)/LOOKUP(RIGHT($D$2,3),定数!$A$6:$A$13,定数!$B$6:$B$13))</f>
        <v/>
      </c>
      <c r="N74" s="42"/>
      <c r="O74" s="8"/>
      <c r="P74" s="44"/>
      <c r="Q74" s="44"/>
      <c r="R74" s="47" t="str">
        <f>IF(P74="","",T74*M74*LOOKUP(RIGHT($D$2,3),定数!$A$6:$A$13,定数!$B$6:$B$13))</f>
        <v/>
      </c>
      <c r="S74" s="47"/>
      <c r="T74" s="48" t="str">
        <f t="shared" si="3"/>
        <v/>
      </c>
      <c r="U74" s="48"/>
      <c r="V74" t="str">
        <f t="shared" si="5"/>
        <v/>
      </c>
      <c r="W74" t="str">
        <f t="shared" si="5"/>
        <v/>
      </c>
    </row>
    <row r="75" spans="2:23" x14ac:dyDescent="0.2">
      <c r="B75" s="42">
        <v>67</v>
      </c>
      <c r="C75" s="43" t="str">
        <f t="shared" si="7"/>
        <v/>
      </c>
      <c r="D75" s="43"/>
      <c r="E75" s="42"/>
      <c r="F75" s="8"/>
      <c r="G75" s="42"/>
      <c r="H75" s="44"/>
      <c r="I75" s="44"/>
      <c r="J75" s="42"/>
      <c r="K75" s="45" t="str">
        <f t="shared" si="6"/>
        <v/>
      </c>
      <c r="L75" s="46"/>
      <c r="M75" s="6" t="str">
        <f>IF(J75="","",(K75/J75)/LOOKUP(RIGHT($D$2,3),定数!$A$6:$A$13,定数!$B$6:$B$13))</f>
        <v/>
      </c>
      <c r="N75" s="42"/>
      <c r="O75" s="8"/>
      <c r="P75" s="44"/>
      <c r="Q75" s="44"/>
      <c r="R75" s="47" t="str">
        <f>IF(P75="","",T75*M75*LOOKUP(RIGHT($D$2,3),定数!$A$6:$A$13,定数!$B$6:$B$13))</f>
        <v/>
      </c>
      <c r="S75" s="47"/>
      <c r="T75" s="48" t="str">
        <f t="shared" ref="T75:T108" si="8">IF(P75="","",IF(G75="買",(P75-H75),(H75-P75))*IF(RIGHT($D$2,3)="JPY",100,10000))</f>
        <v/>
      </c>
      <c r="U75" s="48"/>
      <c r="V75" t="str">
        <f t="shared" ref="V75:W90" si="9">IF(S75&lt;&gt;"",IF(S75&lt;0,1+V74,0),"")</f>
        <v/>
      </c>
      <c r="W75" t="str">
        <f t="shared" si="9"/>
        <v/>
      </c>
    </row>
    <row r="76" spans="2:23" x14ac:dyDescent="0.2">
      <c r="B76" s="42">
        <v>68</v>
      </c>
      <c r="C76" s="43" t="str">
        <f t="shared" si="7"/>
        <v/>
      </c>
      <c r="D76" s="43"/>
      <c r="E76" s="42"/>
      <c r="F76" s="8"/>
      <c r="G76" s="42"/>
      <c r="H76" s="44"/>
      <c r="I76" s="44"/>
      <c r="J76" s="42"/>
      <c r="K76" s="45" t="str">
        <f t="shared" si="6"/>
        <v/>
      </c>
      <c r="L76" s="46"/>
      <c r="M76" s="6" t="str">
        <f>IF(J76="","",(K76/J76)/LOOKUP(RIGHT($D$2,3),定数!$A$6:$A$13,定数!$B$6:$B$13))</f>
        <v/>
      </c>
      <c r="N76" s="42"/>
      <c r="O76" s="8"/>
      <c r="P76" s="44"/>
      <c r="Q76" s="44"/>
      <c r="R76" s="47" t="str">
        <f>IF(P76="","",T76*M76*LOOKUP(RIGHT($D$2,3),定数!$A$6:$A$13,定数!$B$6:$B$13))</f>
        <v/>
      </c>
      <c r="S76" s="47"/>
      <c r="T76" s="48" t="str">
        <f t="shared" si="8"/>
        <v/>
      </c>
      <c r="U76" s="48"/>
      <c r="V76" t="str">
        <f t="shared" si="9"/>
        <v/>
      </c>
      <c r="W76" t="str">
        <f t="shared" si="9"/>
        <v/>
      </c>
    </row>
    <row r="77" spans="2:23" x14ac:dyDescent="0.2">
      <c r="B77" s="42">
        <v>69</v>
      </c>
      <c r="C77" s="43" t="str">
        <f t="shared" si="7"/>
        <v/>
      </c>
      <c r="D77" s="43"/>
      <c r="E77" s="42"/>
      <c r="F77" s="8"/>
      <c r="G77" s="42"/>
      <c r="H77" s="44"/>
      <c r="I77" s="44"/>
      <c r="J77" s="42"/>
      <c r="K77" s="45" t="str">
        <f t="shared" si="6"/>
        <v/>
      </c>
      <c r="L77" s="46"/>
      <c r="M77" s="6" t="str">
        <f>IF(J77="","",(K77/J77)/LOOKUP(RIGHT($D$2,3),定数!$A$6:$A$13,定数!$B$6:$B$13))</f>
        <v/>
      </c>
      <c r="N77" s="42"/>
      <c r="O77" s="8"/>
      <c r="P77" s="44"/>
      <c r="Q77" s="44"/>
      <c r="R77" s="47" t="str">
        <f>IF(P77="","",T77*M77*LOOKUP(RIGHT($D$2,3),定数!$A$6:$A$13,定数!$B$6:$B$13))</f>
        <v/>
      </c>
      <c r="S77" s="47"/>
      <c r="T77" s="48" t="str">
        <f t="shared" si="8"/>
        <v/>
      </c>
      <c r="U77" s="48"/>
      <c r="V77" t="str">
        <f t="shared" si="9"/>
        <v/>
      </c>
      <c r="W77" t="str">
        <f t="shared" si="9"/>
        <v/>
      </c>
    </row>
    <row r="78" spans="2:23" x14ac:dyDescent="0.2">
      <c r="B78" s="42">
        <v>70</v>
      </c>
      <c r="C78" s="43" t="str">
        <f t="shared" si="7"/>
        <v/>
      </c>
      <c r="D78" s="43"/>
      <c r="E78" s="42"/>
      <c r="F78" s="8"/>
      <c r="G78" s="42"/>
      <c r="H78" s="44"/>
      <c r="I78" s="44"/>
      <c r="J78" s="42"/>
      <c r="K78" s="45" t="str">
        <f t="shared" si="6"/>
        <v/>
      </c>
      <c r="L78" s="46"/>
      <c r="M78" s="6" t="str">
        <f>IF(J78="","",(K78/J78)/LOOKUP(RIGHT($D$2,3),定数!$A$6:$A$13,定数!$B$6:$B$13))</f>
        <v/>
      </c>
      <c r="N78" s="42"/>
      <c r="O78" s="8"/>
      <c r="P78" s="44"/>
      <c r="Q78" s="44"/>
      <c r="R78" s="47" t="str">
        <f>IF(P78="","",T78*M78*LOOKUP(RIGHT($D$2,3),定数!$A$6:$A$13,定数!$B$6:$B$13))</f>
        <v/>
      </c>
      <c r="S78" s="47"/>
      <c r="T78" s="48" t="str">
        <f t="shared" si="8"/>
        <v/>
      </c>
      <c r="U78" s="48"/>
      <c r="V78" t="str">
        <f t="shared" si="9"/>
        <v/>
      </c>
      <c r="W78" t="str">
        <f t="shared" si="9"/>
        <v/>
      </c>
    </row>
    <row r="79" spans="2:23" x14ac:dyDescent="0.2">
      <c r="B79" s="42">
        <v>71</v>
      </c>
      <c r="C79" s="43" t="str">
        <f t="shared" si="7"/>
        <v/>
      </c>
      <c r="D79" s="43"/>
      <c r="E79" s="42"/>
      <c r="F79" s="8"/>
      <c r="G79" s="42"/>
      <c r="H79" s="44"/>
      <c r="I79" s="44"/>
      <c r="J79" s="42"/>
      <c r="K79" s="45" t="str">
        <f t="shared" si="6"/>
        <v/>
      </c>
      <c r="L79" s="46"/>
      <c r="M79" s="6" t="str">
        <f>IF(J79="","",(K79/J79)/LOOKUP(RIGHT($D$2,3),定数!$A$6:$A$13,定数!$B$6:$B$13))</f>
        <v/>
      </c>
      <c r="N79" s="42"/>
      <c r="O79" s="8"/>
      <c r="P79" s="44"/>
      <c r="Q79" s="44"/>
      <c r="R79" s="47" t="str">
        <f>IF(P79="","",T79*M79*LOOKUP(RIGHT($D$2,3),定数!$A$6:$A$13,定数!$B$6:$B$13))</f>
        <v/>
      </c>
      <c r="S79" s="47"/>
      <c r="T79" s="48" t="str">
        <f t="shared" si="8"/>
        <v/>
      </c>
      <c r="U79" s="48"/>
      <c r="V79" t="str">
        <f t="shared" si="9"/>
        <v/>
      </c>
      <c r="W79" t="str">
        <f t="shared" si="9"/>
        <v/>
      </c>
    </row>
    <row r="80" spans="2:23" x14ac:dyDescent="0.2">
      <c r="B80" s="42">
        <v>72</v>
      </c>
      <c r="C80" s="43" t="str">
        <f t="shared" si="7"/>
        <v/>
      </c>
      <c r="D80" s="43"/>
      <c r="E80" s="42"/>
      <c r="F80" s="8"/>
      <c r="G80" s="42"/>
      <c r="H80" s="44"/>
      <c r="I80" s="44"/>
      <c r="J80" s="42"/>
      <c r="K80" s="45" t="str">
        <f t="shared" si="6"/>
        <v/>
      </c>
      <c r="L80" s="46"/>
      <c r="M80" s="6" t="str">
        <f>IF(J80="","",(K80/J80)/LOOKUP(RIGHT($D$2,3),定数!$A$6:$A$13,定数!$B$6:$B$13))</f>
        <v/>
      </c>
      <c r="N80" s="42"/>
      <c r="O80" s="8"/>
      <c r="P80" s="44"/>
      <c r="Q80" s="44"/>
      <c r="R80" s="47" t="str">
        <f>IF(P80="","",T80*M80*LOOKUP(RIGHT($D$2,3),定数!$A$6:$A$13,定数!$B$6:$B$13))</f>
        <v/>
      </c>
      <c r="S80" s="47"/>
      <c r="T80" s="48" t="str">
        <f t="shared" si="8"/>
        <v/>
      </c>
      <c r="U80" s="48"/>
      <c r="V80" t="str">
        <f t="shared" si="9"/>
        <v/>
      </c>
      <c r="W80" t="str">
        <f t="shared" si="9"/>
        <v/>
      </c>
    </row>
    <row r="81" spans="2:23" x14ac:dyDescent="0.2">
      <c r="B81" s="42">
        <v>73</v>
      </c>
      <c r="C81" s="43" t="str">
        <f t="shared" si="7"/>
        <v/>
      </c>
      <c r="D81" s="43"/>
      <c r="E81" s="42"/>
      <c r="F81" s="8"/>
      <c r="G81" s="42"/>
      <c r="H81" s="44"/>
      <c r="I81" s="44"/>
      <c r="J81" s="42"/>
      <c r="K81" s="45" t="str">
        <f t="shared" si="6"/>
        <v/>
      </c>
      <c r="L81" s="46"/>
      <c r="M81" s="6" t="str">
        <f>IF(J81="","",(K81/J81)/LOOKUP(RIGHT($D$2,3),定数!$A$6:$A$13,定数!$B$6:$B$13))</f>
        <v/>
      </c>
      <c r="N81" s="42"/>
      <c r="O81" s="8"/>
      <c r="P81" s="44"/>
      <c r="Q81" s="44"/>
      <c r="R81" s="47" t="str">
        <f>IF(P81="","",T81*M81*LOOKUP(RIGHT($D$2,3),定数!$A$6:$A$13,定数!$B$6:$B$13))</f>
        <v/>
      </c>
      <c r="S81" s="47"/>
      <c r="T81" s="48" t="str">
        <f t="shared" si="8"/>
        <v/>
      </c>
      <c r="U81" s="48"/>
      <c r="V81" t="str">
        <f t="shared" si="9"/>
        <v/>
      </c>
      <c r="W81" t="str">
        <f t="shared" si="9"/>
        <v/>
      </c>
    </row>
    <row r="82" spans="2:23" x14ac:dyDescent="0.2">
      <c r="B82" s="42">
        <v>74</v>
      </c>
      <c r="C82" s="43" t="str">
        <f t="shared" si="7"/>
        <v/>
      </c>
      <c r="D82" s="43"/>
      <c r="E82" s="42"/>
      <c r="F82" s="8"/>
      <c r="G82" s="42"/>
      <c r="H82" s="44"/>
      <c r="I82" s="44"/>
      <c r="J82" s="42"/>
      <c r="K82" s="45" t="str">
        <f t="shared" si="6"/>
        <v/>
      </c>
      <c r="L82" s="46"/>
      <c r="M82" s="6" t="str">
        <f>IF(J82="","",(K82/J82)/LOOKUP(RIGHT($D$2,3),定数!$A$6:$A$13,定数!$B$6:$B$13))</f>
        <v/>
      </c>
      <c r="N82" s="42"/>
      <c r="O82" s="8"/>
      <c r="P82" s="44"/>
      <c r="Q82" s="44"/>
      <c r="R82" s="47" t="str">
        <f>IF(P82="","",T82*M82*LOOKUP(RIGHT($D$2,3),定数!$A$6:$A$13,定数!$B$6:$B$13))</f>
        <v/>
      </c>
      <c r="S82" s="47"/>
      <c r="T82" s="48" t="str">
        <f t="shared" si="8"/>
        <v/>
      </c>
      <c r="U82" s="48"/>
      <c r="V82" t="str">
        <f t="shared" si="9"/>
        <v/>
      </c>
      <c r="W82" t="str">
        <f t="shared" si="9"/>
        <v/>
      </c>
    </row>
    <row r="83" spans="2:23" x14ac:dyDescent="0.2">
      <c r="B83" s="42">
        <v>75</v>
      </c>
      <c r="C83" s="43" t="str">
        <f t="shared" si="7"/>
        <v/>
      </c>
      <c r="D83" s="43"/>
      <c r="E83" s="42"/>
      <c r="F83" s="8"/>
      <c r="G83" s="42"/>
      <c r="H83" s="44"/>
      <c r="I83" s="44"/>
      <c r="J83" s="42"/>
      <c r="K83" s="45" t="str">
        <f t="shared" si="6"/>
        <v/>
      </c>
      <c r="L83" s="46"/>
      <c r="M83" s="6" t="str">
        <f>IF(J83="","",(K83/J83)/LOOKUP(RIGHT($D$2,3),定数!$A$6:$A$13,定数!$B$6:$B$13))</f>
        <v/>
      </c>
      <c r="N83" s="42"/>
      <c r="O83" s="8"/>
      <c r="P83" s="44"/>
      <c r="Q83" s="44"/>
      <c r="R83" s="47" t="str">
        <f>IF(P83="","",T83*M83*LOOKUP(RIGHT($D$2,3),定数!$A$6:$A$13,定数!$B$6:$B$13))</f>
        <v/>
      </c>
      <c r="S83" s="47"/>
      <c r="T83" s="48" t="str">
        <f t="shared" si="8"/>
        <v/>
      </c>
      <c r="U83" s="48"/>
      <c r="V83" t="str">
        <f t="shared" si="9"/>
        <v/>
      </c>
      <c r="W83" t="str">
        <f t="shared" si="9"/>
        <v/>
      </c>
    </row>
    <row r="84" spans="2:23" x14ac:dyDescent="0.2">
      <c r="B84" s="42">
        <v>76</v>
      </c>
      <c r="C84" s="43" t="str">
        <f t="shared" si="7"/>
        <v/>
      </c>
      <c r="D84" s="43"/>
      <c r="E84" s="42"/>
      <c r="F84" s="8"/>
      <c r="G84" s="42"/>
      <c r="H84" s="44"/>
      <c r="I84" s="44"/>
      <c r="J84" s="42"/>
      <c r="K84" s="45" t="str">
        <f t="shared" si="6"/>
        <v/>
      </c>
      <c r="L84" s="46"/>
      <c r="M84" s="6" t="str">
        <f>IF(J84="","",(K84/J84)/LOOKUP(RIGHT($D$2,3),定数!$A$6:$A$13,定数!$B$6:$B$13))</f>
        <v/>
      </c>
      <c r="N84" s="42"/>
      <c r="O84" s="8"/>
      <c r="P84" s="44"/>
      <c r="Q84" s="44"/>
      <c r="R84" s="47" t="str">
        <f>IF(P84="","",T84*M84*LOOKUP(RIGHT($D$2,3),定数!$A$6:$A$13,定数!$B$6:$B$13))</f>
        <v/>
      </c>
      <c r="S84" s="47"/>
      <c r="T84" s="48" t="str">
        <f t="shared" si="8"/>
        <v/>
      </c>
      <c r="U84" s="48"/>
      <c r="V84" t="str">
        <f t="shared" si="9"/>
        <v/>
      </c>
      <c r="W84" t="str">
        <f t="shared" si="9"/>
        <v/>
      </c>
    </row>
    <row r="85" spans="2:23" x14ac:dyDescent="0.2">
      <c r="B85" s="42">
        <v>77</v>
      </c>
      <c r="C85" s="43" t="str">
        <f t="shared" si="7"/>
        <v/>
      </c>
      <c r="D85" s="43"/>
      <c r="E85" s="42"/>
      <c r="F85" s="8"/>
      <c r="G85" s="42"/>
      <c r="H85" s="44"/>
      <c r="I85" s="44"/>
      <c r="J85" s="42"/>
      <c r="K85" s="45" t="str">
        <f t="shared" si="6"/>
        <v/>
      </c>
      <c r="L85" s="46"/>
      <c r="M85" s="6" t="str">
        <f>IF(J85="","",(K85/J85)/LOOKUP(RIGHT($D$2,3),定数!$A$6:$A$13,定数!$B$6:$B$13))</f>
        <v/>
      </c>
      <c r="N85" s="42"/>
      <c r="O85" s="8"/>
      <c r="P85" s="44"/>
      <c r="Q85" s="44"/>
      <c r="R85" s="47" t="str">
        <f>IF(P85="","",T85*M85*LOOKUP(RIGHT($D$2,3),定数!$A$6:$A$13,定数!$B$6:$B$13))</f>
        <v/>
      </c>
      <c r="S85" s="47"/>
      <c r="T85" s="48" t="str">
        <f t="shared" si="8"/>
        <v/>
      </c>
      <c r="U85" s="48"/>
      <c r="V85" t="str">
        <f t="shared" si="9"/>
        <v/>
      </c>
      <c r="W85" t="str">
        <f t="shared" si="9"/>
        <v/>
      </c>
    </row>
    <row r="86" spans="2:23" x14ac:dyDescent="0.2">
      <c r="B86" s="42">
        <v>78</v>
      </c>
      <c r="C86" s="43" t="str">
        <f t="shared" si="7"/>
        <v/>
      </c>
      <c r="D86" s="43"/>
      <c r="E86" s="42"/>
      <c r="F86" s="8"/>
      <c r="G86" s="42"/>
      <c r="H86" s="44"/>
      <c r="I86" s="44"/>
      <c r="J86" s="42"/>
      <c r="K86" s="45" t="str">
        <f t="shared" si="6"/>
        <v/>
      </c>
      <c r="L86" s="46"/>
      <c r="M86" s="6" t="str">
        <f>IF(J86="","",(K86/J86)/LOOKUP(RIGHT($D$2,3),定数!$A$6:$A$13,定数!$B$6:$B$13))</f>
        <v/>
      </c>
      <c r="N86" s="42"/>
      <c r="O86" s="8"/>
      <c r="P86" s="44"/>
      <c r="Q86" s="44"/>
      <c r="R86" s="47" t="str">
        <f>IF(P86="","",T86*M86*LOOKUP(RIGHT($D$2,3),定数!$A$6:$A$13,定数!$B$6:$B$13))</f>
        <v/>
      </c>
      <c r="S86" s="47"/>
      <c r="T86" s="48" t="str">
        <f t="shared" si="8"/>
        <v/>
      </c>
      <c r="U86" s="48"/>
      <c r="V86" t="str">
        <f t="shared" si="9"/>
        <v/>
      </c>
      <c r="W86" t="str">
        <f t="shared" si="9"/>
        <v/>
      </c>
    </row>
    <row r="87" spans="2:23" x14ac:dyDescent="0.2">
      <c r="B87" s="42">
        <v>79</v>
      </c>
      <c r="C87" s="43" t="str">
        <f t="shared" si="7"/>
        <v/>
      </c>
      <c r="D87" s="43"/>
      <c r="E87" s="42"/>
      <c r="F87" s="8"/>
      <c r="G87" s="42"/>
      <c r="H87" s="44"/>
      <c r="I87" s="44"/>
      <c r="J87" s="42"/>
      <c r="K87" s="45" t="str">
        <f t="shared" si="6"/>
        <v/>
      </c>
      <c r="L87" s="46"/>
      <c r="M87" s="6" t="str">
        <f>IF(J87="","",(K87/J87)/LOOKUP(RIGHT($D$2,3),定数!$A$6:$A$13,定数!$B$6:$B$13))</f>
        <v/>
      </c>
      <c r="N87" s="42"/>
      <c r="O87" s="8"/>
      <c r="P87" s="44"/>
      <c r="Q87" s="44"/>
      <c r="R87" s="47" t="str">
        <f>IF(P87="","",T87*M87*LOOKUP(RIGHT($D$2,3),定数!$A$6:$A$13,定数!$B$6:$B$13))</f>
        <v/>
      </c>
      <c r="S87" s="47"/>
      <c r="T87" s="48" t="str">
        <f t="shared" si="8"/>
        <v/>
      </c>
      <c r="U87" s="48"/>
      <c r="V87" t="str">
        <f t="shared" si="9"/>
        <v/>
      </c>
      <c r="W87" t="str">
        <f t="shared" si="9"/>
        <v/>
      </c>
    </row>
    <row r="88" spans="2:23" x14ac:dyDescent="0.2">
      <c r="B88" s="42">
        <v>80</v>
      </c>
      <c r="C88" s="43" t="str">
        <f t="shared" si="7"/>
        <v/>
      </c>
      <c r="D88" s="43"/>
      <c r="E88" s="42"/>
      <c r="F88" s="8"/>
      <c r="G88" s="42"/>
      <c r="H88" s="44"/>
      <c r="I88" s="44"/>
      <c r="J88" s="42"/>
      <c r="K88" s="45" t="str">
        <f t="shared" si="6"/>
        <v/>
      </c>
      <c r="L88" s="46"/>
      <c r="M88" s="6" t="str">
        <f>IF(J88="","",(K88/J88)/LOOKUP(RIGHT($D$2,3),定数!$A$6:$A$13,定数!$B$6:$B$13))</f>
        <v/>
      </c>
      <c r="N88" s="42"/>
      <c r="O88" s="8"/>
      <c r="P88" s="44"/>
      <c r="Q88" s="44"/>
      <c r="R88" s="47" t="str">
        <f>IF(P88="","",T88*M88*LOOKUP(RIGHT($D$2,3),定数!$A$6:$A$13,定数!$B$6:$B$13))</f>
        <v/>
      </c>
      <c r="S88" s="47"/>
      <c r="T88" s="48" t="str">
        <f t="shared" si="8"/>
        <v/>
      </c>
      <c r="U88" s="48"/>
      <c r="V88" t="str">
        <f t="shared" si="9"/>
        <v/>
      </c>
      <c r="W88" t="str">
        <f t="shared" si="9"/>
        <v/>
      </c>
    </row>
    <row r="89" spans="2:23" x14ac:dyDescent="0.2">
      <c r="B89" s="42">
        <v>81</v>
      </c>
      <c r="C89" s="43" t="str">
        <f t="shared" si="7"/>
        <v/>
      </c>
      <c r="D89" s="43"/>
      <c r="E89" s="42"/>
      <c r="F89" s="8"/>
      <c r="G89" s="42"/>
      <c r="H89" s="44"/>
      <c r="I89" s="44"/>
      <c r="J89" s="42"/>
      <c r="K89" s="45" t="str">
        <f t="shared" si="6"/>
        <v/>
      </c>
      <c r="L89" s="46"/>
      <c r="M89" s="6" t="str">
        <f>IF(J89="","",(K89/J89)/LOOKUP(RIGHT($D$2,3),定数!$A$6:$A$13,定数!$B$6:$B$13))</f>
        <v/>
      </c>
      <c r="N89" s="42"/>
      <c r="O89" s="8"/>
      <c r="P89" s="44"/>
      <c r="Q89" s="44"/>
      <c r="R89" s="47" t="str">
        <f>IF(P89="","",T89*M89*LOOKUP(RIGHT($D$2,3),定数!$A$6:$A$13,定数!$B$6:$B$13))</f>
        <v/>
      </c>
      <c r="S89" s="47"/>
      <c r="T89" s="48" t="str">
        <f t="shared" si="8"/>
        <v/>
      </c>
      <c r="U89" s="48"/>
      <c r="V89" t="str">
        <f t="shared" si="9"/>
        <v/>
      </c>
      <c r="W89" t="str">
        <f t="shared" si="9"/>
        <v/>
      </c>
    </row>
    <row r="90" spans="2:23" x14ac:dyDescent="0.2">
      <c r="B90" s="42">
        <v>82</v>
      </c>
      <c r="C90" s="43" t="str">
        <f t="shared" si="7"/>
        <v/>
      </c>
      <c r="D90" s="43"/>
      <c r="E90" s="42"/>
      <c r="F90" s="8"/>
      <c r="G90" s="42"/>
      <c r="H90" s="44"/>
      <c r="I90" s="44"/>
      <c r="J90" s="42"/>
      <c r="K90" s="45" t="str">
        <f t="shared" si="6"/>
        <v/>
      </c>
      <c r="L90" s="46"/>
      <c r="M90" s="6" t="str">
        <f>IF(J90="","",(K90/J90)/LOOKUP(RIGHT($D$2,3),定数!$A$6:$A$13,定数!$B$6:$B$13))</f>
        <v/>
      </c>
      <c r="N90" s="42"/>
      <c r="O90" s="8"/>
      <c r="P90" s="44"/>
      <c r="Q90" s="44"/>
      <c r="R90" s="47" t="str">
        <f>IF(P90="","",T90*M90*LOOKUP(RIGHT($D$2,3),定数!$A$6:$A$13,定数!$B$6:$B$13))</f>
        <v/>
      </c>
      <c r="S90" s="47"/>
      <c r="T90" s="48" t="str">
        <f t="shared" si="8"/>
        <v/>
      </c>
      <c r="U90" s="48"/>
      <c r="V90" t="str">
        <f t="shared" si="9"/>
        <v/>
      </c>
      <c r="W90" t="str">
        <f t="shared" si="9"/>
        <v/>
      </c>
    </row>
    <row r="91" spans="2:23" x14ac:dyDescent="0.2">
      <c r="B91" s="42">
        <v>83</v>
      </c>
      <c r="C91" s="43" t="str">
        <f t="shared" si="7"/>
        <v/>
      </c>
      <c r="D91" s="43"/>
      <c r="E91" s="42"/>
      <c r="F91" s="8"/>
      <c r="G91" s="42"/>
      <c r="H91" s="44"/>
      <c r="I91" s="44"/>
      <c r="J91" s="42"/>
      <c r="K91" s="45" t="str">
        <f t="shared" si="6"/>
        <v/>
      </c>
      <c r="L91" s="46"/>
      <c r="M91" s="6" t="str">
        <f>IF(J91="","",(K91/J91)/LOOKUP(RIGHT($D$2,3),定数!$A$6:$A$13,定数!$B$6:$B$13))</f>
        <v/>
      </c>
      <c r="N91" s="42"/>
      <c r="O91" s="8"/>
      <c r="P91" s="44"/>
      <c r="Q91" s="44"/>
      <c r="R91" s="47" t="str">
        <f>IF(P91="","",T91*M91*LOOKUP(RIGHT($D$2,3),定数!$A$6:$A$13,定数!$B$6:$B$13))</f>
        <v/>
      </c>
      <c r="S91" s="47"/>
      <c r="T91" s="48" t="str">
        <f t="shared" si="8"/>
        <v/>
      </c>
      <c r="U91" s="48"/>
      <c r="V91" t="str">
        <f t="shared" ref="V91:W106" si="10">IF(S91&lt;&gt;"",IF(S91&lt;0,1+V90,0),"")</f>
        <v/>
      </c>
      <c r="W91" t="str">
        <f t="shared" si="10"/>
        <v/>
      </c>
    </row>
    <row r="92" spans="2:23" x14ac:dyDescent="0.2">
      <c r="B92" s="42">
        <v>84</v>
      </c>
      <c r="C92" s="43" t="str">
        <f t="shared" si="7"/>
        <v/>
      </c>
      <c r="D92" s="43"/>
      <c r="E92" s="42"/>
      <c r="F92" s="8"/>
      <c r="G92" s="42"/>
      <c r="H92" s="44"/>
      <c r="I92" s="44"/>
      <c r="J92" s="42"/>
      <c r="K92" s="45" t="str">
        <f t="shared" si="6"/>
        <v/>
      </c>
      <c r="L92" s="46"/>
      <c r="M92" s="6" t="str">
        <f>IF(J92="","",(K92/J92)/LOOKUP(RIGHT($D$2,3),定数!$A$6:$A$13,定数!$B$6:$B$13))</f>
        <v/>
      </c>
      <c r="N92" s="42"/>
      <c r="O92" s="8"/>
      <c r="P92" s="44"/>
      <c r="Q92" s="44"/>
      <c r="R92" s="47" t="str">
        <f>IF(P92="","",T92*M92*LOOKUP(RIGHT($D$2,3),定数!$A$6:$A$13,定数!$B$6:$B$13))</f>
        <v/>
      </c>
      <c r="S92" s="47"/>
      <c r="T92" s="48" t="str">
        <f t="shared" si="8"/>
        <v/>
      </c>
      <c r="U92" s="48"/>
      <c r="V92" t="str">
        <f t="shared" si="10"/>
        <v/>
      </c>
      <c r="W92" t="str">
        <f t="shared" si="10"/>
        <v/>
      </c>
    </row>
    <row r="93" spans="2:23" x14ac:dyDescent="0.2">
      <c r="B93" s="42">
        <v>85</v>
      </c>
      <c r="C93" s="43" t="str">
        <f t="shared" si="7"/>
        <v/>
      </c>
      <c r="D93" s="43"/>
      <c r="E93" s="42"/>
      <c r="F93" s="8"/>
      <c r="G93" s="42"/>
      <c r="H93" s="44"/>
      <c r="I93" s="44"/>
      <c r="J93" s="42"/>
      <c r="K93" s="45" t="str">
        <f t="shared" si="6"/>
        <v/>
      </c>
      <c r="L93" s="46"/>
      <c r="M93" s="6" t="str">
        <f>IF(J93="","",(K93/J93)/LOOKUP(RIGHT($D$2,3),定数!$A$6:$A$13,定数!$B$6:$B$13))</f>
        <v/>
      </c>
      <c r="N93" s="42"/>
      <c r="O93" s="8"/>
      <c r="P93" s="44"/>
      <c r="Q93" s="44"/>
      <c r="R93" s="47" t="str">
        <f>IF(P93="","",T93*M93*LOOKUP(RIGHT($D$2,3),定数!$A$6:$A$13,定数!$B$6:$B$13))</f>
        <v/>
      </c>
      <c r="S93" s="47"/>
      <c r="T93" s="48" t="str">
        <f t="shared" si="8"/>
        <v/>
      </c>
      <c r="U93" s="48"/>
      <c r="V93" t="str">
        <f t="shared" si="10"/>
        <v/>
      </c>
      <c r="W93" t="str">
        <f t="shared" si="10"/>
        <v/>
      </c>
    </row>
    <row r="94" spans="2:23" x14ac:dyDescent="0.2">
      <c r="B94" s="42">
        <v>86</v>
      </c>
      <c r="C94" s="43" t="str">
        <f t="shared" si="7"/>
        <v/>
      </c>
      <c r="D94" s="43"/>
      <c r="E94" s="42"/>
      <c r="F94" s="8"/>
      <c r="G94" s="42"/>
      <c r="H94" s="44"/>
      <c r="I94" s="44"/>
      <c r="J94" s="42"/>
      <c r="K94" s="45" t="str">
        <f t="shared" si="6"/>
        <v/>
      </c>
      <c r="L94" s="46"/>
      <c r="M94" s="6" t="str">
        <f>IF(J94="","",(K94/J94)/LOOKUP(RIGHT($D$2,3),定数!$A$6:$A$13,定数!$B$6:$B$13))</f>
        <v/>
      </c>
      <c r="N94" s="42"/>
      <c r="O94" s="8"/>
      <c r="P94" s="44"/>
      <c r="Q94" s="44"/>
      <c r="R94" s="47" t="str">
        <f>IF(P94="","",T94*M94*LOOKUP(RIGHT($D$2,3),定数!$A$6:$A$13,定数!$B$6:$B$13))</f>
        <v/>
      </c>
      <c r="S94" s="47"/>
      <c r="T94" s="48" t="str">
        <f t="shared" si="8"/>
        <v/>
      </c>
      <c r="U94" s="48"/>
      <c r="V94" t="str">
        <f t="shared" si="10"/>
        <v/>
      </c>
      <c r="W94" t="str">
        <f t="shared" si="10"/>
        <v/>
      </c>
    </row>
    <row r="95" spans="2:23" x14ac:dyDescent="0.2">
      <c r="B95" s="42">
        <v>87</v>
      </c>
      <c r="C95" s="43" t="str">
        <f t="shared" si="7"/>
        <v/>
      </c>
      <c r="D95" s="43"/>
      <c r="E95" s="42"/>
      <c r="F95" s="8"/>
      <c r="G95" s="42"/>
      <c r="H95" s="44"/>
      <c r="I95" s="44"/>
      <c r="J95" s="42"/>
      <c r="K95" s="45" t="str">
        <f t="shared" si="6"/>
        <v/>
      </c>
      <c r="L95" s="46"/>
      <c r="M95" s="6" t="str">
        <f>IF(J95="","",(K95/J95)/LOOKUP(RIGHT($D$2,3),定数!$A$6:$A$13,定数!$B$6:$B$13))</f>
        <v/>
      </c>
      <c r="N95" s="42"/>
      <c r="O95" s="8"/>
      <c r="P95" s="44"/>
      <c r="Q95" s="44"/>
      <c r="R95" s="47" t="str">
        <f>IF(P95="","",T95*M95*LOOKUP(RIGHT($D$2,3),定数!$A$6:$A$13,定数!$B$6:$B$13))</f>
        <v/>
      </c>
      <c r="S95" s="47"/>
      <c r="T95" s="48" t="str">
        <f t="shared" si="8"/>
        <v/>
      </c>
      <c r="U95" s="48"/>
      <c r="V95" t="str">
        <f t="shared" si="10"/>
        <v/>
      </c>
      <c r="W95" t="str">
        <f t="shared" si="10"/>
        <v/>
      </c>
    </row>
    <row r="96" spans="2:23" x14ac:dyDescent="0.2">
      <c r="B96" s="42">
        <v>88</v>
      </c>
      <c r="C96" s="43" t="str">
        <f t="shared" si="7"/>
        <v/>
      </c>
      <c r="D96" s="43"/>
      <c r="E96" s="42"/>
      <c r="F96" s="8"/>
      <c r="G96" s="42"/>
      <c r="H96" s="44"/>
      <c r="I96" s="44"/>
      <c r="J96" s="42"/>
      <c r="K96" s="45" t="str">
        <f t="shared" si="6"/>
        <v/>
      </c>
      <c r="L96" s="46"/>
      <c r="M96" s="6" t="str">
        <f>IF(J96="","",(K96/J96)/LOOKUP(RIGHT($D$2,3),定数!$A$6:$A$13,定数!$B$6:$B$13))</f>
        <v/>
      </c>
      <c r="N96" s="42"/>
      <c r="O96" s="8"/>
      <c r="P96" s="44"/>
      <c r="Q96" s="44"/>
      <c r="R96" s="47" t="str">
        <f>IF(P96="","",T96*M96*LOOKUP(RIGHT($D$2,3),定数!$A$6:$A$13,定数!$B$6:$B$13))</f>
        <v/>
      </c>
      <c r="S96" s="47"/>
      <c r="T96" s="48" t="str">
        <f t="shared" si="8"/>
        <v/>
      </c>
      <c r="U96" s="48"/>
      <c r="V96" t="str">
        <f t="shared" si="10"/>
        <v/>
      </c>
      <c r="W96" t="str">
        <f t="shared" si="10"/>
        <v/>
      </c>
    </row>
    <row r="97" spans="2:23" x14ac:dyDescent="0.2">
      <c r="B97" s="42">
        <v>89</v>
      </c>
      <c r="C97" s="43" t="str">
        <f t="shared" si="7"/>
        <v/>
      </c>
      <c r="D97" s="43"/>
      <c r="E97" s="42"/>
      <c r="F97" s="8"/>
      <c r="G97" s="42"/>
      <c r="H97" s="44"/>
      <c r="I97" s="44"/>
      <c r="J97" s="42"/>
      <c r="K97" s="45" t="str">
        <f t="shared" si="6"/>
        <v/>
      </c>
      <c r="L97" s="46"/>
      <c r="M97" s="6" t="str">
        <f>IF(J97="","",(K97/J97)/LOOKUP(RIGHT($D$2,3),定数!$A$6:$A$13,定数!$B$6:$B$13))</f>
        <v/>
      </c>
      <c r="N97" s="42"/>
      <c r="O97" s="8"/>
      <c r="P97" s="44"/>
      <c r="Q97" s="44"/>
      <c r="R97" s="47" t="str">
        <f>IF(P97="","",T97*M97*LOOKUP(RIGHT($D$2,3),定数!$A$6:$A$13,定数!$B$6:$B$13))</f>
        <v/>
      </c>
      <c r="S97" s="47"/>
      <c r="T97" s="48" t="str">
        <f t="shared" si="8"/>
        <v/>
      </c>
      <c r="U97" s="48"/>
      <c r="V97" t="str">
        <f t="shared" si="10"/>
        <v/>
      </c>
      <c r="W97" t="str">
        <f t="shared" si="10"/>
        <v/>
      </c>
    </row>
    <row r="98" spans="2:23" x14ac:dyDescent="0.2">
      <c r="B98" s="42">
        <v>90</v>
      </c>
      <c r="C98" s="43" t="str">
        <f t="shared" si="7"/>
        <v/>
      </c>
      <c r="D98" s="43"/>
      <c r="E98" s="42"/>
      <c r="F98" s="8"/>
      <c r="G98" s="42"/>
      <c r="H98" s="44"/>
      <c r="I98" s="44"/>
      <c r="J98" s="42"/>
      <c r="K98" s="45" t="str">
        <f t="shared" si="6"/>
        <v/>
      </c>
      <c r="L98" s="46"/>
      <c r="M98" s="6" t="str">
        <f>IF(J98="","",(K98/J98)/LOOKUP(RIGHT($D$2,3),定数!$A$6:$A$13,定数!$B$6:$B$13))</f>
        <v/>
      </c>
      <c r="N98" s="42"/>
      <c r="O98" s="8"/>
      <c r="P98" s="44"/>
      <c r="Q98" s="44"/>
      <c r="R98" s="47" t="str">
        <f>IF(P98="","",T98*M98*LOOKUP(RIGHT($D$2,3),定数!$A$6:$A$13,定数!$B$6:$B$13))</f>
        <v/>
      </c>
      <c r="S98" s="47"/>
      <c r="T98" s="48" t="str">
        <f t="shared" si="8"/>
        <v/>
      </c>
      <c r="U98" s="48"/>
      <c r="V98" t="str">
        <f t="shared" si="10"/>
        <v/>
      </c>
      <c r="W98" t="str">
        <f t="shared" si="10"/>
        <v/>
      </c>
    </row>
    <row r="99" spans="2:23" x14ac:dyDescent="0.2">
      <c r="B99" s="42">
        <v>91</v>
      </c>
      <c r="C99" s="43" t="str">
        <f t="shared" si="7"/>
        <v/>
      </c>
      <c r="D99" s="43"/>
      <c r="E99" s="42"/>
      <c r="F99" s="8"/>
      <c r="G99" s="42"/>
      <c r="H99" s="44"/>
      <c r="I99" s="44"/>
      <c r="J99" s="42"/>
      <c r="K99" s="45" t="str">
        <f t="shared" si="6"/>
        <v/>
      </c>
      <c r="L99" s="46"/>
      <c r="M99" s="6" t="str">
        <f>IF(J99="","",(K99/J99)/LOOKUP(RIGHT($D$2,3),定数!$A$6:$A$13,定数!$B$6:$B$13))</f>
        <v/>
      </c>
      <c r="N99" s="42"/>
      <c r="O99" s="8"/>
      <c r="P99" s="44"/>
      <c r="Q99" s="44"/>
      <c r="R99" s="47" t="str">
        <f>IF(P99="","",T99*M99*LOOKUP(RIGHT($D$2,3),定数!$A$6:$A$13,定数!$B$6:$B$13))</f>
        <v/>
      </c>
      <c r="S99" s="47"/>
      <c r="T99" s="48" t="str">
        <f t="shared" si="8"/>
        <v/>
      </c>
      <c r="U99" s="48"/>
      <c r="V99" t="str">
        <f t="shared" si="10"/>
        <v/>
      </c>
      <c r="W99" t="str">
        <f t="shared" si="10"/>
        <v/>
      </c>
    </row>
    <row r="100" spans="2:23" x14ac:dyDescent="0.2">
      <c r="B100" s="42">
        <v>92</v>
      </c>
      <c r="C100" s="43" t="str">
        <f t="shared" si="7"/>
        <v/>
      </c>
      <c r="D100" s="43"/>
      <c r="E100" s="42"/>
      <c r="F100" s="8"/>
      <c r="G100" s="42"/>
      <c r="H100" s="44"/>
      <c r="I100" s="44"/>
      <c r="J100" s="42"/>
      <c r="K100" s="45" t="str">
        <f t="shared" si="6"/>
        <v/>
      </c>
      <c r="L100" s="46"/>
      <c r="M100" s="6" t="str">
        <f>IF(J100="","",(K100/J100)/LOOKUP(RIGHT($D$2,3),定数!$A$6:$A$13,定数!$B$6:$B$13))</f>
        <v/>
      </c>
      <c r="N100" s="42"/>
      <c r="O100" s="8"/>
      <c r="P100" s="44"/>
      <c r="Q100" s="44"/>
      <c r="R100" s="47" t="str">
        <f>IF(P100="","",T100*M100*LOOKUP(RIGHT($D$2,3),定数!$A$6:$A$13,定数!$B$6:$B$13))</f>
        <v/>
      </c>
      <c r="S100" s="47"/>
      <c r="T100" s="48" t="str">
        <f t="shared" si="8"/>
        <v/>
      </c>
      <c r="U100" s="48"/>
      <c r="V100" t="str">
        <f t="shared" si="10"/>
        <v/>
      </c>
      <c r="W100" t="str">
        <f t="shared" si="10"/>
        <v/>
      </c>
    </row>
    <row r="101" spans="2:23" x14ac:dyDescent="0.2">
      <c r="B101" s="42">
        <v>93</v>
      </c>
      <c r="C101" s="43" t="str">
        <f t="shared" si="7"/>
        <v/>
      </c>
      <c r="D101" s="43"/>
      <c r="E101" s="42"/>
      <c r="F101" s="8"/>
      <c r="G101" s="42"/>
      <c r="H101" s="44"/>
      <c r="I101" s="44"/>
      <c r="J101" s="42"/>
      <c r="K101" s="45" t="str">
        <f t="shared" si="6"/>
        <v/>
      </c>
      <c r="L101" s="46"/>
      <c r="M101" s="6" t="str">
        <f>IF(J101="","",(K101/J101)/LOOKUP(RIGHT($D$2,3),定数!$A$6:$A$13,定数!$B$6:$B$13))</f>
        <v/>
      </c>
      <c r="N101" s="42"/>
      <c r="O101" s="8"/>
      <c r="P101" s="44"/>
      <c r="Q101" s="44"/>
      <c r="R101" s="47" t="str">
        <f>IF(P101="","",T101*M101*LOOKUP(RIGHT($D$2,3),定数!$A$6:$A$13,定数!$B$6:$B$13))</f>
        <v/>
      </c>
      <c r="S101" s="47"/>
      <c r="T101" s="48" t="str">
        <f t="shared" si="8"/>
        <v/>
      </c>
      <c r="U101" s="48"/>
      <c r="V101" t="str">
        <f t="shared" si="10"/>
        <v/>
      </c>
      <c r="W101" t="str">
        <f t="shared" si="10"/>
        <v/>
      </c>
    </row>
    <row r="102" spans="2:23" x14ac:dyDescent="0.2">
      <c r="B102" s="42">
        <v>94</v>
      </c>
      <c r="C102" s="43" t="str">
        <f t="shared" si="7"/>
        <v/>
      </c>
      <c r="D102" s="43"/>
      <c r="E102" s="42"/>
      <c r="F102" s="8"/>
      <c r="G102" s="42"/>
      <c r="H102" s="44"/>
      <c r="I102" s="44"/>
      <c r="J102" s="42"/>
      <c r="K102" s="45" t="str">
        <f t="shared" si="6"/>
        <v/>
      </c>
      <c r="L102" s="46"/>
      <c r="M102" s="6" t="str">
        <f>IF(J102="","",(K102/J102)/LOOKUP(RIGHT($D$2,3),定数!$A$6:$A$13,定数!$B$6:$B$13))</f>
        <v/>
      </c>
      <c r="N102" s="42"/>
      <c r="O102" s="8"/>
      <c r="P102" s="44"/>
      <c r="Q102" s="44"/>
      <c r="R102" s="47" t="str">
        <f>IF(P102="","",T102*M102*LOOKUP(RIGHT($D$2,3),定数!$A$6:$A$13,定数!$B$6:$B$13))</f>
        <v/>
      </c>
      <c r="S102" s="47"/>
      <c r="T102" s="48" t="str">
        <f t="shared" si="8"/>
        <v/>
      </c>
      <c r="U102" s="48"/>
      <c r="V102" t="str">
        <f t="shared" si="10"/>
        <v/>
      </c>
      <c r="W102" t="str">
        <f t="shared" si="10"/>
        <v/>
      </c>
    </row>
    <row r="103" spans="2:23" x14ac:dyDescent="0.2">
      <c r="B103" s="42">
        <v>95</v>
      </c>
      <c r="C103" s="43" t="str">
        <f t="shared" si="7"/>
        <v/>
      </c>
      <c r="D103" s="43"/>
      <c r="E103" s="42"/>
      <c r="F103" s="8"/>
      <c r="G103" s="42"/>
      <c r="H103" s="44"/>
      <c r="I103" s="44"/>
      <c r="J103" s="42"/>
      <c r="K103" s="45" t="str">
        <f t="shared" si="6"/>
        <v/>
      </c>
      <c r="L103" s="46"/>
      <c r="M103" s="6" t="str">
        <f>IF(J103="","",(K103/J103)/LOOKUP(RIGHT($D$2,3),定数!$A$6:$A$13,定数!$B$6:$B$13))</f>
        <v/>
      </c>
      <c r="N103" s="42"/>
      <c r="O103" s="8"/>
      <c r="P103" s="44"/>
      <c r="Q103" s="44"/>
      <c r="R103" s="47" t="str">
        <f>IF(P103="","",T103*M103*LOOKUP(RIGHT($D$2,3),定数!$A$6:$A$13,定数!$B$6:$B$13))</f>
        <v/>
      </c>
      <c r="S103" s="47"/>
      <c r="T103" s="48" t="str">
        <f t="shared" si="8"/>
        <v/>
      </c>
      <c r="U103" s="48"/>
      <c r="V103" t="str">
        <f t="shared" si="10"/>
        <v/>
      </c>
      <c r="W103" t="str">
        <f t="shared" si="10"/>
        <v/>
      </c>
    </row>
    <row r="104" spans="2:23" x14ac:dyDescent="0.2">
      <c r="B104" s="42">
        <v>96</v>
      </c>
      <c r="C104" s="43" t="str">
        <f t="shared" si="7"/>
        <v/>
      </c>
      <c r="D104" s="43"/>
      <c r="E104" s="42"/>
      <c r="F104" s="8"/>
      <c r="G104" s="42"/>
      <c r="H104" s="44"/>
      <c r="I104" s="44"/>
      <c r="J104" s="42"/>
      <c r="K104" s="45" t="str">
        <f t="shared" si="6"/>
        <v/>
      </c>
      <c r="L104" s="46"/>
      <c r="M104" s="6" t="str">
        <f>IF(J104="","",(K104/J104)/LOOKUP(RIGHT($D$2,3),定数!$A$6:$A$13,定数!$B$6:$B$13))</f>
        <v/>
      </c>
      <c r="N104" s="42"/>
      <c r="O104" s="8"/>
      <c r="P104" s="44"/>
      <c r="Q104" s="44"/>
      <c r="R104" s="47" t="str">
        <f>IF(P104="","",T104*M104*LOOKUP(RIGHT($D$2,3),定数!$A$6:$A$13,定数!$B$6:$B$13))</f>
        <v/>
      </c>
      <c r="S104" s="47"/>
      <c r="T104" s="48" t="str">
        <f t="shared" si="8"/>
        <v/>
      </c>
      <c r="U104" s="48"/>
      <c r="V104" t="str">
        <f t="shared" si="10"/>
        <v/>
      </c>
      <c r="W104" t="str">
        <f t="shared" si="10"/>
        <v/>
      </c>
    </row>
    <row r="105" spans="2:23" x14ac:dyDescent="0.2">
      <c r="B105" s="42">
        <v>97</v>
      </c>
      <c r="C105" s="43" t="str">
        <f t="shared" si="7"/>
        <v/>
      </c>
      <c r="D105" s="43"/>
      <c r="E105" s="42"/>
      <c r="F105" s="8"/>
      <c r="G105" s="42"/>
      <c r="H105" s="44"/>
      <c r="I105" s="44"/>
      <c r="J105" s="42"/>
      <c r="K105" s="45" t="str">
        <f t="shared" si="6"/>
        <v/>
      </c>
      <c r="L105" s="46"/>
      <c r="M105" s="6" t="str">
        <f>IF(J105="","",(K105/J105)/LOOKUP(RIGHT($D$2,3),定数!$A$6:$A$13,定数!$B$6:$B$13))</f>
        <v/>
      </c>
      <c r="N105" s="42"/>
      <c r="O105" s="8"/>
      <c r="P105" s="44"/>
      <c r="Q105" s="44"/>
      <c r="R105" s="47" t="str">
        <f>IF(P105="","",T105*M105*LOOKUP(RIGHT($D$2,3),定数!$A$6:$A$13,定数!$B$6:$B$13))</f>
        <v/>
      </c>
      <c r="S105" s="47"/>
      <c r="T105" s="48" t="str">
        <f t="shared" si="8"/>
        <v/>
      </c>
      <c r="U105" s="48"/>
      <c r="V105" t="str">
        <f t="shared" si="10"/>
        <v/>
      </c>
      <c r="W105" t="str">
        <f t="shared" si="10"/>
        <v/>
      </c>
    </row>
    <row r="106" spans="2:23" x14ac:dyDescent="0.2">
      <c r="B106" s="42">
        <v>98</v>
      </c>
      <c r="C106" s="43" t="str">
        <f t="shared" si="7"/>
        <v/>
      </c>
      <c r="D106" s="43"/>
      <c r="E106" s="42"/>
      <c r="F106" s="8"/>
      <c r="G106" s="42"/>
      <c r="H106" s="44"/>
      <c r="I106" s="44"/>
      <c r="J106" s="42"/>
      <c r="K106" s="45" t="str">
        <f t="shared" si="6"/>
        <v/>
      </c>
      <c r="L106" s="46"/>
      <c r="M106" s="6" t="str">
        <f>IF(J106="","",(K106/J106)/LOOKUP(RIGHT($D$2,3),定数!$A$6:$A$13,定数!$B$6:$B$13))</f>
        <v/>
      </c>
      <c r="N106" s="42"/>
      <c r="O106" s="8"/>
      <c r="P106" s="44"/>
      <c r="Q106" s="44"/>
      <c r="R106" s="47" t="str">
        <f>IF(P106="","",T106*M106*LOOKUP(RIGHT($D$2,3),定数!$A$6:$A$13,定数!$B$6:$B$13))</f>
        <v/>
      </c>
      <c r="S106" s="47"/>
      <c r="T106" s="48" t="str">
        <f t="shared" si="8"/>
        <v/>
      </c>
      <c r="U106" s="48"/>
      <c r="V106" t="str">
        <f t="shared" si="10"/>
        <v/>
      </c>
      <c r="W106" t="str">
        <f t="shared" si="10"/>
        <v/>
      </c>
    </row>
    <row r="107" spans="2:23" x14ac:dyDescent="0.2">
      <c r="B107" s="42">
        <v>99</v>
      </c>
      <c r="C107" s="43" t="str">
        <f t="shared" si="7"/>
        <v/>
      </c>
      <c r="D107" s="43"/>
      <c r="E107" s="42"/>
      <c r="F107" s="8"/>
      <c r="G107" s="42"/>
      <c r="H107" s="44"/>
      <c r="I107" s="44"/>
      <c r="J107" s="42"/>
      <c r="K107" s="45" t="str">
        <f t="shared" si="6"/>
        <v/>
      </c>
      <c r="L107" s="46"/>
      <c r="M107" s="6" t="str">
        <f>IF(J107="","",(K107/J107)/LOOKUP(RIGHT($D$2,3),定数!$A$6:$A$13,定数!$B$6:$B$13))</f>
        <v/>
      </c>
      <c r="N107" s="42"/>
      <c r="O107" s="8"/>
      <c r="P107" s="44"/>
      <c r="Q107" s="44"/>
      <c r="R107" s="47" t="str">
        <f>IF(P107="","",T107*M107*LOOKUP(RIGHT($D$2,3),定数!$A$6:$A$13,定数!$B$6:$B$13))</f>
        <v/>
      </c>
      <c r="S107" s="47"/>
      <c r="T107" s="48" t="str">
        <f t="shared" si="8"/>
        <v/>
      </c>
      <c r="U107" s="48"/>
      <c r="V107" t="str">
        <f t="shared" ref="V107:W108" si="11">IF(S107&lt;&gt;"",IF(S107&lt;0,1+V106,0),"")</f>
        <v/>
      </c>
      <c r="W107" t="str">
        <f t="shared" si="11"/>
        <v/>
      </c>
    </row>
    <row r="108" spans="2:23" x14ac:dyDescent="0.2">
      <c r="B108" s="42">
        <v>100</v>
      </c>
      <c r="C108" s="43" t="str">
        <f t="shared" si="7"/>
        <v/>
      </c>
      <c r="D108" s="43"/>
      <c r="E108" s="42"/>
      <c r="F108" s="8"/>
      <c r="G108" s="42"/>
      <c r="H108" s="44"/>
      <c r="I108" s="44"/>
      <c r="J108" s="42"/>
      <c r="K108" s="45" t="str">
        <f t="shared" si="6"/>
        <v/>
      </c>
      <c r="L108" s="46"/>
      <c r="M108" s="6" t="str">
        <f>IF(J108="","",(K108/J108)/LOOKUP(RIGHT($D$2,3),定数!$A$6:$A$13,定数!$B$6:$B$13))</f>
        <v/>
      </c>
      <c r="N108" s="42"/>
      <c r="O108" s="8"/>
      <c r="P108" s="44"/>
      <c r="Q108" s="44"/>
      <c r="R108" s="47" t="str">
        <f>IF(P108="","",T108*M108*LOOKUP(RIGHT($D$2,3),定数!$A$6:$A$13,定数!$B$6:$B$13))</f>
        <v/>
      </c>
      <c r="S108" s="47"/>
      <c r="T108" s="48" t="str">
        <f t="shared" si="8"/>
        <v/>
      </c>
      <c r="U108" s="48"/>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C81A2E2C-B231-4324-A395-0F1469422BD9}">
      <formula1>"買,売"</formula1>
    </dataValidation>
  </dataValidation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22A3-C818-43ED-9164-504C661BA600}">
  <dimension ref="B2:W109"/>
  <sheetViews>
    <sheetView zoomScale="115" zoomScaleNormal="115" workbookViewId="0">
      <pane ySplit="8" topLeftCell="A96" activePane="bottomLeft" state="frozen"/>
      <selection pane="bottomLeft" activeCell="P31" sqref="P31:Q31"/>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62</v>
      </c>
      <c r="I2" s="76"/>
      <c r="J2" s="61" t="s">
        <v>7</v>
      </c>
      <c r="K2" s="61"/>
      <c r="L2" s="81">
        <v>300000</v>
      </c>
      <c r="M2" s="80"/>
      <c r="N2" s="61" t="s">
        <v>8</v>
      </c>
      <c r="O2" s="61"/>
      <c r="P2" s="77">
        <f>SUM(L2,D4)</f>
        <v>122139.0701429763</v>
      </c>
      <c r="Q2" s="76"/>
      <c r="R2" s="1"/>
      <c r="S2" s="1"/>
      <c r="T2" s="1"/>
    </row>
    <row r="3" spans="2:23" ht="57" customHeight="1" x14ac:dyDescent="0.2">
      <c r="B3" s="61" t="s">
        <v>9</v>
      </c>
      <c r="C3" s="61"/>
      <c r="D3" s="78" t="s">
        <v>38</v>
      </c>
      <c r="E3" s="78"/>
      <c r="F3" s="78"/>
      <c r="G3" s="78"/>
      <c r="H3" s="78"/>
      <c r="I3" s="78"/>
      <c r="J3" s="61" t="s">
        <v>10</v>
      </c>
      <c r="K3" s="61"/>
      <c r="L3" s="78" t="s">
        <v>61</v>
      </c>
      <c r="M3" s="79"/>
      <c r="N3" s="79"/>
      <c r="O3" s="79"/>
      <c r="P3" s="79"/>
      <c r="Q3" s="79"/>
      <c r="R3" s="1"/>
      <c r="S3" s="1"/>
    </row>
    <row r="4" spans="2:23" x14ac:dyDescent="0.2">
      <c r="B4" s="61" t="s">
        <v>11</v>
      </c>
      <c r="C4" s="61"/>
      <c r="D4" s="59">
        <f>SUM($R$9:$S$993)</f>
        <v>-177860.9298570237</v>
      </c>
      <c r="E4" s="59"/>
      <c r="F4" s="61" t="s">
        <v>12</v>
      </c>
      <c r="G4" s="61"/>
      <c r="H4" s="75">
        <f>SUM($T$9:$U$108)</f>
        <v>-371.88000000000653</v>
      </c>
      <c r="I4" s="76"/>
      <c r="J4" s="58" t="s">
        <v>13</v>
      </c>
      <c r="K4" s="58"/>
      <c r="L4" s="77">
        <f>MAX($C$9:$D$990)-C9</f>
        <v>10330.146172273788</v>
      </c>
      <c r="M4" s="77"/>
      <c r="N4" s="58" t="s">
        <v>14</v>
      </c>
      <c r="O4" s="58"/>
      <c r="P4" s="59">
        <f>SUMIF(R9:S990,"&lt;0",R9:S990)</f>
        <v>-406679.39254508424</v>
      </c>
      <c r="Q4" s="59"/>
      <c r="R4" s="1"/>
      <c r="S4" s="1"/>
      <c r="T4" s="1"/>
    </row>
    <row r="5" spans="2:23" x14ac:dyDescent="0.2">
      <c r="B5" s="40" t="s">
        <v>15</v>
      </c>
      <c r="C5" s="39">
        <f>COUNTIF($R$9:$R$990,"&gt;0")</f>
        <v>33</v>
      </c>
      <c r="D5" s="38" t="s">
        <v>16</v>
      </c>
      <c r="E5" s="16">
        <f>COUNTIF($R$9:$R$990,"&lt;0")</f>
        <v>67</v>
      </c>
      <c r="F5" s="38" t="s">
        <v>17</v>
      </c>
      <c r="G5" s="39">
        <f>COUNTIF($R$9:$R$990,"=0")</f>
        <v>0</v>
      </c>
      <c r="H5" s="38" t="s">
        <v>18</v>
      </c>
      <c r="I5" s="3">
        <f>C5/SUM(C5,E5,G5)</f>
        <v>0.33</v>
      </c>
      <c r="J5" s="60" t="s">
        <v>19</v>
      </c>
      <c r="K5" s="61"/>
      <c r="L5" s="62">
        <f>MAX(V9:V993)</f>
        <v>3</v>
      </c>
      <c r="M5" s="63"/>
      <c r="N5" s="18" t="s">
        <v>20</v>
      </c>
      <c r="O5" s="9"/>
      <c r="P5" s="62">
        <f>MAX(W9:W993)</f>
        <v>10</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43468</v>
      </c>
      <c r="G9" s="42" t="s">
        <v>3</v>
      </c>
      <c r="H9" s="44">
        <v>0.97141</v>
      </c>
      <c r="I9" s="44"/>
      <c r="J9" s="42">
        <v>10</v>
      </c>
      <c r="K9" s="45">
        <f t="shared" ref="K9:K72" si="0">IF(J9="","",C9*0.03)</f>
        <v>9000</v>
      </c>
      <c r="L9" s="46"/>
      <c r="M9" s="6">
        <f>IF(J9="","",(K9/J9)/LOOKUP(RIGHT($D$2,3),定数!$A$6:$A$13,定数!$B$6:$B$13))</f>
        <v>8.1818181818181817</v>
      </c>
      <c r="N9" s="42">
        <v>2018</v>
      </c>
      <c r="O9" s="8">
        <v>43468</v>
      </c>
      <c r="P9" s="44">
        <v>0.97241</v>
      </c>
      <c r="Q9" s="44"/>
      <c r="R9" s="47">
        <f>IF(P9="","",T9*M9*LOOKUP(RIGHT($D$2,3),定数!$A$6:$A$13,定数!$B$6:$B$13))</f>
        <v>-9000.0000000000073</v>
      </c>
      <c r="S9" s="47"/>
      <c r="T9" s="48">
        <f>IF(P9="","",IF(G9="買",(P9-H9),(H9-P9))*IF(RIGHT($D$2,3)="JPY",100,10000))</f>
        <v>-10.000000000000009</v>
      </c>
      <c r="U9" s="48"/>
      <c r="V9" s="35">
        <f>IF(T9&lt;&gt;"",IF(T9&gt;0,1+V8,0),"")</f>
        <v>0</v>
      </c>
      <c r="W9">
        <f>IF(T9&lt;&gt;"",IF(T9&lt;0,1+W8,0),"")</f>
        <v>1</v>
      </c>
    </row>
    <row r="10" spans="2:23" x14ac:dyDescent="0.2">
      <c r="B10" s="42">
        <v>2</v>
      </c>
      <c r="C10" s="43">
        <f t="shared" ref="C10:C73" si="1">IF(R9="","",C9+R9)</f>
        <v>291000</v>
      </c>
      <c r="D10" s="43"/>
      <c r="E10" s="42">
        <v>2018</v>
      </c>
      <c r="F10" s="8">
        <v>43469</v>
      </c>
      <c r="G10" s="42" t="s">
        <v>4</v>
      </c>
      <c r="H10" s="44">
        <v>0.97782599999999997</v>
      </c>
      <c r="I10" s="44"/>
      <c r="J10" s="42">
        <v>16.260000000000002</v>
      </c>
      <c r="K10" s="45">
        <f t="shared" si="0"/>
        <v>8730</v>
      </c>
      <c r="L10" s="46"/>
      <c r="M10" s="6">
        <f>IF(J10="","",(K10/J10)/LOOKUP(RIGHT($D$2,3),定数!$A$6:$A$13,定数!$B$6:$B$13))</f>
        <v>4.8809124454880912</v>
      </c>
      <c r="N10" s="42">
        <v>2018</v>
      </c>
      <c r="O10" s="8">
        <v>43469</v>
      </c>
      <c r="P10" s="44">
        <v>0.97619999999999996</v>
      </c>
      <c r="Q10" s="44"/>
      <c r="R10" s="47">
        <f>IF(P10="","",T10*M10*LOOKUP(RIGHT($D$2,3),定数!$A$6:$A$13,定数!$B$6:$B$13))</f>
        <v>-8730.0000000000873</v>
      </c>
      <c r="S10" s="47"/>
      <c r="T10" s="48">
        <f>IF(P10="","",IF(G10="買",(P10-H10),(H10-P10))*IF(RIGHT($D$2,3)="JPY",100,10000))</f>
        <v>-16.260000000000161</v>
      </c>
      <c r="U10" s="48"/>
      <c r="V10" s="23">
        <f>IF(T10&lt;&gt;"",IF(T10&gt;0,1+V9,0),"")</f>
        <v>0</v>
      </c>
      <c r="W10">
        <f t="shared" ref="W10:W73" si="2">IF(T10&lt;&gt;"",IF(T10&lt;0,1+W9,0),"")</f>
        <v>2</v>
      </c>
    </row>
    <row r="11" spans="2:23" x14ac:dyDescent="0.2">
      <c r="B11" s="42">
        <v>3</v>
      </c>
      <c r="C11" s="43">
        <f t="shared" si="1"/>
        <v>282269.99999999988</v>
      </c>
      <c r="D11" s="43"/>
      <c r="E11" s="42">
        <v>2018</v>
      </c>
      <c r="F11" s="8">
        <v>43474</v>
      </c>
      <c r="G11" s="42" t="s">
        <v>4</v>
      </c>
      <c r="H11" s="44">
        <v>0.97735000000000005</v>
      </c>
      <c r="I11" s="44"/>
      <c r="J11" s="42">
        <v>9.5</v>
      </c>
      <c r="K11" s="45">
        <f t="shared" si="0"/>
        <v>8468.0999999999967</v>
      </c>
      <c r="L11" s="46"/>
      <c r="M11" s="6">
        <f>IF(J11="","",(K11/J11)/LOOKUP(RIGHT($D$2,3),定数!$A$6:$A$13,定数!$B$6:$B$13))</f>
        <v>8.1034449760765508</v>
      </c>
      <c r="N11" s="42">
        <v>2018</v>
      </c>
      <c r="O11" s="8">
        <v>43474</v>
      </c>
      <c r="P11" s="44">
        <v>0.97845700000000002</v>
      </c>
      <c r="Q11" s="44"/>
      <c r="R11" s="47">
        <f>IF(P11="","",T11*M11*LOOKUP(RIGHT($D$2,3),定数!$A$6:$A$13,定数!$B$6:$B$13))</f>
        <v>9867.5649473681406</v>
      </c>
      <c r="S11" s="47"/>
      <c r="T11" s="48">
        <f t="shared" ref="T11:T74" si="3">IF(P11="","",IF(G11="買",(P11-H11),(H11-P11))*IF(RIGHT($D$2,3)="JPY",100,10000))</f>
        <v>11.069999999999691</v>
      </c>
      <c r="U11" s="48"/>
      <c r="V11" s="23">
        <f>IF(T11&lt;&gt;"",IF(T11&gt;0,1+V10,0),"")</f>
        <v>1</v>
      </c>
      <c r="W11">
        <f t="shared" si="2"/>
        <v>0</v>
      </c>
    </row>
    <row r="12" spans="2:23" x14ac:dyDescent="0.2">
      <c r="B12" s="42">
        <v>4</v>
      </c>
      <c r="C12" s="43">
        <f t="shared" si="1"/>
        <v>292137.564947368</v>
      </c>
      <c r="D12" s="43"/>
      <c r="E12" s="42">
        <v>2018</v>
      </c>
      <c r="F12" s="8">
        <v>43476</v>
      </c>
      <c r="G12" s="42" t="s">
        <v>3</v>
      </c>
      <c r="H12" s="44">
        <v>0.97779000000000005</v>
      </c>
      <c r="I12" s="44"/>
      <c r="J12" s="42">
        <v>5.9</v>
      </c>
      <c r="K12" s="45">
        <f t="shared" si="0"/>
        <v>8764.1269484210388</v>
      </c>
      <c r="L12" s="46"/>
      <c r="M12" s="6">
        <f>IF(J12="","",(K12/J12)/LOOKUP(RIGHT($D$2,3),定数!$A$6:$A$13,定数!$B$6:$B$13))</f>
        <v>13.504047686319012</v>
      </c>
      <c r="N12" s="42">
        <v>2018</v>
      </c>
      <c r="O12" s="8">
        <v>43476</v>
      </c>
      <c r="P12" s="44">
        <v>0.97838000000000003</v>
      </c>
      <c r="Q12" s="44"/>
      <c r="R12" s="47">
        <f>IF(P12="","",T12*M12*LOOKUP(RIGHT($D$2,3),定数!$A$6:$A$13,定数!$B$6:$B$13))</f>
        <v>-8764.1269484207332</v>
      </c>
      <c r="S12" s="47"/>
      <c r="T12" s="48">
        <f t="shared" si="3"/>
        <v>-5.8999999999997943</v>
      </c>
      <c r="U12" s="48"/>
      <c r="V12" s="23">
        <f>IF(T12&lt;&gt;"",IF(T12&gt;0,1+V11,0),"")</f>
        <v>0</v>
      </c>
      <c r="W12">
        <f t="shared" si="2"/>
        <v>1</v>
      </c>
    </row>
    <row r="13" spans="2:23" x14ac:dyDescent="0.2">
      <c r="B13" s="42">
        <v>5</v>
      </c>
      <c r="C13" s="43">
        <f t="shared" si="1"/>
        <v>283373.43799894728</v>
      </c>
      <c r="D13" s="43"/>
      <c r="E13" s="42">
        <v>2018</v>
      </c>
      <c r="F13" s="8">
        <v>43481</v>
      </c>
      <c r="G13" s="42" t="s">
        <v>4</v>
      </c>
      <c r="H13" s="44">
        <v>0.96431</v>
      </c>
      <c r="I13" s="44"/>
      <c r="J13" s="42">
        <v>16.3</v>
      </c>
      <c r="K13" s="45">
        <f t="shared" si="0"/>
        <v>8501.2031399684183</v>
      </c>
      <c r="L13" s="46"/>
      <c r="M13" s="6">
        <f>IF(J13="","",(K13/J13)/LOOKUP(RIGHT($D$2,3),定数!$A$6:$A$13,定数!$B$6:$B$13))</f>
        <v>4.741329135509436</v>
      </c>
      <c r="N13" s="42">
        <v>2018</v>
      </c>
      <c r="O13" s="8">
        <v>43481</v>
      </c>
      <c r="P13" s="44">
        <v>0.96267999999999998</v>
      </c>
      <c r="Q13" s="44"/>
      <c r="R13" s="47">
        <f>IF(P13="","",T13*M13*LOOKUP(RIGHT($D$2,3),定数!$A$6:$A$13,定数!$B$6:$B$13))</f>
        <v>-8501.2031399685238</v>
      </c>
      <c r="S13" s="47"/>
      <c r="T13" s="48">
        <f t="shared" si="3"/>
        <v>-16.300000000000203</v>
      </c>
      <c r="U13" s="48"/>
      <c r="V13" s="23">
        <f t="shared" ref="V13:V22" si="4">IF(T13&lt;&gt;"",IF(T13&gt;0,1+V12,0),"")</f>
        <v>0</v>
      </c>
      <c r="W13">
        <f t="shared" si="2"/>
        <v>2</v>
      </c>
    </row>
    <row r="14" spans="2:23" x14ac:dyDescent="0.2">
      <c r="B14" s="42">
        <v>6</v>
      </c>
      <c r="C14" s="43">
        <f t="shared" si="1"/>
        <v>274872.23485897877</v>
      </c>
      <c r="D14" s="43"/>
      <c r="E14" s="42">
        <v>2018</v>
      </c>
      <c r="F14" s="8">
        <v>43481</v>
      </c>
      <c r="G14" s="42" t="s">
        <v>4</v>
      </c>
      <c r="H14" s="44">
        <v>0.96499000000000001</v>
      </c>
      <c r="I14" s="44"/>
      <c r="J14" s="42">
        <v>25.9</v>
      </c>
      <c r="K14" s="45">
        <f t="shared" si="0"/>
        <v>8246.1670457693635</v>
      </c>
      <c r="L14" s="46"/>
      <c r="M14" s="6">
        <f>IF(J14="","",(K14/J14)/LOOKUP(RIGHT($D$2,3),定数!$A$6:$A$13,定数!$B$6:$B$13))</f>
        <v>2.8944075274725738</v>
      </c>
      <c r="N14" s="42">
        <v>2018</v>
      </c>
      <c r="O14" s="8">
        <v>43482</v>
      </c>
      <c r="P14" s="44">
        <v>0.96240000000000003</v>
      </c>
      <c r="Q14" s="44"/>
      <c r="R14" s="47">
        <f>IF(P14="","",T14*M14*LOOKUP(RIGHT($D$2,3),定数!$A$6:$A$13,定数!$B$6:$B$13))</f>
        <v>-8246.1670457693035</v>
      </c>
      <c r="S14" s="47"/>
      <c r="T14" s="48">
        <f t="shared" si="3"/>
        <v>-25.899999999999814</v>
      </c>
      <c r="U14" s="48"/>
      <c r="V14" s="23">
        <f t="shared" si="4"/>
        <v>0</v>
      </c>
      <c r="W14">
        <f t="shared" si="2"/>
        <v>3</v>
      </c>
    </row>
    <row r="15" spans="2:23" x14ac:dyDescent="0.2">
      <c r="B15" s="42">
        <v>7</v>
      </c>
      <c r="C15" s="43">
        <f t="shared" si="1"/>
        <v>266626.06781320949</v>
      </c>
      <c r="D15" s="43"/>
      <c r="E15" s="42">
        <v>2018</v>
      </c>
      <c r="F15" s="8">
        <v>43490</v>
      </c>
      <c r="G15" s="42" t="s">
        <v>3</v>
      </c>
      <c r="H15" s="44">
        <v>0.94510000000000005</v>
      </c>
      <c r="I15" s="44"/>
      <c r="J15" s="42">
        <v>14.2</v>
      </c>
      <c r="K15" s="45">
        <f t="shared" si="0"/>
        <v>7998.7820343962849</v>
      </c>
      <c r="L15" s="46"/>
      <c r="M15" s="6">
        <f>IF(J15="","",(K15/J15)/LOOKUP(RIGHT($D$2,3),定数!$A$6:$A$13,定数!$B$6:$B$13))</f>
        <v>5.1208591769502467</v>
      </c>
      <c r="N15" s="42">
        <v>2018</v>
      </c>
      <c r="O15" s="8">
        <v>43490</v>
      </c>
      <c r="P15" s="44">
        <v>0.94339700000000004</v>
      </c>
      <c r="Q15" s="44"/>
      <c r="R15" s="47">
        <f>IF(P15="","",T15*M15*LOOKUP(RIGHT($D$2,3),定数!$A$6:$A$13,定数!$B$6:$B$13))</f>
        <v>9592.9054961809543</v>
      </c>
      <c r="S15" s="47"/>
      <c r="T15" s="48">
        <f t="shared" si="3"/>
        <v>17.030000000000101</v>
      </c>
      <c r="U15" s="48"/>
      <c r="V15" s="23">
        <f t="shared" si="4"/>
        <v>1</v>
      </c>
      <c r="W15">
        <f t="shared" si="2"/>
        <v>0</v>
      </c>
    </row>
    <row r="16" spans="2:23" x14ac:dyDescent="0.2">
      <c r="B16" s="42">
        <v>8</v>
      </c>
      <c r="C16" s="43">
        <f t="shared" si="1"/>
        <v>276218.97330939042</v>
      </c>
      <c r="D16" s="43"/>
      <c r="E16" s="42">
        <v>2018</v>
      </c>
      <c r="F16" s="8">
        <v>43494</v>
      </c>
      <c r="G16" s="42" t="s">
        <v>4</v>
      </c>
      <c r="H16" s="44">
        <v>0.93694</v>
      </c>
      <c r="I16" s="44"/>
      <c r="J16" s="42">
        <v>17.399999999999999</v>
      </c>
      <c r="K16" s="45">
        <f t="shared" si="0"/>
        <v>8286.5691992817119</v>
      </c>
      <c r="L16" s="46"/>
      <c r="M16" s="6">
        <f>IF(J16="","",(K16/J16)/LOOKUP(RIGHT($D$2,3),定数!$A$6:$A$13,定数!$B$6:$B$13))</f>
        <v>4.3294509923101945</v>
      </c>
      <c r="N16" s="42">
        <v>2018</v>
      </c>
      <c r="O16" s="8">
        <v>43494</v>
      </c>
      <c r="P16" s="44">
        <v>0.93520000000000003</v>
      </c>
      <c r="Q16" s="44"/>
      <c r="R16" s="47">
        <f>IF(P16="","",T16*M16*LOOKUP(RIGHT($D$2,3),定数!$A$6:$A$13,定数!$B$6:$B$13))</f>
        <v>-8286.5691992815391</v>
      </c>
      <c r="S16" s="47"/>
      <c r="T16" s="48">
        <f t="shared" si="3"/>
        <v>-17.399999999999636</v>
      </c>
      <c r="U16" s="48"/>
      <c r="V16" s="23">
        <f t="shared" si="4"/>
        <v>0</v>
      </c>
      <c r="W16">
        <f t="shared" si="2"/>
        <v>1</v>
      </c>
    </row>
    <row r="17" spans="2:23" x14ac:dyDescent="0.2">
      <c r="B17" s="42">
        <v>9</v>
      </c>
      <c r="C17" s="43">
        <f t="shared" si="1"/>
        <v>267932.40411010891</v>
      </c>
      <c r="D17" s="43"/>
      <c r="E17" s="42">
        <v>2018</v>
      </c>
      <c r="F17" s="8">
        <v>43509</v>
      </c>
      <c r="G17" s="42" t="s">
        <v>4</v>
      </c>
      <c r="H17" s="44">
        <v>0.93872999999999995</v>
      </c>
      <c r="I17" s="44"/>
      <c r="J17" s="42">
        <v>11</v>
      </c>
      <c r="K17" s="45">
        <f t="shared" si="0"/>
        <v>8037.9721233032669</v>
      </c>
      <c r="L17" s="46"/>
      <c r="M17" s="6">
        <f>IF(J17="","",(K17/J17)/LOOKUP(RIGHT($D$2,3),定数!$A$6:$A$13,定数!$B$6:$B$13))</f>
        <v>6.6429521680192289</v>
      </c>
      <c r="N17" s="42">
        <v>2018</v>
      </c>
      <c r="O17" s="8">
        <v>43509</v>
      </c>
      <c r="P17" s="44">
        <v>0.93762999999999996</v>
      </c>
      <c r="Q17" s="44"/>
      <c r="R17" s="47">
        <f>IF(P17="","",T17*M17*LOOKUP(RIGHT($D$2,3),定数!$A$6:$A$13,定数!$B$6:$B$13))</f>
        <v>-8037.9721233031933</v>
      </c>
      <c r="S17" s="47"/>
      <c r="T17" s="48">
        <f t="shared" si="3"/>
        <v>-10.999999999999899</v>
      </c>
      <c r="U17" s="48"/>
      <c r="V17" s="23">
        <f t="shared" si="4"/>
        <v>0</v>
      </c>
      <c r="W17">
        <f t="shared" si="2"/>
        <v>2</v>
      </c>
    </row>
    <row r="18" spans="2:23" x14ac:dyDescent="0.2">
      <c r="B18" s="42">
        <v>10</v>
      </c>
      <c r="C18" s="43">
        <f t="shared" si="1"/>
        <v>259894.43198680572</v>
      </c>
      <c r="D18" s="43"/>
      <c r="E18" s="42">
        <v>2018</v>
      </c>
      <c r="F18" s="8">
        <v>43511</v>
      </c>
      <c r="G18" s="42" t="s">
        <v>3</v>
      </c>
      <c r="H18" s="44">
        <v>0.92513000000000001</v>
      </c>
      <c r="I18" s="44"/>
      <c r="J18" s="42">
        <v>15.2</v>
      </c>
      <c r="K18" s="45">
        <f t="shared" si="0"/>
        <v>7796.8329596041713</v>
      </c>
      <c r="L18" s="46"/>
      <c r="M18" s="6">
        <f>IF(J18="","",(K18/J18)/LOOKUP(RIGHT($D$2,3),定数!$A$6:$A$13,定数!$B$6:$B$13))</f>
        <v>4.6631776074187625</v>
      </c>
      <c r="N18" s="42">
        <v>2018</v>
      </c>
      <c r="O18" s="8">
        <v>43511</v>
      </c>
      <c r="P18" s="44">
        <v>0.92330000000000001</v>
      </c>
      <c r="Q18" s="44"/>
      <c r="R18" s="47">
        <f>IF(P18="","",T18*M18*LOOKUP(RIGHT($D$2,3),定数!$A$6:$A$13,定数!$B$6:$B$13))</f>
        <v>9386.9765237339598</v>
      </c>
      <c r="S18" s="47"/>
      <c r="T18" s="48">
        <f t="shared" si="3"/>
        <v>18.299999999999983</v>
      </c>
      <c r="U18" s="48"/>
      <c r="V18" s="23">
        <f t="shared" si="4"/>
        <v>1</v>
      </c>
      <c r="W18">
        <f t="shared" si="2"/>
        <v>0</v>
      </c>
    </row>
    <row r="19" spans="2:23" x14ac:dyDescent="0.2">
      <c r="B19" s="42">
        <v>11</v>
      </c>
      <c r="C19" s="43">
        <f t="shared" si="1"/>
        <v>269281.40851053968</v>
      </c>
      <c r="D19" s="43"/>
      <c r="E19" s="42">
        <v>2018</v>
      </c>
      <c r="F19" s="8">
        <v>43515</v>
      </c>
      <c r="G19" s="42" t="s">
        <v>4</v>
      </c>
      <c r="H19" s="44">
        <v>0.92730000000000001</v>
      </c>
      <c r="I19" s="44"/>
      <c r="J19" s="42">
        <v>9.4</v>
      </c>
      <c r="K19" s="45">
        <f t="shared" si="0"/>
        <v>8078.4422553161903</v>
      </c>
      <c r="L19" s="46"/>
      <c r="M19" s="6">
        <f>IF(J19="","",(K19/J19)/LOOKUP(RIGHT($D$2,3),定数!$A$6:$A$13,定数!$B$6:$B$13))</f>
        <v>7.8128068233232018</v>
      </c>
      <c r="N19" s="42">
        <v>2018</v>
      </c>
      <c r="O19" s="8">
        <v>43515</v>
      </c>
      <c r="P19" s="44">
        <v>0.92635999999999996</v>
      </c>
      <c r="Q19" s="44"/>
      <c r="R19" s="47">
        <f>IF(P19="","",T19*M19*LOOKUP(RIGHT($D$2,3),定数!$A$6:$A$13,定数!$B$6:$B$13))</f>
        <v>-8078.4422553166369</v>
      </c>
      <c r="S19" s="47"/>
      <c r="T19" s="48">
        <f t="shared" si="3"/>
        <v>-9.4000000000005191</v>
      </c>
      <c r="U19" s="48"/>
      <c r="V19" s="23">
        <f t="shared" si="4"/>
        <v>0</v>
      </c>
      <c r="W19">
        <f t="shared" si="2"/>
        <v>1</v>
      </c>
    </row>
    <row r="20" spans="2:23" x14ac:dyDescent="0.2">
      <c r="B20" s="42">
        <v>12</v>
      </c>
      <c r="C20" s="43">
        <f t="shared" si="1"/>
        <v>261202.96625522303</v>
      </c>
      <c r="D20" s="43"/>
      <c r="E20" s="42">
        <v>2018</v>
      </c>
      <c r="F20" s="8">
        <v>43515</v>
      </c>
      <c r="G20" s="42" t="s">
        <v>4</v>
      </c>
      <c r="H20" s="44">
        <v>0.92749000000000004</v>
      </c>
      <c r="I20" s="44"/>
      <c r="J20" s="42">
        <v>12.6</v>
      </c>
      <c r="K20" s="45">
        <f t="shared" si="0"/>
        <v>7836.0889876566907</v>
      </c>
      <c r="L20" s="46"/>
      <c r="M20" s="6">
        <f>IF(J20="","",(K20/J20)/LOOKUP(RIGHT($D$2,3),定数!$A$6:$A$13,定数!$B$6:$B$13))</f>
        <v>5.653743858338161</v>
      </c>
      <c r="N20" s="42">
        <v>2018</v>
      </c>
      <c r="O20" s="8">
        <v>43515</v>
      </c>
      <c r="P20" s="44">
        <v>0.92898999999999998</v>
      </c>
      <c r="Q20" s="44"/>
      <c r="R20" s="47">
        <f>IF(P20="","",T20*M20*LOOKUP(RIGHT($D$2,3),定数!$A$6:$A$13,定数!$B$6:$B$13))</f>
        <v>9328.6773662576288</v>
      </c>
      <c r="S20" s="47"/>
      <c r="T20" s="48">
        <f t="shared" si="3"/>
        <v>14.999999999999458</v>
      </c>
      <c r="U20" s="48"/>
      <c r="V20" s="23">
        <f t="shared" si="4"/>
        <v>1</v>
      </c>
      <c r="W20">
        <f t="shared" si="2"/>
        <v>0</v>
      </c>
    </row>
    <row r="21" spans="2:23" x14ac:dyDescent="0.2">
      <c r="B21" s="42">
        <v>13</v>
      </c>
      <c r="C21" s="43">
        <f t="shared" si="1"/>
        <v>270531.64362148067</v>
      </c>
      <c r="D21" s="43"/>
      <c r="E21" s="42">
        <v>2018</v>
      </c>
      <c r="F21" s="8">
        <v>43524</v>
      </c>
      <c r="G21" s="42" t="s">
        <v>4</v>
      </c>
      <c r="H21" s="44">
        <v>0.93932000000000004</v>
      </c>
      <c r="I21" s="44"/>
      <c r="J21" s="42">
        <v>13.2</v>
      </c>
      <c r="K21" s="45">
        <f t="shared" si="0"/>
        <v>8115.9493086444199</v>
      </c>
      <c r="L21" s="46"/>
      <c r="M21" s="6">
        <f>IF(J21="","",(K21/J21)/LOOKUP(RIGHT($D$2,3),定数!$A$6:$A$13,定数!$B$6:$B$13))</f>
        <v>5.5894967690388571</v>
      </c>
      <c r="N21" s="42">
        <v>2018</v>
      </c>
      <c r="O21" s="8">
        <v>43524</v>
      </c>
      <c r="P21" s="44">
        <v>0.94089599999999995</v>
      </c>
      <c r="Q21" s="44"/>
      <c r="R21" s="47">
        <f>IF(P21="","",T21*M21*LOOKUP(RIGHT($D$2,3),定数!$A$6:$A$13,定数!$B$6:$B$13))</f>
        <v>9689.9515988052135</v>
      </c>
      <c r="S21" s="47"/>
      <c r="T21" s="48">
        <f t="shared" si="3"/>
        <v>15.759999999999108</v>
      </c>
      <c r="U21" s="48"/>
      <c r="V21" s="23">
        <f t="shared" si="4"/>
        <v>2</v>
      </c>
      <c r="W21">
        <f t="shared" si="2"/>
        <v>0</v>
      </c>
    </row>
    <row r="22" spans="2:23" x14ac:dyDescent="0.2">
      <c r="B22" s="42">
        <v>14</v>
      </c>
      <c r="C22" s="43">
        <f t="shared" si="1"/>
        <v>280221.59522028588</v>
      </c>
      <c r="D22" s="43"/>
      <c r="E22" s="42">
        <v>2018</v>
      </c>
      <c r="F22" s="8">
        <v>43524</v>
      </c>
      <c r="G22" s="42" t="s">
        <v>4</v>
      </c>
      <c r="H22" s="44">
        <v>0.93923999999999996</v>
      </c>
      <c r="I22" s="44"/>
      <c r="J22" s="42">
        <v>7</v>
      </c>
      <c r="K22" s="45">
        <f t="shared" si="0"/>
        <v>8406.6478566085752</v>
      </c>
      <c r="L22" s="46"/>
      <c r="M22" s="6">
        <f>IF(J22="","",(K22/J22)/LOOKUP(RIGHT($D$2,3),定数!$A$6:$A$13,定数!$B$6:$B$13))</f>
        <v>10.917724489102046</v>
      </c>
      <c r="N22" s="42">
        <v>2018</v>
      </c>
      <c r="O22" s="8">
        <v>43524</v>
      </c>
      <c r="P22" s="44">
        <v>0.940029</v>
      </c>
      <c r="Q22" s="44"/>
      <c r="R22" s="47">
        <f>IF(P22="","",T22*M22*LOOKUP(RIGHT($D$2,3),定数!$A$6:$A$13,定数!$B$6:$B$13))</f>
        <v>9475.4930840921406</v>
      </c>
      <c r="S22" s="47"/>
      <c r="T22" s="48">
        <f t="shared" si="3"/>
        <v>7.8900000000003967</v>
      </c>
      <c r="U22" s="48"/>
      <c r="V22" s="23">
        <f t="shared" si="4"/>
        <v>3</v>
      </c>
      <c r="W22">
        <f t="shared" si="2"/>
        <v>0</v>
      </c>
    </row>
    <row r="23" spans="2:23" x14ac:dyDescent="0.2">
      <c r="B23" s="42">
        <v>15</v>
      </c>
      <c r="C23" s="43">
        <f t="shared" si="1"/>
        <v>289697.08830437803</v>
      </c>
      <c r="D23" s="43"/>
      <c r="E23" s="42">
        <v>2018</v>
      </c>
      <c r="F23" s="8">
        <v>43524</v>
      </c>
      <c r="G23" s="42" t="s">
        <v>4</v>
      </c>
      <c r="H23" s="44">
        <v>0.93954000000000004</v>
      </c>
      <c r="I23" s="44"/>
      <c r="J23" s="42">
        <v>8.1999999999999993</v>
      </c>
      <c r="K23" s="45">
        <f t="shared" si="0"/>
        <v>8690.91264913134</v>
      </c>
      <c r="L23" s="46"/>
      <c r="M23" s="6">
        <f>IF(J23="","",(K23/J23)/LOOKUP(RIGHT($D$2,3),定数!$A$6:$A$13,定数!$B$6:$B$13))</f>
        <v>9.6351581475957229</v>
      </c>
      <c r="N23" s="42">
        <v>2018</v>
      </c>
      <c r="O23" s="8">
        <v>43524</v>
      </c>
      <c r="P23" s="44">
        <v>0.94048100000000001</v>
      </c>
      <c r="Q23" s="44"/>
      <c r="R23" s="47">
        <f>IF(P23="","",T23*M23*LOOKUP(RIGHT($D$2,3),定数!$A$6:$A$13,定数!$B$6:$B$13))</f>
        <v>9973.3521985760108</v>
      </c>
      <c r="S23" s="47"/>
      <c r="T23" s="48">
        <f t="shared" si="3"/>
        <v>9.4099999999996964</v>
      </c>
      <c r="U23" s="48"/>
      <c r="V23" t="str">
        <f t="shared" ref="V23:W74" si="5">IF(S23&lt;&gt;"",IF(S23&lt;0,1+V22,0),"")</f>
        <v/>
      </c>
      <c r="W23">
        <f t="shared" si="2"/>
        <v>0</v>
      </c>
    </row>
    <row r="24" spans="2:23" x14ac:dyDescent="0.2">
      <c r="B24" s="42">
        <v>16</v>
      </c>
      <c r="C24" s="43">
        <f t="shared" si="1"/>
        <v>299670.44050295406</v>
      </c>
      <c r="D24" s="43"/>
      <c r="E24" s="42">
        <v>2018</v>
      </c>
      <c r="F24" s="8">
        <v>43526</v>
      </c>
      <c r="G24" s="42" t="s">
        <v>3</v>
      </c>
      <c r="H24" s="44">
        <v>0.93915000000000004</v>
      </c>
      <c r="I24" s="44"/>
      <c r="J24" s="42">
        <v>11.9</v>
      </c>
      <c r="K24" s="45">
        <f t="shared" si="0"/>
        <v>8990.1132150886224</v>
      </c>
      <c r="L24" s="46"/>
      <c r="M24" s="6">
        <f>IF(J24="","",(K24/J24)/LOOKUP(RIGHT($D$2,3),定数!$A$6:$A$13,定数!$B$6:$B$13))</f>
        <v>6.8679245340631185</v>
      </c>
      <c r="N24" s="42">
        <v>2018</v>
      </c>
      <c r="O24" s="8">
        <v>43526</v>
      </c>
      <c r="P24" s="44">
        <v>0.93773899999999999</v>
      </c>
      <c r="Q24" s="44"/>
      <c r="R24" s="47">
        <f>IF(P24="","",T24*M24*LOOKUP(RIGHT($D$2,3),定数!$A$6:$A$13,定数!$B$6:$B$13))</f>
        <v>10659.705669319752</v>
      </c>
      <c r="S24" s="47"/>
      <c r="T24" s="48">
        <f t="shared" si="3"/>
        <v>14.110000000000511</v>
      </c>
      <c r="U24" s="48"/>
      <c r="V24" t="str">
        <f t="shared" si="5"/>
        <v/>
      </c>
      <c r="W24">
        <f t="shared" si="2"/>
        <v>0</v>
      </c>
    </row>
    <row r="25" spans="2:23" x14ac:dyDescent="0.2">
      <c r="B25" s="42">
        <v>17</v>
      </c>
      <c r="C25" s="43">
        <f t="shared" si="1"/>
        <v>310330.14617227379</v>
      </c>
      <c r="D25" s="43"/>
      <c r="E25" s="42">
        <v>2018</v>
      </c>
      <c r="F25" s="8">
        <v>43532</v>
      </c>
      <c r="G25" s="42" t="s">
        <v>4</v>
      </c>
      <c r="H25" s="44">
        <v>0.94367000000000001</v>
      </c>
      <c r="I25" s="44"/>
      <c r="J25" s="42">
        <v>10.1</v>
      </c>
      <c r="K25" s="45">
        <f t="shared" si="0"/>
        <v>9309.9043851682127</v>
      </c>
      <c r="L25" s="46"/>
      <c r="M25" s="6">
        <f>IF(J25="","",(K25/J25)/LOOKUP(RIGHT($D$2,3),定数!$A$6:$A$13,定数!$B$6:$B$13))</f>
        <v>8.3797519218435763</v>
      </c>
      <c r="N25" s="42">
        <v>2018</v>
      </c>
      <c r="O25" s="8">
        <v>3.8</v>
      </c>
      <c r="P25" s="44">
        <v>0.94266000000000005</v>
      </c>
      <c r="Q25" s="44"/>
      <c r="R25" s="47">
        <f>IF(P25="","",T25*M25*LOOKUP(RIGHT($D$2,3),定数!$A$6:$A$13,定数!$B$6:$B$13))</f>
        <v>-9309.9043851678034</v>
      </c>
      <c r="S25" s="47"/>
      <c r="T25" s="48">
        <f t="shared" si="3"/>
        <v>-10.099999999999554</v>
      </c>
      <c r="U25" s="48"/>
      <c r="V25" t="str">
        <f t="shared" si="5"/>
        <v/>
      </c>
      <c r="W25">
        <f t="shared" si="2"/>
        <v>1</v>
      </c>
    </row>
    <row r="26" spans="2:23" x14ac:dyDescent="0.2">
      <c r="B26" s="42">
        <v>18</v>
      </c>
      <c r="C26" s="43">
        <f t="shared" si="1"/>
        <v>301020.24178710597</v>
      </c>
      <c r="D26" s="43"/>
      <c r="E26" s="42">
        <v>2018</v>
      </c>
      <c r="F26" s="8">
        <v>43537</v>
      </c>
      <c r="G26" s="42" t="s">
        <v>3</v>
      </c>
      <c r="H26" s="44">
        <v>0.94377</v>
      </c>
      <c r="I26" s="44"/>
      <c r="J26" s="42">
        <v>32.299999999999997</v>
      </c>
      <c r="K26" s="45">
        <f t="shared" si="0"/>
        <v>9030.6072536131796</v>
      </c>
      <c r="L26" s="46"/>
      <c r="M26" s="6">
        <f>IF(J26="","",(K26/J26)/LOOKUP(RIGHT($D$2,3),定数!$A$6:$A$13,定数!$B$6:$B$13))</f>
        <v>2.5416851262632085</v>
      </c>
      <c r="N26" s="42">
        <v>2018</v>
      </c>
      <c r="O26" s="8">
        <v>43538</v>
      </c>
      <c r="P26" s="44">
        <v>0.94699999999999995</v>
      </c>
      <c r="Q26" s="44"/>
      <c r="R26" s="47">
        <f>IF(P26="","",T26*M26*LOOKUP(RIGHT($D$2,3),定数!$A$6:$A$13,定数!$B$6:$B$13))</f>
        <v>-9030.6072536130541</v>
      </c>
      <c r="S26" s="47"/>
      <c r="T26" s="48">
        <f t="shared" si="3"/>
        <v>-32.29999999999955</v>
      </c>
      <c r="U26" s="48"/>
      <c r="V26" t="str">
        <f t="shared" si="5"/>
        <v/>
      </c>
      <c r="W26">
        <f t="shared" si="2"/>
        <v>2</v>
      </c>
    </row>
    <row r="27" spans="2:23" x14ac:dyDescent="0.2">
      <c r="B27" s="42">
        <v>19</v>
      </c>
      <c r="C27" s="43">
        <f t="shared" si="1"/>
        <v>291989.63453349291</v>
      </c>
      <c r="D27" s="43"/>
      <c r="E27" s="42">
        <v>2018</v>
      </c>
      <c r="F27" s="8">
        <v>43558</v>
      </c>
      <c r="G27" s="42" t="s">
        <v>4</v>
      </c>
      <c r="H27" s="44">
        <v>0.95489999999999997</v>
      </c>
      <c r="I27" s="44"/>
      <c r="J27" s="42">
        <v>9.6</v>
      </c>
      <c r="K27" s="45">
        <f t="shared" si="0"/>
        <v>8759.6890360047873</v>
      </c>
      <c r="L27" s="46"/>
      <c r="M27" s="6">
        <f>IF(J27="","",(K27/J27)/LOOKUP(RIGHT($D$2,3),定数!$A$6:$A$13,定数!$B$6:$B$13))</f>
        <v>8.295160071974232</v>
      </c>
      <c r="N27" s="42">
        <v>2018</v>
      </c>
      <c r="O27" s="8" t="s">
        <v>64</v>
      </c>
      <c r="P27" s="44">
        <v>0.95394000000000001</v>
      </c>
      <c r="Q27" s="44"/>
      <c r="R27" s="47">
        <f>IF(P27="","",T27*M27*LOOKUP(RIGHT($D$2,3),定数!$A$6:$A$13,定数!$B$6:$B$13))</f>
        <v>-8759.6890360044326</v>
      </c>
      <c r="S27" s="47"/>
      <c r="T27" s="48">
        <f t="shared" si="3"/>
        <v>-9.5999999999996088</v>
      </c>
      <c r="U27" s="48"/>
      <c r="V27" t="str">
        <f t="shared" si="5"/>
        <v/>
      </c>
      <c r="W27">
        <f t="shared" si="2"/>
        <v>3</v>
      </c>
    </row>
    <row r="28" spans="2:23" x14ac:dyDescent="0.2">
      <c r="B28" s="42">
        <v>20</v>
      </c>
      <c r="C28" s="43">
        <f t="shared" si="1"/>
        <v>283229.94549748849</v>
      </c>
      <c r="D28" s="43"/>
      <c r="E28" s="42">
        <v>2018</v>
      </c>
      <c r="F28" s="8">
        <v>43558</v>
      </c>
      <c r="G28" s="42" t="s">
        <v>4</v>
      </c>
      <c r="H28" s="44">
        <v>0.95503000000000005</v>
      </c>
      <c r="I28" s="44"/>
      <c r="J28" s="42">
        <v>3.4</v>
      </c>
      <c r="K28" s="45">
        <f t="shared" si="0"/>
        <v>8496.8983649246547</v>
      </c>
      <c r="L28" s="46"/>
      <c r="M28" s="6">
        <f>IF(J28="","",(K28/J28)/LOOKUP(RIGHT($D$2,3),定数!$A$6:$A$13,定数!$B$6:$B$13))</f>
        <v>22.718979585360042</v>
      </c>
      <c r="N28" s="42">
        <v>2018</v>
      </c>
      <c r="O28" s="8">
        <v>43558</v>
      </c>
      <c r="P28" s="44">
        <v>0.95469000000000004</v>
      </c>
      <c r="Q28" s="44"/>
      <c r="R28" s="47">
        <f>IF(P28="","",T28*M28*LOOKUP(RIGHT($D$2,3),定数!$A$6:$A$13,定数!$B$6:$B$13))</f>
        <v>-8496.8983649248294</v>
      </c>
      <c r="S28" s="47"/>
      <c r="T28" s="48">
        <f t="shared" si="3"/>
        <v>-3.4000000000000696</v>
      </c>
      <c r="U28" s="48"/>
      <c r="V28" t="str">
        <f t="shared" si="5"/>
        <v/>
      </c>
      <c r="W28">
        <f t="shared" si="2"/>
        <v>4</v>
      </c>
    </row>
    <row r="29" spans="2:23" x14ac:dyDescent="0.2">
      <c r="B29" s="42">
        <v>21</v>
      </c>
      <c r="C29" s="43">
        <f t="shared" si="1"/>
        <v>274733.04713256366</v>
      </c>
      <c r="D29" s="43"/>
      <c r="E29" s="42">
        <v>2018</v>
      </c>
      <c r="F29" s="8">
        <v>43558</v>
      </c>
      <c r="G29" s="42" t="s">
        <v>4</v>
      </c>
      <c r="H29" s="44">
        <v>0.95545000000000002</v>
      </c>
      <c r="I29" s="44"/>
      <c r="J29" s="42">
        <v>16.399999999999999</v>
      </c>
      <c r="K29" s="45">
        <f t="shared" si="0"/>
        <v>8241.9914139769098</v>
      </c>
      <c r="L29" s="46"/>
      <c r="M29" s="6">
        <f>IF(J29="","",(K29/J29)/LOOKUP(RIGHT($D$2,3),定数!$A$6:$A$13,定数!$B$6:$B$13))</f>
        <v>4.5687313824705713</v>
      </c>
      <c r="N29" s="42">
        <v>2018</v>
      </c>
      <c r="O29" s="8">
        <v>43558</v>
      </c>
      <c r="P29" s="44">
        <v>0.95381000000000005</v>
      </c>
      <c r="Q29" s="44"/>
      <c r="R29" s="47">
        <f>IF(P29="","",T29*M29*LOOKUP(RIGHT($D$2,3),定数!$A$6:$A$13,定数!$B$6:$B$13))</f>
        <v>-8241.9914139767843</v>
      </c>
      <c r="S29" s="47"/>
      <c r="T29" s="48">
        <f t="shared" si="3"/>
        <v>-16.39999999999975</v>
      </c>
      <c r="U29" s="48"/>
      <c r="V29" t="str">
        <f t="shared" si="5"/>
        <v/>
      </c>
      <c r="W29">
        <f t="shared" si="2"/>
        <v>5</v>
      </c>
    </row>
    <row r="30" spans="2:23" x14ac:dyDescent="0.2">
      <c r="B30" s="42">
        <v>22</v>
      </c>
      <c r="C30" s="43">
        <f t="shared" si="1"/>
        <v>266491.0557185869</v>
      </c>
      <c r="D30" s="43"/>
      <c r="E30" s="42">
        <v>2018</v>
      </c>
      <c r="F30" s="8">
        <v>43558</v>
      </c>
      <c r="G30" s="42" t="s">
        <v>4</v>
      </c>
      <c r="H30" s="44">
        <v>0.95548</v>
      </c>
      <c r="I30" s="44"/>
      <c r="J30" s="42">
        <v>4.8</v>
      </c>
      <c r="K30" s="45">
        <f t="shared" si="0"/>
        <v>7994.7316715576062</v>
      </c>
      <c r="L30" s="46"/>
      <c r="M30" s="6">
        <f>IF(J30="","",(K30/J30)/LOOKUP(RIGHT($D$2,3),定数!$A$6:$A$13,定数!$B$6:$B$13))</f>
        <v>15.141537256737891</v>
      </c>
      <c r="N30" s="42">
        <v>2018</v>
      </c>
      <c r="O30" s="8">
        <v>43558</v>
      </c>
      <c r="P30" s="44">
        <v>0.95499999999999996</v>
      </c>
      <c r="Q30" s="44"/>
      <c r="R30" s="47">
        <f>IF(P30="","",T30*M30*LOOKUP(RIGHT($D$2,3),定数!$A$6:$A$13,定数!$B$6:$B$13))</f>
        <v>-7994.7316715582056</v>
      </c>
      <c r="S30" s="47"/>
      <c r="T30" s="48">
        <f t="shared" si="3"/>
        <v>-4.8000000000003595</v>
      </c>
      <c r="U30" s="48"/>
      <c r="V30" t="str">
        <f t="shared" si="5"/>
        <v/>
      </c>
      <c r="W30">
        <f t="shared" si="2"/>
        <v>6</v>
      </c>
    </row>
    <row r="31" spans="2:23" x14ac:dyDescent="0.2">
      <c r="B31" s="42">
        <v>23</v>
      </c>
      <c r="C31" s="43">
        <f t="shared" si="1"/>
        <v>258496.3240470287</v>
      </c>
      <c r="D31" s="43"/>
      <c r="E31" s="42">
        <v>2018</v>
      </c>
      <c r="F31" s="8">
        <v>43559</v>
      </c>
      <c r="G31" s="42" t="s">
        <v>4</v>
      </c>
      <c r="H31" s="44">
        <v>0.95994000000000002</v>
      </c>
      <c r="I31" s="44"/>
      <c r="J31" s="42">
        <v>15.4</v>
      </c>
      <c r="K31" s="45">
        <f t="shared" si="0"/>
        <v>7754.8897214108611</v>
      </c>
      <c r="L31" s="46"/>
      <c r="M31" s="6">
        <f>IF(J31="","",(K31/J31)/LOOKUP(RIGHT($D$2,3),定数!$A$6:$A$13,定数!$B$6:$B$13))</f>
        <v>4.5778569784007441</v>
      </c>
      <c r="N31" s="42">
        <v>2018</v>
      </c>
      <c r="O31" s="8">
        <v>43560</v>
      </c>
      <c r="P31" s="44">
        <v>0.96179599999999998</v>
      </c>
      <c r="Q31" s="44"/>
      <c r="R31" s="47">
        <f>IF(P31="","",T31*M31*LOOKUP(RIGHT($D$2,3),定数!$A$6:$A$13,定数!$B$6:$B$13))</f>
        <v>9346.1528071028042</v>
      </c>
      <c r="S31" s="47"/>
      <c r="T31" s="48">
        <f t="shared" si="3"/>
        <v>18.55999999999969</v>
      </c>
      <c r="U31" s="48"/>
      <c r="V31" t="str">
        <f t="shared" si="5"/>
        <v/>
      </c>
      <c r="W31">
        <f t="shared" si="2"/>
        <v>0</v>
      </c>
    </row>
    <row r="32" spans="2:23" x14ac:dyDescent="0.2">
      <c r="B32" s="42">
        <v>24</v>
      </c>
      <c r="C32" s="43">
        <f t="shared" si="1"/>
        <v>267842.4768541315</v>
      </c>
      <c r="D32" s="43"/>
      <c r="E32" s="42">
        <v>2018</v>
      </c>
      <c r="F32" s="8">
        <v>43566</v>
      </c>
      <c r="G32" s="42" t="s">
        <v>4</v>
      </c>
      <c r="H32" s="44">
        <v>0.95813999999999999</v>
      </c>
      <c r="I32" s="44"/>
      <c r="J32" s="42">
        <v>17.7</v>
      </c>
      <c r="K32" s="45">
        <f t="shared" si="0"/>
        <v>8035.2743056239451</v>
      </c>
      <c r="L32" s="46"/>
      <c r="M32" s="6">
        <f>IF(J32="","",(K32/J32)/LOOKUP(RIGHT($D$2,3),定数!$A$6:$A$13,定数!$B$6:$B$13))</f>
        <v>4.1270027250251387</v>
      </c>
      <c r="N32" s="42">
        <v>2018</v>
      </c>
      <c r="O32" s="8">
        <v>43566</v>
      </c>
      <c r="P32" s="44">
        <v>0.95637000000000005</v>
      </c>
      <c r="Q32" s="44"/>
      <c r="R32" s="47">
        <f>IF(P32="","",T32*M32*LOOKUP(RIGHT($D$2,3),定数!$A$6:$A$13,定数!$B$6:$B$13))</f>
        <v>-8035.2743056236659</v>
      </c>
      <c r="S32" s="47"/>
      <c r="T32" s="48">
        <f t="shared" si="3"/>
        <v>-17.699999999999385</v>
      </c>
      <c r="U32" s="48"/>
      <c r="V32" t="str">
        <f t="shared" si="5"/>
        <v/>
      </c>
      <c r="W32">
        <f t="shared" si="2"/>
        <v>1</v>
      </c>
    </row>
    <row r="33" spans="2:23" x14ac:dyDescent="0.2">
      <c r="B33" s="42">
        <v>25</v>
      </c>
      <c r="C33" s="43">
        <f t="shared" si="1"/>
        <v>259807.20254850783</v>
      </c>
      <c r="D33" s="43"/>
      <c r="E33" s="42">
        <v>2018</v>
      </c>
      <c r="F33" s="8">
        <v>43566</v>
      </c>
      <c r="G33" s="42" t="s">
        <v>4</v>
      </c>
      <c r="H33" s="44">
        <v>0.95814999999999995</v>
      </c>
      <c r="I33" s="44"/>
      <c r="J33" s="42">
        <v>14.8</v>
      </c>
      <c r="K33" s="45">
        <f t="shared" si="0"/>
        <v>7794.2160764552345</v>
      </c>
      <c r="L33" s="46"/>
      <c r="M33" s="6">
        <f>IF(J33="","",(K33/J33)/LOOKUP(RIGHT($D$2,3),定数!$A$6:$A$13,定数!$B$6:$B$13))</f>
        <v>4.7876020125646406</v>
      </c>
      <c r="N33" s="42">
        <v>2018</v>
      </c>
      <c r="O33" s="8">
        <v>43566</v>
      </c>
      <c r="P33" s="44">
        <v>0.95667000000000002</v>
      </c>
      <c r="Q33" s="44"/>
      <c r="R33" s="47">
        <f>IF(P33="","",T33*M33*LOOKUP(RIGHT($D$2,3),定数!$A$6:$A$13,定数!$B$6:$B$13))</f>
        <v>-7794.2160764548435</v>
      </c>
      <c r="S33" s="47"/>
      <c r="T33" s="48">
        <f t="shared" si="3"/>
        <v>-14.799999999999258</v>
      </c>
      <c r="U33" s="48"/>
      <c r="V33" t="str">
        <f t="shared" si="5"/>
        <v/>
      </c>
      <c r="W33">
        <f t="shared" si="2"/>
        <v>2</v>
      </c>
    </row>
    <row r="34" spans="2:23" x14ac:dyDescent="0.2">
      <c r="B34" s="42">
        <v>26</v>
      </c>
      <c r="C34" s="43">
        <f t="shared" si="1"/>
        <v>252012.98647205299</v>
      </c>
      <c r="D34" s="43"/>
      <c r="E34" s="42">
        <v>2018</v>
      </c>
      <c r="F34" s="8">
        <v>43578</v>
      </c>
      <c r="G34" s="42" t="s">
        <v>4</v>
      </c>
      <c r="H34" s="44">
        <v>0.97558999999999996</v>
      </c>
      <c r="I34" s="44"/>
      <c r="J34" s="42">
        <v>11.9</v>
      </c>
      <c r="K34" s="45">
        <f t="shared" si="0"/>
        <v>7560.3895941615892</v>
      </c>
      <c r="L34" s="46"/>
      <c r="M34" s="6">
        <f>IF(J34="","",(K34/J34)/LOOKUP(RIGHT($D$2,3),定数!$A$6:$A$13,定数!$B$6:$B$13))</f>
        <v>5.7756986968384947</v>
      </c>
      <c r="N34" s="42">
        <v>2018</v>
      </c>
      <c r="O34" s="8">
        <v>43578</v>
      </c>
      <c r="P34" s="44">
        <v>0.97700100000000001</v>
      </c>
      <c r="Q34" s="44"/>
      <c r="R34" s="47">
        <f>IF(P34="","",T34*M34*LOOKUP(RIGHT($D$2,3),定数!$A$6:$A$13,定数!$B$6:$B$13))</f>
        <v>8964.461947363352</v>
      </c>
      <c r="S34" s="47"/>
      <c r="T34" s="48">
        <f t="shared" si="3"/>
        <v>14.110000000000511</v>
      </c>
      <c r="U34" s="48"/>
      <c r="V34" t="str">
        <f t="shared" si="5"/>
        <v/>
      </c>
      <c r="W34">
        <f t="shared" si="2"/>
        <v>0</v>
      </c>
    </row>
    <row r="35" spans="2:23" x14ac:dyDescent="0.2">
      <c r="B35" s="42">
        <v>27</v>
      </c>
      <c r="C35" s="43">
        <f t="shared" si="1"/>
        <v>260977.44841941635</v>
      </c>
      <c r="D35" s="43"/>
      <c r="E35" s="42">
        <v>2018</v>
      </c>
      <c r="F35" s="8">
        <v>43579</v>
      </c>
      <c r="G35" s="42" t="s">
        <v>4</v>
      </c>
      <c r="H35" s="44">
        <v>0.97875999999999996</v>
      </c>
      <c r="I35" s="44"/>
      <c r="J35" s="42">
        <v>13.8</v>
      </c>
      <c r="K35" s="45">
        <f t="shared" si="0"/>
        <v>7829.3234525824901</v>
      </c>
      <c r="L35" s="46"/>
      <c r="M35" s="6">
        <f>IF(J35="","",(K35/J35)/LOOKUP(RIGHT($D$2,3),定数!$A$6:$A$13,定数!$B$6:$B$13))</f>
        <v>5.1576570833876749</v>
      </c>
      <c r="N35" s="42">
        <v>2018</v>
      </c>
      <c r="O35" s="8">
        <v>43579</v>
      </c>
      <c r="P35" s="44">
        <v>0.97738000000000003</v>
      </c>
      <c r="Q35" s="44"/>
      <c r="R35" s="47">
        <f>IF(P35="","",T35*M35*LOOKUP(RIGHT($D$2,3),定数!$A$6:$A$13,定数!$B$6:$B$13))</f>
        <v>-7829.3234525821317</v>
      </c>
      <c r="S35" s="47"/>
      <c r="T35" s="48">
        <f t="shared" si="3"/>
        <v>-13.799999999999368</v>
      </c>
      <c r="U35" s="48"/>
      <c r="V35" t="str">
        <f t="shared" si="5"/>
        <v/>
      </c>
      <c r="W35">
        <f t="shared" si="2"/>
        <v>1</v>
      </c>
    </row>
    <row r="36" spans="2:23" x14ac:dyDescent="0.2">
      <c r="B36" s="42">
        <v>28</v>
      </c>
      <c r="C36" s="43">
        <f t="shared" si="1"/>
        <v>253148.12496683421</v>
      </c>
      <c r="D36" s="43"/>
      <c r="E36" s="42">
        <v>2018</v>
      </c>
      <c r="F36" s="8">
        <v>43580</v>
      </c>
      <c r="G36" s="42" t="s">
        <v>4</v>
      </c>
      <c r="H36" s="44">
        <v>0.98421000000000003</v>
      </c>
      <c r="I36" s="44"/>
      <c r="J36" s="42">
        <v>20.100000000000001</v>
      </c>
      <c r="K36" s="45">
        <f t="shared" si="0"/>
        <v>7594.4437490050259</v>
      </c>
      <c r="L36" s="46"/>
      <c r="M36" s="6">
        <f>IF(J36="","",(K36/J36)/LOOKUP(RIGHT($D$2,3),定数!$A$6:$A$13,定数!$B$6:$B$13))</f>
        <v>3.4348456576232587</v>
      </c>
      <c r="N36" s="42">
        <v>2018</v>
      </c>
      <c r="O36" s="8">
        <v>43580</v>
      </c>
      <c r="P36" s="44">
        <v>0.98219999999999996</v>
      </c>
      <c r="Q36" s="44"/>
      <c r="R36" s="47">
        <f>IF(P36="","",T36*M36*LOOKUP(RIGHT($D$2,3),定数!$A$6:$A$13,定数!$B$6:$B$13))</f>
        <v>-7594.4437490052796</v>
      </c>
      <c r="S36" s="47"/>
      <c r="T36" s="48">
        <f t="shared" si="3"/>
        <v>-20.100000000000673</v>
      </c>
      <c r="U36" s="48"/>
      <c r="V36" t="str">
        <f t="shared" si="5"/>
        <v/>
      </c>
      <c r="W36">
        <f t="shared" si="2"/>
        <v>2</v>
      </c>
    </row>
    <row r="37" spans="2:23" x14ac:dyDescent="0.2">
      <c r="B37" s="42">
        <v>29</v>
      </c>
      <c r="C37" s="43">
        <f t="shared" si="1"/>
        <v>245553.68121782894</v>
      </c>
      <c r="D37" s="43"/>
      <c r="E37" s="42">
        <v>2018</v>
      </c>
      <c r="F37" s="8">
        <v>43581</v>
      </c>
      <c r="G37" s="42" t="s">
        <v>4</v>
      </c>
      <c r="H37" s="44">
        <v>0.98414999999999997</v>
      </c>
      <c r="I37" s="44"/>
      <c r="J37" s="42">
        <v>16.600000000000001</v>
      </c>
      <c r="K37" s="45">
        <f t="shared" si="0"/>
        <v>7366.6104365348683</v>
      </c>
      <c r="L37" s="46"/>
      <c r="M37" s="6">
        <f>IF(J37="","",(K37/J37)/LOOKUP(RIGHT($D$2,3),定数!$A$6:$A$13,定数!$B$6:$B$13))</f>
        <v>4.0342883004024461</v>
      </c>
      <c r="N37" s="42">
        <v>2018</v>
      </c>
      <c r="O37" s="8">
        <v>43581</v>
      </c>
      <c r="P37" s="44">
        <v>0.98248999999999997</v>
      </c>
      <c r="Q37" s="44"/>
      <c r="R37" s="47">
        <f>IF(P37="","",T37*M37*LOOKUP(RIGHT($D$2,3),定数!$A$6:$A$13,定数!$B$6:$B$13))</f>
        <v>-7366.6104365348438</v>
      </c>
      <c r="S37" s="47"/>
      <c r="T37" s="48">
        <f t="shared" si="3"/>
        <v>-16.599999999999948</v>
      </c>
      <c r="U37" s="48"/>
      <c r="V37" t="str">
        <f t="shared" si="5"/>
        <v/>
      </c>
      <c r="W37">
        <f t="shared" si="2"/>
        <v>3</v>
      </c>
    </row>
    <row r="38" spans="2:23" x14ac:dyDescent="0.2">
      <c r="B38" s="42">
        <v>30</v>
      </c>
      <c r="C38" s="43">
        <f t="shared" si="1"/>
        <v>238187.07078129408</v>
      </c>
      <c r="D38" s="43"/>
      <c r="E38" s="42">
        <v>2018</v>
      </c>
      <c r="F38" s="8">
        <v>43586</v>
      </c>
      <c r="G38" s="42" t="s">
        <v>4</v>
      </c>
      <c r="H38" s="44">
        <v>0.99114999999999998</v>
      </c>
      <c r="I38" s="44"/>
      <c r="J38" s="42">
        <v>16.600000000000001</v>
      </c>
      <c r="K38" s="45">
        <f t="shared" si="0"/>
        <v>7145.612123438822</v>
      </c>
      <c r="L38" s="46"/>
      <c r="M38" s="6">
        <f>IF(J38="","",(K38/J38)/LOOKUP(RIGHT($D$2,3),定数!$A$6:$A$13,定数!$B$6:$B$13))</f>
        <v>3.9132596513903732</v>
      </c>
      <c r="N38" s="42">
        <v>2018</v>
      </c>
      <c r="O38" s="8">
        <v>43586</v>
      </c>
      <c r="P38" s="44">
        <v>0.99315799999999999</v>
      </c>
      <c r="Q38" s="44"/>
      <c r="R38" s="47">
        <f>IF(P38="","",T38*M38*LOOKUP(RIGHT($D$2,3),定数!$A$6:$A$13,定数!$B$6:$B$13))</f>
        <v>8643.6079179910994</v>
      </c>
      <c r="S38" s="47"/>
      <c r="T38" s="48">
        <f t="shared" si="3"/>
        <v>20.080000000000098</v>
      </c>
      <c r="U38" s="48"/>
      <c r="V38" t="str">
        <f t="shared" si="5"/>
        <v/>
      </c>
      <c r="W38">
        <f t="shared" si="2"/>
        <v>0</v>
      </c>
    </row>
    <row r="39" spans="2:23" x14ac:dyDescent="0.2">
      <c r="B39" s="42">
        <v>31</v>
      </c>
      <c r="C39" s="43">
        <f t="shared" si="1"/>
        <v>246830.67869928517</v>
      </c>
      <c r="D39" s="43"/>
      <c r="E39" s="42">
        <v>2018</v>
      </c>
      <c r="F39" s="8">
        <v>43596</v>
      </c>
      <c r="G39" s="42" t="s">
        <v>4</v>
      </c>
      <c r="H39" s="44">
        <v>1.0032000000000001</v>
      </c>
      <c r="I39" s="44"/>
      <c r="J39" s="42">
        <v>4.5</v>
      </c>
      <c r="K39" s="45">
        <f t="shared" si="0"/>
        <v>7404.9203609785545</v>
      </c>
      <c r="L39" s="46"/>
      <c r="M39" s="6">
        <f>IF(J39="","",(K39/J39)/LOOKUP(RIGHT($D$2,3),定数!$A$6:$A$13,定数!$B$6:$B$13))</f>
        <v>14.959435072683949</v>
      </c>
      <c r="N39" s="42">
        <v>2018</v>
      </c>
      <c r="O39" s="8">
        <v>43596</v>
      </c>
      <c r="P39" s="44">
        <v>1.00275</v>
      </c>
      <c r="Q39" s="44"/>
      <c r="R39" s="47">
        <f>IF(P39="","",T39*M39*LOOKUP(RIGHT($D$2,3),定数!$A$6:$A$13,定数!$B$6:$B$13))</f>
        <v>-7404.9203609795668</v>
      </c>
      <c r="S39" s="47"/>
      <c r="T39" s="48">
        <f t="shared" si="3"/>
        <v>-4.5000000000006146</v>
      </c>
      <c r="U39" s="48"/>
      <c r="V39" t="str">
        <f t="shared" si="5"/>
        <v/>
      </c>
      <c r="W39">
        <f t="shared" si="2"/>
        <v>1</v>
      </c>
    </row>
    <row r="40" spans="2:23" x14ac:dyDescent="0.2">
      <c r="B40" s="42">
        <v>32</v>
      </c>
      <c r="C40" s="43">
        <f t="shared" si="1"/>
        <v>239425.7583383056</v>
      </c>
      <c r="D40" s="43"/>
      <c r="E40" s="42">
        <v>2018</v>
      </c>
      <c r="F40" s="8">
        <v>43596</v>
      </c>
      <c r="G40" s="42" t="s">
        <v>4</v>
      </c>
      <c r="H40" s="44">
        <v>1.0033300000000001</v>
      </c>
      <c r="I40" s="44"/>
      <c r="J40" s="42">
        <v>7</v>
      </c>
      <c r="K40" s="45">
        <f t="shared" si="0"/>
        <v>7182.7727501491681</v>
      </c>
      <c r="L40" s="46"/>
      <c r="M40" s="6">
        <f>IF(J40="","",(K40/J40)/LOOKUP(RIGHT($D$2,3),定数!$A$6:$A$13,定数!$B$6:$B$13))</f>
        <v>9.3282762988950232</v>
      </c>
      <c r="N40" s="42">
        <v>2018</v>
      </c>
      <c r="O40" s="8">
        <v>43596</v>
      </c>
      <c r="P40" s="44">
        <v>1.0026299999999999</v>
      </c>
      <c r="Q40" s="44"/>
      <c r="R40" s="47">
        <f>IF(P40="","",T40*M40*LOOKUP(RIGHT($D$2,3),定数!$A$6:$A$13,定数!$B$6:$B$13))</f>
        <v>-7182.7727501506552</v>
      </c>
      <c r="S40" s="47"/>
      <c r="T40" s="48">
        <f t="shared" si="3"/>
        <v>-7.0000000000014495</v>
      </c>
      <c r="U40" s="48"/>
      <c r="V40" t="str">
        <f t="shared" si="5"/>
        <v/>
      </c>
      <c r="W40">
        <f t="shared" si="2"/>
        <v>2</v>
      </c>
    </row>
    <row r="41" spans="2:23" x14ac:dyDescent="0.2">
      <c r="B41" s="42">
        <v>33</v>
      </c>
      <c r="C41" s="43">
        <f t="shared" si="1"/>
        <v>232242.98558815496</v>
      </c>
      <c r="D41" s="43"/>
      <c r="E41" s="42">
        <v>2018</v>
      </c>
      <c r="F41" s="8">
        <v>43597</v>
      </c>
      <c r="G41" s="42" t="s">
        <v>3</v>
      </c>
      <c r="H41" s="44">
        <v>0.99944999999999995</v>
      </c>
      <c r="I41" s="44"/>
      <c r="J41" s="42">
        <v>15.3</v>
      </c>
      <c r="K41" s="45">
        <f t="shared" si="0"/>
        <v>6967.2895676446487</v>
      </c>
      <c r="L41" s="46"/>
      <c r="M41" s="6">
        <f>IF(J41="","",(K41/J41)/LOOKUP(RIGHT($D$2,3),定数!$A$6:$A$13,定数!$B$6:$B$13))</f>
        <v>4.1398036646729937</v>
      </c>
      <c r="N41" s="42">
        <v>2018</v>
      </c>
      <c r="O41" s="8">
        <v>43597</v>
      </c>
      <c r="P41" s="44">
        <v>1.00098</v>
      </c>
      <c r="Q41" s="44"/>
      <c r="R41" s="47">
        <f>IF(P41="","",T41*M41*LOOKUP(RIGHT($D$2,3),定数!$A$6:$A$13,定数!$B$6:$B$13))</f>
        <v>-6967.2895676447915</v>
      </c>
      <c r="S41" s="47"/>
      <c r="T41" s="48">
        <f t="shared" si="3"/>
        <v>-15.300000000000313</v>
      </c>
      <c r="U41" s="48"/>
      <c r="V41" t="str">
        <f t="shared" si="5"/>
        <v/>
      </c>
      <c r="W41">
        <f t="shared" si="2"/>
        <v>3</v>
      </c>
    </row>
    <row r="42" spans="2:23" x14ac:dyDescent="0.2">
      <c r="B42" s="42">
        <v>34</v>
      </c>
      <c r="C42" s="43">
        <f t="shared" si="1"/>
        <v>225275.69602051016</v>
      </c>
      <c r="D42" s="43"/>
      <c r="E42" s="42">
        <v>2018</v>
      </c>
      <c r="F42" s="8">
        <v>43603</v>
      </c>
      <c r="G42" s="42" t="s">
        <v>3</v>
      </c>
      <c r="H42" s="44">
        <v>1.00041</v>
      </c>
      <c r="I42" s="44"/>
      <c r="J42" s="42">
        <v>6.7</v>
      </c>
      <c r="K42" s="45">
        <f t="shared" si="0"/>
        <v>6758.270880615305</v>
      </c>
      <c r="L42" s="46"/>
      <c r="M42" s="6">
        <f>IF(J42="","",(K42/J42)/LOOKUP(RIGHT($D$2,3),定数!$A$6:$A$13,定数!$B$6:$B$13))</f>
        <v>9.1699740578226656</v>
      </c>
      <c r="N42" s="42">
        <v>2018</v>
      </c>
      <c r="O42" s="8">
        <v>43603</v>
      </c>
      <c r="P42" s="44">
        <v>0.99965899999999996</v>
      </c>
      <c r="Q42" s="44"/>
      <c r="R42" s="47">
        <f>IF(P42="","",T42*M42*LOOKUP(RIGHT($D$2,3),定数!$A$6:$A$13,定数!$B$6:$B$13))</f>
        <v>7575.3155691678803</v>
      </c>
      <c r="S42" s="47"/>
      <c r="T42" s="48">
        <f t="shared" si="3"/>
        <v>7.5100000000005718</v>
      </c>
      <c r="U42" s="48"/>
      <c r="V42" t="str">
        <f t="shared" si="5"/>
        <v/>
      </c>
      <c r="W42">
        <f t="shared" si="2"/>
        <v>0</v>
      </c>
    </row>
    <row r="43" spans="2:23" x14ac:dyDescent="0.2">
      <c r="B43" s="42">
        <v>35</v>
      </c>
      <c r="C43" s="43">
        <f t="shared" si="1"/>
        <v>232851.01158967803</v>
      </c>
      <c r="D43" s="43"/>
      <c r="E43" s="42">
        <v>2018</v>
      </c>
      <c r="F43" s="8">
        <v>43607</v>
      </c>
      <c r="G43" s="42" t="s">
        <v>3</v>
      </c>
      <c r="H43" s="44">
        <v>0.99648999999999999</v>
      </c>
      <c r="I43" s="44"/>
      <c r="J43" s="42">
        <v>6.7</v>
      </c>
      <c r="K43" s="45">
        <f t="shared" si="0"/>
        <v>6985.5303476903409</v>
      </c>
      <c r="L43" s="46"/>
      <c r="M43" s="6">
        <f>IF(J43="","",(K43/J43)/LOOKUP(RIGHT($D$2,3),定数!$A$6:$A$13,定数!$B$6:$B$13))</f>
        <v>9.4783315436775304</v>
      </c>
      <c r="N43" s="42">
        <v>2018</v>
      </c>
      <c r="O43" s="8">
        <v>43607</v>
      </c>
      <c r="P43" s="44">
        <v>0.99716000000000005</v>
      </c>
      <c r="Q43" s="44"/>
      <c r="R43" s="47">
        <f>IF(P43="","",T43*M43*LOOKUP(RIGHT($D$2,3),定数!$A$6:$A$13,定数!$B$6:$B$13))</f>
        <v>-6985.5303476909594</v>
      </c>
      <c r="S43" s="47"/>
      <c r="T43" s="48">
        <f t="shared" si="3"/>
        <v>-6.7000000000005944</v>
      </c>
      <c r="U43" s="48"/>
      <c r="V43" t="str">
        <f t="shared" si="5"/>
        <v/>
      </c>
      <c r="W43">
        <f t="shared" si="2"/>
        <v>1</v>
      </c>
    </row>
    <row r="44" spans="2:23" x14ac:dyDescent="0.2">
      <c r="B44" s="42">
        <v>36</v>
      </c>
      <c r="C44" s="43">
        <f t="shared" si="1"/>
        <v>225865.48124198709</v>
      </c>
      <c r="D44" s="43"/>
      <c r="E44" s="42">
        <v>2018</v>
      </c>
      <c r="F44" s="8">
        <v>43608</v>
      </c>
      <c r="G44" s="42" t="s">
        <v>3</v>
      </c>
      <c r="H44" s="44">
        <v>0.99212999999999996</v>
      </c>
      <c r="I44" s="44"/>
      <c r="J44" s="42">
        <v>10.199999999999999</v>
      </c>
      <c r="K44" s="45">
        <f t="shared" si="0"/>
        <v>6775.9644372596122</v>
      </c>
      <c r="L44" s="46"/>
      <c r="M44" s="6">
        <f>IF(J44="","",(K44/J44)/LOOKUP(RIGHT($D$2,3),定数!$A$6:$A$13,定数!$B$6:$B$13))</f>
        <v>6.0391839904274622</v>
      </c>
      <c r="N44" s="42">
        <v>2018</v>
      </c>
      <c r="O44" s="8">
        <v>43608</v>
      </c>
      <c r="P44" s="44">
        <v>0.99314999999999998</v>
      </c>
      <c r="Q44" s="44"/>
      <c r="R44" s="47">
        <f>IF(P44="","",T44*M44*LOOKUP(RIGHT($D$2,3),定数!$A$6:$A$13,定数!$B$6:$B$13))</f>
        <v>-6775.9644372597513</v>
      </c>
      <c r="S44" s="47"/>
      <c r="T44" s="48">
        <f t="shared" si="3"/>
        <v>-10.200000000000209</v>
      </c>
      <c r="U44" s="48"/>
      <c r="V44" t="str">
        <f t="shared" si="5"/>
        <v/>
      </c>
      <c r="W44">
        <f t="shared" si="2"/>
        <v>2</v>
      </c>
    </row>
    <row r="45" spans="2:23" x14ac:dyDescent="0.2">
      <c r="B45" s="42">
        <v>37</v>
      </c>
      <c r="C45" s="43">
        <f t="shared" si="1"/>
        <v>219089.51680472735</v>
      </c>
      <c r="D45" s="43"/>
      <c r="E45" s="42">
        <v>2018</v>
      </c>
      <c r="F45" s="8">
        <v>43620</v>
      </c>
      <c r="G45" s="42" t="s">
        <v>4</v>
      </c>
      <c r="H45" s="44">
        <v>0.98884000000000005</v>
      </c>
      <c r="I45" s="44"/>
      <c r="J45" s="42">
        <v>9.9</v>
      </c>
      <c r="K45" s="45">
        <f t="shared" si="0"/>
        <v>6572.6855041418203</v>
      </c>
      <c r="L45" s="46"/>
      <c r="M45" s="6">
        <f>IF(J45="","",(K45/J45)/LOOKUP(RIGHT($D$2,3),定数!$A$6:$A$13,定数!$B$6:$B$13))</f>
        <v>6.0355238789181085</v>
      </c>
      <c r="N45" s="42">
        <v>2018</v>
      </c>
      <c r="O45" s="8">
        <v>43620</v>
      </c>
      <c r="P45" s="44">
        <v>0.98785000000000001</v>
      </c>
      <c r="Q45" s="44"/>
      <c r="R45" s="47">
        <f>IF(P45="","",T45*M45*LOOKUP(RIGHT($D$2,3),定数!$A$6:$A$13,定数!$B$6:$B$13))</f>
        <v>-6572.6855041421286</v>
      </c>
      <c r="S45" s="47"/>
      <c r="T45" s="48">
        <f t="shared" si="3"/>
        <v>-9.900000000000464</v>
      </c>
      <c r="U45" s="48"/>
      <c r="V45" t="str">
        <f t="shared" si="5"/>
        <v/>
      </c>
      <c r="W45">
        <f t="shared" si="2"/>
        <v>3</v>
      </c>
    </row>
    <row r="46" spans="2:23" x14ac:dyDescent="0.2">
      <c r="B46" s="42">
        <v>38</v>
      </c>
      <c r="C46" s="43">
        <f t="shared" si="1"/>
        <v>212516.83130058521</v>
      </c>
      <c r="D46" s="43"/>
      <c r="E46" s="42">
        <v>2018</v>
      </c>
      <c r="F46" s="8">
        <v>43621</v>
      </c>
      <c r="G46" s="42" t="s">
        <v>4</v>
      </c>
      <c r="H46" s="44">
        <v>0.98843000000000003</v>
      </c>
      <c r="I46" s="44"/>
      <c r="J46" s="42">
        <v>19.399999999999999</v>
      </c>
      <c r="K46" s="45">
        <f t="shared" si="0"/>
        <v>6375.5049390175564</v>
      </c>
      <c r="L46" s="46"/>
      <c r="M46" s="6">
        <f>IF(J46="","",(K46/J46)/LOOKUP(RIGHT($D$2,3),定数!$A$6:$A$13,定数!$B$6:$B$13))</f>
        <v>2.9875843200644598</v>
      </c>
      <c r="N46" s="42">
        <v>2018</v>
      </c>
      <c r="O46" s="8">
        <v>43621</v>
      </c>
      <c r="P46" s="44">
        <v>0.98648999999999998</v>
      </c>
      <c r="Q46" s="44"/>
      <c r="R46" s="47">
        <f>IF(P46="","",T46*M46*LOOKUP(RIGHT($D$2,3),定数!$A$6:$A$13,定数!$B$6:$B$13))</f>
        <v>-6375.504939017731</v>
      </c>
      <c r="S46" s="47"/>
      <c r="T46" s="48">
        <f t="shared" si="3"/>
        <v>-19.400000000000528</v>
      </c>
      <c r="U46" s="48"/>
      <c r="V46" t="str">
        <f t="shared" si="5"/>
        <v/>
      </c>
      <c r="W46">
        <f t="shared" si="2"/>
        <v>4</v>
      </c>
    </row>
    <row r="47" spans="2:23" x14ac:dyDescent="0.2">
      <c r="B47" s="42">
        <v>39</v>
      </c>
      <c r="C47" s="43">
        <f t="shared" si="1"/>
        <v>206141.32636156748</v>
      </c>
      <c r="D47" s="43"/>
      <c r="E47" s="42">
        <v>2018</v>
      </c>
      <c r="F47" s="8">
        <v>43629</v>
      </c>
      <c r="G47" s="42" t="s">
        <v>4</v>
      </c>
      <c r="H47" s="44">
        <v>0.98850000000000005</v>
      </c>
      <c r="I47" s="44"/>
      <c r="J47" s="42">
        <v>12.2</v>
      </c>
      <c r="K47" s="45">
        <f t="shared" si="0"/>
        <v>6184.2397908470239</v>
      </c>
      <c r="L47" s="46"/>
      <c r="M47" s="6">
        <f>IF(J47="","",(K47/J47)/LOOKUP(RIGHT($D$2,3),定数!$A$6:$A$13,定数!$B$6:$B$13))</f>
        <v>4.6082263717190939</v>
      </c>
      <c r="N47" s="42">
        <v>2018</v>
      </c>
      <c r="O47" s="8">
        <v>43629</v>
      </c>
      <c r="P47" s="44">
        <v>0.98728000000000005</v>
      </c>
      <c r="Q47" s="44"/>
      <c r="R47" s="47">
        <f>IF(P47="","",T47*M47*LOOKUP(RIGHT($D$2,3),定数!$A$6:$A$13,定数!$B$6:$B$13))</f>
        <v>-6184.2397908470175</v>
      </c>
      <c r="S47" s="47"/>
      <c r="T47" s="48">
        <f t="shared" si="3"/>
        <v>-12.199999999999989</v>
      </c>
      <c r="U47" s="48"/>
      <c r="V47" t="str">
        <f t="shared" si="5"/>
        <v/>
      </c>
      <c r="W47">
        <f t="shared" si="2"/>
        <v>5</v>
      </c>
    </row>
    <row r="48" spans="2:23" x14ac:dyDescent="0.2">
      <c r="B48" s="42">
        <v>40</v>
      </c>
      <c r="C48" s="43">
        <f t="shared" si="1"/>
        <v>199957.08657072045</v>
      </c>
      <c r="D48" s="43"/>
      <c r="E48" s="42">
        <v>2018</v>
      </c>
      <c r="F48" s="8">
        <v>43629</v>
      </c>
      <c r="G48" s="42" t="s">
        <v>4</v>
      </c>
      <c r="H48" s="44">
        <v>0.98845000000000005</v>
      </c>
      <c r="I48" s="44"/>
      <c r="J48" s="42">
        <v>11.4</v>
      </c>
      <c r="K48" s="45">
        <f t="shared" si="0"/>
        <v>5998.7125971216137</v>
      </c>
      <c r="L48" s="46"/>
      <c r="M48" s="6">
        <f>IF(J48="","",(K48/J48)/LOOKUP(RIGHT($D$2,3),定数!$A$6:$A$13,定数!$B$6:$B$13))</f>
        <v>4.783662358151207</v>
      </c>
      <c r="N48" s="42">
        <v>2018</v>
      </c>
      <c r="O48" s="8">
        <v>43629</v>
      </c>
      <c r="P48" s="44">
        <v>0.98731000000000002</v>
      </c>
      <c r="Q48" s="44"/>
      <c r="R48" s="47">
        <f>IF(P48="","",T48*M48*LOOKUP(RIGHT($D$2,3),定数!$A$6:$A$13,定数!$B$6:$B$13))</f>
        <v>-5998.7125971217711</v>
      </c>
      <c r="S48" s="47"/>
      <c r="T48" s="48">
        <f t="shared" si="3"/>
        <v>-11.400000000000299</v>
      </c>
      <c r="U48" s="48"/>
      <c r="V48" t="str">
        <f t="shared" si="5"/>
        <v/>
      </c>
      <c r="W48">
        <f t="shared" si="2"/>
        <v>6</v>
      </c>
    </row>
    <row r="49" spans="2:23" x14ac:dyDescent="0.2">
      <c r="B49" s="42">
        <v>41</v>
      </c>
      <c r="C49" s="43">
        <f t="shared" si="1"/>
        <v>193958.37397359867</v>
      </c>
      <c r="D49" s="43"/>
      <c r="E49" s="42">
        <v>2018</v>
      </c>
      <c r="F49" s="8">
        <v>43630</v>
      </c>
      <c r="G49" s="42" t="s">
        <v>3</v>
      </c>
      <c r="H49" s="44">
        <v>0.98441999999999996</v>
      </c>
      <c r="I49" s="44"/>
      <c r="J49" s="42">
        <v>22.2</v>
      </c>
      <c r="K49" s="45">
        <f t="shared" si="0"/>
        <v>5818.7512192079603</v>
      </c>
      <c r="L49" s="46"/>
      <c r="M49" s="6">
        <f>IF(J49="","",(K49/J49)/LOOKUP(RIGHT($D$2,3),定数!$A$6:$A$13,定数!$B$6:$B$13))</f>
        <v>2.3827810070466668</v>
      </c>
      <c r="N49" s="42">
        <v>2018</v>
      </c>
      <c r="O49" s="8">
        <v>43630</v>
      </c>
      <c r="P49" s="44">
        <v>0.98663999999999996</v>
      </c>
      <c r="Q49" s="44"/>
      <c r="R49" s="47">
        <f>IF(P49="","",T49*M49*LOOKUP(RIGHT($D$2,3),定数!$A$6:$A$13,定数!$B$6:$B$13))</f>
        <v>-5818.7512192079594</v>
      </c>
      <c r="S49" s="47"/>
      <c r="T49" s="48">
        <f t="shared" si="3"/>
        <v>-22.199999999999996</v>
      </c>
      <c r="U49" s="48"/>
      <c r="V49" t="str">
        <f t="shared" si="5"/>
        <v/>
      </c>
      <c r="W49">
        <f t="shared" si="2"/>
        <v>7</v>
      </c>
    </row>
    <row r="50" spans="2:23" x14ac:dyDescent="0.2">
      <c r="B50" s="42">
        <v>42</v>
      </c>
      <c r="C50" s="43">
        <f t="shared" si="1"/>
        <v>188139.6227543907</v>
      </c>
      <c r="D50" s="43"/>
      <c r="E50" s="42">
        <v>2018</v>
      </c>
      <c r="F50" s="8">
        <v>43638</v>
      </c>
      <c r="G50" s="42" t="s">
        <v>3</v>
      </c>
      <c r="H50" s="44">
        <v>0.99055000000000004</v>
      </c>
      <c r="I50" s="44"/>
      <c r="J50" s="42">
        <v>8</v>
      </c>
      <c r="K50" s="45">
        <f t="shared" si="0"/>
        <v>5644.1886826317204</v>
      </c>
      <c r="L50" s="46"/>
      <c r="M50" s="6">
        <f>IF(J50="","",(K50/J50)/LOOKUP(RIGHT($D$2,3),定数!$A$6:$A$13,定数!$B$6:$B$13))</f>
        <v>6.4138507757178642</v>
      </c>
      <c r="N50" s="42">
        <v>2018</v>
      </c>
      <c r="O50" s="8">
        <v>43638</v>
      </c>
      <c r="P50" s="44">
        <v>0.98963400000000001</v>
      </c>
      <c r="Q50" s="44"/>
      <c r="R50" s="47">
        <f>IF(P50="","",T50*M50*LOOKUP(RIGHT($D$2,3),定数!$A$6:$A$13,定数!$B$6:$B$13))</f>
        <v>6462.5960416135167</v>
      </c>
      <c r="S50" s="47"/>
      <c r="T50" s="48">
        <f t="shared" si="3"/>
        <v>9.160000000000279</v>
      </c>
      <c r="U50" s="48"/>
      <c r="V50" t="str">
        <f t="shared" si="5"/>
        <v/>
      </c>
      <c r="W50">
        <f t="shared" si="2"/>
        <v>0</v>
      </c>
    </row>
    <row r="51" spans="2:23" x14ac:dyDescent="0.2">
      <c r="B51" s="42">
        <v>43</v>
      </c>
      <c r="C51" s="43">
        <f t="shared" si="1"/>
        <v>194602.21879600422</v>
      </c>
      <c r="D51" s="43"/>
      <c r="E51" s="42">
        <v>2018</v>
      </c>
      <c r="F51" s="8">
        <v>43641</v>
      </c>
      <c r="G51" s="42" t="s">
        <v>3</v>
      </c>
      <c r="H51" s="44">
        <v>0.98714999999999997</v>
      </c>
      <c r="I51" s="44"/>
      <c r="J51" s="42">
        <v>6.7</v>
      </c>
      <c r="K51" s="45">
        <f t="shared" si="0"/>
        <v>5838.0665638801265</v>
      </c>
      <c r="L51" s="46"/>
      <c r="M51" s="6">
        <f>IF(J51="","",(K51/J51)/LOOKUP(RIGHT($D$2,3),定数!$A$6:$A$13,定数!$B$6:$B$13))</f>
        <v>7.9213928953597375</v>
      </c>
      <c r="N51" s="42">
        <v>2018</v>
      </c>
      <c r="O51" s="8">
        <v>43641</v>
      </c>
      <c r="P51" s="44">
        <v>0.98782000000000003</v>
      </c>
      <c r="Q51" s="44"/>
      <c r="R51" s="47">
        <f>IF(P51="","",T51*M51*LOOKUP(RIGHT($D$2,3),定数!$A$6:$A$13,定数!$B$6:$B$13))</f>
        <v>-5838.066563880644</v>
      </c>
      <c r="S51" s="47"/>
      <c r="T51" s="48">
        <f t="shared" si="3"/>
        <v>-6.7000000000005944</v>
      </c>
      <c r="U51" s="48"/>
      <c r="V51" t="str">
        <f t="shared" si="5"/>
        <v/>
      </c>
      <c r="W51">
        <f t="shared" si="2"/>
        <v>1</v>
      </c>
    </row>
    <row r="52" spans="2:23" x14ac:dyDescent="0.2">
      <c r="B52" s="42">
        <v>44</v>
      </c>
      <c r="C52" s="43">
        <f t="shared" si="1"/>
        <v>188764.15223212357</v>
      </c>
      <c r="D52" s="43"/>
      <c r="E52" s="42">
        <v>2018</v>
      </c>
      <c r="F52" s="8">
        <v>43643</v>
      </c>
      <c r="G52" s="42" t="s">
        <v>4</v>
      </c>
      <c r="H52" s="44">
        <v>0.99124000000000001</v>
      </c>
      <c r="I52" s="44"/>
      <c r="J52" s="42">
        <v>9.6999999999999993</v>
      </c>
      <c r="K52" s="45">
        <f t="shared" si="0"/>
        <v>5662.9245669637066</v>
      </c>
      <c r="L52" s="46"/>
      <c r="M52" s="6">
        <f>IF(J52="","",(K52/J52)/LOOKUP(RIGHT($D$2,3),定数!$A$6:$A$13,定数!$B$6:$B$13))</f>
        <v>5.3073332398910091</v>
      </c>
      <c r="N52" s="42">
        <v>2018</v>
      </c>
      <c r="O52" s="8">
        <v>43643</v>
      </c>
      <c r="P52" s="44">
        <v>0.99026999999999998</v>
      </c>
      <c r="Q52" s="44"/>
      <c r="R52" s="47">
        <f>IF(P52="","",T52*M52*LOOKUP(RIGHT($D$2,3),定数!$A$6:$A$13,定数!$B$6:$B$13))</f>
        <v>-5662.9245669638613</v>
      </c>
      <c r="S52" s="47"/>
      <c r="T52" s="48">
        <f t="shared" si="3"/>
        <v>-9.700000000000264</v>
      </c>
      <c r="U52" s="48"/>
      <c r="V52" t="str">
        <f t="shared" si="5"/>
        <v/>
      </c>
      <c r="W52">
        <f t="shared" si="2"/>
        <v>2</v>
      </c>
    </row>
    <row r="53" spans="2:23" x14ac:dyDescent="0.2">
      <c r="B53" s="42">
        <v>45</v>
      </c>
      <c r="C53" s="43">
        <f t="shared" si="1"/>
        <v>183101.22766515971</v>
      </c>
      <c r="D53" s="43"/>
      <c r="E53" s="42">
        <v>2018</v>
      </c>
      <c r="F53" s="8">
        <v>43644</v>
      </c>
      <c r="G53" s="42" t="s">
        <v>4</v>
      </c>
      <c r="H53" s="44">
        <v>0.99704000000000004</v>
      </c>
      <c r="I53" s="44"/>
      <c r="J53" s="42">
        <v>11.3</v>
      </c>
      <c r="K53" s="45">
        <f t="shared" si="0"/>
        <v>5493.0368299547908</v>
      </c>
      <c r="L53" s="46"/>
      <c r="M53" s="6">
        <f>IF(J53="","",(K53/J53)/LOOKUP(RIGHT($D$2,3),定数!$A$6:$A$13,定数!$B$6:$B$13))</f>
        <v>4.4191768543481826</v>
      </c>
      <c r="N53" s="42">
        <v>2018</v>
      </c>
      <c r="O53" s="8">
        <v>43644</v>
      </c>
      <c r="P53" s="44">
        <v>0.99837500000000001</v>
      </c>
      <c r="Q53" s="44"/>
      <c r="R53" s="47">
        <f>IF(P53="","",T53*M53*LOOKUP(RIGHT($D$2,3),定数!$A$6:$A$13,定数!$B$6:$B$13))</f>
        <v>6489.5612106101853</v>
      </c>
      <c r="S53" s="47"/>
      <c r="T53" s="48">
        <f t="shared" si="3"/>
        <v>13.349999999999751</v>
      </c>
      <c r="U53" s="48"/>
      <c r="V53" t="str">
        <f t="shared" si="5"/>
        <v/>
      </c>
      <c r="W53">
        <f t="shared" si="2"/>
        <v>0</v>
      </c>
    </row>
    <row r="54" spans="2:23" x14ac:dyDescent="0.2">
      <c r="B54" s="42">
        <v>46</v>
      </c>
      <c r="C54" s="43">
        <f t="shared" si="1"/>
        <v>189590.78887576988</v>
      </c>
      <c r="D54" s="43"/>
      <c r="E54" s="42">
        <v>2018</v>
      </c>
      <c r="F54" s="8">
        <v>43644</v>
      </c>
      <c r="G54" s="42" t="s">
        <v>4</v>
      </c>
      <c r="H54" s="44">
        <v>0.99802000000000002</v>
      </c>
      <c r="I54" s="44"/>
      <c r="J54" s="42">
        <v>21.1</v>
      </c>
      <c r="K54" s="45">
        <f t="shared" si="0"/>
        <v>5687.7236662730966</v>
      </c>
      <c r="L54" s="46"/>
      <c r="M54" s="6">
        <f>IF(J54="","",(K54/J54)/LOOKUP(RIGHT($D$2,3),定数!$A$6:$A$13,定数!$B$6:$B$13))</f>
        <v>2.4505487575498042</v>
      </c>
      <c r="N54" s="42">
        <v>2018</v>
      </c>
      <c r="O54" s="8">
        <v>43645</v>
      </c>
      <c r="P54" s="44">
        <v>0.99590999999999996</v>
      </c>
      <c r="Q54" s="44"/>
      <c r="R54" s="47">
        <f>IF(P54="","",T54*M54*LOOKUP(RIGHT($D$2,3),定数!$A$6:$A$13,定数!$B$6:$B$13))</f>
        <v>-5687.7236662732466</v>
      </c>
      <c r="S54" s="47"/>
      <c r="T54" s="48">
        <f t="shared" si="3"/>
        <v>-21.100000000000563</v>
      </c>
      <c r="U54" s="48"/>
      <c r="V54" t="str">
        <f t="shared" si="5"/>
        <v/>
      </c>
      <c r="W54">
        <f t="shared" si="2"/>
        <v>1</v>
      </c>
    </row>
    <row r="55" spans="2:23" x14ac:dyDescent="0.2">
      <c r="B55" s="42">
        <v>47</v>
      </c>
      <c r="C55" s="43">
        <f t="shared" si="1"/>
        <v>183903.06520949665</v>
      </c>
      <c r="D55" s="43"/>
      <c r="E55" s="42">
        <v>2018</v>
      </c>
      <c r="F55" s="8">
        <v>43650</v>
      </c>
      <c r="G55" s="42" t="s">
        <v>3</v>
      </c>
      <c r="H55" s="44">
        <v>0.99173999999999995</v>
      </c>
      <c r="I55" s="44"/>
      <c r="J55" s="42">
        <v>5.4</v>
      </c>
      <c r="K55" s="45">
        <f t="shared" si="0"/>
        <v>5517.0919562848994</v>
      </c>
      <c r="L55" s="46"/>
      <c r="M55" s="6">
        <f>IF(J55="","",(K55/J55)/LOOKUP(RIGHT($D$2,3),定数!$A$6:$A$13,定数!$B$6:$B$13))</f>
        <v>9.2880335964392238</v>
      </c>
      <c r="N55" s="42">
        <v>2018</v>
      </c>
      <c r="O55" s="8">
        <v>43650</v>
      </c>
      <c r="P55" s="44">
        <v>0.99115399999999998</v>
      </c>
      <c r="Q55" s="44"/>
      <c r="R55" s="47">
        <f>IF(P55="","",T55*M55*LOOKUP(RIGHT($D$2,3),定数!$A$6:$A$13,定数!$B$6:$B$13))</f>
        <v>5987.0664562644724</v>
      </c>
      <c r="S55" s="47"/>
      <c r="T55" s="48">
        <f t="shared" si="3"/>
        <v>5.8599999999997543</v>
      </c>
      <c r="U55" s="48"/>
      <c r="V55" t="str">
        <f t="shared" si="5"/>
        <v/>
      </c>
      <c r="W55">
        <f t="shared" si="2"/>
        <v>0</v>
      </c>
    </row>
    <row r="56" spans="2:23" x14ac:dyDescent="0.2">
      <c r="B56" s="42">
        <v>48</v>
      </c>
      <c r="C56" s="43">
        <f t="shared" si="1"/>
        <v>189890.13166576112</v>
      </c>
      <c r="D56" s="43"/>
      <c r="E56" s="42">
        <v>2018</v>
      </c>
      <c r="F56" s="8">
        <v>43655</v>
      </c>
      <c r="G56" s="42" t="s">
        <v>3</v>
      </c>
      <c r="H56" s="44">
        <v>0.98902000000000001</v>
      </c>
      <c r="I56" s="44"/>
      <c r="J56" s="42">
        <v>6.5</v>
      </c>
      <c r="K56" s="45">
        <f t="shared" si="0"/>
        <v>5696.7039499728335</v>
      </c>
      <c r="L56" s="46"/>
      <c r="M56" s="6">
        <f>IF(J56="","",(K56/J56)/LOOKUP(RIGHT($D$2,3),定数!$A$6:$A$13,定数!$B$6:$B$13))</f>
        <v>7.9674181118501171</v>
      </c>
      <c r="N56" s="42">
        <v>2018</v>
      </c>
      <c r="O56" s="8">
        <v>43655</v>
      </c>
      <c r="P56" s="44">
        <v>0.98829500000000003</v>
      </c>
      <c r="Q56" s="44"/>
      <c r="R56" s="47">
        <f>IF(P56="","",T56*M56*LOOKUP(RIGHT($D$2,3),定数!$A$6:$A$13,定数!$B$6:$B$13))</f>
        <v>6354.015944200255</v>
      </c>
      <c r="S56" s="47"/>
      <c r="T56" s="48">
        <f t="shared" si="3"/>
        <v>7.2499999999997566</v>
      </c>
      <c r="U56" s="48"/>
      <c r="V56" t="str">
        <f t="shared" si="5"/>
        <v/>
      </c>
      <c r="W56">
        <f t="shared" si="2"/>
        <v>0</v>
      </c>
    </row>
    <row r="57" spans="2:23" x14ac:dyDescent="0.2">
      <c r="B57" s="42">
        <v>49</v>
      </c>
      <c r="C57" s="43">
        <f t="shared" si="1"/>
        <v>196244.14760996136</v>
      </c>
      <c r="D57" s="43"/>
      <c r="E57" s="42">
        <v>2018</v>
      </c>
      <c r="F57" s="8">
        <v>43658</v>
      </c>
      <c r="G57" s="42" t="s">
        <v>4</v>
      </c>
      <c r="H57" s="44">
        <v>0.99616000000000005</v>
      </c>
      <c r="I57" s="44"/>
      <c r="J57" s="42">
        <v>7.4</v>
      </c>
      <c r="K57" s="45">
        <f t="shared" si="0"/>
        <v>5887.3244282988408</v>
      </c>
      <c r="L57" s="46"/>
      <c r="M57" s="6">
        <f>IF(J57="","",(K57/J57)/LOOKUP(RIGHT($D$2,3),定数!$A$6:$A$13,定数!$B$6:$B$13))</f>
        <v>7.2325852927504188</v>
      </c>
      <c r="N57" s="42">
        <v>2018</v>
      </c>
      <c r="O57" s="8">
        <v>43658</v>
      </c>
      <c r="P57" s="44">
        <v>0.99541999999999997</v>
      </c>
      <c r="Q57" s="44"/>
      <c r="R57" s="47">
        <f>IF(P57="","",T57*M57*LOOKUP(RIGHT($D$2,3),定数!$A$6:$A$13,定数!$B$6:$B$13))</f>
        <v>-5887.3244282994292</v>
      </c>
      <c r="S57" s="47"/>
      <c r="T57" s="48">
        <f t="shared" si="3"/>
        <v>-7.4000000000007393</v>
      </c>
      <c r="U57" s="48"/>
      <c r="V57" t="str">
        <f t="shared" si="5"/>
        <v/>
      </c>
      <c r="W57">
        <f t="shared" si="2"/>
        <v>1</v>
      </c>
    </row>
    <row r="58" spans="2:23" x14ac:dyDescent="0.2">
      <c r="B58" s="42">
        <v>50</v>
      </c>
      <c r="C58" s="43">
        <f t="shared" si="1"/>
        <v>190356.82318166192</v>
      </c>
      <c r="D58" s="43"/>
      <c r="E58" s="42">
        <v>2018</v>
      </c>
      <c r="F58" s="8">
        <v>43663</v>
      </c>
      <c r="G58" s="42" t="s">
        <v>3</v>
      </c>
      <c r="H58" s="44">
        <v>0.99636000000000002</v>
      </c>
      <c r="I58" s="44"/>
      <c r="J58" s="42">
        <v>9.6999999999999993</v>
      </c>
      <c r="K58" s="45">
        <f t="shared" si="0"/>
        <v>5710.7046954498574</v>
      </c>
      <c r="L58" s="46"/>
      <c r="M58" s="6">
        <f>IF(J58="","",(K58/J58)/LOOKUP(RIGHT($D$2,3),定数!$A$6:$A$13,定数!$B$6:$B$13))</f>
        <v>5.3521131166352927</v>
      </c>
      <c r="N58" s="42">
        <v>2018</v>
      </c>
      <c r="O58" s="8">
        <v>43663</v>
      </c>
      <c r="P58" s="44">
        <v>0.995228</v>
      </c>
      <c r="Q58" s="44"/>
      <c r="R58" s="47">
        <f>IF(P58="","",T58*M58*LOOKUP(RIGHT($D$2,3),定数!$A$6:$A$13,定数!$B$6:$B$13))</f>
        <v>6664.4512528343957</v>
      </c>
      <c r="S58" s="47"/>
      <c r="T58" s="48">
        <f t="shared" si="3"/>
        <v>11.320000000000219</v>
      </c>
      <c r="U58" s="48"/>
      <c r="V58" t="str">
        <f t="shared" si="5"/>
        <v/>
      </c>
      <c r="W58">
        <f t="shared" si="2"/>
        <v>0</v>
      </c>
    </row>
    <row r="59" spans="2:23" x14ac:dyDescent="0.2">
      <c r="B59" s="42">
        <v>51</v>
      </c>
      <c r="C59" s="43">
        <f t="shared" si="1"/>
        <v>197021.27443449633</v>
      </c>
      <c r="D59" s="43"/>
      <c r="E59" s="42">
        <v>2018</v>
      </c>
      <c r="F59" s="8">
        <v>43665</v>
      </c>
      <c r="G59" s="42" t="s">
        <v>3</v>
      </c>
      <c r="H59" s="44">
        <v>0.99890000000000001</v>
      </c>
      <c r="I59" s="44"/>
      <c r="J59" s="42">
        <v>7.4</v>
      </c>
      <c r="K59" s="45">
        <f t="shared" si="0"/>
        <v>5910.6382330348897</v>
      </c>
      <c r="L59" s="46"/>
      <c r="M59" s="6">
        <f>IF(J59="","",(K59/J59)/LOOKUP(RIGHT($D$2,3),定数!$A$6:$A$13,定数!$B$6:$B$13))</f>
        <v>7.2612263305096914</v>
      </c>
      <c r="N59" s="42">
        <v>2018</v>
      </c>
      <c r="O59" s="8">
        <v>43665</v>
      </c>
      <c r="P59" s="44">
        <v>0.99963999999999997</v>
      </c>
      <c r="Q59" s="44"/>
      <c r="R59" s="47">
        <f>IF(P59="","",T59*M59*LOOKUP(RIGHT($D$2,3),定数!$A$6:$A$13,定数!$B$6:$B$13))</f>
        <v>-5910.6382330345923</v>
      </c>
      <c r="S59" s="47"/>
      <c r="T59" s="48">
        <f t="shared" si="3"/>
        <v>-7.3999999999996291</v>
      </c>
      <c r="U59" s="48"/>
      <c r="V59" t="str">
        <f t="shared" si="5"/>
        <v/>
      </c>
      <c r="W59">
        <f t="shared" si="2"/>
        <v>1</v>
      </c>
    </row>
    <row r="60" spans="2:23" x14ac:dyDescent="0.2">
      <c r="B60" s="42">
        <v>52</v>
      </c>
      <c r="C60" s="43">
        <f t="shared" si="1"/>
        <v>191110.63620146175</v>
      </c>
      <c r="D60" s="43"/>
      <c r="E60" s="42">
        <v>2018</v>
      </c>
      <c r="F60" s="8">
        <v>43665</v>
      </c>
      <c r="G60" s="42" t="s">
        <v>3</v>
      </c>
      <c r="H60" s="44">
        <v>0.99826000000000004</v>
      </c>
      <c r="I60" s="44"/>
      <c r="J60" s="42">
        <v>14.3</v>
      </c>
      <c r="K60" s="45">
        <f t="shared" si="0"/>
        <v>5733.3190860438526</v>
      </c>
      <c r="L60" s="46"/>
      <c r="M60" s="6">
        <f>IF(J60="","",(K60/J60)/LOOKUP(RIGHT($D$2,3),定数!$A$6:$A$13,定数!$B$6:$B$13))</f>
        <v>3.6448309510768291</v>
      </c>
      <c r="N60" s="42">
        <v>2018</v>
      </c>
      <c r="O60" s="8">
        <v>43665</v>
      </c>
      <c r="P60" s="44">
        <v>0.99968999999999997</v>
      </c>
      <c r="Q60" s="44"/>
      <c r="R60" s="47">
        <f>IF(P60="","",T60*M60*LOOKUP(RIGHT($D$2,3),定数!$A$6:$A$13,定数!$B$6:$B$13))</f>
        <v>-5733.3190860435761</v>
      </c>
      <c r="S60" s="47"/>
      <c r="T60" s="48">
        <f t="shared" si="3"/>
        <v>-14.299999999999313</v>
      </c>
      <c r="U60" s="48"/>
      <c r="V60" t="str">
        <f t="shared" si="5"/>
        <v/>
      </c>
      <c r="W60">
        <f t="shared" si="2"/>
        <v>2</v>
      </c>
    </row>
    <row r="61" spans="2:23" x14ac:dyDescent="0.2">
      <c r="B61" s="42">
        <v>53</v>
      </c>
      <c r="C61" s="43">
        <f t="shared" si="1"/>
        <v>185377.31711541818</v>
      </c>
      <c r="D61" s="43"/>
      <c r="E61" s="42">
        <v>2018</v>
      </c>
      <c r="F61" s="8">
        <v>43666</v>
      </c>
      <c r="G61" s="42" t="s">
        <v>3</v>
      </c>
      <c r="H61" s="44">
        <v>0.99853000000000003</v>
      </c>
      <c r="I61" s="44"/>
      <c r="J61" s="42">
        <v>13.1</v>
      </c>
      <c r="K61" s="45">
        <f t="shared" si="0"/>
        <v>5561.3195134625448</v>
      </c>
      <c r="L61" s="46"/>
      <c r="M61" s="6">
        <f>IF(J61="","",(K61/J61)/LOOKUP(RIGHT($D$2,3),定数!$A$6:$A$13,定数!$B$6:$B$13))</f>
        <v>3.8593473375867764</v>
      </c>
      <c r="N61" s="42">
        <v>2018</v>
      </c>
      <c r="O61" s="8">
        <v>43666</v>
      </c>
      <c r="P61" s="44">
        <v>0.99696600000000002</v>
      </c>
      <c r="Q61" s="44"/>
      <c r="R61" s="47">
        <f>IF(P61="","",T61*M61*LOOKUP(RIGHT($D$2,3),定数!$A$6:$A$13,定数!$B$6:$B$13))</f>
        <v>6639.6211595843324</v>
      </c>
      <c r="S61" s="47"/>
      <c r="T61" s="48">
        <f t="shared" si="3"/>
        <v>15.640000000000098</v>
      </c>
      <c r="U61" s="48"/>
      <c r="V61" t="str">
        <f t="shared" si="5"/>
        <v/>
      </c>
      <c r="W61">
        <f t="shared" si="2"/>
        <v>0</v>
      </c>
    </row>
    <row r="62" spans="2:23" x14ac:dyDescent="0.2">
      <c r="B62" s="42">
        <v>54</v>
      </c>
      <c r="C62" s="43">
        <f t="shared" si="1"/>
        <v>192016.9382750025</v>
      </c>
      <c r="D62" s="43"/>
      <c r="E62" s="42">
        <v>2018</v>
      </c>
      <c r="F62" s="8">
        <v>43672</v>
      </c>
      <c r="G62" s="42" t="s">
        <v>4</v>
      </c>
      <c r="H62" s="44">
        <v>0.99292000000000002</v>
      </c>
      <c r="I62" s="44"/>
      <c r="J62" s="42">
        <v>21.5</v>
      </c>
      <c r="K62" s="45">
        <f t="shared" si="0"/>
        <v>5760.5081482500746</v>
      </c>
      <c r="L62" s="46"/>
      <c r="M62" s="6">
        <f>IF(J62="","",(K62/J62)/LOOKUP(RIGHT($D$2,3),定数!$A$6:$A$13,定数!$B$6:$B$13))</f>
        <v>2.4357328322410461</v>
      </c>
      <c r="N62" s="42">
        <v>2018</v>
      </c>
      <c r="O62" s="8">
        <v>43673</v>
      </c>
      <c r="P62" s="44">
        <v>0.99555099999999996</v>
      </c>
      <c r="Q62" s="44"/>
      <c r="R62" s="47">
        <f>IF(P62="","",T62*M62*LOOKUP(RIGHT($D$2,3),定数!$A$6:$A$13,定数!$B$6:$B$13))</f>
        <v>7049.254389788648</v>
      </c>
      <c r="S62" s="47"/>
      <c r="T62" s="48">
        <f t="shared" si="3"/>
        <v>26.309999999999391</v>
      </c>
      <c r="U62" s="48"/>
      <c r="V62" t="str">
        <f t="shared" si="5"/>
        <v/>
      </c>
      <c r="W62">
        <f t="shared" si="2"/>
        <v>0</v>
      </c>
    </row>
    <row r="63" spans="2:23" x14ac:dyDescent="0.2">
      <c r="B63" s="42">
        <v>55</v>
      </c>
      <c r="C63" s="43">
        <f t="shared" si="1"/>
        <v>199066.19266479113</v>
      </c>
      <c r="D63" s="43"/>
      <c r="E63" s="42">
        <v>2018</v>
      </c>
      <c r="F63" s="8">
        <v>43673</v>
      </c>
      <c r="G63" s="42" t="s">
        <v>4</v>
      </c>
      <c r="H63" s="44">
        <v>0.99538000000000004</v>
      </c>
      <c r="I63" s="44"/>
      <c r="J63" s="42">
        <v>15.6</v>
      </c>
      <c r="K63" s="45">
        <f t="shared" si="0"/>
        <v>5971.9857799437341</v>
      </c>
      <c r="L63" s="46"/>
      <c r="M63" s="6">
        <f>IF(J63="","",(K63/J63)/LOOKUP(RIGHT($D$2,3),定数!$A$6:$A$13,定数!$B$6:$B$13))</f>
        <v>3.4801781934404046</v>
      </c>
      <c r="N63" s="42">
        <v>2018</v>
      </c>
      <c r="O63" s="8">
        <v>43673</v>
      </c>
      <c r="P63" s="44">
        <v>0.99726099999999995</v>
      </c>
      <c r="Q63" s="44"/>
      <c r="R63" s="47">
        <f>IF(P63="","",T63*M63*LOOKUP(RIGHT($D$2,3),定数!$A$6:$A$13,定数!$B$6:$B$13))</f>
        <v>7200.8367000471999</v>
      </c>
      <c r="S63" s="47"/>
      <c r="T63" s="48">
        <f t="shared" si="3"/>
        <v>18.809999999999107</v>
      </c>
      <c r="U63" s="48"/>
      <c r="V63" t="str">
        <f t="shared" si="5"/>
        <v/>
      </c>
      <c r="W63">
        <f t="shared" si="2"/>
        <v>0</v>
      </c>
    </row>
    <row r="64" spans="2:23" x14ac:dyDescent="0.2">
      <c r="B64" s="42">
        <v>56</v>
      </c>
      <c r="C64" s="43">
        <f t="shared" si="1"/>
        <v>206267.02936483832</v>
      </c>
      <c r="D64" s="43"/>
      <c r="E64" s="42">
        <v>2018</v>
      </c>
      <c r="F64" s="8">
        <v>43676</v>
      </c>
      <c r="G64" s="42" t="s">
        <v>3</v>
      </c>
      <c r="H64" s="44">
        <v>0.99378</v>
      </c>
      <c r="I64" s="44"/>
      <c r="J64" s="42">
        <v>3.7</v>
      </c>
      <c r="K64" s="45">
        <f t="shared" si="0"/>
        <v>6188.0108809451494</v>
      </c>
      <c r="L64" s="46"/>
      <c r="M64" s="6">
        <f>IF(J64="","",(K64/J64)/LOOKUP(RIGHT($D$2,3),定数!$A$6:$A$13,定数!$B$6:$B$13))</f>
        <v>15.203957938440171</v>
      </c>
      <c r="N64" s="42">
        <v>2018</v>
      </c>
      <c r="O64" s="8">
        <v>43676</v>
      </c>
      <c r="P64" s="44">
        <v>0.99414999999999998</v>
      </c>
      <c r="Q64" s="44"/>
      <c r="R64" s="47">
        <f>IF(P64="","",T64*M64*LOOKUP(RIGHT($D$2,3),定数!$A$6:$A$13,定数!$B$6:$B$13))</f>
        <v>-6188.0108809448393</v>
      </c>
      <c r="S64" s="47"/>
      <c r="T64" s="48">
        <f t="shared" si="3"/>
        <v>-3.6999999999998145</v>
      </c>
      <c r="U64" s="48"/>
      <c r="V64" t="str">
        <f t="shared" si="5"/>
        <v/>
      </c>
      <c r="W64">
        <f t="shared" si="2"/>
        <v>1</v>
      </c>
    </row>
    <row r="65" spans="2:23" x14ac:dyDescent="0.2">
      <c r="B65" s="42">
        <v>57</v>
      </c>
      <c r="C65" s="43">
        <f t="shared" si="1"/>
        <v>200079.01848389348</v>
      </c>
      <c r="D65" s="43"/>
      <c r="E65" s="42">
        <v>2018</v>
      </c>
      <c r="F65" s="8">
        <v>43677</v>
      </c>
      <c r="G65" s="42" t="s">
        <v>3</v>
      </c>
      <c r="H65" s="44">
        <v>0.98721000000000003</v>
      </c>
      <c r="I65" s="44"/>
      <c r="J65" s="42">
        <v>8.1999999999999993</v>
      </c>
      <c r="K65" s="45">
        <f t="shared" si="0"/>
        <v>6002.3705545168041</v>
      </c>
      <c r="L65" s="46"/>
      <c r="M65" s="6">
        <f>IF(J65="","",(K65/J65)/LOOKUP(RIGHT($D$2,3),定数!$A$6:$A$13,定数!$B$6:$B$13))</f>
        <v>6.6545128098855919</v>
      </c>
      <c r="N65" s="42">
        <v>2018</v>
      </c>
      <c r="O65" s="8">
        <v>43677</v>
      </c>
      <c r="P65" s="44">
        <v>0.98802999999999996</v>
      </c>
      <c r="Q65" s="44"/>
      <c r="R65" s="47">
        <f>IF(P65="","",T65*M65*LOOKUP(RIGHT($D$2,3),定数!$A$6:$A$13,定数!$B$6:$B$13))</f>
        <v>-6002.3705545163057</v>
      </c>
      <c r="S65" s="47"/>
      <c r="T65" s="48">
        <f t="shared" si="3"/>
        <v>-8.1999999999993189</v>
      </c>
      <c r="U65" s="48"/>
      <c r="V65" t="str">
        <f t="shared" si="5"/>
        <v/>
      </c>
      <c r="W65">
        <f t="shared" si="2"/>
        <v>2</v>
      </c>
    </row>
    <row r="66" spans="2:23" x14ac:dyDescent="0.2">
      <c r="B66" s="42">
        <v>58</v>
      </c>
      <c r="C66" s="43">
        <f t="shared" si="1"/>
        <v>194076.64792937718</v>
      </c>
      <c r="D66" s="43"/>
      <c r="E66" s="42">
        <v>2018</v>
      </c>
      <c r="F66" s="8">
        <v>43677</v>
      </c>
      <c r="G66" s="42" t="s">
        <v>3</v>
      </c>
      <c r="H66" s="44">
        <v>0.98746999999999996</v>
      </c>
      <c r="I66" s="44"/>
      <c r="J66" s="42">
        <v>5.8</v>
      </c>
      <c r="K66" s="45">
        <f t="shared" si="0"/>
        <v>5822.2994378813155</v>
      </c>
      <c r="L66" s="46"/>
      <c r="M66" s="6">
        <f>IF(J66="","",(K66/J66)/LOOKUP(RIGHT($D$2,3),定数!$A$6:$A$13,定数!$B$6:$B$13))</f>
        <v>9.1258611879017479</v>
      </c>
      <c r="N66" s="42">
        <v>2018</v>
      </c>
      <c r="O66" s="8">
        <v>43677</v>
      </c>
      <c r="P66" s="44">
        <v>0.98804999999999998</v>
      </c>
      <c r="Q66" s="44"/>
      <c r="R66" s="47">
        <f>IF(P66="","",T66*M66*LOOKUP(RIGHT($D$2,3),定数!$A$6:$A$13,定数!$B$6:$B$13))</f>
        <v>-5822.2994378815656</v>
      </c>
      <c r="S66" s="47"/>
      <c r="T66" s="48">
        <f t="shared" si="3"/>
        <v>-5.8000000000002494</v>
      </c>
      <c r="U66" s="48"/>
      <c r="V66" t="str">
        <f t="shared" si="5"/>
        <v/>
      </c>
      <c r="W66">
        <f t="shared" si="2"/>
        <v>3</v>
      </c>
    </row>
    <row r="67" spans="2:23" x14ac:dyDescent="0.2">
      <c r="B67" s="42">
        <v>59</v>
      </c>
      <c r="C67" s="43">
        <f t="shared" si="1"/>
        <v>188254.34849149562</v>
      </c>
      <c r="D67" s="43"/>
      <c r="E67" s="42">
        <v>2018</v>
      </c>
      <c r="F67" s="8">
        <v>43677</v>
      </c>
      <c r="G67" s="42" t="s">
        <v>3</v>
      </c>
      <c r="H67" s="44">
        <v>0.98685999999999996</v>
      </c>
      <c r="I67" s="44"/>
      <c r="J67" s="42">
        <v>14.4</v>
      </c>
      <c r="K67" s="45">
        <f t="shared" si="0"/>
        <v>5647.6304547448681</v>
      </c>
      <c r="L67" s="46"/>
      <c r="M67" s="6">
        <f>IF(J67="","",(K67/J67)/LOOKUP(RIGHT($D$2,3),定数!$A$6:$A$13,定数!$B$6:$B$13))</f>
        <v>3.5654232668843862</v>
      </c>
      <c r="N67" s="42">
        <v>2018</v>
      </c>
      <c r="O67" s="8">
        <v>43677</v>
      </c>
      <c r="P67" s="44">
        <v>0.98829999999999996</v>
      </c>
      <c r="Q67" s="44"/>
      <c r="R67" s="47">
        <f>IF(P67="","",T67*M67*LOOKUP(RIGHT($D$2,3),定数!$A$6:$A$13,定数!$B$6:$B$13))</f>
        <v>-5647.6304547448553</v>
      </c>
      <c r="S67" s="47"/>
      <c r="T67" s="48">
        <f t="shared" si="3"/>
        <v>-14.399999999999968</v>
      </c>
      <c r="U67" s="48"/>
      <c r="V67" t="str">
        <f t="shared" si="5"/>
        <v/>
      </c>
      <c r="W67">
        <f t="shared" si="2"/>
        <v>4</v>
      </c>
    </row>
    <row r="68" spans="2:23" x14ac:dyDescent="0.2">
      <c r="B68" s="42">
        <v>60</v>
      </c>
      <c r="C68" s="43">
        <f t="shared" si="1"/>
        <v>182606.71803675077</v>
      </c>
      <c r="D68" s="43"/>
      <c r="E68" s="42">
        <v>2018</v>
      </c>
      <c r="F68" s="8">
        <v>43680</v>
      </c>
      <c r="G68" s="42" t="s">
        <v>4</v>
      </c>
      <c r="H68" s="44">
        <v>0.99560999999999999</v>
      </c>
      <c r="I68" s="44"/>
      <c r="J68" s="42">
        <v>24.8</v>
      </c>
      <c r="K68" s="45">
        <f t="shared" si="0"/>
        <v>5478.2015411025232</v>
      </c>
      <c r="L68" s="46"/>
      <c r="M68" s="6">
        <f>IF(J68="","",(K68/J68)/LOOKUP(RIGHT($D$2,3),定数!$A$6:$A$13,定数!$B$6:$B$13))</f>
        <v>2.0081383948323031</v>
      </c>
      <c r="N68" s="42">
        <v>2018</v>
      </c>
      <c r="O68" s="8">
        <v>43680</v>
      </c>
      <c r="P68" s="44">
        <v>0.99312999999999996</v>
      </c>
      <c r="Q68" s="44"/>
      <c r="R68" s="47">
        <f>IF(P68="","",T68*M68*LOOKUP(RIGHT($D$2,3),定数!$A$6:$A$13,定数!$B$6:$B$13))</f>
        <v>-5478.2015411026059</v>
      </c>
      <c r="S68" s="47"/>
      <c r="T68" s="48">
        <f t="shared" si="3"/>
        <v>-24.800000000000377</v>
      </c>
      <c r="U68" s="48"/>
      <c r="V68" t="str">
        <f t="shared" si="5"/>
        <v/>
      </c>
      <c r="W68">
        <f t="shared" si="2"/>
        <v>5</v>
      </c>
    </row>
    <row r="69" spans="2:23" x14ac:dyDescent="0.2">
      <c r="B69" s="42">
        <v>61</v>
      </c>
      <c r="C69" s="43">
        <f t="shared" si="1"/>
        <v>177128.51649564816</v>
      </c>
      <c r="D69" s="43"/>
      <c r="E69" s="42">
        <v>2018</v>
      </c>
      <c r="F69" s="8">
        <v>43680</v>
      </c>
      <c r="G69" s="42" t="s">
        <v>4</v>
      </c>
      <c r="H69" s="44">
        <v>0.99655000000000005</v>
      </c>
      <c r="I69" s="44"/>
      <c r="J69" s="42">
        <v>10.199999999999999</v>
      </c>
      <c r="K69" s="45">
        <f t="shared" si="0"/>
        <v>5313.8554948694446</v>
      </c>
      <c r="L69" s="46"/>
      <c r="M69" s="6">
        <f>IF(J69="","",(K69/J69)/LOOKUP(RIGHT($D$2,3),定数!$A$6:$A$13,定数!$B$6:$B$13))</f>
        <v>4.7360565907927317</v>
      </c>
      <c r="N69" s="42">
        <v>2018</v>
      </c>
      <c r="O69" s="8">
        <v>43680</v>
      </c>
      <c r="P69" s="44">
        <v>0.99553000000000003</v>
      </c>
      <c r="Q69" s="44"/>
      <c r="R69" s="47">
        <f>IF(P69="","",T69*M69*LOOKUP(RIGHT($D$2,3),定数!$A$6:$A$13,定数!$B$6:$B$13))</f>
        <v>-5313.8554948695537</v>
      </c>
      <c r="S69" s="47"/>
      <c r="T69" s="48">
        <f t="shared" si="3"/>
        <v>-10.200000000000209</v>
      </c>
      <c r="U69" s="48"/>
      <c r="V69" t="str">
        <f t="shared" si="5"/>
        <v/>
      </c>
      <c r="W69">
        <f t="shared" si="2"/>
        <v>6</v>
      </c>
    </row>
    <row r="70" spans="2:23" x14ac:dyDescent="0.2">
      <c r="B70" s="42">
        <v>62</v>
      </c>
      <c r="C70" s="43">
        <f t="shared" si="1"/>
        <v>171814.66100077861</v>
      </c>
      <c r="D70" s="43"/>
      <c r="E70" s="42">
        <v>2018</v>
      </c>
      <c r="F70" s="8">
        <v>43680</v>
      </c>
      <c r="G70" s="42" t="s">
        <v>3</v>
      </c>
      <c r="H70" s="44">
        <v>0.99368999999999996</v>
      </c>
      <c r="I70" s="44"/>
      <c r="J70" s="42">
        <v>15.9</v>
      </c>
      <c r="K70" s="45">
        <f t="shared" si="0"/>
        <v>5154.4398300233579</v>
      </c>
      <c r="L70" s="46"/>
      <c r="M70" s="6">
        <f>IF(J70="","",(K70/J70)/LOOKUP(RIGHT($D$2,3),定数!$A$6:$A$13,定数!$B$6:$B$13))</f>
        <v>2.9470782332895129</v>
      </c>
      <c r="N70" s="42">
        <v>2018</v>
      </c>
      <c r="O70" s="8">
        <v>43683</v>
      </c>
      <c r="P70" s="44">
        <v>0.99528000000000005</v>
      </c>
      <c r="Q70" s="44"/>
      <c r="R70" s="47">
        <f>IF(P70="","",T70*M70*LOOKUP(RIGHT($D$2,3),定数!$A$6:$A$13,定数!$B$6:$B$13))</f>
        <v>-5154.4398300236544</v>
      </c>
      <c r="S70" s="47"/>
      <c r="T70" s="48">
        <f t="shared" si="3"/>
        <v>-15.900000000000913</v>
      </c>
      <c r="U70" s="48"/>
      <c r="V70" t="str">
        <f t="shared" si="5"/>
        <v/>
      </c>
      <c r="W70">
        <f t="shared" si="2"/>
        <v>7</v>
      </c>
    </row>
    <row r="71" spans="2:23" x14ac:dyDescent="0.2">
      <c r="B71" s="42">
        <v>63</v>
      </c>
      <c r="C71" s="43">
        <f t="shared" si="1"/>
        <v>166660.22117075496</v>
      </c>
      <c r="D71" s="43"/>
      <c r="E71" s="42">
        <v>2018</v>
      </c>
      <c r="F71" s="8">
        <v>43692</v>
      </c>
      <c r="G71" s="42" t="s">
        <v>4</v>
      </c>
      <c r="H71" s="44">
        <v>0.99753000000000003</v>
      </c>
      <c r="I71" s="44"/>
      <c r="J71" s="42">
        <v>11.8</v>
      </c>
      <c r="K71" s="45">
        <f t="shared" si="0"/>
        <v>4999.8066351226489</v>
      </c>
      <c r="L71" s="46"/>
      <c r="M71" s="6">
        <f>IF(J71="","",(K71/J71)/LOOKUP(RIGHT($D$2,3),定数!$A$6:$A$13,定数!$B$6:$B$13))</f>
        <v>3.8519311518664474</v>
      </c>
      <c r="N71" s="42">
        <v>2018</v>
      </c>
      <c r="O71" s="8">
        <v>43692</v>
      </c>
      <c r="P71" s="44">
        <v>0.99634999999999996</v>
      </c>
      <c r="Q71" s="44"/>
      <c r="R71" s="47">
        <f>IF(P71="","",T71*M71*LOOKUP(RIGHT($D$2,3),定数!$A$6:$A$13,定数!$B$6:$B$13))</f>
        <v>-4999.8066351229454</v>
      </c>
      <c r="S71" s="47"/>
      <c r="T71" s="48">
        <f t="shared" si="3"/>
        <v>-11.800000000000699</v>
      </c>
      <c r="U71" s="48"/>
      <c r="V71" t="str">
        <f t="shared" si="5"/>
        <v/>
      </c>
      <c r="W71">
        <f t="shared" si="2"/>
        <v>8</v>
      </c>
    </row>
    <row r="72" spans="2:23" x14ac:dyDescent="0.2">
      <c r="B72" s="42">
        <v>64</v>
      </c>
      <c r="C72" s="43">
        <f t="shared" si="1"/>
        <v>161660.41453563201</v>
      </c>
      <c r="D72" s="43"/>
      <c r="E72" s="42">
        <v>2018</v>
      </c>
      <c r="F72" s="8">
        <v>43693</v>
      </c>
      <c r="G72" s="42" t="s">
        <v>3</v>
      </c>
      <c r="H72" s="44">
        <v>0.99309000000000003</v>
      </c>
      <c r="I72" s="44"/>
      <c r="J72" s="42">
        <v>6.1</v>
      </c>
      <c r="K72" s="45">
        <f t="shared" si="0"/>
        <v>4849.8124360689599</v>
      </c>
      <c r="L72" s="46"/>
      <c r="M72" s="6">
        <f>IF(J72="","",(K72/J72)/LOOKUP(RIGHT($D$2,3),定数!$A$6:$A$13,定数!$B$6:$B$13))</f>
        <v>7.2277383547972578</v>
      </c>
      <c r="N72" s="42">
        <v>2018</v>
      </c>
      <c r="O72" s="8">
        <v>43693</v>
      </c>
      <c r="P72" s="44">
        <v>0.99370000000000003</v>
      </c>
      <c r="Q72" s="44"/>
      <c r="R72" s="47">
        <f>IF(P72="","",T72*M72*LOOKUP(RIGHT($D$2,3),定数!$A$6:$A$13,定数!$B$6:$B$13))</f>
        <v>-4849.8124360689553</v>
      </c>
      <c r="S72" s="47"/>
      <c r="T72" s="48">
        <f t="shared" si="3"/>
        <v>-6.0999999999999943</v>
      </c>
      <c r="U72" s="48"/>
      <c r="V72" t="str">
        <f t="shared" si="5"/>
        <v/>
      </c>
      <c r="W72">
        <f t="shared" si="2"/>
        <v>9</v>
      </c>
    </row>
    <row r="73" spans="2:23" x14ac:dyDescent="0.2">
      <c r="B73" s="42">
        <v>65</v>
      </c>
      <c r="C73" s="43">
        <f t="shared" si="1"/>
        <v>156810.60209956305</v>
      </c>
      <c r="D73" s="43"/>
      <c r="E73" s="42">
        <v>2018</v>
      </c>
      <c r="F73" s="8">
        <v>43694</v>
      </c>
      <c r="G73" s="42" t="s">
        <v>4</v>
      </c>
      <c r="H73" s="44">
        <v>0.99702000000000002</v>
      </c>
      <c r="I73" s="44"/>
      <c r="J73" s="42">
        <v>13.9</v>
      </c>
      <c r="K73" s="45">
        <f t="shared" ref="K73:K108" si="6">IF(J73="","",C73*0.03)</f>
        <v>4704.3180629868912</v>
      </c>
      <c r="L73" s="46"/>
      <c r="M73" s="6">
        <f>IF(J73="","",(K73/J73)/LOOKUP(RIGHT($D$2,3),定数!$A$6:$A$13,定数!$B$6:$B$13))</f>
        <v>3.0767286219665735</v>
      </c>
      <c r="N73" s="42">
        <v>2018</v>
      </c>
      <c r="O73" s="8">
        <v>43694</v>
      </c>
      <c r="P73" s="44">
        <v>0.99563000000000001</v>
      </c>
      <c r="Q73" s="44"/>
      <c r="R73" s="47">
        <f>IF(P73="","",T73*M73*LOOKUP(RIGHT($D$2,3),定数!$A$6:$A$13,定数!$B$6:$B$13))</f>
        <v>-4704.3180629868993</v>
      </c>
      <c r="S73" s="47"/>
      <c r="T73" s="48">
        <f t="shared" si="3"/>
        <v>-13.900000000000023</v>
      </c>
      <c r="U73" s="48"/>
      <c r="V73" t="str">
        <f t="shared" si="5"/>
        <v/>
      </c>
      <c r="W73">
        <f t="shared" si="2"/>
        <v>10</v>
      </c>
    </row>
    <row r="74" spans="2:23" x14ac:dyDescent="0.2">
      <c r="B74" s="42">
        <v>66</v>
      </c>
      <c r="C74" s="43">
        <f t="shared" ref="C74:C108" si="7">IF(R73="","",C73+R73)</f>
        <v>152106.28403657617</v>
      </c>
      <c r="D74" s="43"/>
      <c r="E74" s="42">
        <v>2018</v>
      </c>
      <c r="F74" s="8">
        <v>43694</v>
      </c>
      <c r="G74" s="42" t="s">
        <v>3</v>
      </c>
      <c r="H74" s="44">
        <v>0.99597999999999998</v>
      </c>
      <c r="I74" s="44"/>
      <c r="J74" s="42">
        <v>10.6</v>
      </c>
      <c r="K74" s="45">
        <f t="shared" si="6"/>
        <v>4563.188521097285</v>
      </c>
      <c r="L74" s="46"/>
      <c r="M74" s="6">
        <f>IF(J74="","",(K74/J74)/LOOKUP(RIGHT($D$2,3),定数!$A$6:$A$13,定数!$B$6:$B$13))</f>
        <v>3.9135407556580493</v>
      </c>
      <c r="N74" s="42">
        <v>2018</v>
      </c>
      <c r="O74" s="8">
        <v>43694</v>
      </c>
      <c r="P74" s="44">
        <v>0.99473400000000001</v>
      </c>
      <c r="Q74" s="44"/>
      <c r="R74" s="47">
        <f>IF(P74="","",T74*M74*LOOKUP(RIGHT($D$2,3),定数!$A$6:$A$13,定数!$B$6:$B$13))</f>
        <v>5363.8989597047903</v>
      </c>
      <c r="S74" s="47"/>
      <c r="T74" s="48">
        <f t="shared" si="3"/>
        <v>12.459999999999694</v>
      </c>
      <c r="U74" s="48"/>
      <c r="V74" t="str">
        <f t="shared" si="5"/>
        <v/>
      </c>
      <c r="W74">
        <f t="shared" si="5"/>
        <v>0</v>
      </c>
    </row>
    <row r="75" spans="2:23" x14ac:dyDescent="0.2">
      <c r="B75" s="42">
        <v>67</v>
      </c>
      <c r="C75" s="43">
        <f t="shared" si="7"/>
        <v>157470.18299628096</v>
      </c>
      <c r="D75" s="43"/>
      <c r="E75" s="42">
        <v>2018</v>
      </c>
      <c r="F75" s="8">
        <v>43701</v>
      </c>
      <c r="G75" s="42" t="s">
        <v>4</v>
      </c>
      <c r="H75" s="44">
        <v>0.98604000000000003</v>
      </c>
      <c r="I75" s="44"/>
      <c r="J75" s="42">
        <v>9.6</v>
      </c>
      <c r="K75" s="45">
        <f t="shared" si="6"/>
        <v>4724.1054898884286</v>
      </c>
      <c r="L75" s="46"/>
      <c r="M75" s="6">
        <f>IF(J75="","",(K75/J75)/LOOKUP(RIGHT($D$2,3),定数!$A$6:$A$13,定数!$B$6:$B$13))</f>
        <v>4.4735847442125278</v>
      </c>
      <c r="N75" s="42">
        <v>2018</v>
      </c>
      <c r="O75" s="8">
        <v>43701</v>
      </c>
      <c r="P75" s="44">
        <v>0.98507999999999996</v>
      </c>
      <c r="Q75" s="44"/>
      <c r="R75" s="47">
        <f>IF(P75="","",T75*M75*LOOKUP(RIGHT($D$2,3),定数!$A$6:$A$13,定数!$B$6:$B$13))</f>
        <v>-4724.1054898887833</v>
      </c>
      <c r="S75" s="47"/>
      <c r="T75" s="48">
        <f t="shared" ref="T75:T108" si="8">IF(P75="","",IF(G75="買",(P75-H75),(H75-P75))*IF(RIGHT($D$2,3)="JPY",100,10000))</f>
        <v>-9.6000000000007191</v>
      </c>
      <c r="U75" s="48"/>
      <c r="V75" t="str">
        <f t="shared" ref="V75:W90" si="9">IF(S75&lt;&gt;"",IF(S75&lt;0,1+V74,0),"")</f>
        <v/>
      </c>
      <c r="W75">
        <f t="shared" si="9"/>
        <v>1</v>
      </c>
    </row>
    <row r="76" spans="2:23" x14ac:dyDescent="0.2">
      <c r="B76" s="42">
        <v>68</v>
      </c>
      <c r="C76" s="43">
        <f t="shared" si="7"/>
        <v>152746.07750639218</v>
      </c>
      <c r="D76" s="43"/>
      <c r="E76" s="42">
        <v>2018</v>
      </c>
      <c r="F76" s="8">
        <v>43705</v>
      </c>
      <c r="G76" s="42" t="s">
        <v>3</v>
      </c>
      <c r="H76" s="44">
        <v>0.97926000000000002</v>
      </c>
      <c r="I76" s="44"/>
      <c r="J76" s="42">
        <v>4.8</v>
      </c>
      <c r="K76" s="45">
        <f t="shared" si="6"/>
        <v>4582.3823251917647</v>
      </c>
      <c r="L76" s="46"/>
      <c r="M76" s="6">
        <f>IF(J76="","",(K76/J76)/LOOKUP(RIGHT($D$2,3),定数!$A$6:$A$13,定数!$B$6:$B$13))</f>
        <v>8.678754403772281</v>
      </c>
      <c r="N76" s="42">
        <v>2018</v>
      </c>
      <c r="O76" s="8">
        <v>43705</v>
      </c>
      <c r="P76" s="44">
        <v>0.97974000000000006</v>
      </c>
      <c r="Q76" s="44"/>
      <c r="R76" s="47">
        <f>IF(P76="","",T76*M76*LOOKUP(RIGHT($D$2,3),定数!$A$6:$A$13,定数!$B$6:$B$13))</f>
        <v>-4582.3823251921076</v>
      </c>
      <c r="S76" s="47"/>
      <c r="T76" s="48">
        <f t="shared" si="8"/>
        <v>-4.8000000000003595</v>
      </c>
      <c r="U76" s="48"/>
      <c r="V76" t="str">
        <f t="shared" si="9"/>
        <v/>
      </c>
      <c r="W76">
        <f t="shared" si="9"/>
        <v>2</v>
      </c>
    </row>
    <row r="77" spans="2:23" x14ac:dyDescent="0.2">
      <c r="B77" s="42">
        <v>69</v>
      </c>
      <c r="C77" s="43">
        <f t="shared" si="7"/>
        <v>148163.69518120008</v>
      </c>
      <c r="D77" s="43"/>
      <c r="E77" s="42">
        <v>2018</v>
      </c>
      <c r="F77" s="8">
        <v>43706</v>
      </c>
      <c r="G77" s="42" t="s">
        <v>4</v>
      </c>
      <c r="H77" s="44">
        <v>0.97702</v>
      </c>
      <c r="I77" s="44"/>
      <c r="J77" s="42">
        <v>7.8</v>
      </c>
      <c r="K77" s="45">
        <f t="shared" si="6"/>
        <v>4444.9108554360018</v>
      </c>
      <c r="L77" s="46"/>
      <c r="M77" s="6">
        <f>IF(J77="","",(K77/J77)/LOOKUP(RIGHT($D$2,3),定数!$A$6:$A$13,定数!$B$6:$B$13))</f>
        <v>5.180548782559443</v>
      </c>
      <c r="N77" s="42">
        <v>2018</v>
      </c>
      <c r="O77" s="8">
        <v>43706</v>
      </c>
      <c r="P77" s="44">
        <v>0.97624</v>
      </c>
      <c r="Q77" s="44"/>
      <c r="R77" s="47">
        <f>IF(P77="","",T77*M77*LOOKUP(RIGHT($D$2,3),定数!$A$6:$A$13,定数!$B$6:$B$13))</f>
        <v>-4444.9108554360191</v>
      </c>
      <c r="S77" s="47"/>
      <c r="T77" s="48">
        <f t="shared" si="8"/>
        <v>-7.8000000000000291</v>
      </c>
      <c r="U77" s="48"/>
      <c r="V77" t="str">
        <f t="shared" si="9"/>
        <v/>
      </c>
      <c r="W77">
        <f t="shared" si="9"/>
        <v>3</v>
      </c>
    </row>
    <row r="78" spans="2:23" x14ac:dyDescent="0.2">
      <c r="B78" s="42">
        <v>70</v>
      </c>
      <c r="C78" s="43">
        <f t="shared" si="7"/>
        <v>143718.78432576405</v>
      </c>
      <c r="D78" s="43"/>
      <c r="E78" s="42">
        <v>2018</v>
      </c>
      <c r="F78" s="8">
        <v>43711</v>
      </c>
      <c r="G78" s="42" t="s">
        <v>4</v>
      </c>
      <c r="H78" s="44">
        <v>0.96972000000000003</v>
      </c>
      <c r="I78" s="44"/>
      <c r="J78" s="42">
        <v>7.2</v>
      </c>
      <c r="K78" s="45">
        <f t="shared" si="6"/>
        <v>4311.5635297729214</v>
      </c>
      <c r="L78" s="46"/>
      <c r="M78" s="6">
        <f>IF(J78="","",(K78/J78)/LOOKUP(RIGHT($D$2,3),定数!$A$6:$A$13,定数!$B$6:$B$13))</f>
        <v>5.4438933456728806</v>
      </c>
      <c r="N78" s="42">
        <v>2018</v>
      </c>
      <c r="O78" s="8">
        <v>43711</v>
      </c>
      <c r="P78" s="44">
        <v>0.96899999999999997</v>
      </c>
      <c r="Q78" s="44"/>
      <c r="R78" s="47">
        <f>IF(P78="","",T78*M78*LOOKUP(RIGHT($D$2,3),定数!$A$6:$A$13,定数!$B$6:$B$13))</f>
        <v>-4311.5635297732442</v>
      </c>
      <c r="S78" s="47"/>
      <c r="T78" s="48">
        <f t="shared" si="8"/>
        <v>-7.2000000000005393</v>
      </c>
      <c r="U78" s="48"/>
      <c r="V78" t="str">
        <f t="shared" si="9"/>
        <v/>
      </c>
      <c r="W78">
        <f t="shared" si="9"/>
        <v>4</v>
      </c>
    </row>
    <row r="79" spans="2:23" x14ac:dyDescent="0.2">
      <c r="B79" s="42">
        <v>71</v>
      </c>
      <c r="C79" s="43">
        <f t="shared" si="7"/>
        <v>139407.22079599081</v>
      </c>
      <c r="D79" s="43"/>
      <c r="E79" s="42">
        <v>2018</v>
      </c>
      <c r="F79" s="8">
        <v>43712</v>
      </c>
      <c r="G79" s="42" t="s">
        <v>3</v>
      </c>
      <c r="H79" s="44">
        <v>0.96882999999999997</v>
      </c>
      <c r="I79" s="44"/>
      <c r="J79" s="42">
        <v>8.5</v>
      </c>
      <c r="K79" s="45">
        <f t="shared" si="6"/>
        <v>4182.2166238797245</v>
      </c>
      <c r="L79" s="46"/>
      <c r="M79" s="6">
        <f>IF(J79="","",(K79/J79)/LOOKUP(RIGHT($D$2,3),定数!$A$6:$A$13,定数!$B$6:$B$13))</f>
        <v>4.4729589560210954</v>
      </c>
      <c r="N79" s="42">
        <v>2018</v>
      </c>
      <c r="O79" s="8">
        <v>43712</v>
      </c>
      <c r="P79" s="44">
        <v>0.96967999999999999</v>
      </c>
      <c r="Q79" s="44"/>
      <c r="R79" s="47">
        <f>IF(P79="","",T79*M79*LOOKUP(RIGHT($D$2,3),定数!$A$6:$A$13,定数!$B$6:$B$13))</f>
        <v>-4182.21662387981</v>
      </c>
      <c r="S79" s="47"/>
      <c r="T79" s="48">
        <f t="shared" si="8"/>
        <v>-8.5000000000001741</v>
      </c>
      <c r="U79" s="48"/>
      <c r="V79" t="str">
        <f t="shared" si="9"/>
        <v/>
      </c>
      <c r="W79">
        <f t="shared" si="9"/>
        <v>5</v>
      </c>
    </row>
    <row r="80" spans="2:23" x14ac:dyDescent="0.2">
      <c r="B80" s="42">
        <v>72</v>
      </c>
      <c r="C80" s="43">
        <f t="shared" si="7"/>
        <v>135225.00417211099</v>
      </c>
      <c r="D80" s="43"/>
      <c r="E80" s="42">
        <v>2018</v>
      </c>
      <c r="F80" s="8">
        <v>43712</v>
      </c>
      <c r="G80" s="42" t="s">
        <v>4</v>
      </c>
      <c r="H80" s="44">
        <v>0.96997</v>
      </c>
      <c r="I80" s="44"/>
      <c r="J80" s="42">
        <v>7.8</v>
      </c>
      <c r="K80" s="45">
        <f t="shared" si="6"/>
        <v>4056.7501251633294</v>
      </c>
      <c r="L80" s="46"/>
      <c r="M80" s="6">
        <f>IF(J80="","",(K80/J80)/LOOKUP(RIGHT($D$2,3),定数!$A$6:$A$13,定数!$B$6:$B$13))</f>
        <v>4.7281469990248599</v>
      </c>
      <c r="N80" s="42">
        <v>2018</v>
      </c>
      <c r="O80" s="8">
        <v>43712</v>
      </c>
      <c r="P80" s="44">
        <v>0.97086099999999997</v>
      </c>
      <c r="Q80" s="44"/>
      <c r="R80" s="47">
        <f>IF(P80="","",T80*M80*LOOKUP(RIGHT($D$2,3),定数!$A$6:$A$13,定数!$B$6:$B$13))</f>
        <v>4634.0568737441354</v>
      </c>
      <c r="S80" s="47"/>
      <c r="T80" s="48">
        <f t="shared" si="8"/>
        <v>8.9099999999997515</v>
      </c>
      <c r="U80" s="48"/>
      <c r="V80" t="str">
        <f t="shared" si="9"/>
        <v/>
      </c>
      <c r="W80">
        <f t="shared" si="9"/>
        <v>0</v>
      </c>
    </row>
    <row r="81" spans="2:23" x14ac:dyDescent="0.2">
      <c r="B81" s="42">
        <v>73</v>
      </c>
      <c r="C81" s="43">
        <f t="shared" si="7"/>
        <v>139859.06104585511</v>
      </c>
      <c r="D81" s="43"/>
      <c r="E81" s="42">
        <v>2018</v>
      </c>
      <c r="F81" s="8">
        <v>43719</v>
      </c>
      <c r="G81" s="42" t="s">
        <v>4</v>
      </c>
      <c r="H81" s="44">
        <v>0.97475999999999996</v>
      </c>
      <c r="I81" s="44"/>
      <c r="J81" s="42">
        <v>9.6999999999999993</v>
      </c>
      <c r="K81" s="45">
        <f t="shared" si="6"/>
        <v>4195.7718313756532</v>
      </c>
      <c r="L81" s="46"/>
      <c r="M81" s="6">
        <f>IF(J81="","",(K81/J81)/LOOKUP(RIGHT($D$2,3),定数!$A$6:$A$13,定数!$B$6:$B$13))</f>
        <v>3.9323072459003314</v>
      </c>
      <c r="N81" s="42">
        <v>2018</v>
      </c>
      <c r="O81" s="8">
        <v>43719</v>
      </c>
      <c r="P81" s="44">
        <v>0.97379000000000004</v>
      </c>
      <c r="Q81" s="44"/>
      <c r="R81" s="47">
        <f>IF(P81="","",T81*M81*LOOKUP(RIGHT($D$2,3),定数!$A$6:$A$13,定数!$B$6:$B$13))</f>
        <v>-4195.7718313752875</v>
      </c>
      <c r="S81" s="47"/>
      <c r="T81" s="48">
        <f t="shared" si="8"/>
        <v>-9.6999999999991537</v>
      </c>
      <c r="U81" s="48"/>
      <c r="V81" t="str">
        <f t="shared" si="9"/>
        <v/>
      </c>
      <c r="W81">
        <f t="shared" si="9"/>
        <v>1</v>
      </c>
    </row>
    <row r="82" spans="2:23" x14ac:dyDescent="0.2">
      <c r="B82" s="42">
        <v>74</v>
      </c>
      <c r="C82" s="43">
        <f t="shared" si="7"/>
        <v>135663.28921447982</v>
      </c>
      <c r="D82" s="43"/>
      <c r="E82" s="42">
        <v>2018</v>
      </c>
      <c r="F82" s="8">
        <v>43726</v>
      </c>
      <c r="G82" s="42" t="s">
        <v>3</v>
      </c>
      <c r="H82" s="44">
        <v>0.96084000000000003</v>
      </c>
      <c r="I82" s="44"/>
      <c r="J82" s="42">
        <v>13.8</v>
      </c>
      <c r="K82" s="45">
        <f t="shared" si="6"/>
        <v>4069.8986764343945</v>
      </c>
      <c r="L82" s="46"/>
      <c r="M82" s="6">
        <f>IF(J82="","",(K82/J82)/LOOKUP(RIGHT($D$2,3),定数!$A$6:$A$13,定数!$B$6:$B$13))</f>
        <v>2.6810926722229209</v>
      </c>
      <c r="N82" s="42">
        <v>2018</v>
      </c>
      <c r="O82" s="8">
        <v>43726</v>
      </c>
      <c r="P82" s="44">
        <v>0.96221999999999996</v>
      </c>
      <c r="Q82" s="44"/>
      <c r="R82" s="47">
        <f>IF(P82="","",T82*M82*LOOKUP(RIGHT($D$2,3),定数!$A$6:$A$13,定数!$B$6:$B$13))</f>
        <v>-4069.898676434208</v>
      </c>
      <c r="S82" s="47"/>
      <c r="T82" s="48">
        <f t="shared" si="8"/>
        <v>-13.799999999999368</v>
      </c>
      <c r="U82" s="48"/>
      <c r="V82" t="str">
        <f t="shared" si="9"/>
        <v/>
      </c>
      <c r="W82">
        <f t="shared" si="9"/>
        <v>2</v>
      </c>
    </row>
    <row r="83" spans="2:23" x14ac:dyDescent="0.2">
      <c r="B83" s="42">
        <v>75</v>
      </c>
      <c r="C83" s="43">
        <f t="shared" si="7"/>
        <v>131593.39053804561</v>
      </c>
      <c r="D83" s="43"/>
      <c r="E83" s="42">
        <v>2018</v>
      </c>
      <c r="F83" s="8">
        <v>43728</v>
      </c>
      <c r="G83" s="42" t="s">
        <v>3</v>
      </c>
      <c r="H83" s="44">
        <v>0.96584000000000003</v>
      </c>
      <c r="I83" s="44"/>
      <c r="J83" s="42">
        <v>13.1</v>
      </c>
      <c r="K83" s="45">
        <f t="shared" si="6"/>
        <v>3947.8017161413682</v>
      </c>
      <c r="L83" s="46"/>
      <c r="M83" s="6">
        <f>IF(J83="","",(K83/J83)/LOOKUP(RIGHT($D$2,3),定数!$A$6:$A$13,定数!$B$6:$B$13))</f>
        <v>2.7396264511737463</v>
      </c>
      <c r="N83" s="42">
        <v>2018</v>
      </c>
      <c r="O83" s="8">
        <v>43728</v>
      </c>
      <c r="P83" s="44">
        <v>0.96427600000000002</v>
      </c>
      <c r="Q83" s="44"/>
      <c r="R83" s="47">
        <f>IF(P83="","",T83*M83*LOOKUP(RIGHT($D$2,3),定数!$A$6:$A$13,定数!$B$6:$B$13))</f>
        <v>4713.2533465993429</v>
      </c>
      <c r="S83" s="47"/>
      <c r="T83" s="48">
        <f t="shared" si="8"/>
        <v>15.640000000000098</v>
      </c>
      <c r="U83" s="48"/>
      <c r="V83" t="str">
        <f t="shared" si="9"/>
        <v/>
      </c>
      <c r="W83">
        <f t="shared" si="9"/>
        <v>0</v>
      </c>
    </row>
    <row r="84" spans="2:23" x14ac:dyDescent="0.2">
      <c r="B84" s="42">
        <v>76</v>
      </c>
      <c r="C84" s="43">
        <f t="shared" si="7"/>
        <v>136306.64388464496</v>
      </c>
      <c r="D84" s="43"/>
      <c r="E84" s="42">
        <v>2018</v>
      </c>
      <c r="F84" s="8">
        <v>43734</v>
      </c>
      <c r="G84" s="42" t="s">
        <v>4</v>
      </c>
      <c r="H84" s="44">
        <v>0.96553</v>
      </c>
      <c r="I84" s="44"/>
      <c r="J84" s="42">
        <v>8.5</v>
      </c>
      <c r="K84" s="45">
        <f t="shared" si="6"/>
        <v>4089.1993165393487</v>
      </c>
      <c r="L84" s="46"/>
      <c r="M84" s="6">
        <f>IF(J84="","",(K84/J84)/LOOKUP(RIGHT($D$2,3),定数!$A$6:$A$13,定数!$B$6:$B$13))</f>
        <v>4.3734752048549179</v>
      </c>
      <c r="N84" s="42">
        <v>2018</v>
      </c>
      <c r="O84" s="8">
        <v>43734</v>
      </c>
      <c r="P84" s="44">
        <v>0.96650999999999998</v>
      </c>
      <c r="Q84" s="44"/>
      <c r="R84" s="47">
        <f>IF(P84="","",T84*M84*LOOKUP(RIGHT($D$2,3),定数!$A$6:$A$13,定数!$B$6:$B$13))</f>
        <v>4714.6062708335094</v>
      </c>
      <c r="S84" s="47"/>
      <c r="T84" s="48">
        <f t="shared" si="8"/>
        <v>9.7999999999998089</v>
      </c>
      <c r="U84" s="48"/>
      <c r="V84" t="str">
        <f t="shared" si="9"/>
        <v/>
      </c>
      <c r="W84">
        <f t="shared" si="9"/>
        <v>0</v>
      </c>
    </row>
    <row r="85" spans="2:23" x14ac:dyDescent="0.2">
      <c r="B85" s="42">
        <v>77</v>
      </c>
      <c r="C85" s="43">
        <f t="shared" si="7"/>
        <v>141021.25015547848</v>
      </c>
      <c r="D85" s="43"/>
      <c r="E85" s="42">
        <v>2018</v>
      </c>
      <c r="F85" s="8">
        <v>43743</v>
      </c>
      <c r="G85" s="42" t="s">
        <v>4</v>
      </c>
      <c r="H85" s="44">
        <v>0.99311000000000005</v>
      </c>
      <c r="I85" s="44"/>
      <c r="J85" s="42">
        <v>14.2</v>
      </c>
      <c r="K85" s="45">
        <f t="shared" si="6"/>
        <v>4230.6375046643543</v>
      </c>
      <c r="L85" s="46"/>
      <c r="M85" s="6">
        <f>IF(J85="","",(K85/J85)/LOOKUP(RIGHT($D$2,3),定数!$A$6:$A$13,定数!$B$6:$B$13))</f>
        <v>2.7084747148939528</v>
      </c>
      <c r="N85" s="42">
        <v>2018</v>
      </c>
      <c r="O85" s="8">
        <v>43743</v>
      </c>
      <c r="P85" s="44">
        <v>0.99168999999999996</v>
      </c>
      <c r="Q85" s="44"/>
      <c r="R85" s="47">
        <f>IF(P85="","",T85*M85*LOOKUP(RIGHT($D$2,3),定数!$A$6:$A$13,定数!$B$6:$B$13))</f>
        <v>-4230.6375046646162</v>
      </c>
      <c r="S85" s="47"/>
      <c r="T85" s="48">
        <f t="shared" si="8"/>
        <v>-14.200000000000879</v>
      </c>
      <c r="U85" s="48"/>
      <c r="V85" t="str">
        <f t="shared" si="9"/>
        <v/>
      </c>
      <c r="W85">
        <f t="shared" si="9"/>
        <v>1</v>
      </c>
    </row>
    <row r="86" spans="2:23" x14ac:dyDescent="0.2">
      <c r="B86" s="42">
        <v>78</v>
      </c>
      <c r="C86" s="43">
        <f t="shared" si="7"/>
        <v>136790.61265081385</v>
      </c>
      <c r="D86" s="43"/>
      <c r="E86" s="42">
        <v>2018</v>
      </c>
      <c r="F86" s="8">
        <v>43744</v>
      </c>
      <c r="G86" s="42" t="s">
        <v>3</v>
      </c>
      <c r="H86" s="44">
        <v>0.99148999999999998</v>
      </c>
      <c r="I86" s="44"/>
      <c r="J86" s="42">
        <v>9.3000000000000007</v>
      </c>
      <c r="K86" s="45">
        <f t="shared" si="6"/>
        <v>4103.7183795244155</v>
      </c>
      <c r="L86" s="46"/>
      <c r="M86" s="6">
        <f>IF(J86="","",(K86/J86)/LOOKUP(RIGHT($D$2,3),定数!$A$6:$A$13,定数!$B$6:$B$13))</f>
        <v>4.0114549164461533</v>
      </c>
      <c r="N86" s="42">
        <v>2018</v>
      </c>
      <c r="O86" s="8">
        <v>43744</v>
      </c>
      <c r="P86" s="44">
        <v>0.99241999999999997</v>
      </c>
      <c r="Q86" s="44"/>
      <c r="R86" s="47">
        <f>IF(P86="","",T86*M86*LOOKUP(RIGHT($D$2,3),定数!$A$6:$A$13,定数!$B$6:$B$13))</f>
        <v>-4103.7183795243545</v>
      </c>
      <c r="S86" s="47"/>
      <c r="T86" s="48">
        <f t="shared" si="8"/>
        <v>-9.2999999999998639</v>
      </c>
      <c r="U86" s="48"/>
      <c r="V86" t="str">
        <f t="shared" si="9"/>
        <v/>
      </c>
      <c r="W86">
        <f t="shared" si="9"/>
        <v>2</v>
      </c>
    </row>
    <row r="87" spans="2:23" x14ac:dyDescent="0.2">
      <c r="B87" s="42">
        <v>79</v>
      </c>
      <c r="C87" s="43">
        <f t="shared" si="7"/>
        <v>132686.89427128949</v>
      </c>
      <c r="D87" s="43"/>
      <c r="E87" s="42">
        <v>2018</v>
      </c>
      <c r="F87" s="8">
        <v>43748</v>
      </c>
      <c r="G87" s="42" t="s">
        <v>3</v>
      </c>
      <c r="H87" s="44">
        <v>0.99143999999999999</v>
      </c>
      <c r="I87" s="44"/>
      <c r="J87" s="42">
        <v>6.8</v>
      </c>
      <c r="K87" s="45">
        <f t="shared" si="6"/>
        <v>3980.6068281386847</v>
      </c>
      <c r="L87" s="46"/>
      <c r="M87" s="6">
        <f>IF(J87="","",(K87/J87)/LOOKUP(RIGHT($D$2,3),定数!$A$6:$A$13,定数!$B$6:$B$13))</f>
        <v>5.3216668825383495</v>
      </c>
      <c r="N87" s="42">
        <v>2018</v>
      </c>
      <c r="O87" s="8">
        <v>43748</v>
      </c>
      <c r="P87" s="44">
        <v>0.990676</v>
      </c>
      <c r="Q87" s="44"/>
      <c r="R87" s="47">
        <f>IF(P87="","",T87*M87*LOOKUP(RIGHT($D$2,3),定数!$A$6:$A$13,定数!$B$6:$B$13))</f>
        <v>4472.3288480851525</v>
      </c>
      <c r="S87" s="47"/>
      <c r="T87" s="48">
        <f t="shared" si="8"/>
        <v>7.6399999999998691</v>
      </c>
      <c r="U87" s="48"/>
      <c r="V87" t="str">
        <f t="shared" si="9"/>
        <v/>
      </c>
      <c r="W87">
        <f t="shared" si="9"/>
        <v>0</v>
      </c>
    </row>
    <row r="88" spans="2:23" x14ac:dyDescent="0.2">
      <c r="B88" s="42">
        <v>80</v>
      </c>
      <c r="C88" s="43">
        <f t="shared" si="7"/>
        <v>137159.22311937466</v>
      </c>
      <c r="D88" s="43"/>
      <c r="E88" s="42">
        <v>2018</v>
      </c>
      <c r="F88" s="8">
        <v>43755</v>
      </c>
      <c r="G88" s="42" t="s">
        <v>4</v>
      </c>
      <c r="H88" s="44">
        <v>0.99075000000000002</v>
      </c>
      <c r="I88" s="44"/>
      <c r="J88" s="42">
        <v>7.9</v>
      </c>
      <c r="K88" s="45">
        <f t="shared" si="6"/>
        <v>4114.7766935812397</v>
      </c>
      <c r="L88" s="46"/>
      <c r="M88" s="6">
        <f>IF(J88="","",(K88/J88)/LOOKUP(RIGHT($D$2,3),定数!$A$6:$A$13,定数!$B$6:$B$13))</f>
        <v>4.7350709937643716</v>
      </c>
      <c r="N88" s="42">
        <v>2018</v>
      </c>
      <c r="O88" s="8">
        <v>43755</v>
      </c>
      <c r="P88" s="44">
        <v>0.99165300000000001</v>
      </c>
      <c r="Q88" s="44"/>
      <c r="R88" s="47">
        <f>IF(P88="","",T88*M88*LOOKUP(RIGHT($D$2,3),定数!$A$6:$A$13,定数!$B$6:$B$13))</f>
        <v>4703.3460181060836</v>
      </c>
      <c r="S88" s="47"/>
      <c r="T88" s="48">
        <f t="shared" si="8"/>
        <v>9.0299999999998715</v>
      </c>
      <c r="U88" s="48"/>
      <c r="V88" t="str">
        <f t="shared" si="9"/>
        <v/>
      </c>
      <c r="W88">
        <f t="shared" si="9"/>
        <v>0</v>
      </c>
    </row>
    <row r="89" spans="2:23" x14ac:dyDescent="0.2">
      <c r="B89" s="42">
        <v>81</v>
      </c>
      <c r="C89" s="43">
        <f t="shared" si="7"/>
        <v>141862.56913748075</v>
      </c>
      <c r="D89" s="43"/>
      <c r="E89" s="42">
        <v>2018</v>
      </c>
      <c r="F89" s="8">
        <v>43761</v>
      </c>
      <c r="G89" s="42" t="s">
        <v>3</v>
      </c>
      <c r="H89" s="44">
        <v>0.99480000000000002</v>
      </c>
      <c r="I89" s="44"/>
      <c r="J89" s="42">
        <v>17.399999999999999</v>
      </c>
      <c r="K89" s="45">
        <f t="shared" si="6"/>
        <v>4255.8770741244225</v>
      </c>
      <c r="L89" s="46"/>
      <c r="M89" s="6">
        <f>IF(J89="","",(K89/J89)/LOOKUP(RIGHT($D$2,3),定数!$A$6:$A$13,定数!$B$6:$B$13))</f>
        <v>2.2235512403993849</v>
      </c>
      <c r="N89" s="42">
        <v>2018</v>
      </c>
      <c r="O89" s="8">
        <v>43762</v>
      </c>
      <c r="P89" s="44">
        <v>0.99653999999999998</v>
      </c>
      <c r="Q89" s="44"/>
      <c r="R89" s="47">
        <f>IF(P89="","",T89*M89*LOOKUP(RIGHT($D$2,3),定数!$A$6:$A$13,定数!$B$6:$B$13))</f>
        <v>-4255.8770741243334</v>
      </c>
      <c r="S89" s="47"/>
      <c r="T89" s="48">
        <f t="shared" si="8"/>
        <v>-17.399999999999636</v>
      </c>
      <c r="U89" s="48"/>
      <c r="V89" t="str">
        <f t="shared" si="9"/>
        <v/>
      </c>
      <c r="W89">
        <f t="shared" si="9"/>
        <v>1</v>
      </c>
    </row>
    <row r="90" spans="2:23" x14ac:dyDescent="0.2">
      <c r="B90" s="42">
        <v>82</v>
      </c>
      <c r="C90" s="43">
        <f t="shared" si="7"/>
        <v>137606.69206335643</v>
      </c>
      <c r="D90" s="43"/>
      <c r="E90" s="42">
        <v>2018</v>
      </c>
      <c r="F90" s="8">
        <v>43762</v>
      </c>
      <c r="G90" s="42" t="s">
        <v>3</v>
      </c>
      <c r="H90" s="44">
        <v>0.99443000000000004</v>
      </c>
      <c r="I90" s="44"/>
      <c r="J90" s="42">
        <v>8.1999999999999993</v>
      </c>
      <c r="K90" s="45">
        <f t="shared" si="6"/>
        <v>4128.2007619006927</v>
      </c>
      <c r="L90" s="46"/>
      <c r="M90" s="6">
        <f>IF(J90="","",(K90/J90)/LOOKUP(RIGHT($D$2,3),定数!$A$6:$A$13,定数!$B$6:$B$13))</f>
        <v>4.5767192482269321</v>
      </c>
      <c r="N90" s="42">
        <v>2018</v>
      </c>
      <c r="O90" s="8">
        <v>43762</v>
      </c>
      <c r="P90" s="44">
        <v>0.99524999999999997</v>
      </c>
      <c r="Q90" s="44"/>
      <c r="R90" s="47">
        <f>IF(P90="","",T90*M90*LOOKUP(RIGHT($D$2,3),定数!$A$6:$A$13,定数!$B$6:$B$13))</f>
        <v>-4128.2007619003498</v>
      </c>
      <c r="S90" s="47"/>
      <c r="T90" s="48">
        <f t="shared" si="8"/>
        <v>-8.1999999999993189</v>
      </c>
      <c r="U90" s="48"/>
      <c r="V90" t="str">
        <f t="shared" si="9"/>
        <v/>
      </c>
      <c r="W90">
        <f t="shared" si="9"/>
        <v>2</v>
      </c>
    </row>
    <row r="91" spans="2:23" x14ac:dyDescent="0.2">
      <c r="B91" s="42">
        <v>83</v>
      </c>
      <c r="C91" s="43">
        <f t="shared" si="7"/>
        <v>133478.49130145609</v>
      </c>
      <c r="D91" s="43"/>
      <c r="E91" s="42">
        <v>2018</v>
      </c>
      <c r="F91" s="8">
        <v>43767</v>
      </c>
      <c r="G91" s="42" t="s">
        <v>4</v>
      </c>
      <c r="H91" s="44">
        <v>1.00023</v>
      </c>
      <c r="I91" s="44"/>
      <c r="J91" s="42">
        <v>18.600000000000001</v>
      </c>
      <c r="K91" s="45">
        <f t="shared" si="6"/>
        <v>4004.3547390436825</v>
      </c>
      <c r="L91" s="46"/>
      <c r="M91" s="6">
        <f>IF(J91="","",(K91/J91)/LOOKUP(RIGHT($D$2,3),定数!$A$6:$A$13,定数!$B$6:$B$13))</f>
        <v>1.9571626290536082</v>
      </c>
      <c r="N91" s="42">
        <v>2018</v>
      </c>
      <c r="O91" s="8">
        <v>43768</v>
      </c>
      <c r="P91" s="44">
        <v>1.0024919999999999</v>
      </c>
      <c r="Q91" s="44"/>
      <c r="R91" s="47">
        <f>IF(P91="","",T91*M91*LOOKUP(RIGHT($D$2,3),定数!$A$6:$A$13,定数!$B$6:$B$13))</f>
        <v>4869.8120536111583</v>
      </c>
      <c r="S91" s="47"/>
      <c r="T91" s="48">
        <f t="shared" si="8"/>
        <v>22.619999999999862</v>
      </c>
      <c r="U91" s="48"/>
      <c r="V91" t="str">
        <f t="shared" ref="V91:W106" si="10">IF(S91&lt;&gt;"",IF(S91&lt;0,1+V90,0),"")</f>
        <v/>
      </c>
      <c r="W91">
        <f t="shared" si="10"/>
        <v>0</v>
      </c>
    </row>
    <row r="92" spans="2:23" x14ac:dyDescent="0.2">
      <c r="B92" s="42">
        <v>84</v>
      </c>
      <c r="C92" s="43">
        <f t="shared" si="7"/>
        <v>138348.30335506724</v>
      </c>
      <c r="D92" s="43"/>
      <c r="E92" s="42">
        <v>2018</v>
      </c>
      <c r="F92" s="8">
        <v>43767</v>
      </c>
      <c r="G92" s="42" t="s">
        <v>4</v>
      </c>
      <c r="H92" s="44">
        <v>0.99992999999999999</v>
      </c>
      <c r="I92" s="44"/>
      <c r="J92" s="42">
        <v>13.9</v>
      </c>
      <c r="K92" s="45">
        <f t="shared" si="6"/>
        <v>4150.4491006520175</v>
      </c>
      <c r="L92" s="46"/>
      <c r="M92" s="6">
        <f>IF(J92="","",(K92/J92)/LOOKUP(RIGHT($D$2,3),定数!$A$6:$A$13,定数!$B$6:$B$13))</f>
        <v>2.7144860043505674</v>
      </c>
      <c r="N92" s="42">
        <v>2018</v>
      </c>
      <c r="O92" s="8">
        <v>43768</v>
      </c>
      <c r="P92" s="44">
        <v>1.001595</v>
      </c>
      <c r="Q92" s="44"/>
      <c r="R92" s="47">
        <f>IF(P92="","",T92*M92*LOOKUP(RIGHT($D$2,3),定数!$A$6:$A$13,定数!$B$6:$B$13))</f>
        <v>4971.5811169681465</v>
      </c>
      <c r="S92" s="47"/>
      <c r="T92" s="48">
        <f t="shared" si="8"/>
        <v>16.650000000000276</v>
      </c>
      <c r="U92" s="48"/>
      <c r="V92" t="str">
        <f t="shared" si="10"/>
        <v/>
      </c>
      <c r="W92">
        <f t="shared" si="10"/>
        <v>0</v>
      </c>
    </row>
    <row r="93" spans="2:23" x14ac:dyDescent="0.2">
      <c r="B93" s="42">
        <v>85</v>
      </c>
      <c r="C93" s="43">
        <f t="shared" si="7"/>
        <v>143319.8844720354</v>
      </c>
      <c r="D93" s="43"/>
      <c r="E93" s="42">
        <v>2018</v>
      </c>
      <c r="F93" s="8">
        <v>43768</v>
      </c>
      <c r="G93" s="42" t="s">
        <v>4</v>
      </c>
      <c r="H93" s="44">
        <v>1.0021500000000001</v>
      </c>
      <c r="I93" s="44"/>
      <c r="J93" s="42">
        <v>5.8</v>
      </c>
      <c r="K93" s="45">
        <f t="shared" si="6"/>
        <v>4299.5965341610618</v>
      </c>
      <c r="L93" s="46"/>
      <c r="M93" s="6">
        <f>IF(J93="","",(K93/J93)/LOOKUP(RIGHT($D$2,3),定数!$A$6:$A$13,定数!$B$6:$B$13))</f>
        <v>6.7391795206286238</v>
      </c>
      <c r="N93" s="42">
        <v>2018</v>
      </c>
      <c r="O93" s="8">
        <v>43768</v>
      </c>
      <c r="P93" s="44">
        <v>1.0015700000000001</v>
      </c>
      <c r="Q93" s="44"/>
      <c r="R93" s="47">
        <f>IF(P93="","",T93*M93*LOOKUP(RIGHT($D$2,3),定数!$A$6:$A$13,定数!$B$6:$B$13))</f>
        <v>-4299.5965341612473</v>
      </c>
      <c r="S93" s="47"/>
      <c r="T93" s="48">
        <f t="shared" si="8"/>
        <v>-5.8000000000002494</v>
      </c>
      <c r="U93" s="48"/>
      <c r="V93" t="str">
        <f t="shared" si="10"/>
        <v/>
      </c>
      <c r="W93">
        <f t="shared" si="10"/>
        <v>1</v>
      </c>
    </row>
    <row r="94" spans="2:23" x14ac:dyDescent="0.2">
      <c r="B94" s="42">
        <v>86</v>
      </c>
      <c r="C94" s="43">
        <f t="shared" si="7"/>
        <v>139020.28793787415</v>
      </c>
      <c r="D94" s="43"/>
      <c r="E94" s="42">
        <v>2018</v>
      </c>
      <c r="F94" s="8">
        <v>43769</v>
      </c>
      <c r="G94" s="42" t="s">
        <v>4</v>
      </c>
      <c r="H94" s="44">
        <v>1.0054399999999999</v>
      </c>
      <c r="I94" s="44"/>
      <c r="J94" s="42">
        <v>6.1</v>
      </c>
      <c r="K94" s="45">
        <f t="shared" si="6"/>
        <v>4170.6086381362247</v>
      </c>
      <c r="L94" s="46"/>
      <c r="M94" s="6">
        <f>IF(J94="","",(K94/J94)/LOOKUP(RIGHT($D$2,3),定数!$A$6:$A$13,定数!$B$6:$B$13))</f>
        <v>6.2155121283699328</v>
      </c>
      <c r="N94" s="42">
        <v>2018</v>
      </c>
      <c r="O94" s="8">
        <v>43769</v>
      </c>
      <c r="P94" s="44">
        <v>1.0048299999999999</v>
      </c>
      <c r="Q94" s="44"/>
      <c r="R94" s="47">
        <f>IF(P94="","",T94*M94*LOOKUP(RIGHT($D$2,3),定数!$A$6:$A$13,定数!$B$6:$B$13))</f>
        <v>-4170.6086381362211</v>
      </c>
      <c r="S94" s="47"/>
      <c r="T94" s="48">
        <f t="shared" si="8"/>
        <v>-6.0999999999999943</v>
      </c>
      <c r="U94" s="48"/>
      <c r="V94" t="str">
        <f t="shared" si="10"/>
        <v/>
      </c>
      <c r="W94">
        <f t="shared" si="10"/>
        <v>2</v>
      </c>
    </row>
    <row r="95" spans="2:23" x14ac:dyDescent="0.2">
      <c r="B95" s="42">
        <v>87</v>
      </c>
      <c r="C95" s="43">
        <f t="shared" si="7"/>
        <v>134849.67929973794</v>
      </c>
      <c r="D95" s="43"/>
      <c r="E95" s="42">
        <v>2018</v>
      </c>
      <c r="F95" s="8">
        <v>43770</v>
      </c>
      <c r="G95" s="42" t="s">
        <v>4</v>
      </c>
      <c r="H95" s="44">
        <v>1.0058400000000001</v>
      </c>
      <c r="I95" s="44"/>
      <c r="J95" s="42">
        <v>25.7</v>
      </c>
      <c r="K95" s="45">
        <f t="shared" si="6"/>
        <v>4045.4903789921382</v>
      </c>
      <c r="L95" s="46"/>
      <c r="M95" s="6">
        <f>IF(J95="","",(K95/J95)/LOOKUP(RIGHT($D$2,3),定数!$A$6:$A$13,定数!$B$6:$B$13))</f>
        <v>1.4310188818507741</v>
      </c>
      <c r="N95" s="42">
        <v>2018</v>
      </c>
      <c r="O95" s="8">
        <v>43770</v>
      </c>
      <c r="P95" s="44">
        <v>1.009004</v>
      </c>
      <c r="Q95" s="44"/>
      <c r="R95" s="47">
        <f>IF(P95="","",T95*M95*LOOKUP(RIGHT($D$2,3),定数!$A$6:$A$13,定数!$B$6:$B$13))</f>
        <v>4980.5181163933466</v>
      </c>
      <c r="S95" s="47"/>
      <c r="T95" s="48">
        <f t="shared" si="8"/>
        <v>31.639999999999446</v>
      </c>
      <c r="U95" s="48"/>
      <c r="V95" t="str">
        <f t="shared" si="10"/>
        <v/>
      </c>
      <c r="W95">
        <f t="shared" si="10"/>
        <v>0</v>
      </c>
    </row>
    <row r="96" spans="2:23" x14ac:dyDescent="0.2">
      <c r="B96" s="42">
        <v>88</v>
      </c>
      <c r="C96" s="43">
        <f t="shared" si="7"/>
        <v>139830.1974161313</v>
      </c>
      <c r="D96" s="43"/>
      <c r="E96" s="42">
        <v>2018</v>
      </c>
      <c r="F96" s="8">
        <v>43771</v>
      </c>
      <c r="G96" s="42" t="s">
        <v>3</v>
      </c>
      <c r="H96" s="44">
        <v>1.0010600000000001</v>
      </c>
      <c r="I96" s="44"/>
      <c r="J96" s="42">
        <v>11.3</v>
      </c>
      <c r="K96" s="45">
        <f t="shared" si="6"/>
        <v>4194.9059224839384</v>
      </c>
      <c r="L96" s="46"/>
      <c r="M96" s="6">
        <f>IF(J96="","",(K96/J96)/LOOKUP(RIGHT($D$2,3),定数!$A$6:$A$13,定数!$B$6:$B$13))</f>
        <v>3.3748237509927099</v>
      </c>
      <c r="N96" s="42">
        <v>2018</v>
      </c>
      <c r="O96" s="8">
        <v>43771</v>
      </c>
      <c r="P96" s="44">
        <v>0.99972499999999997</v>
      </c>
      <c r="Q96" s="44"/>
      <c r="R96" s="47">
        <f>IF(P96="","",T96*M96*LOOKUP(RIGHT($D$2,3),定数!$A$6:$A$13,定数!$B$6:$B$13))</f>
        <v>4955.9286783331145</v>
      </c>
      <c r="S96" s="47"/>
      <c r="T96" s="48">
        <f t="shared" si="8"/>
        <v>13.350000000000861</v>
      </c>
      <c r="U96" s="48"/>
      <c r="V96" t="str">
        <f t="shared" si="10"/>
        <v/>
      </c>
      <c r="W96">
        <f t="shared" si="10"/>
        <v>0</v>
      </c>
    </row>
    <row r="97" spans="2:23" x14ac:dyDescent="0.2">
      <c r="B97" s="42">
        <v>89</v>
      </c>
      <c r="C97" s="43">
        <f t="shared" si="7"/>
        <v>144786.12609446442</v>
      </c>
      <c r="D97" s="43"/>
      <c r="E97" s="42">
        <v>2018</v>
      </c>
      <c r="F97" s="8">
        <v>43774</v>
      </c>
      <c r="G97" s="42" t="s">
        <v>3</v>
      </c>
      <c r="H97" s="44">
        <v>1.0035700000000001</v>
      </c>
      <c r="I97" s="44"/>
      <c r="J97" s="42">
        <v>7</v>
      </c>
      <c r="K97" s="45">
        <f t="shared" si="6"/>
        <v>4343.5837828339327</v>
      </c>
      <c r="L97" s="46"/>
      <c r="M97" s="6">
        <f>IF(J97="","",(K97/J97)/LOOKUP(RIGHT($D$2,3),定数!$A$6:$A$13,定数!$B$6:$B$13))</f>
        <v>5.6410178997843277</v>
      </c>
      <c r="N97" s="42">
        <v>2018</v>
      </c>
      <c r="O97" s="8">
        <v>43774</v>
      </c>
      <c r="P97" s="44">
        <v>1.00427</v>
      </c>
      <c r="Q97" s="44"/>
      <c r="R97" s="47">
        <f>IF(P97="","",T97*M97*LOOKUP(RIGHT($D$2,3),定数!$A$6:$A$13,定数!$B$6:$B$13))</f>
        <v>-4343.5837828334534</v>
      </c>
      <c r="S97" s="47"/>
      <c r="T97" s="48">
        <f t="shared" si="8"/>
        <v>-6.9999999999992291</v>
      </c>
      <c r="U97" s="48"/>
      <c r="V97" t="str">
        <f t="shared" si="10"/>
        <v/>
      </c>
      <c r="W97">
        <f t="shared" si="10"/>
        <v>1</v>
      </c>
    </row>
    <row r="98" spans="2:23" x14ac:dyDescent="0.2">
      <c r="B98" s="42">
        <v>90</v>
      </c>
      <c r="C98" s="43">
        <f t="shared" si="7"/>
        <v>140442.54231163097</v>
      </c>
      <c r="D98" s="43"/>
      <c r="E98" s="42">
        <v>2018</v>
      </c>
      <c r="F98" s="8">
        <v>43774</v>
      </c>
      <c r="G98" s="42" t="s">
        <v>4</v>
      </c>
      <c r="H98" s="44">
        <v>1.0044900000000001</v>
      </c>
      <c r="I98" s="44"/>
      <c r="J98" s="42">
        <v>13.9</v>
      </c>
      <c r="K98" s="45">
        <f t="shared" si="6"/>
        <v>4213.2762693489285</v>
      </c>
      <c r="L98" s="46"/>
      <c r="M98" s="6">
        <f>IF(J98="","",(K98/J98)/LOOKUP(RIGHT($D$2,3),定数!$A$6:$A$13,定数!$B$6:$B$13))</f>
        <v>2.7555763697507705</v>
      </c>
      <c r="N98" s="42">
        <v>2018</v>
      </c>
      <c r="O98" s="8">
        <v>43774</v>
      </c>
      <c r="P98" s="44">
        <v>1.0061549999999999</v>
      </c>
      <c r="Q98" s="44"/>
      <c r="R98" s="47">
        <f>IF(P98="","",T98*M98*LOOKUP(RIGHT($D$2,3),定数!$A$6:$A$13,定数!$B$6:$B$13))</f>
        <v>5046.8381211979467</v>
      </c>
      <c r="S98" s="47"/>
      <c r="T98" s="48">
        <f t="shared" si="8"/>
        <v>16.649999999998055</v>
      </c>
      <c r="U98" s="48"/>
      <c r="V98" t="str">
        <f t="shared" si="10"/>
        <v/>
      </c>
      <c r="W98">
        <f t="shared" si="10"/>
        <v>0</v>
      </c>
    </row>
    <row r="99" spans="2:23" x14ac:dyDescent="0.2">
      <c r="B99" s="42">
        <v>91</v>
      </c>
      <c r="C99" s="43">
        <f t="shared" si="7"/>
        <v>145489.38043282891</v>
      </c>
      <c r="D99" s="43"/>
      <c r="E99" s="42">
        <v>2018</v>
      </c>
      <c r="F99" s="8">
        <v>43775</v>
      </c>
      <c r="G99" s="42" t="s">
        <v>3</v>
      </c>
      <c r="H99" s="44">
        <v>1.00352</v>
      </c>
      <c r="I99" s="44"/>
      <c r="J99" s="42">
        <v>10.1</v>
      </c>
      <c r="K99" s="45">
        <f t="shared" si="6"/>
        <v>4364.6814129848672</v>
      </c>
      <c r="L99" s="46"/>
      <c r="M99" s="6">
        <f>IF(J99="","",(K99/J99)/LOOKUP(RIGHT($D$2,3),定数!$A$6:$A$13,定数!$B$6:$B$13))</f>
        <v>3.9286061322996106</v>
      </c>
      <c r="N99" s="42">
        <v>2018</v>
      </c>
      <c r="O99" s="8">
        <v>43775</v>
      </c>
      <c r="P99" s="44">
        <v>1.0045299999999999</v>
      </c>
      <c r="Q99" s="44"/>
      <c r="R99" s="47">
        <f>IF(P99="","",T99*M99*LOOKUP(RIGHT($D$2,3),定数!$A$6:$A$13,定数!$B$6:$B$13))</f>
        <v>-4364.6814129846744</v>
      </c>
      <c r="S99" s="47"/>
      <c r="T99" s="48">
        <f t="shared" si="8"/>
        <v>-10.099999999999554</v>
      </c>
      <c r="U99" s="48"/>
      <c r="V99" t="str">
        <f t="shared" si="10"/>
        <v/>
      </c>
      <c r="W99">
        <f t="shared" si="10"/>
        <v>1</v>
      </c>
    </row>
    <row r="100" spans="2:23" x14ac:dyDescent="0.2">
      <c r="B100" s="42">
        <v>92</v>
      </c>
      <c r="C100" s="43">
        <f t="shared" si="7"/>
        <v>141124.69901984424</v>
      </c>
      <c r="D100" s="43"/>
      <c r="E100" s="42">
        <v>2018</v>
      </c>
      <c r="F100" s="8">
        <v>43776</v>
      </c>
      <c r="G100" s="42" t="s">
        <v>3</v>
      </c>
      <c r="H100" s="44">
        <v>1.00329</v>
      </c>
      <c r="I100" s="44"/>
      <c r="J100" s="42">
        <v>8.5</v>
      </c>
      <c r="K100" s="45">
        <f t="shared" si="6"/>
        <v>4233.7409705953269</v>
      </c>
      <c r="L100" s="46"/>
      <c r="M100" s="6">
        <f>IF(J100="","",(K100/J100)/LOOKUP(RIGHT($D$2,3),定数!$A$6:$A$13,定数!$B$6:$B$13))</f>
        <v>4.5280652091928628</v>
      </c>
      <c r="N100" s="42">
        <v>2018</v>
      </c>
      <c r="O100" s="8">
        <v>43776</v>
      </c>
      <c r="P100" s="44">
        <v>1.002311</v>
      </c>
      <c r="Q100" s="44"/>
      <c r="R100" s="47">
        <f>IF(P100="","",T100*M100*LOOKUP(RIGHT($D$2,3),定数!$A$6:$A$13,定数!$B$6:$B$13))</f>
        <v>4876.2734237801078</v>
      </c>
      <c r="S100" s="47"/>
      <c r="T100" s="48">
        <f t="shared" si="8"/>
        <v>9.7900000000006315</v>
      </c>
      <c r="U100" s="48"/>
      <c r="V100" t="str">
        <f t="shared" si="10"/>
        <v/>
      </c>
      <c r="W100">
        <f t="shared" si="10"/>
        <v>0</v>
      </c>
    </row>
    <row r="101" spans="2:23" x14ac:dyDescent="0.2">
      <c r="B101" s="42">
        <v>93</v>
      </c>
      <c r="C101" s="43">
        <f t="shared" si="7"/>
        <v>146000.97244362434</v>
      </c>
      <c r="D101" s="43"/>
      <c r="E101" s="42">
        <v>2018</v>
      </c>
      <c r="F101" s="8">
        <v>43777</v>
      </c>
      <c r="G101" s="42" t="s">
        <v>4</v>
      </c>
      <c r="H101" s="44">
        <v>1.0027699999999999</v>
      </c>
      <c r="I101" s="44"/>
      <c r="J101" s="42">
        <v>11</v>
      </c>
      <c r="K101" s="45">
        <f t="shared" si="6"/>
        <v>4380.0291733087297</v>
      </c>
      <c r="L101" s="46"/>
      <c r="M101" s="6">
        <f>IF(J101="","",(K101/J101)/LOOKUP(RIGHT($D$2,3),定数!$A$6:$A$13,定数!$B$6:$B$13))</f>
        <v>3.6198588209163058</v>
      </c>
      <c r="N101" s="42">
        <v>2018</v>
      </c>
      <c r="O101" s="8">
        <v>43778</v>
      </c>
      <c r="P101" s="44">
        <v>1.004067</v>
      </c>
      <c r="Q101" s="44"/>
      <c r="R101" s="47">
        <f>IF(P101="","",T101*M101*LOOKUP(RIGHT($D$2,3),定数!$A$6:$A$13,定数!$B$6:$B$13))</f>
        <v>5164.4525798017066</v>
      </c>
      <c r="S101" s="47"/>
      <c r="T101" s="48">
        <f t="shared" si="8"/>
        <v>12.970000000001036</v>
      </c>
      <c r="U101" s="48"/>
      <c r="V101" t="str">
        <f t="shared" si="10"/>
        <v/>
      </c>
      <c r="W101">
        <f t="shared" si="10"/>
        <v>0</v>
      </c>
    </row>
    <row r="102" spans="2:23" x14ac:dyDescent="0.2">
      <c r="B102" s="42">
        <v>94</v>
      </c>
      <c r="C102" s="43">
        <f t="shared" si="7"/>
        <v>151165.42502342604</v>
      </c>
      <c r="D102" s="43"/>
      <c r="E102" s="42">
        <v>2018</v>
      </c>
      <c r="F102" s="8">
        <v>43779</v>
      </c>
      <c r="G102" s="42" t="s">
        <v>3</v>
      </c>
      <c r="H102" s="44">
        <v>1.00515</v>
      </c>
      <c r="I102" s="44"/>
      <c r="J102" s="42">
        <v>8.6</v>
      </c>
      <c r="K102" s="45">
        <f t="shared" si="6"/>
        <v>4534.9627507027808</v>
      </c>
      <c r="L102" s="46"/>
      <c r="M102" s="6">
        <f>IF(J102="","",(K102/J102)/LOOKUP(RIGHT($D$2,3),定数!$A$6:$A$13,定数!$B$6:$B$13))</f>
        <v>4.7938295461974434</v>
      </c>
      <c r="N102" s="42">
        <v>2018</v>
      </c>
      <c r="O102" s="8">
        <v>43781</v>
      </c>
      <c r="P102" s="44">
        <v>1.0060100000000001</v>
      </c>
      <c r="Q102" s="44"/>
      <c r="R102" s="47">
        <f>IF(P102="","",T102*M102*LOOKUP(RIGHT($D$2,3),定数!$A$6:$A$13,定数!$B$6:$B$13))</f>
        <v>-4534.9627507032183</v>
      </c>
      <c r="S102" s="47"/>
      <c r="T102" s="48">
        <f t="shared" si="8"/>
        <v>-8.6000000000008292</v>
      </c>
      <c r="U102" s="48"/>
      <c r="V102" t="str">
        <f t="shared" si="10"/>
        <v/>
      </c>
      <c r="W102">
        <f t="shared" si="10"/>
        <v>1</v>
      </c>
    </row>
    <row r="103" spans="2:23" x14ac:dyDescent="0.2">
      <c r="B103" s="42">
        <v>95</v>
      </c>
      <c r="C103" s="43">
        <f t="shared" si="7"/>
        <v>146630.46227272283</v>
      </c>
      <c r="D103" s="43"/>
      <c r="E103" s="42">
        <v>2018</v>
      </c>
      <c r="F103" s="8">
        <v>43793</v>
      </c>
      <c r="G103" s="42" t="s">
        <v>4</v>
      </c>
      <c r="H103" s="44">
        <v>0.99756</v>
      </c>
      <c r="I103" s="44"/>
      <c r="J103" s="42">
        <v>14</v>
      </c>
      <c r="K103" s="45">
        <f t="shared" si="6"/>
        <v>4398.9138681816848</v>
      </c>
      <c r="L103" s="46"/>
      <c r="M103" s="6">
        <f>IF(J103="","",(K103/J103)/LOOKUP(RIGHT($D$2,3),定数!$A$6:$A$13,定数!$B$6:$B$13))</f>
        <v>2.8564375767413539</v>
      </c>
      <c r="N103" s="42">
        <v>2018</v>
      </c>
      <c r="O103" s="8">
        <v>43795</v>
      </c>
      <c r="P103" s="44">
        <v>0.99616000000000005</v>
      </c>
      <c r="Q103" s="44"/>
      <c r="R103" s="47">
        <f>IF(P103="","",T103*M103*LOOKUP(RIGHT($D$2,3),定数!$A$6:$A$13,定数!$B$6:$B$13))</f>
        <v>-4398.9138681815493</v>
      </c>
      <c r="S103" s="47"/>
      <c r="T103" s="48">
        <f t="shared" si="8"/>
        <v>-13.999999999999568</v>
      </c>
      <c r="U103" s="48"/>
      <c r="V103" t="str">
        <f t="shared" si="10"/>
        <v/>
      </c>
      <c r="W103">
        <f t="shared" si="10"/>
        <v>2</v>
      </c>
    </row>
    <row r="104" spans="2:23" x14ac:dyDescent="0.2">
      <c r="B104" s="42">
        <v>96</v>
      </c>
      <c r="C104" s="43">
        <f t="shared" si="7"/>
        <v>142231.54840454127</v>
      </c>
      <c r="D104" s="43"/>
      <c r="E104" s="42">
        <v>2018</v>
      </c>
      <c r="F104" s="8">
        <v>43796</v>
      </c>
      <c r="G104" s="42" t="s">
        <v>4</v>
      </c>
      <c r="H104" s="44">
        <v>0.99821000000000004</v>
      </c>
      <c r="I104" s="44"/>
      <c r="J104" s="42">
        <v>23.7</v>
      </c>
      <c r="K104" s="45">
        <f t="shared" si="6"/>
        <v>4266.9464521362379</v>
      </c>
      <c r="L104" s="46"/>
      <c r="M104" s="6">
        <f>IF(J104="","",(K104/J104)/LOOKUP(RIGHT($D$2,3),定数!$A$6:$A$13,定数!$B$6:$B$13))</f>
        <v>1.6367266789935704</v>
      </c>
      <c r="N104" s="42">
        <v>2018</v>
      </c>
      <c r="O104" s="8">
        <v>43796</v>
      </c>
      <c r="P104" s="44">
        <v>0.99583999999999995</v>
      </c>
      <c r="Q104" s="44"/>
      <c r="R104" s="47">
        <f>IF(P104="","",T104*M104*LOOKUP(RIGHT($D$2,3),定数!$A$6:$A$13,定数!$B$6:$B$13))</f>
        <v>-4266.946452136408</v>
      </c>
      <c r="S104" s="47"/>
      <c r="T104" s="48">
        <f t="shared" si="8"/>
        <v>-23.700000000000941</v>
      </c>
      <c r="U104" s="48"/>
      <c r="V104" t="str">
        <f t="shared" si="10"/>
        <v/>
      </c>
      <c r="W104">
        <f t="shared" si="10"/>
        <v>3</v>
      </c>
    </row>
    <row r="105" spans="2:23" x14ac:dyDescent="0.2">
      <c r="B105" s="42">
        <v>97</v>
      </c>
      <c r="C105" s="43">
        <f t="shared" si="7"/>
        <v>137964.60195240486</v>
      </c>
      <c r="D105" s="43"/>
      <c r="E105" s="42">
        <v>2018</v>
      </c>
      <c r="F105" s="8">
        <v>43806</v>
      </c>
      <c r="G105" s="42" t="s">
        <v>3</v>
      </c>
      <c r="H105" s="44">
        <v>0.99267000000000005</v>
      </c>
      <c r="I105" s="44"/>
      <c r="J105" s="42">
        <v>11.2</v>
      </c>
      <c r="K105" s="45">
        <f t="shared" si="6"/>
        <v>4138.9380585721456</v>
      </c>
      <c r="L105" s="46"/>
      <c r="M105" s="6">
        <f>IF(J105="","",(K105/J105)/LOOKUP(RIGHT($D$2,3),定数!$A$6:$A$13,定数!$B$6:$B$13))</f>
        <v>3.3595276449449236</v>
      </c>
      <c r="N105" s="42">
        <v>2018</v>
      </c>
      <c r="O105" s="8">
        <v>43806</v>
      </c>
      <c r="P105" s="44">
        <v>0.99378999999999995</v>
      </c>
      <c r="Q105" s="44"/>
      <c r="R105" s="47">
        <f>IF(P105="","",T105*M105*LOOKUP(RIGHT($D$2,3),定数!$A$6:$A$13,定数!$B$6:$B$13))</f>
        <v>-4138.9380585717718</v>
      </c>
      <c r="S105" s="47"/>
      <c r="T105" s="48">
        <f t="shared" si="8"/>
        <v>-11.199999999998989</v>
      </c>
      <c r="U105" s="48"/>
      <c r="V105" t="str">
        <f t="shared" si="10"/>
        <v/>
      </c>
      <c r="W105">
        <f t="shared" si="10"/>
        <v>4</v>
      </c>
    </row>
    <row r="106" spans="2:23" x14ac:dyDescent="0.2">
      <c r="B106" s="42">
        <v>98</v>
      </c>
      <c r="C106" s="43">
        <f t="shared" si="7"/>
        <v>133825.66389383309</v>
      </c>
      <c r="D106" s="43"/>
      <c r="E106" s="42">
        <v>2018</v>
      </c>
      <c r="F106" s="8">
        <v>43810</v>
      </c>
      <c r="G106" s="42" t="s">
        <v>4</v>
      </c>
      <c r="H106" s="44">
        <v>0.99026999999999998</v>
      </c>
      <c r="I106" s="44"/>
      <c r="J106" s="42">
        <v>20</v>
      </c>
      <c r="K106" s="45">
        <f t="shared" si="6"/>
        <v>4014.7699168149925</v>
      </c>
      <c r="L106" s="46"/>
      <c r="M106" s="6">
        <f>IF(J106="","",(K106/J106)/LOOKUP(RIGHT($D$2,3),定数!$A$6:$A$13,定数!$B$6:$B$13))</f>
        <v>1.8248954167340876</v>
      </c>
      <c r="N106" s="42">
        <v>2018</v>
      </c>
      <c r="O106" s="8">
        <v>43810</v>
      </c>
      <c r="P106" s="44">
        <v>0.98826999999999998</v>
      </c>
      <c r="Q106" s="44"/>
      <c r="R106" s="47">
        <f>IF(P106="","",T106*M106*LOOKUP(RIGHT($D$2,3),定数!$A$6:$A$13,定数!$B$6:$B$13))</f>
        <v>-4014.7699168149961</v>
      </c>
      <c r="S106" s="47"/>
      <c r="T106" s="48">
        <f t="shared" si="8"/>
        <v>-20.000000000000018</v>
      </c>
      <c r="U106" s="48"/>
      <c r="V106" t="str">
        <f t="shared" si="10"/>
        <v/>
      </c>
      <c r="W106">
        <f t="shared" si="10"/>
        <v>5</v>
      </c>
    </row>
    <row r="107" spans="2:23" x14ac:dyDescent="0.2">
      <c r="B107" s="42">
        <v>99</v>
      </c>
      <c r="C107" s="43">
        <f t="shared" si="7"/>
        <v>129810.89397701809</v>
      </c>
      <c r="D107" s="43"/>
      <c r="E107" s="42">
        <v>2018</v>
      </c>
      <c r="F107" s="8">
        <v>43816</v>
      </c>
      <c r="G107" s="42" t="s">
        <v>4</v>
      </c>
      <c r="H107" s="44">
        <v>0.99843999999999999</v>
      </c>
      <c r="I107" s="44"/>
      <c r="J107" s="42">
        <v>28.9</v>
      </c>
      <c r="K107" s="45">
        <f t="shared" si="6"/>
        <v>3894.3268193105423</v>
      </c>
      <c r="L107" s="46"/>
      <c r="M107" s="6">
        <f>IF(J107="","",(K107/J107)/LOOKUP(RIGHT($D$2,3),定数!$A$6:$A$13,定数!$B$6:$B$13))</f>
        <v>1.2250163005066192</v>
      </c>
      <c r="N107" s="42">
        <v>2018</v>
      </c>
      <c r="O107" s="8">
        <v>43816</v>
      </c>
      <c r="P107" s="44">
        <v>0.99555000000000005</v>
      </c>
      <c r="Q107" s="44"/>
      <c r="R107" s="47">
        <f>IF(P107="","",T107*M107*LOOKUP(RIGHT($D$2,3),定数!$A$6:$A$13,定数!$B$6:$B$13))</f>
        <v>-3894.3268193104727</v>
      </c>
      <c r="S107" s="47"/>
      <c r="T107" s="48">
        <f t="shared" si="8"/>
        <v>-28.89999999999948</v>
      </c>
      <c r="U107" s="48"/>
      <c r="V107" t="str">
        <f t="shared" ref="V107:W108" si="11">IF(S107&lt;&gt;"",IF(S107&lt;0,1+V106,0),"")</f>
        <v/>
      </c>
      <c r="W107">
        <f t="shared" si="11"/>
        <v>6</v>
      </c>
    </row>
    <row r="108" spans="2:23" x14ac:dyDescent="0.2">
      <c r="B108" s="42">
        <v>100</v>
      </c>
      <c r="C108" s="43">
        <f t="shared" si="7"/>
        <v>125916.56715770761</v>
      </c>
      <c r="D108" s="43"/>
      <c r="E108" s="42">
        <v>2018</v>
      </c>
      <c r="F108" s="8">
        <v>43823</v>
      </c>
      <c r="G108" s="42" t="s">
        <v>4</v>
      </c>
      <c r="H108" s="44">
        <v>0.99468000000000001</v>
      </c>
      <c r="I108" s="44"/>
      <c r="J108" s="42">
        <v>17.7</v>
      </c>
      <c r="K108" s="45">
        <f t="shared" si="6"/>
        <v>3777.4970147312283</v>
      </c>
      <c r="L108" s="46"/>
      <c r="M108" s="6">
        <f>IF(J108="","",(K108/J108)/LOOKUP(RIGHT($D$2,3),定数!$A$6:$A$13,定数!$B$6:$B$13))</f>
        <v>1.9401628221526597</v>
      </c>
      <c r="N108" s="42">
        <v>2018</v>
      </c>
      <c r="O108" s="8">
        <v>43823</v>
      </c>
      <c r="P108" s="44">
        <v>0.99290999999999996</v>
      </c>
      <c r="Q108" s="44"/>
      <c r="R108" s="47">
        <f>IF(P108="","",T108*M108*LOOKUP(RIGHT($D$2,3),定数!$A$6:$A$13,定数!$B$6:$B$13))</f>
        <v>-3777.4970147313334</v>
      </c>
      <c r="S108" s="47"/>
      <c r="T108" s="48">
        <f t="shared" si="8"/>
        <v>-17.700000000000493</v>
      </c>
      <c r="U108" s="48"/>
      <c r="V108" t="str">
        <f t="shared" si="11"/>
        <v/>
      </c>
      <c r="W108">
        <f t="shared" si="11"/>
        <v>7</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B2681C07-DA95-4EBB-AB15-D202AE350D50}">
      <formula1>"買,売"</formula1>
    </dataValidation>
  </dataValidations>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3206A-B44C-468E-ADAE-D9772CDB18CA}">
  <dimension ref="B2:W109"/>
  <sheetViews>
    <sheetView zoomScale="115" zoomScaleNormal="115" workbookViewId="0">
      <pane ySplit="8" topLeftCell="A97" activePane="bottomLeft" state="frozen"/>
      <selection pane="bottomLeft" activeCell="R3" sqref="R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61" t="s">
        <v>5</v>
      </c>
      <c r="C2" s="61"/>
      <c r="D2" s="80" t="s">
        <v>60</v>
      </c>
      <c r="E2" s="80"/>
      <c r="F2" s="61" t="s">
        <v>6</v>
      </c>
      <c r="G2" s="61"/>
      <c r="H2" s="76" t="s">
        <v>62</v>
      </c>
      <c r="I2" s="76"/>
      <c r="J2" s="61" t="s">
        <v>7</v>
      </c>
      <c r="K2" s="61"/>
      <c r="L2" s="81">
        <v>300000</v>
      </c>
      <c r="M2" s="80"/>
      <c r="N2" s="61" t="s">
        <v>8</v>
      </c>
      <c r="O2" s="61"/>
      <c r="P2" s="77">
        <f>SUM(L2,D4)</f>
        <v>150347.76928057332</v>
      </c>
      <c r="Q2" s="76"/>
      <c r="R2" s="1"/>
      <c r="S2" s="1"/>
      <c r="T2" s="1"/>
    </row>
    <row r="3" spans="2:23" ht="57" customHeight="1" x14ac:dyDescent="0.2">
      <c r="B3" s="61" t="s">
        <v>9</v>
      </c>
      <c r="C3" s="61"/>
      <c r="D3" s="78" t="s">
        <v>38</v>
      </c>
      <c r="E3" s="78"/>
      <c r="F3" s="78"/>
      <c r="G3" s="78"/>
      <c r="H3" s="78"/>
      <c r="I3" s="78"/>
      <c r="J3" s="61" t="s">
        <v>10</v>
      </c>
      <c r="K3" s="61"/>
      <c r="L3" s="78" t="s">
        <v>58</v>
      </c>
      <c r="M3" s="79"/>
      <c r="N3" s="79"/>
      <c r="O3" s="79"/>
      <c r="P3" s="79"/>
      <c r="Q3" s="79"/>
      <c r="R3" s="1"/>
      <c r="S3" s="1"/>
    </row>
    <row r="4" spans="2:23" x14ac:dyDescent="0.2">
      <c r="B4" s="61" t="s">
        <v>11</v>
      </c>
      <c r="C4" s="61"/>
      <c r="D4" s="59">
        <f>SUM($R$9:$S$993)</f>
        <v>-149652.23071942668</v>
      </c>
      <c r="E4" s="59"/>
      <c r="F4" s="61" t="s">
        <v>12</v>
      </c>
      <c r="G4" s="61"/>
      <c r="H4" s="75">
        <f>SUM($T$9:$U$108)</f>
        <v>-288.88000000000574</v>
      </c>
      <c r="I4" s="76"/>
      <c r="J4" s="58" t="s">
        <v>13</v>
      </c>
      <c r="K4" s="58"/>
      <c r="L4" s="77">
        <f>MAX($C$9:$D$990)-C9</f>
        <v>27278.943941794976</v>
      </c>
      <c r="M4" s="77"/>
      <c r="N4" s="58" t="s">
        <v>14</v>
      </c>
      <c r="O4" s="58"/>
      <c r="P4" s="59">
        <f>SUMIF(R9:S990,"&lt;0",R9:S990)</f>
        <v>-447382.14499073348</v>
      </c>
      <c r="Q4" s="59"/>
      <c r="R4" s="1"/>
      <c r="S4" s="1"/>
      <c r="T4" s="1"/>
    </row>
    <row r="5" spans="2:23" x14ac:dyDescent="0.2">
      <c r="B5" s="40" t="s">
        <v>15</v>
      </c>
      <c r="C5" s="39">
        <f>COUNTIF($R$9:$R$990,"&gt;0")</f>
        <v>33</v>
      </c>
      <c r="D5" s="38" t="s">
        <v>16</v>
      </c>
      <c r="E5" s="16">
        <f>COUNTIF($R$9:$R$990,"&lt;0")</f>
        <v>67</v>
      </c>
      <c r="F5" s="38" t="s">
        <v>17</v>
      </c>
      <c r="G5" s="39">
        <f>COUNTIF($R$9:$R$990,"=0")</f>
        <v>0</v>
      </c>
      <c r="H5" s="38" t="s">
        <v>18</v>
      </c>
      <c r="I5" s="3">
        <f>C5/SUM(C5,E5,G5)</f>
        <v>0.33</v>
      </c>
      <c r="J5" s="60" t="s">
        <v>19</v>
      </c>
      <c r="K5" s="61"/>
      <c r="L5" s="62">
        <f>MAX(V9:V993)</f>
        <v>3</v>
      </c>
      <c r="M5" s="63"/>
      <c r="N5" s="18" t="s">
        <v>20</v>
      </c>
      <c r="O5" s="9"/>
      <c r="P5" s="62">
        <f>MAX(W9:W993)</f>
        <v>10</v>
      </c>
      <c r="Q5" s="63"/>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4" t="s">
        <v>21</v>
      </c>
      <c r="C7" s="66" t="s">
        <v>22</v>
      </c>
      <c r="D7" s="67"/>
      <c r="E7" s="70" t="s">
        <v>23</v>
      </c>
      <c r="F7" s="71"/>
      <c r="G7" s="71"/>
      <c r="H7" s="71"/>
      <c r="I7" s="54"/>
      <c r="J7" s="72" t="s">
        <v>24</v>
      </c>
      <c r="K7" s="73"/>
      <c r="L7" s="56"/>
      <c r="M7" s="74" t="s">
        <v>25</v>
      </c>
      <c r="N7" s="49" t="s">
        <v>26</v>
      </c>
      <c r="O7" s="50"/>
      <c r="P7" s="50"/>
      <c r="Q7" s="51"/>
      <c r="R7" s="52" t="s">
        <v>27</v>
      </c>
      <c r="S7" s="52"/>
      <c r="T7" s="52"/>
      <c r="U7" s="52"/>
    </row>
    <row r="8" spans="2:23" x14ac:dyDescent="0.2">
      <c r="B8" s="65"/>
      <c r="C8" s="68"/>
      <c r="D8" s="69"/>
      <c r="E8" s="19" t="s">
        <v>28</v>
      </c>
      <c r="F8" s="19" t="s">
        <v>29</v>
      </c>
      <c r="G8" s="19" t="s">
        <v>30</v>
      </c>
      <c r="H8" s="53" t="s">
        <v>31</v>
      </c>
      <c r="I8" s="54"/>
      <c r="J8" s="4" t="s">
        <v>32</v>
      </c>
      <c r="K8" s="55" t="s">
        <v>33</v>
      </c>
      <c r="L8" s="56"/>
      <c r="M8" s="74"/>
      <c r="N8" s="5" t="s">
        <v>28</v>
      </c>
      <c r="O8" s="5" t="s">
        <v>29</v>
      </c>
      <c r="P8" s="57" t="s">
        <v>31</v>
      </c>
      <c r="Q8" s="51"/>
      <c r="R8" s="52" t="s">
        <v>34</v>
      </c>
      <c r="S8" s="52"/>
      <c r="T8" s="52" t="s">
        <v>32</v>
      </c>
      <c r="U8" s="52"/>
    </row>
    <row r="9" spans="2:23" x14ac:dyDescent="0.2">
      <c r="B9" s="42">
        <v>1</v>
      </c>
      <c r="C9" s="43">
        <f>L2</f>
        <v>300000</v>
      </c>
      <c r="D9" s="43"/>
      <c r="E9" s="42">
        <v>2018</v>
      </c>
      <c r="F9" s="8">
        <v>43468</v>
      </c>
      <c r="G9" s="42" t="s">
        <v>3</v>
      </c>
      <c r="H9" s="44">
        <v>0.97141</v>
      </c>
      <c r="I9" s="44"/>
      <c r="J9" s="42">
        <v>10</v>
      </c>
      <c r="K9" s="45">
        <f t="shared" ref="K9:K72" si="0">IF(J9="","",C9*0.03)</f>
        <v>9000</v>
      </c>
      <c r="L9" s="46"/>
      <c r="M9" s="6">
        <f>IF(J9="","",(K9/J9)/LOOKUP(RIGHT($D$2,3),定数!$A$6:$A$13,定数!$B$6:$B$13))</f>
        <v>8.1818181818181817</v>
      </c>
      <c r="N9" s="42">
        <v>2018</v>
      </c>
      <c r="O9" s="8">
        <v>43468</v>
      </c>
      <c r="P9" s="44">
        <v>0.97241</v>
      </c>
      <c r="Q9" s="44"/>
      <c r="R9" s="47">
        <f>IF(P9="","",T9*M9*LOOKUP(RIGHT($D$2,3),定数!$A$6:$A$13,定数!$B$6:$B$13))</f>
        <v>-9000.0000000000073</v>
      </c>
      <c r="S9" s="47"/>
      <c r="T9" s="48">
        <f>IF(P9="","",IF(G9="買",(P9-H9),(H9-P9))*IF(RIGHT($D$2,3)="JPY",100,10000))</f>
        <v>-10.000000000000009</v>
      </c>
      <c r="U9" s="48"/>
      <c r="V9" s="35">
        <f>IF(T9&lt;&gt;"",IF(T9&gt;0,1+V8,0),"")</f>
        <v>0</v>
      </c>
      <c r="W9">
        <f>IF(T9&lt;&gt;"",IF(T9&lt;0,1+W8,0),"")</f>
        <v>1</v>
      </c>
    </row>
    <row r="10" spans="2:23" x14ac:dyDescent="0.2">
      <c r="B10" s="42">
        <v>2</v>
      </c>
      <c r="C10" s="43">
        <f t="shared" ref="C10:C73" si="1">IF(R9="","",C9+R9)</f>
        <v>291000</v>
      </c>
      <c r="D10" s="43"/>
      <c r="E10" s="42">
        <v>2018</v>
      </c>
      <c r="F10" s="8">
        <v>43469</v>
      </c>
      <c r="G10" s="42" t="s">
        <v>4</v>
      </c>
      <c r="H10" s="44">
        <v>0.97782599999999997</v>
      </c>
      <c r="I10" s="44"/>
      <c r="J10" s="42">
        <v>16.260000000000002</v>
      </c>
      <c r="K10" s="45">
        <f t="shared" si="0"/>
        <v>8730</v>
      </c>
      <c r="L10" s="46"/>
      <c r="M10" s="6">
        <f>IF(J10="","",(K10/J10)/LOOKUP(RIGHT($D$2,3),定数!$A$6:$A$13,定数!$B$6:$B$13))</f>
        <v>4.8809124454880912</v>
      </c>
      <c r="N10" s="42">
        <v>2018</v>
      </c>
      <c r="O10" s="8">
        <v>43469</v>
      </c>
      <c r="P10" s="44">
        <v>0.97619999999999996</v>
      </c>
      <c r="Q10" s="44"/>
      <c r="R10" s="47">
        <f>IF(P10="","",T10*M10*LOOKUP(RIGHT($D$2,3),定数!$A$6:$A$13,定数!$B$6:$B$13))</f>
        <v>-8730.0000000000873</v>
      </c>
      <c r="S10" s="47"/>
      <c r="T10" s="48">
        <f>IF(P10="","",IF(G10="買",(P10-H10),(H10-P10))*IF(RIGHT($D$2,3)="JPY",100,10000))</f>
        <v>-16.260000000000161</v>
      </c>
      <c r="U10" s="48"/>
      <c r="V10" s="23">
        <f>IF(T10&lt;&gt;"",IF(T10&gt;0,1+V9,0),"")</f>
        <v>0</v>
      </c>
      <c r="W10">
        <f t="shared" ref="W10:W73" si="2">IF(T10&lt;&gt;"",IF(T10&lt;0,1+W9,0),"")</f>
        <v>2</v>
      </c>
    </row>
    <row r="11" spans="2:23" x14ac:dyDescent="0.2">
      <c r="B11" s="42">
        <v>3</v>
      </c>
      <c r="C11" s="43">
        <f t="shared" si="1"/>
        <v>282269.99999999988</v>
      </c>
      <c r="D11" s="43"/>
      <c r="E11" s="42">
        <v>2018</v>
      </c>
      <c r="F11" s="8">
        <v>43474</v>
      </c>
      <c r="G11" s="42" t="s">
        <v>4</v>
      </c>
      <c r="H11" s="44">
        <v>0.97735000000000005</v>
      </c>
      <c r="I11" s="44"/>
      <c r="J11" s="42">
        <v>9.5</v>
      </c>
      <c r="K11" s="45">
        <f t="shared" si="0"/>
        <v>8468.0999999999967</v>
      </c>
      <c r="L11" s="46"/>
      <c r="M11" s="6">
        <f>IF(J11="","",(K11/J11)/LOOKUP(RIGHT($D$2,3),定数!$A$6:$A$13,定数!$B$6:$B$13))</f>
        <v>8.1034449760765508</v>
      </c>
      <c r="N11" s="42">
        <v>2018</v>
      </c>
      <c r="O11" s="8">
        <v>43474</v>
      </c>
      <c r="P11" s="44">
        <v>0.97867499999999996</v>
      </c>
      <c r="Q11" s="44"/>
      <c r="R11" s="47">
        <f>IF(P11="","",T11*M11*LOOKUP(RIGHT($D$2,3),定数!$A$6:$A$13,定数!$B$6:$B$13))</f>
        <v>11810.771052630767</v>
      </c>
      <c r="S11" s="47"/>
      <c r="T11" s="48">
        <f t="shared" ref="T11:T74" si="3">IF(P11="","",IF(G11="買",(P11-H11),(H11-P11))*IF(RIGHT($D$2,3)="JPY",100,10000))</f>
        <v>13.249999999999096</v>
      </c>
      <c r="U11" s="48"/>
      <c r="V11" s="23">
        <f>IF(T11&lt;&gt;"",IF(T11&gt;0,1+V10,0),"")</f>
        <v>1</v>
      </c>
      <c r="W11">
        <f t="shared" si="2"/>
        <v>0</v>
      </c>
    </row>
    <row r="12" spans="2:23" x14ac:dyDescent="0.2">
      <c r="B12" s="42">
        <v>4</v>
      </c>
      <c r="C12" s="43">
        <f t="shared" si="1"/>
        <v>294080.77105263068</v>
      </c>
      <c r="D12" s="43"/>
      <c r="E12" s="42">
        <v>2018</v>
      </c>
      <c r="F12" s="8">
        <v>43476</v>
      </c>
      <c r="G12" s="42" t="s">
        <v>3</v>
      </c>
      <c r="H12" s="44">
        <v>0.97779000000000005</v>
      </c>
      <c r="I12" s="44"/>
      <c r="J12" s="42">
        <v>5.9</v>
      </c>
      <c r="K12" s="45">
        <f t="shared" si="0"/>
        <v>8822.4231315789202</v>
      </c>
      <c r="L12" s="46"/>
      <c r="M12" s="6">
        <f>IF(J12="","",(K12/J12)/LOOKUP(RIGHT($D$2,3),定数!$A$6:$A$13,定数!$B$6:$B$13))</f>
        <v>13.593872313680924</v>
      </c>
      <c r="N12" s="42">
        <v>2018</v>
      </c>
      <c r="O12" s="8">
        <v>43476</v>
      </c>
      <c r="P12" s="44">
        <v>0.97838000000000003</v>
      </c>
      <c r="Q12" s="44"/>
      <c r="R12" s="47">
        <f>IF(P12="","",T12*M12*LOOKUP(RIGHT($D$2,3),定数!$A$6:$A$13,定数!$B$6:$B$13))</f>
        <v>-8822.423131578611</v>
      </c>
      <c r="S12" s="47"/>
      <c r="T12" s="48">
        <f t="shared" si="3"/>
        <v>-5.8999999999997943</v>
      </c>
      <c r="U12" s="48"/>
      <c r="V12" s="23">
        <f>IF(T12&lt;&gt;"",IF(T12&gt;0,1+V11,0),"")</f>
        <v>0</v>
      </c>
      <c r="W12">
        <f t="shared" si="2"/>
        <v>1</v>
      </c>
    </row>
    <row r="13" spans="2:23" x14ac:dyDescent="0.2">
      <c r="B13" s="42">
        <v>5</v>
      </c>
      <c r="C13" s="43">
        <f t="shared" si="1"/>
        <v>285258.34792105207</v>
      </c>
      <c r="D13" s="43"/>
      <c r="E13" s="42">
        <v>2018</v>
      </c>
      <c r="F13" s="8">
        <v>43481</v>
      </c>
      <c r="G13" s="42" t="s">
        <v>4</v>
      </c>
      <c r="H13" s="44">
        <v>0.96431</v>
      </c>
      <c r="I13" s="44"/>
      <c r="J13" s="42">
        <v>16.3</v>
      </c>
      <c r="K13" s="45">
        <f t="shared" si="0"/>
        <v>8557.7504376315628</v>
      </c>
      <c r="L13" s="46"/>
      <c r="M13" s="6">
        <f>IF(J13="","",(K13/J13)/LOOKUP(RIGHT($D$2,3),定数!$A$6:$A$13,定数!$B$6:$B$13))</f>
        <v>4.7728669479261363</v>
      </c>
      <c r="N13" s="42">
        <v>2018</v>
      </c>
      <c r="O13" s="8">
        <v>43481</v>
      </c>
      <c r="P13" s="44">
        <v>0.96267999999999998</v>
      </c>
      <c r="Q13" s="44"/>
      <c r="R13" s="47">
        <f>IF(P13="","",T13*M13*LOOKUP(RIGHT($D$2,3),定数!$A$6:$A$13,定数!$B$6:$B$13))</f>
        <v>-8557.7504376316683</v>
      </c>
      <c r="S13" s="47"/>
      <c r="T13" s="48">
        <f t="shared" si="3"/>
        <v>-16.300000000000203</v>
      </c>
      <c r="U13" s="48"/>
      <c r="V13" s="23">
        <f t="shared" ref="V13:V22" si="4">IF(T13&lt;&gt;"",IF(T13&gt;0,1+V12,0),"")</f>
        <v>0</v>
      </c>
      <c r="W13">
        <f t="shared" si="2"/>
        <v>2</v>
      </c>
    </row>
    <row r="14" spans="2:23" x14ac:dyDescent="0.2">
      <c r="B14" s="42">
        <v>6</v>
      </c>
      <c r="C14" s="43">
        <f t="shared" si="1"/>
        <v>276700.5974834204</v>
      </c>
      <c r="D14" s="43"/>
      <c r="E14" s="42">
        <v>2018</v>
      </c>
      <c r="F14" s="8">
        <v>43481</v>
      </c>
      <c r="G14" s="42" t="s">
        <v>4</v>
      </c>
      <c r="H14" s="44">
        <v>0.96499000000000001</v>
      </c>
      <c r="I14" s="44"/>
      <c r="J14" s="42">
        <v>25.9</v>
      </c>
      <c r="K14" s="45">
        <f t="shared" si="0"/>
        <v>8301.017924502612</v>
      </c>
      <c r="L14" s="46"/>
      <c r="M14" s="6">
        <f>IF(J14="","",(K14/J14)/LOOKUP(RIGHT($D$2,3),定数!$A$6:$A$13,定数!$B$6:$B$13))</f>
        <v>2.913660205160622</v>
      </c>
      <c r="N14" s="42">
        <v>2018</v>
      </c>
      <c r="O14" s="8">
        <v>43482</v>
      </c>
      <c r="P14" s="44">
        <v>0.96240000000000003</v>
      </c>
      <c r="Q14" s="44"/>
      <c r="R14" s="47">
        <f>IF(P14="","",T14*M14*LOOKUP(RIGHT($D$2,3),定数!$A$6:$A$13,定数!$B$6:$B$13))</f>
        <v>-8301.017924502552</v>
      </c>
      <c r="S14" s="47"/>
      <c r="T14" s="48">
        <f t="shared" si="3"/>
        <v>-25.899999999999814</v>
      </c>
      <c r="U14" s="48"/>
      <c r="V14" s="23">
        <f t="shared" si="4"/>
        <v>0</v>
      </c>
      <c r="W14">
        <f t="shared" si="2"/>
        <v>3</v>
      </c>
    </row>
    <row r="15" spans="2:23" x14ac:dyDescent="0.2">
      <c r="B15" s="42">
        <v>7</v>
      </c>
      <c r="C15" s="43">
        <f t="shared" si="1"/>
        <v>268399.57955891785</v>
      </c>
      <c r="D15" s="43"/>
      <c r="E15" s="42">
        <v>2018</v>
      </c>
      <c r="F15" s="8">
        <v>43490</v>
      </c>
      <c r="G15" s="42" t="s">
        <v>3</v>
      </c>
      <c r="H15" s="44">
        <v>0.94510000000000005</v>
      </c>
      <c r="I15" s="44"/>
      <c r="J15" s="42">
        <v>14.2</v>
      </c>
      <c r="K15" s="45">
        <f t="shared" si="0"/>
        <v>8051.9873867675351</v>
      </c>
      <c r="L15" s="46"/>
      <c r="M15" s="6">
        <f>IF(J15="","",(K15/J15)/LOOKUP(RIGHT($D$2,3),定数!$A$6:$A$13,定数!$B$6:$B$13))</f>
        <v>5.1549215024119945</v>
      </c>
      <c r="N15" s="42">
        <v>2018</v>
      </c>
      <c r="O15" s="8">
        <v>43490</v>
      </c>
      <c r="P15" s="44">
        <v>0.94306999999999996</v>
      </c>
      <c r="Q15" s="44"/>
      <c r="R15" s="47">
        <f>IF(P15="","",T15*M15*LOOKUP(RIGHT($D$2,3),定数!$A$6:$A$13,定数!$B$6:$B$13))</f>
        <v>11510.939714886479</v>
      </c>
      <c r="S15" s="47"/>
      <c r="T15" s="48">
        <f t="shared" si="3"/>
        <v>20.300000000000871</v>
      </c>
      <c r="U15" s="48"/>
      <c r="V15" s="23">
        <f t="shared" si="4"/>
        <v>1</v>
      </c>
      <c r="W15">
        <f t="shared" si="2"/>
        <v>0</v>
      </c>
    </row>
    <row r="16" spans="2:23" x14ac:dyDescent="0.2">
      <c r="B16" s="42">
        <v>8</v>
      </c>
      <c r="C16" s="43">
        <f t="shared" si="1"/>
        <v>279910.51927380433</v>
      </c>
      <c r="D16" s="43"/>
      <c r="E16" s="42">
        <v>2018</v>
      </c>
      <c r="F16" s="8">
        <v>43494</v>
      </c>
      <c r="G16" s="42" t="s">
        <v>4</v>
      </c>
      <c r="H16" s="44">
        <v>0.93694</v>
      </c>
      <c r="I16" s="44"/>
      <c r="J16" s="42">
        <v>17.399999999999999</v>
      </c>
      <c r="K16" s="45">
        <f t="shared" si="0"/>
        <v>8397.3155782141293</v>
      </c>
      <c r="L16" s="46"/>
      <c r="M16" s="6">
        <f>IF(J16="","",(K16/J16)/LOOKUP(RIGHT($D$2,3),定数!$A$6:$A$13,定数!$B$6:$B$13))</f>
        <v>4.3873122143229519</v>
      </c>
      <c r="N16" s="42">
        <v>2018</v>
      </c>
      <c r="O16" s="8">
        <v>43494</v>
      </c>
      <c r="P16" s="44">
        <v>0.93520000000000003</v>
      </c>
      <c r="Q16" s="44"/>
      <c r="R16" s="47">
        <f>IF(P16="","",T16*M16*LOOKUP(RIGHT($D$2,3),定数!$A$6:$A$13,定数!$B$6:$B$13))</f>
        <v>-8397.3155782139547</v>
      </c>
      <c r="S16" s="47"/>
      <c r="T16" s="48">
        <f t="shared" si="3"/>
        <v>-17.399999999999636</v>
      </c>
      <c r="U16" s="48"/>
      <c r="V16" s="23">
        <f t="shared" si="4"/>
        <v>0</v>
      </c>
      <c r="W16">
        <f t="shared" si="2"/>
        <v>1</v>
      </c>
    </row>
    <row r="17" spans="2:23" x14ac:dyDescent="0.2">
      <c r="B17" s="42">
        <v>9</v>
      </c>
      <c r="C17" s="43">
        <f t="shared" si="1"/>
        <v>271513.20369559037</v>
      </c>
      <c r="D17" s="43"/>
      <c r="E17" s="42">
        <v>2018</v>
      </c>
      <c r="F17" s="8">
        <v>43509</v>
      </c>
      <c r="G17" s="42" t="s">
        <v>4</v>
      </c>
      <c r="H17" s="44">
        <v>0.93872999999999995</v>
      </c>
      <c r="I17" s="44"/>
      <c r="J17" s="42">
        <v>11</v>
      </c>
      <c r="K17" s="45">
        <f t="shared" si="0"/>
        <v>8145.3961108677113</v>
      </c>
      <c r="L17" s="46"/>
      <c r="M17" s="6">
        <f>IF(J17="","",(K17/J17)/LOOKUP(RIGHT($D$2,3),定数!$A$6:$A$13,定数!$B$6:$B$13))</f>
        <v>6.7317323230311663</v>
      </c>
      <c r="N17" s="42">
        <v>2018</v>
      </c>
      <c r="O17" s="8">
        <v>43509</v>
      </c>
      <c r="P17" s="44">
        <v>0.93762999999999996</v>
      </c>
      <c r="Q17" s="44"/>
      <c r="R17" s="47">
        <f>IF(P17="","",T17*M17*LOOKUP(RIGHT($D$2,3),定数!$A$6:$A$13,定数!$B$6:$B$13))</f>
        <v>-8145.3961108676358</v>
      </c>
      <c r="S17" s="47"/>
      <c r="T17" s="48">
        <f t="shared" si="3"/>
        <v>-10.999999999999899</v>
      </c>
      <c r="U17" s="48"/>
      <c r="V17" s="23">
        <f t="shared" si="4"/>
        <v>0</v>
      </c>
      <c r="W17">
        <f t="shared" si="2"/>
        <v>2</v>
      </c>
    </row>
    <row r="18" spans="2:23" x14ac:dyDescent="0.2">
      <c r="B18" s="42">
        <v>10</v>
      </c>
      <c r="C18" s="43">
        <f t="shared" si="1"/>
        <v>263367.80758472276</v>
      </c>
      <c r="D18" s="43"/>
      <c r="E18" s="42">
        <v>2018</v>
      </c>
      <c r="F18" s="8">
        <v>43511</v>
      </c>
      <c r="G18" s="42" t="s">
        <v>3</v>
      </c>
      <c r="H18" s="44">
        <v>0.92513000000000001</v>
      </c>
      <c r="I18" s="44"/>
      <c r="J18" s="42">
        <v>15.2</v>
      </c>
      <c r="K18" s="45">
        <f t="shared" si="0"/>
        <v>7901.0342275416824</v>
      </c>
      <c r="L18" s="46"/>
      <c r="M18" s="6">
        <f>IF(J18="","",(K18/J18)/LOOKUP(RIGHT($D$2,3),定数!$A$6:$A$13,定数!$B$6:$B$13))</f>
        <v>4.7254989399172738</v>
      </c>
      <c r="N18" s="42">
        <v>2018</v>
      </c>
      <c r="O18" s="8">
        <v>43511</v>
      </c>
      <c r="P18" s="44">
        <v>0.92295000000000005</v>
      </c>
      <c r="Q18" s="44"/>
      <c r="R18" s="47">
        <f>IF(P18="","",T18*M18*LOOKUP(RIGHT($D$2,3),定数!$A$6:$A$13,定数!$B$6:$B$13))</f>
        <v>11331.746457921414</v>
      </c>
      <c r="S18" s="47"/>
      <c r="T18" s="48">
        <f t="shared" si="3"/>
        <v>21.799999999999599</v>
      </c>
      <c r="U18" s="48"/>
      <c r="V18" s="23">
        <f t="shared" si="4"/>
        <v>1</v>
      </c>
      <c r="W18">
        <f t="shared" si="2"/>
        <v>0</v>
      </c>
    </row>
    <row r="19" spans="2:23" x14ac:dyDescent="0.2">
      <c r="B19" s="42">
        <v>11</v>
      </c>
      <c r="C19" s="43">
        <f t="shared" si="1"/>
        <v>274699.55404264416</v>
      </c>
      <c r="D19" s="43"/>
      <c r="E19" s="42">
        <v>2018</v>
      </c>
      <c r="F19" s="8">
        <v>43515</v>
      </c>
      <c r="G19" s="42" t="s">
        <v>4</v>
      </c>
      <c r="H19" s="44">
        <v>0.92730000000000001</v>
      </c>
      <c r="I19" s="44"/>
      <c r="J19" s="42">
        <v>9.4</v>
      </c>
      <c r="K19" s="45">
        <f t="shared" si="0"/>
        <v>8240.986621279324</v>
      </c>
      <c r="L19" s="46"/>
      <c r="M19" s="6">
        <f>IF(J19="","",(K19/J19)/LOOKUP(RIGHT($D$2,3),定数!$A$6:$A$13,定数!$B$6:$B$13))</f>
        <v>7.9700064035583402</v>
      </c>
      <c r="N19" s="42">
        <v>2018</v>
      </c>
      <c r="O19" s="8">
        <v>43515</v>
      </c>
      <c r="P19" s="44">
        <v>0.92635999999999996</v>
      </c>
      <c r="Q19" s="44"/>
      <c r="R19" s="47">
        <f>IF(P19="","",T19*M19*LOOKUP(RIGHT($D$2,3),定数!$A$6:$A$13,定数!$B$6:$B$13))</f>
        <v>-8240.9866212797788</v>
      </c>
      <c r="S19" s="47"/>
      <c r="T19" s="48">
        <f t="shared" si="3"/>
        <v>-9.4000000000005191</v>
      </c>
      <c r="U19" s="48"/>
      <c r="V19" s="23">
        <f t="shared" si="4"/>
        <v>0</v>
      </c>
      <c r="W19">
        <f t="shared" si="2"/>
        <v>1</v>
      </c>
    </row>
    <row r="20" spans="2:23" x14ac:dyDescent="0.2">
      <c r="B20" s="42">
        <v>12</v>
      </c>
      <c r="C20" s="43">
        <f t="shared" si="1"/>
        <v>266458.56742136437</v>
      </c>
      <c r="D20" s="43"/>
      <c r="E20" s="42">
        <v>2018</v>
      </c>
      <c r="F20" s="8">
        <v>43515</v>
      </c>
      <c r="G20" s="42" t="s">
        <v>4</v>
      </c>
      <c r="H20" s="44">
        <v>0.92749000000000004</v>
      </c>
      <c r="I20" s="44"/>
      <c r="J20" s="42">
        <v>12.6</v>
      </c>
      <c r="K20" s="45">
        <f t="shared" si="0"/>
        <v>7993.7570226409307</v>
      </c>
      <c r="L20" s="46"/>
      <c r="M20" s="6">
        <f>IF(J20="","",(K20/J20)/LOOKUP(RIGHT($D$2,3),定数!$A$6:$A$13,定数!$B$6:$B$13))</f>
        <v>5.7675014593368905</v>
      </c>
      <c r="N20" s="42">
        <v>2018</v>
      </c>
      <c r="O20" s="8">
        <v>43515</v>
      </c>
      <c r="P20" s="44">
        <v>0.92927999999999999</v>
      </c>
      <c r="Q20" s="44"/>
      <c r="R20" s="47">
        <f>IF(P20="","",T20*M20*LOOKUP(RIGHT($D$2,3),定数!$A$6:$A$13,定数!$B$6:$B$13))</f>
        <v>11356.210373434073</v>
      </c>
      <c r="S20" s="47"/>
      <c r="T20" s="48">
        <f t="shared" si="3"/>
        <v>17.899999999999583</v>
      </c>
      <c r="U20" s="48"/>
      <c r="V20" s="23">
        <f t="shared" si="4"/>
        <v>1</v>
      </c>
      <c r="W20">
        <f t="shared" si="2"/>
        <v>0</v>
      </c>
    </row>
    <row r="21" spans="2:23" x14ac:dyDescent="0.2">
      <c r="B21" s="42">
        <v>13</v>
      </c>
      <c r="C21" s="43">
        <f t="shared" si="1"/>
        <v>277814.77779479843</v>
      </c>
      <c r="D21" s="43"/>
      <c r="E21" s="42">
        <v>2018</v>
      </c>
      <c r="F21" s="8">
        <v>43524</v>
      </c>
      <c r="G21" s="42" t="s">
        <v>4</v>
      </c>
      <c r="H21" s="44">
        <v>0.93932000000000004</v>
      </c>
      <c r="I21" s="44"/>
      <c r="J21" s="42">
        <v>13.2</v>
      </c>
      <c r="K21" s="45">
        <f t="shared" si="0"/>
        <v>8334.4433338439521</v>
      </c>
      <c r="L21" s="46"/>
      <c r="M21" s="6">
        <f>IF(J21="","",(K21/J21)/LOOKUP(RIGHT($D$2,3),定数!$A$6:$A$13,定数!$B$6:$B$13))</f>
        <v>5.7399747478264143</v>
      </c>
      <c r="N21" s="42">
        <v>2018</v>
      </c>
      <c r="O21" s="8">
        <v>43524</v>
      </c>
      <c r="P21" s="44">
        <v>0.94120000000000004</v>
      </c>
      <c r="Q21" s="44"/>
      <c r="R21" s="47">
        <f>IF(P21="","",T21*M21*LOOKUP(RIGHT($D$2,3),定数!$A$6:$A$13,定数!$B$6:$B$13))</f>
        <v>11870.267778504978</v>
      </c>
      <c r="S21" s="47"/>
      <c r="T21" s="48">
        <f t="shared" si="3"/>
        <v>18.799999999999926</v>
      </c>
      <c r="U21" s="48"/>
      <c r="V21" s="23">
        <f t="shared" si="4"/>
        <v>2</v>
      </c>
      <c r="W21">
        <f t="shared" si="2"/>
        <v>0</v>
      </c>
    </row>
    <row r="22" spans="2:23" x14ac:dyDescent="0.2">
      <c r="B22" s="42">
        <v>14</v>
      </c>
      <c r="C22" s="43">
        <f t="shared" si="1"/>
        <v>289685.04557330342</v>
      </c>
      <c r="D22" s="43"/>
      <c r="E22" s="42">
        <v>2018</v>
      </c>
      <c r="F22" s="8">
        <v>43524</v>
      </c>
      <c r="G22" s="42" t="s">
        <v>4</v>
      </c>
      <c r="H22" s="44">
        <v>0.93923999999999996</v>
      </c>
      <c r="I22" s="44"/>
      <c r="J22" s="42">
        <v>7</v>
      </c>
      <c r="K22" s="45">
        <f t="shared" si="0"/>
        <v>8690.551367199103</v>
      </c>
      <c r="L22" s="46"/>
      <c r="M22" s="6">
        <f>IF(J22="","",(K22/J22)/LOOKUP(RIGHT($D$2,3),定数!$A$6:$A$13,定数!$B$6:$B$13))</f>
        <v>11.286430347011823</v>
      </c>
      <c r="N22" s="42">
        <v>2018</v>
      </c>
      <c r="O22" s="8">
        <v>43524</v>
      </c>
      <c r="P22" s="44">
        <v>0.94018999999999997</v>
      </c>
      <c r="Q22" s="44"/>
      <c r="R22" s="47">
        <f>IF(P22="","",T22*M22*LOOKUP(RIGHT($D$2,3),定数!$A$6:$A$13,定数!$B$6:$B$13))</f>
        <v>11794.319712627435</v>
      </c>
      <c r="S22" s="47"/>
      <c r="T22" s="48">
        <f t="shared" si="3"/>
        <v>9.5000000000000639</v>
      </c>
      <c r="U22" s="48"/>
      <c r="V22" s="23">
        <f t="shared" si="4"/>
        <v>3</v>
      </c>
      <c r="W22">
        <f t="shared" si="2"/>
        <v>0</v>
      </c>
    </row>
    <row r="23" spans="2:23" x14ac:dyDescent="0.2">
      <c r="B23" s="42">
        <v>15</v>
      </c>
      <c r="C23" s="43">
        <f t="shared" si="1"/>
        <v>301479.36528593086</v>
      </c>
      <c r="D23" s="43"/>
      <c r="E23" s="42">
        <v>2018</v>
      </c>
      <c r="F23" s="8">
        <v>43524</v>
      </c>
      <c r="G23" s="42" t="s">
        <v>4</v>
      </c>
      <c r="H23" s="44">
        <v>0.93954000000000004</v>
      </c>
      <c r="I23" s="44"/>
      <c r="J23" s="42">
        <v>8.1999999999999993</v>
      </c>
      <c r="K23" s="45">
        <f t="shared" si="0"/>
        <v>9044.3809585779254</v>
      </c>
      <c r="L23" s="46"/>
      <c r="M23" s="6">
        <f>IF(J23="","",(K23/J23)/LOOKUP(RIGHT($D$2,3),定数!$A$6:$A$13,定数!$B$6:$B$13))</f>
        <v>10.027029887558678</v>
      </c>
      <c r="N23" s="42">
        <v>2018</v>
      </c>
      <c r="O23" s="8">
        <v>43524</v>
      </c>
      <c r="P23" s="44">
        <v>0.94067000000000001</v>
      </c>
      <c r="Q23" s="44"/>
      <c r="R23" s="47">
        <f>IF(P23="","",T23*M23*LOOKUP(RIGHT($D$2,3),定数!$A$6:$A$13,定数!$B$6:$B$13))</f>
        <v>12463.598150235044</v>
      </c>
      <c r="S23" s="47"/>
      <c r="T23" s="48">
        <f t="shared" si="3"/>
        <v>11.299999999999644</v>
      </c>
      <c r="U23" s="48"/>
      <c r="V23" t="str">
        <f t="shared" ref="V23:W74" si="5">IF(S23&lt;&gt;"",IF(S23&lt;0,1+V22,0),"")</f>
        <v/>
      </c>
      <c r="W23">
        <f t="shared" si="2"/>
        <v>0</v>
      </c>
    </row>
    <row r="24" spans="2:23" x14ac:dyDescent="0.2">
      <c r="B24" s="42">
        <v>16</v>
      </c>
      <c r="C24" s="43">
        <f t="shared" si="1"/>
        <v>313942.96343616588</v>
      </c>
      <c r="D24" s="43"/>
      <c r="E24" s="42">
        <v>2018</v>
      </c>
      <c r="F24" s="8">
        <v>43526</v>
      </c>
      <c r="G24" s="42" t="s">
        <v>3</v>
      </c>
      <c r="H24" s="44">
        <v>0.93915000000000004</v>
      </c>
      <c r="I24" s="44"/>
      <c r="J24" s="42">
        <v>11.9</v>
      </c>
      <c r="K24" s="45">
        <f t="shared" si="0"/>
        <v>9418.2889030849765</v>
      </c>
      <c r="L24" s="46"/>
      <c r="M24" s="6">
        <f>IF(J24="","",(K24/J24)/LOOKUP(RIGHT($D$2,3),定数!$A$6:$A$13,定数!$B$6:$B$13))</f>
        <v>7.195025899988523</v>
      </c>
      <c r="N24" s="42">
        <v>2018</v>
      </c>
      <c r="O24" s="8">
        <v>43526</v>
      </c>
      <c r="P24" s="44">
        <v>0.93746499999999999</v>
      </c>
      <c r="Q24" s="44"/>
      <c r="R24" s="47">
        <f>IF(P24="","",T24*M24*LOOKUP(RIGHT($D$2,3),定数!$A$6:$A$13,定数!$B$6:$B$13))</f>
        <v>13335.980505629106</v>
      </c>
      <c r="S24" s="47"/>
      <c r="T24" s="48">
        <f t="shared" si="3"/>
        <v>16.850000000000477</v>
      </c>
      <c r="U24" s="48"/>
      <c r="V24" t="str">
        <f t="shared" si="5"/>
        <v/>
      </c>
      <c r="W24">
        <f t="shared" si="2"/>
        <v>0</v>
      </c>
    </row>
    <row r="25" spans="2:23" x14ac:dyDescent="0.2">
      <c r="B25" s="42">
        <v>17</v>
      </c>
      <c r="C25" s="43">
        <f t="shared" si="1"/>
        <v>327278.94394179498</v>
      </c>
      <c r="D25" s="43"/>
      <c r="E25" s="42">
        <v>2018</v>
      </c>
      <c r="F25" s="8">
        <v>43532</v>
      </c>
      <c r="G25" s="42" t="s">
        <v>4</v>
      </c>
      <c r="H25" s="44">
        <v>0.94367000000000001</v>
      </c>
      <c r="I25" s="44"/>
      <c r="J25" s="42">
        <v>10.1</v>
      </c>
      <c r="K25" s="45">
        <f t="shared" si="0"/>
        <v>9818.3683182538498</v>
      </c>
      <c r="L25" s="46"/>
      <c r="M25" s="6">
        <f>IF(J25="","",(K25/J25)/LOOKUP(RIGHT($D$2,3),定数!$A$6:$A$13,定数!$B$6:$B$13))</f>
        <v>8.8374152279512597</v>
      </c>
      <c r="N25" s="42">
        <v>2018</v>
      </c>
      <c r="O25" s="8">
        <v>3.8</v>
      </c>
      <c r="P25" s="44">
        <v>0.94266000000000005</v>
      </c>
      <c r="Q25" s="44"/>
      <c r="R25" s="47">
        <f>IF(P25="","",T25*M25*LOOKUP(RIGHT($D$2,3),定数!$A$6:$A$13,定数!$B$6:$B$13))</f>
        <v>-9818.3683182534169</v>
      </c>
      <c r="S25" s="47"/>
      <c r="T25" s="48">
        <f t="shared" si="3"/>
        <v>-10.099999999999554</v>
      </c>
      <c r="U25" s="48"/>
      <c r="V25" t="str">
        <f t="shared" si="5"/>
        <v/>
      </c>
      <c r="W25">
        <f t="shared" si="2"/>
        <v>1</v>
      </c>
    </row>
    <row r="26" spans="2:23" x14ac:dyDescent="0.2">
      <c r="B26" s="42">
        <v>18</v>
      </c>
      <c r="C26" s="43">
        <f t="shared" si="1"/>
        <v>317460.57562354155</v>
      </c>
      <c r="D26" s="43"/>
      <c r="E26" s="42">
        <v>2018</v>
      </c>
      <c r="F26" s="8">
        <v>43537</v>
      </c>
      <c r="G26" s="42" t="s">
        <v>3</v>
      </c>
      <c r="H26" s="44">
        <v>0.94377</v>
      </c>
      <c r="I26" s="44"/>
      <c r="J26" s="42">
        <v>32.299999999999997</v>
      </c>
      <c r="K26" s="45">
        <f t="shared" si="0"/>
        <v>9523.8172687062452</v>
      </c>
      <c r="L26" s="46"/>
      <c r="M26" s="6">
        <f>IF(J26="","",(K26/J26)/LOOKUP(RIGHT($D$2,3),定数!$A$6:$A$13,定数!$B$6:$B$13))</f>
        <v>2.6805002163541358</v>
      </c>
      <c r="N26" s="42">
        <v>2018</v>
      </c>
      <c r="O26" s="8">
        <v>43538</v>
      </c>
      <c r="P26" s="44">
        <v>0.94699999999999995</v>
      </c>
      <c r="Q26" s="44"/>
      <c r="R26" s="47">
        <f>IF(P26="","",T26*M26*LOOKUP(RIGHT($D$2,3),定数!$A$6:$A$13,定数!$B$6:$B$13))</f>
        <v>-9523.8172687061124</v>
      </c>
      <c r="S26" s="47"/>
      <c r="T26" s="48">
        <f t="shared" si="3"/>
        <v>-32.29999999999955</v>
      </c>
      <c r="U26" s="48"/>
      <c r="V26" t="str">
        <f t="shared" si="5"/>
        <v/>
      </c>
      <c r="W26">
        <f t="shared" si="2"/>
        <v>2</v>
      </c>
    </row>
    <row r="27" spans="2:23" x14ac:dyDescent="0.2">
      <c r="B27" s="42">
        <v>19</v>
      </c>
      <c r="C27" s="43">
        <f t="shared" si="1"/>
        <v>307936.75835483545</v>
      </c>
      <c r="D27" s="43"/>
      <c r="E27" s="42">
        <v>2018</v>
      </c>
      <c r="F27" s="8">
        <v>43558</v>
      </c>
      <c r="G27" s="42" t="s">
        <v>4</v>
      </c>
      <c r="H27" s="44">
        <v>0.95489999999999997</v>
      </c>
      <c r="I27" s="44"/>
      <c r="J27" s="42">
        <v>9.6</v>
      </c>
      <c r="K27" s="45">
        <f t="shared" si="0"/>
        <v>9238.1027506450628</v>
      </c>
      <c r="L27" s="46"/>
      <c r="M27" s="6">
        <f>IF(J27="","",(K27/J27)/LOOKUP(RIGHT($D$2,3),定数!$A$6:$A$13,定数!$B$6:$B$13))</f>
        <v>8.74820336235328</v>
      </c>
      <c r="N27" s="42">
        <v>2018</v>
      </c>
      <c r="O27" s="8" t="s">
        <v>64</v>
      </c>
      <c r="P27" s="44">
        <v>0.95394000000000001</v>
      </c>
      <c r="Q27" s="44"/>
      <c r="R27" s="47">
        <f>IF(P27="","",T27*M27*LOOKUP(RIGHT($D$2,3),定数!$A$6:$A$13,定数!$B$6:$B$13))</f>
        <v>-9238.1027506446881</v>
      </c>
      <c r="S27" s="47"/>
      <c r="T27" s="48">
        <f t="shared" si="3"/>
        <v>-9.5999999999996088</v>
      </c>
      <c r="U27" s="48"/>
      <c r="V27" t="str">
        <f t="shared" si="5"/>
        <v/>
      </c>
      <c r="W27">
        <f t="shared" si="2"/>
        <v>3</v>
      </c>
    </row>
    <row r="28" spans="2:23" x14ac:dyDescent="0.2">
      <c r="B28" s="42">
        <v>20</v>
      </c>
      <c r="C28" s="43">
        <f t="shared" si="1"/>
        <v>298698.65560419078</v>
      </c>
      <c r="D28" s="43"/>
      <c r="E28" s="42">
        <v>2018</v>
      </c>
      <c r="F28" s="8">
        <v>43558</v>
      </c>
      <c r="G28" s="42" t="s">
        <v>4</v>
      </c>
      <c r="H28" s="44">
        <v>0.95503000000000005</v>
      </c>
      <c r="I28" s="44"/>
      <c r="J28" s="42">
        <v>3.4</v>
      </c>
      <c r="K28" s="45">
        <f t="shared" si="0"/>
        <v>8960.9596681257226</v>
      </c>
      <c r="L28" s="46"/>
      <c r="M28" s="6">
        <f>IF(J28="","",(K28/J28)/LOOKUP(RIGHT($D$2,3),定数!$A$6:$A$13,定数!$B$6:$B$13))</f>
        <v>23.959785208892306</v>
      </c>
      <c r="N28" s="42">
        <v>2018</v>
      </c>
      <c r="O28" s="8">
        <v>43558</v>
      </c>
      <c r="P28" s="44">
        <v>0.95469000000000004</v>
      </c>
      <c r="Q28" s="44"/>
      <c r="R28" s="47">
        <f>IF(P28="","",T28*M28*LOOKUP(RIGHT($D$2,3),定数!$A$6:$A$13,定数!$B$6:$B$13))</f>
        <v>-8960.9596681259063</v>
      </c>
      <c r="S28" s="47"/>
      <c r="T28" s="48">
        <f t="shared" si="3"/>
        <v>-3.4000000000000696</v>
      </c>
      <c r="U28" s="48"/>
      <c r="V28" t="str">
        <f t="shared" si="5"/>
        <v/>
      </c>
      <c r="W28">
        <f t="shared" si="2"/>
        <v>4</v>
      </c>
    </row>
    <row r="29" spans="2:23" x14ac:dyDescent="0.2">
      <c r="B29" s="42">
        <v>21</v>
      </c>
      <c r="C29" s="43">
        <f t="shared" si="1"/>
        <v>289737.69593606488</v>
      </c>
      <c r="D29" s="43"/>
      <c r="E29" s="42">
        <v>2018</v>
      </c>
      <c r="F29" s="8">
        <v>43558</v>
      </c>
      <c r="G29" s="42" t="s">
        <v>4</v>
      </c>
      <c r="H29" s="44">
        <v>0.95545000000000002</v>
      </c>
      <c r="I29" s="44"/>
      <c r="J29" s="42">
        <v>16.399999999999999</v>
      </c>
      <c r="K29" s="45">
        <f t="shared" si="0"/>
        <v>8692.1308780819454</v>
      </c>
      <c r="L29" s="46"/>
      <c r="M29" s="6">
        <f>IF(J29="","",(K29/J29)/LOOKUP(RIGHT($D$2,3),定数!$A$6:$A$13,定数!$B$6:$B$13))</f>
        <v>4.8182543670077314</v>
      </c>
      <c r="N29" s="42">
        <v>2018</v>
      </c>
      <c r="O29" s="8">
        <v>43558</v>
      </c>
      <c r="P29" s="44">
        <v>0.95381000000000005</v>
      </c>
      <c r="Q29" s="44"/>
      <c r="R29" s="47">
        <f>IF(P29="","",T29*M29*LOOKUP(RIGHT($D$2,3),定数!$A$6:$A$13,定数!$B$6:$B$13))</f>
        <v>-8692.1308780818144</v>
      </c>
      <c r="S29" s="47"/>
      <c r="T29" s="48">
        <f t="shared" si="3"/>
        <v>-16.39999999999975</v>
      </c>
      <c r="U29" s="48"/>
      <c r="V29" t="str">
        <f t="shared" si="5"/>
        <v/>
      </c>
      <c r="W29">
        <f t="shared" si="2"/>
        <v>5</v>
      </c>
    </row>
    <row r="30" spans="2:23" x14ac:dyDescent="0.2">
      <c r="B30" s="42">
        <v>22</v>
      </c>
      <c r="C30" s="43">
        <f t="shared" si="1"/>
        <v>281045.56505798304</v>
      </c>
      <c r="D30" s="43"/>
      <c r="E30" s="42">
        <v>2018</v>
      </c>
      <c r="F30" s="8">
        <v>43558</v>
      </c>
      <c r="G30" s="42" t="s">
        <v>4</v>
      </c>
      <c r="H30" s="44">
        <v>0.95548</v>
      </c>
      <c r="I30" s="44"/>
      <c r="J30" s="42">
        <v>4.8</v>
      </c>
      <c r="K30" s="45">
        <f t="shared" si="0"/>
        <v>8431.3669517394901</v>
      </c>
      <c r="L30" s="46"/>
      <c r="M30" s="6">
        <f>IF(J30="","",(K30/J30)/LOOKUP(RIGHT($D$2,3),定数!$A$6:$A$13,定数!$B$6:$B$13))</f>
        <v>15.968498014658126</v>
      </c>
      <c r="N30" s="42">
        <v>2018</v>
      </c>
      <c r="O30" s="8">
        <v>43558</v>
      </c>
      <c r="P30" s="44">
        <v>0.95499999999999996</v>
      </c>
      <c r="Q30" s="44"/>
      <c r="R30" s="47">
        <f>IF(P30="","",T30*M30*LOOKUP(RIGHT($D$2,3),定数!$A$6:$A$13,定数!$B$6:$B$13))</f>
        <v>-8431.3669517401213</v>
      </c>
      <c r="S30" s="47"/>
      <c r="T30" s="48">
        <f t="shared" si="3"/>
        <v>-4.8000000000003595</v>
      </c>
      <c r="U30" s="48"/>
      <c r="V30" t="str">
        <f t="shared" si="5"/>
        <v/>
      </c>
      <c r="W30">
        <f t="shared" si="2"/>
        <v>6</v>
      </c>
    </row>
    <row r="31" spans="2:23" x14ac:dyDescent="0.2">
      <c r="B31" s="42">
        <v>23</v>
      </c>
      <c r="C31" s="43">
        <f t="shared" si="1"/>
        <v>272614.19810624293</v>
      </c>
      <c r="D31" s="43"/>
      <c r="E31" s="42">
        <v>2018</v>
      </c>
      <c r="F31" s="8">
        <v>43559</v>
      </c>
      <c r="G31" s="42" t="s">
        <v>4</v>
      </c>
      <c r="H31" s="44">
        <v>0.95994000000000002</v>
      </c>
      <c r="I31" s="44"/>
      <c r="J31" s="42">
        <v>15.4</v>
      </c>
      <c r="K31" s="45">
        <f t="shared" si="0"/>
        <v>8178.4259431872879</v>
      </c>
      <c r="L31" s="46"/>
      <c r="M31" s="6">
        <f>IF(J31="","",(K31/J31)/LOOKUP(RIGHT($D$2,3),定数!$A$6:$A$13,定数!$B$6:$B$13))</f>
        <v>4.8278783607953288</v>
      </c>
      <c r="N31" s="42">
        <v>2018</v>
      </c>
      <c r="O31" s="8">
        <v>43560</v>
      </c>
      <c r="P31" s="44">
        <v>0.96214999999999995</v>
      </c>
      <c r="Q31" s="44"/>
      <c r="R31" s="47">
        <f>IF(P31="","",T31*M31*LOOKUP(RIGHT($D$2,3),定数!$A$6:$A$13,定数!$B$6:$B$13))</f>
        <v>11736.572295093094</v>
      </c>
      <c r="S31" s="47"/>
      <c r="T31" s="48">
        <f t="shared" si="3"/>
        <v>22.099999999999341</v>
      </c>
      <c r="U31" s="48"/>
      <c r="V31" t="str">
        <f t="shared" si="5"/>
        <v/>
      </c>
      <c r="W31">
        <f t="shared" si="2"/>
        <v>0</v>
      </c>
    </row>
    <row r="32" spans="2:23" x14ac:dyDescent="0.2">
      <c r="B32" s="42">
        <v>24</v>
      </c>
      <c r="C32" s="43">
        <f t="shared" si="1"/>
        <v>284350.77040133602</v>
      </c>
      <c r="D32" s="43"/>
      <c r="E32" s="42">
        <v>2018</v>
      </c>
      <c r="F32" s="8">
        <v>43566</v>
      </c>
      <c r="G32" s="42" t="s">
        <v>4</v>
      </c>
      <c r="H32" s="44">
        <v>0.95813999999999999</v>
      </c>
      <c r="I32" s="44"/>
      <c r="J32" s="42">
        <v>17.7</v>
      </c>
      <c r="K32" s="45">
        <f t="shared" si="0"/>
        <v>8530.5231120400804</v>
      </c>
      <c r="L32" s="46"/>
      <c r="M32" s="6">
        <f>IF(J32="","",(K32/J32)/LOOKUP(RIGHT($D$2,3),定数!$A$6:$A$13,定数!$B$6:$B$13))</f>
        <v>4.3813678027940837</v>
      </c>
      <c r="N32" s="42">
        <v>2018</v>
      </c>
      <c r="O32" s="8">
        <v>43566</v>
      </c>
      <c r="P32" s="44">
        <v>0.95637000000000005</v>
      </c>
      <c r="Q32" s="44"/>
      <c r="R32" s="47">
        <f>IF(P32="","",T32*M32*LOOKUP(RIGHT($D$2,3),定数!$A$6:$A$13,定数!$B$6:$B$13))</f>
        <v>-8530.5231120397839</v>
      </c>
      <c r="S32" s="47"/>
      <c r="T32" s="48">
        <f t="shared" si="3"/>
        <v>-17.699999999999385</v>
      </c>
      <c r="U32" s="48"/>
      <c r="V32" t="str">
        <f t="shared" si="5"/>
        <v/>
      </c>
      <c r="W32">
        <f t="shared" si="2"/>
        <v>1</v>
      </c>
    </row>
    <row r="33" spans="2:23" x14ac:dyDescent="0.2">
      <c r="B33" s="42">
        <v>25</v>
      </c>
      <c r="C33" s="43">
        <f t="shared" si="1"/>
        <v>275820.24728929624</v>
      </c>
      <c r="D33" s="43"/>
      <c r="E33" s="42">
        <v>2018</v>
      </c>
      <c r="F33" s="8">
        <v>43566</v>
      </c>
      <c r="G33" s="42" t="s">
        <v>4</v>
      </c>
      <c r="H33" s="44">
        <v>0.95814999999999995</v>
      </c>
      <c r="I33" s="44"/>
      <c r="J33" s="42">
        <v>14.8</v>
      </c>
      <c r="K33" s="45">
        <f t="shared" si="0"/>
        <v>8274.6074186788865</v>
      </c>
      <c r="L33" s="46"/>
      <c r="M33" s="6">
        <f>IF(J33="","",(K33/J33)/LOOKUP(RIGHT($D$2,3),定数!$A$6:$A$13,定数!$B$6:$B$13))</f>
        <v>5.0826826896061954</v>
      </c>
      <c r="N33" s="42">
        <v>2018</v>
      </c>
      <c r="O33" s="8">
        <v>43566</v>
      </c>
      <c r="P33" s="44">
        <v>0.95667000000000002</v>
      </c>
      <c r="Q33" s="44"/>
      <c r="R33" s="47">
        <f>IF(P33="","",T33*M33*LOOKUP(RIGHT($D$2,3),定数!$A$6:$A$13,定数!$B$6:$B$13))</f>
        <v>-8274.6074186784717</v>
      </c>
      <c r="S33" s="47"/>
      <c r="T33" s="48">
        <f t="shared" si="3"/>
        <v>-14.799999999999258</v>
      </c>
      <c r="U33" s="48"/>
      <c r="V33" t="str">
        <f t="shared" si="5"/>
        <v/>
      </c>
      <c r="W33">
        <f t="shared" si="2"/>
        <v>2</v>
      </c>
    </row>
    <row r="34" spans="2:23" x14ac:dyDescent="0.2">
      <c r="B34" s="42">
        <v>26</v>
      </c>
      <c r="C34" s="43">
        <f t="shared" si="1"/>
        <v>267545.63987061777</v>
      </c>
      <c r="D34" s="43"/>
      <c r="E34" s="42">
        <v>2018</v>
      </c>
      <c r="F34" s="8">
        <v>43578</v>
      </c>
      <c r="G34" s="42" t="s">
        <v>4</v>
      </c>
      <c r="H34" s="44">
        <v>0.97558999999999996</v>
      </c>
      <c r="I34" s="44"/>
      <c r="J34" s="42">
        <v>11.9</v>
      </c>
      <c r="K34" s="45">
        <f t="shared" si="0"/>
        <v>8026.3691961185332</v>
      </c>
      <c r="L34" s="46"/>
      <c r="M34" s="6">
        <f>IF(J34="","",(K34/J34)/LOOKUP(RIGHT($D$2,3),定数!$A$6:$A$13,定数!$B$6:$B$13))</f>
        <v>6.1316800581501401</v>
      </c>
      <c r="N34" s="42">
        <v>2018</v>
      </c>
      <c r="O34" s="8">
        <v>43578</v>
      </c>
      <c r="P34" s="44">
        <v>0.977275</v>
      </c>
      <c r="Q34" s="44"/>
      <c r="R34" s="47">
        <f>IF(P34="","",T34*M34*LOOKUP(RIGHT($D$2,3),定数!$A$6:$A$13,定数!$B$6:$B$13))</f>
        <v>11365.068987781606</v>
      </c>
      <c r="S34" s="47"/>
      <c r="T34" s="48">
        <f t="shared" si="3"/>
        <v>16.850000000000477</v>
      </c>
      <c r="U34" s="48"/>
      <c r="V34" t="str">
        <f t="shared" si="5"/>
        <v/>
      </c>
      <c r="W34">
        <f t="shared" si="2"/>
        <v>0</v>
      </c>
    </row>
    <row r="35" spans="2:23" x14ac:dyDescent="0.2">
      <c r="B35" s="42">
        <v>27</v>
      </c>
      <c r="C35" s="43">
        <f t="shared" si="1"/>
        <v>278910.70885839936</v>
      </c>
      <c r="D35" s="43"/>
      <c r="E35" s="42">
        <v>2018</v>
      </c>
      <c r="F35" s="8">
        <v>43579</v>
      </c>
      <c r="G35" s="42" t="s">
        <v>4</v>
      </c>
      <c r="H35" s="44">
        <v>0.97875999999999996</v>
      </c>
      <c r="I35" s="44"/>
      <c r="J35" s="42">
        <v>13.8</v>
      </c>
      <c r="K35" s="45">
        <f t="shared" si="0"/>
        <v>8367.3212657519798</v>
      </c>
      <c r="L35" s="46"/>
      <c r="M35" s="6">
        <f>IF(J35="","",(K35/J35)/LOOKUP(RIGHT($D$2,3),定数!$A$6:$A$13,定数!$B$6:$B$13))</f>
        <v>5.5120693450276548</v>
      </c>
      <c r="N35" s="42">
        <v>2018</v>
      </c>
      <c r="O35" s="8">
        <v>43579</v>
      </c>
      <c r="P35" s="44">
        <v>0.97738000000000003</v>
      </c>
      <c r="Q35" s="44"/>
      <c r="R35" s="47">
        <f>IF(P35="","",T35*M35*LOOKUP(RIGHT($D$2,3),定数!$A$6:$A$13,定数!$B$6:$B$13))</f>
        <v>-8367.3212657515978</v>
      </c>
      <c r="S35" s="47"/>
      <c r="T35" s="48">
        <f t="shared" si="3"/>
        <v>-13.799999999999368</v>
      </c>
      <c r="U35" s="48"/>
      <c r="V35" t="str">
        <f t="shared" si="5"/>
        <v/>
      </c>
      <c r="W35">
        <f t="shared" si="2"/>
        <v>1</v>
      </c>
    </row>
    <row r="36" spans="2:23" x14ac:dyDescent="0.2">
      <c r="B36" s="42">
        <v>28</v>
      </c>
      <c r="C36" s="43">
        <f t="shared" si="1"/>
        <v>270543.38759264775</v>
      </c>
      <c r="D36" s="43"/>
      <c r="E36" s="42">
        <v>2018</v>
      </c>
      <c r="F36" s="8">
        <v>43580</v>
      </c>
      <c r="G36" s="42" t="s">
        <v>4</v>
      </c>
      <c r="H36" s="44">
        <v>0.98421000000000003</v>
      </c>
      <c r="I36" s="44"/>
      <c r="J36" s="42">
        <v>20.100000000000001</v>
      </c>
      <c r="K36" s="45">
        <f t="shared" si="0"/>
        <v>8116.3016277794322</v>
      </c>
      <c r="L36" s="46"/>
      <c r="M36" s="6">
        <f>IF(J36="","",(K36/J36)/LOOKUP(RIGHT($D$2,3),定数!$A$6:$A$13,定数!$B$6:$B$13))</f>
        <v>3.6708736444049892</v>
      </c>
      <c r="N36" s="42">
        <v>2018</v>
      </c>
      <c r="O36" s="8">
        <v>43580</v>
      </c>
      <c r="P36" s="44">
        <v>0.98219999999999996</v>
      </c>
      <c r="Q36" s="44"/>
      <c r="R36" s="47">
        <f>IF(P36="","",T36*M36*LOOKUP(RIGHT($D$2,3),定数!$A$6:$A$13,定数!$B$6:$B$13))</f>
        <v>-8116.3016277797024</v>
      </c>
      <c r="S36" s="47"/>
      <c r="T36" s="48">
        <f t="shared" si="3"/>
        <v>-20.100000000000673</v>
      </c>
      <c r="U36" s="48"/>
      <c r="V36" t="str">
        <f t="shared" si="5"/>
        <v/>
      </c>
      <c r="W36">
        <f t="shared" si="2"/>
        <v>2</v>
      </c>
    </row>
    <row r="37" spans="2:23" x14ac:dyDescent="0.2">
      <c r="B37" s="42">
        <v>29</v>
      </c>
      <c r="C37" s="43">
        <f t="shared" si="1"/>
        <v>262427.08596486802</v>
      </c>
      <c r="D37" s="43"/>
      <c r="E37" s="42">
        <v>2018</v>
      </c>
      <c r="F37" s="8">
        <v>43581</v>
      </c>
      <c r="G37" s="42" t="s">
        <v>4</v>
      </c>
      <c r="H37" s="44">
        <v>0.98414999999999997</v>
      </c>
      <c r="I37" s="44"/>
      <c r="J37" s="42">
        <v>16.600000000000001</v>
      </c>
      <c r="K37" s="45">
        <f t="shared" si="0"/>
        <v>7872.81257894604</v>
      </c>
      <c r="L37" s="46"/>
      <c r="M37" s="6">
        <f>IF(J37="","",(K37/J37)/LOOKUP(RIGHT($D$2,3),定数!$A$6:$A$13,定数!$B$6:$B$13))</f>
        <v>4.3115074364436143</v>
      </c>
      <c r="N37" s="42">
        <v>2018</v>
      </c>
      <c r="O37" s="8">
        <v>43581</v>
      </c>
      <c r="P37" s="44">
        <v>0.98248999999999997</v>
      </c>
      <c r="Q37" s="44"/>
      <c r="R37" s="47">
        <f>IF(P37="","",T37*M37*LOOKUP(RIGHT($D$2,3),定数!$A$6:$A$13,定数!$B$6:$B$13))</f>
        <v>-7872.8125789460146</v>
      </c>
      <c r="S37" s="47"/>
      <c r="T37" s="48">
        <f t="shared" si="3"/>
        <v>-16.599999999999948</v>
      </c>
      <c r="U37" s="48"/>
      <c r="V37" t="str">
        <f t="shared" si="5"/>
        <v/>
      </c>
      <c r="W37">
        <f t="shared" si="2"/>
        <v>3</v>
      </c>
    </row>
    <row r="38" spans="2:23" x14ac:dyDescent="0.2">
      <c r="B38" s="42">
        <v>30</v>
      </c>
      <c r="C38" s="43">
        <f t="shared" si="1"/>
        <v>254554.27338592202</v>
      </c>
      <c r="D38" s="43"/>
      <c r="E38" s="42">
        <v>2018</v>
      </c>
      <c r="F38" s="8">
        <v>43586</v>
      </c>
      <c r="G38" s="42" t="s">
        <v>4</v>
      </c>
      <c r="H38" s="44">
        <v>0.99114999999999998</v>
      </c>
      <c r="I38" s="44"/>
      <c r="J38" s="42">
        <v>16.600000000000001</v>
      </c>
      <c r="K38" s="45">
        <f t="shared" si="0"/>
        <v>7636.6282015776605</v>
      </c>
      <c r="L38" s="46"/>
      <c r="M38" s="6">
        <f>IF(J38="","",(K38/J38)/LOOKUP(RIGHT($D$2,3),定数!$A$6:$A$13,定数!$B$6:$B$13))</f>
        <v>4.1821622133503062</v>
      </c>
      <c r="N38" s="42">
        <v>2018</v>
      </c>
      <c r="O38" s="8">
        <v>43586</v>
      </c>
      <c r="P38" s="44">
        <v>0.99353999999999998</v>
      </c>
      <c r="Q38" s="44"/>
      <c r="R38" s="47">
        <f>IF(P38="","",T38*M38*LOOKUP(RIGHT($D$2,3),定数!$A$6:$A$13,定数!$B$6:$B$13))</f>
        <v>10994.90445889797</v>
      </c>
      <c r="S38" s="47"/>
      <c r="T38" s="48">
        <f t="shared" si="3"/>
        <v>23.900000000000034</v>
      </c>
      <c r="U38" s="48"/>
      <c r="V38" t="str">
        <f t="shared" si="5"/>
        <v/>
      </c>
      <c r="W38">
        <f t="shared" si="2"/>
        <v>0</v>
      </c>
    </row>
    <row r="39" spans="2:23" x14ac:dyDescent="0.2">
      <c r="B39" s="42">
        <v>31</v>
      </c>
      <c r="C39" s="43">
        <f t="shared" si="1"/>
        <v>265549.17784481996</v>
      </c>
      <c r="D39" s="43"/>
      <c r="E39" s="42">
        <v>2018</v>
      </c>
      <c r="F39" s="8">
        <v>43596</v>
      </c>
      <c r="G39" s="42" t="s">
        <v>4</v>
      </c>
      <c r="H39" s="44">
        <v>1.0032000000000001</v>
      </c>
      <c r="I39" s="44"/>
      <c r="J39" s="42">
        <v>4.5</v>
      </c>
      <c r="K39" s="45">
        <f t="shared" si="0"/>
        <v>7966.4753353445985</v>
      </c>
      <c r="L39" s="46"/>
      <c r="M39" s="6">
        <f>IF(J39="","",(K39/J39)/LOOKUP(RIGHT($D$2,3),定数!$A$6:$A$13,定数!$B$6:$B$13))</f>
        <v>16.093889566352722</v>
      </c>
      <c r="N39" s="42">
        <v>2018</v>
      </c>
      <c r="O39" s="8">
        <v>43596</v>
      </c>
      <c r="P39" s="44">
        <v>1.00275</v>
      </c>
      <c r="Q39" s="44"/>
      <c r="R39" s="47">
        <f>IF(P39="","",T39*M39*LOOKUP(RIGHT($D$2,3),定数!$A$6:$A$13,定数!$B$6:$B$13))</f>
        <v>-7966.4753353456854</v>
      </c>
      <c r="S39" s="47"/>
      <c r="T39" s="48">
        <f t="shared" si="3"/>
        <v>-4.5000000000006146</v>
      </c>
      <c r="U39" s="48"/>
      <c r="V39" t="str">
        <f t="shared" si="5"/>
        <v/>
      </c>
      <c r="W39">
        <f t="shared" si="2"/>
        <v>1</v>
      </c>
    </row>
    <row r="40" spans="2:23" x14ac:dyDescent="0.2">
      <c r="B40" s="42">
        <v>32</v>
      </c>
      <c r="C40" s="43">
        <f t="shared" si="1"/>
        <v>257582.70250947427</v>
      </c>
      <c r="D40" s="43"/>
      <c r="E40" s="42">
        <v>2018</v>
      </c>
      <c r="F40" s="8">
        <v>43596</v>
      </c>
      <c r="G40" s="42" t="s">
        <v>4</v>
      </c>
      <c r="H40" s="44">
        <v>1.0033300000000001</v>
      </c>
      <c r="I40" s="44"/>
      <c r="J40" s="42">
        <v>7</v>
      </c>
      <c r="K40" s="45">
        <f t="shared" si="0"/>
        <v>7727.4810752842277</v>
      </c>
      <c r="L40" s="46"/>
      <c r="M40" s="6">
        <f>IF(J40="","",(K40/J40)/LOOKUP(RIGHT($D$2,3),定数!$A$6:$A$13,定数!$B$6:$B$13))</f>
        <v>10.035689708161335</v>
      </c>
      <c r="N40" s="42">
        <v>2018</v>
      </c>
      <c r="O40" s="8">
        <v>43596</v>
      </c>
      <c r="P40" s="44">
        <v>1.0026299999999999</v>
      </c>
      <c r="Q40" s="44"/>
      <c r="R40" s="47">
        <f>IF(P40="","",T40*M40*LOOKUP(RIGHT($D$2,3),定数!$A$6:$A$13,定数!$B$6:$B$13))</f>
        <v>-7727.4810752858284</v>
      </c>
      <c r="S40" s="47"/>
      <c r="T40" s="48">
        <f t="shared" si="3"/>
        <v>-7.0000000000014495</v>
      </c>
      <c r="U40" s="48"/>
      <c r="V40" t="str">
        <f t="shared" si="5"/>
        <v/>
      </c>
      <c r="W40">
        <f t="shared" si="2"/>
        <v>2</v>
      </c>
    </row>
    <row r="41" spans="2:23" x14ac:dyDescent="0.2">
      <c r="B41" s="42">
        <v>33</v>
      </c>
      <c r="C41" s="43">
        <f t="shared" si="1"/>
        <v>249855.22143418845</v>
      </c>
      <c r="D41" s="43"/>
      <c r="E41" s="42">
        <v>2018</v>
      </c>
      <c r="F41" s="8">
        <v>43597</v>
      </c>
      <c r="G41" s="42" t="s">
        <v>3</v>
      </c>
      <c r="H41" s="44">
        <v>0.99944999999999995</v>
      </c>
      <c r="I41" s="44"/>
      <c r="J41" s="42">
        <v>15.3</v>
      </c>
      <c r="K41" s="45">
        <f t="shared" si="0"/>
        <v>7495.6566430256535</v>
      </c>
      <c r="L41" s="46"/>
      <c r="M41" s="6">
        <f>IF(J41="","",(K41/J41)/LOOKUP(RIGHT($D$2,3),定数!$A$6:$A$13,定数!$B$6:$B$13))</f>
        <v>4.4537472626415049</v>
      </c>
      <c r="N41" s="42">
        <v>2018</v>
      </c>
      <c r="O41" s="8">
        <v>43597</v>
      </c>
      <c r="P41" s="44">
        <v>1.00098</v>
      </c>
      <c r="Q41" s="44"/>
      <c r="R41" s="47">
        <f>IF(P41="","",T41*M41*LOOKUP(RIGHT($D$2,3),定数!$A$6:$A$13,定数!$B$6:$B$13))</f>
        <v>-7495.6566430258063</v>
      </c>
      <c r="S41" s="47"/>
      <c r="T41" s="48">
        <f t="shared" si="3"/>
        <v>-15.300000000000313</v>
      </c>
      <c r="U41" s="48"/>
      <c r="V41" t="str">
        <f t="shared" si="5"/>
        <v/>
      </c>
      <c r="W41">
        <f t="shared" si="2"/>
        <v>3</v>
      </c>
    </row>
    <row r="42" spans="2:23" x14ac:dyDescent="0.2">
      <c r="B42" s="42">
        <v>34</v>
      </c>
      <c r="C42" s="43">
        <f t="shared" si="1"/>
        <v>242359.56479116264</v>
      </c>
      <c r="D42" s="43"/>
      <c r="E42" s="42">
        <v>2018</v>
      </c>
      <c r="F42" s="8">
        <v>43603</v>
      </c>
      <c r="G42" s="42" t="s">
        <v>3</v>
      </c>
      <c r="H42" s="44">
        <v>1.00041</v>
      </c>
      <c r="I42" s="44"/>
      <c r="J42" s="42">
        <v>6.7</v>
      </c>
      <c r="K42" s="45">
        <f t="shared" si="0"/>
        <v>7270.7869437348791</v>
      </c>
      <c r="L42" s="46"/>
      <c r="M42" s="6">
        <f>IF(J42="","",(K42/J42)/LOOKUP(RIGHT($D$2,3),定数!$A$6:$A$13,定数!$B$6:$B$13))</f>
        <v>9.8653825559496333</v>
      </c>
      <c r="N42" s="42">
        <v>2018</v>
      </c>
      <c r="O42" s="8">
        <v>43603</v>
      </c>
      <c r="P42" s="44">
        <v>0.99950499999999998</v>
      </c>
      <c r="Q42" s="44"/>
      <c r="R42" s="47">
        <f>IF(P42="","",T42*M42*LOOKUP(RIGHT($D$2,3),定数!$A$6:$A$13,定数!$B$6:$B$13))</f>
        <v>9820.9883344483442</v>
      </c>
      <c r="S42" s="47"/>
      <c r="T42" s="48">
        <f t="shared" si="3"/>
        <v>9.0500000000004466</v>
      </c>
      <c r="U42" s="48"/>
      <c r="V42" t="str">
        <f t="shared" si="5"/>
        <v/>
      </c>
      <c r="W42">
        <f t="shared" si="2"/>
        <v>0</v>
      </c>
    </row>
    <row r="43" spans="2:23" x14ac:dyDescent="0.2">
      <c r="B43" s="42">
        <v>35</v>
      </c>
      <c r="C43" s="43">
        <f t="shared" si="1"/>
        <v>252180.55312561098</v>
      </c>
      <c r="D43" s="43"/>
      <c r="E43" s="42">
        <v>2018</v>
      </c>
      <c r="F43" s="8">
        <v>43607</v>
      </c>
      <c r="G43" s="42" t="s">
        <v>3</v>
      </c>
      <c r="H43" s="44">
        <v>0.99648999999999999</v>
      </c>
      <c r="I43" s="44"/>
      <c r="J43" s="42">
        <v>6.7</v>
      </c>
      <c r="K43" s="45">
        <f t="shared" si="0"/>
        <v>7565.4165937683292</v>
      </c>
      <c r="L43" s="46"/>
      <c r="M43" s="6">
        <f>IF(J43="","",(K43/J43)/LOOKUP(RIGHT($D$2,3),定数!$A$6:$A$13,定数!$B$6:$B$13))</f>
        <v>10.265151416239252</v>
      </c>
      <c r="N43" s="42">
        <v>2018</v>
      </c>
      <c r="O43" s="8">
        <v>43607</v>
      </c>
      <c r="P43" s="44">
        <v>0.99716000000000005</v>
      </c>
      <c r="Q43" s="44"/>
      <c r="R43" s="47">
        <f>IF(P43="","",T43*M43*LOOKUP(RIGHT($D$2,3),定数!$A$6:$A$13,定数!$B$6:$B$13))</f>
        <v>-7565.4165937690004</v>
      </c>
      <c r="S43" s="47"/>
      <c r="T43" s="48">
        <f t="shared" si="3"/>
        <v>-6.7000000000005944</v>
      </c>
      <c r="U43" s="48"/>
      <c r="V43" t="str">
        <f t="shared" si="5"/>
        <v/>
      </c>
      <c r="W43">
        <f t="shared" si="2"/>
        <v>1</v>
      </c>
    </row>
    <row r="44" spans="2:23" x14ac:dyDescent="0.2">
      <c r="B44" s="42">
        <v>36</v>
      </c>
      <c r="C44" s="43">
        <f t="shared" si="1"/>
        <v>244615.13653184197</v>
      </c>
      <c r="D44" s="43"/>
      <c r="E44" s="42">
        <v>2018</v>
      </c>
      <c r="F44" s="8">
        <v>43608</v>
      </c>
      <c r="G44" s="42" t="s">
        <v>3</v>
      </c>
      <c r="H44" s="44">
        <v>0.99212999999999996</v>
      </c>
      <c r="I44" s="44"/>
      <c r="J44" s="42">
        <v>10.199999999999999</v>
      </c>
      <c r="K44" s="45">
        <f t="shared" si="0"/>
        <v>7338.4540959552587</v>
      </c>
      <c r="L44" s="46"/>
      <c r="M44" s="6">
        <f>IF(J44="","",(K44/J44)/LOOKUP(RIGHT($D$2,3),定数!$A$6:$A$13,定数!$B$6:$B$13))</f>
        <v>6.540511671974385</v>
      </c>
      <c r="N44" s="42">
        <v>2018</v>
      </c>
      <c r="O44" s="8">
        <v>43608</v>
      </c>
      <c r="P44" s="44">
        <v>0.99314999999999998</v>
      </c>
      <c r="Q44" s="44"/>
      <c r="R44" s="47">
        <f>IF(P44="","",T44*M44*LOOKUP(RIGHT($D$2,3),定数!$A$6:$A$13,定数!$B$6:$B$13))</f>
        <v>-7338.4540959554106</v>
      </c>
      <c r="S44" s="47"/>
      <c r="T44" s="48">
        <f t="shared" si="3"/>
        <v>-10.200000000000209</v>
      </c>
      <c r="U44" s="48"/>
      <c r="V44" t="str">
        <f t="shared" si="5"/>
        <v/>
      </c>
      <c r="W44">
        <f t="shared" si="2"/>
        <v>2</v>
      </c>
    </row>
    <row r="45" spans="2:23" x14ac:dyDescent="0.2">
      <c r="B45" s="42">
        <v>37</v>
      </c>
      <c r="C45" s="43">
        <f t="shared" si="1"/>
        <v>237276.68243588656</v>
      </c>
      <c r="D45" s="43"/>
      <c r="E45" s="42">
        <v>2018</v>
      </c>
      <c r="F45" s="8">
        <v>43620</v>
      </c>
      <c r="G45" s="42" t="s">
        <v>4</v>
      </c>
      <c r="H45" s="44">
        <v>0.98884000000000005</v>
      </c>
      <c r="I45" s="44"/>
      <c r="J45" s="42">
        <v>9.9</v>
      </c>
      <c r="K45" s="45">
        <f t="shared" si="0"/>
        <v>7118.3004730765961</v>
      </c>
      <c r="L45" s="46"/>
      <c r="M45" s="6">
        <f>IF(J45="","",(K45/J45)/LOOKUP(RIGHT($D$2,3),定数!$A$6:$A$13,定数!$B$6:$B$13))</f>
        <v>6.5365477255065159</v>
      </c>
      <c r="N45" s="42">
        <v>2018</v>
      </c>
      <c r="O45" s="8">
        <v>43620</v>
      </c>
      <c r="P45" s="44">
        <v>0.98785000000000001</v>
      </c>
      <c r="Q45" s="44"/>
      <c r="R45" s="47">
        <f>IF(P45="","",T45*M45*LOOKUP(RIGHT($D$2,3),定数!$A$6:$A$13,定数!$B$6:$B$13))</f>
        <v>-7118.3004730769289</v>
      </c>
      <c r="S45" s="47"/>
      <c r="T45" s="48">
        <f t="shared" si="3"/>
        <v>-9.900000000000464</v>
      </c>
      <c r="U45" s="48"/>
      <c r="V45" t="str">
        <f t="shared" si="5"/>
        <v/>
      </c>
      <c r="W45">
        <f t="shared" si="2"/>
        <v>3</v>
      </c>
    </row>
    <row r="46" spans="2:23" x14ac:dyDescent="0.2">
      <c r="B46" s="42">
        <v>38</v>
      </c>
      <c r="C46" s="43">
        <f t="shared" si="1"/>
        <v>230158.38196280962</v>
      </c>
      <c r="D46" s="43"/>
      <c r="E46" s="42">
        <v>2018</v>
      </c>
      <c r="F46" s="8">
        <v>43621</v>
      </c>
      <c r="G46" s="42" t="s">
        <v>4</v>
      </c>
      <c r="H46" s="44">
        <v>0.98843000000000003</v>
      </c>
      <c r="I46" s="44"/>
      <c r="J46" s="42">
        <v>19.399999999999999</v>
      </c>
      <c r="K46" s="45">
        <f t="shared" si="0"/>
        <v>6904.7514588842887</v>
      </c>
      <c r="L46" s="46"/>
      <c r="M46" s="6">
        <f>IF(J46="","",(K46/J46)/LOOKUP(RIGHT($D$2,3),定数!$A$6:$A$13,定数!$B$6:$B$13))</f>
        <v>3.2355911241257211</v>
      </c>
      <c r="N46" s="42">
        <v>2018</v>
      </c>
      <c r="O46" s="8">
        <v>43621</v>
      </c>
      <c r="P46" s="44">
        <v>0.98648999999999998</v>
      </c>
      <c r="Q46" s="44"/>
      <c r="R46" s="47">
        <f>IF(P46="","",T46*M46*LOOKUP(RIGHT($D$2,3),定数!$A$6:$A$13,定数!$B$6:$B$13))</f>
        <v>-6904.751458884477</v>
      </c>
      <c r="S46" s="47"/>
      <c r="T46" s="48">
        <f t="shared" si="3"/>
        <v>-19.400000000000528</v>
      </c>
      <c r="U46" s="48"/>
      <c r="V46" t="str">
        <f t="shared" si="5"/>
        <v/>
      </c>
      <c r="W46">
        <f t="shared" si="2"/>
        <v>4</v>
      </c>
    </row>
    <row r="47" spans="2:23" x14ac:dyDescent="0.2">
      <c r="B47" s="42">
        <v>39</v>
      </c>
      <c r="C47" s="43">
        <f t="shared" si="1"/>
        <v>223253.63050392515</v>
      </c>
      <c r="D47" s="43"/>
      <c r="E47" s="42">
        <v>2018</v>
      </c>
      <c r="F47" s="8">
        <v>43629</v>
      </c>
      <c r="G47" s="42" t="s">
        <v>4</v>
      </c>
      <c r="H47" s="44">
        <v>0.98850000000000005</v>
      </c>
      <c r="I47" s="44"/>
      <c r="J47" s="42">
        <v>12.2</v>
      </c>
      <c r="K47" s="45">
        <f t="shared" si="0"/>
        <v>6697.6089151177539</v>
      </c>
      <c r="L47" s="46"/>
      <c r="M47" s="6">
        <f>IF(J47="","",(K47/J47)/LOOKUP(RIGHT($D$2,3),定数!$A$6:$A$13,定数!$B$6:$B$13))</f>
        <v>4.9907667027703084</v>
      </c>
      <c r="N47" s="42">
        <v>2018</v>
      </c>
      <c r="O47" s="8">
        <v>43629</v>
      </c>
      <c r="P47" s="44">
        <v>0.98728000000000005</v>
      </c>
      <c r="Q47" s="44"/>
      <c r="R47" s="47">
        <f>IF(P47="","",T47*M47*LOOKUP(RIGHT($D$2,3),定数!$A$6:$A$13,定数!$B$6:$B$13))</f>
        <v>-6697.6089151177475</v>
      </c>
      <c r="S47" s="47"/>
      <c r="T47" s="48">
        <f t="shared" si="3"/>
        <v>-12.199999999999989</v>
      </c>
      <c r="U47" s="48"/>
      <c r="V47" t="str">
        <f t="shared" si="5"/>
        <v/>
      </c>
      <c r="W47">
        <f t="shared" si="2"/>
        <v>5</v>
      </c>
    </row>
    <row r="48" spans="2:23" x14ac:dyDescent="0.2">
      <c r="B48" s="42">
        <v>40</v>
      </c>
      <c r="C48" s="43">
        <f t="shared" si="1"/>
        <v>216556.0215888074</v>
      </c>
      <c r="D48" s="43"/>
      <c r="E48" s="42">
        <v>2018</v>
      </c>
      <c r="F48" s="8">
        <v>43629</v>
      </c>
      <c r="G48" s="42" t="s">
        <v>4</v>
      </c>
      <c r="H48" s="44">
        <v>0.98845000000000005</v>
      </c>
      <c r="I48" s="44"/>
      <c r="J48" s="42">
        <v>11.4</v>
      </c>
      <c r="K48" s="45">
        <f t="shared" si="0"/>
        <v>6496.6806476642214</v>
      </c>
      <c r="L48" s="46"/>
      <c r="M48" s="6">
        <f>IF(J48="","",(K48/J48)/LOOKUP(RIGHT($D$2,3),定数!$A$6:$A$13,定数!$B$6:$B$13))</f>
        <v>5.1807660667178794</v>
      </c>
      <c r="N48" s="42">
        <v>2018</v>
      </c>
      <c r="O48" s="8">
        <v>43629</v>
      </c>
      <c r="P48" s="44">
        <v>0.98731000000000002</v>
      </c>
      <c r="Q48" s="44"/>
      <c r="R48" s="47">
        <f>IF(P48="","",T48*M48*LOOKUP(RIGHT($D$2,3),定数!$A$6:$A$13,定数!$B$6:$B$13))</f>
        <v>-6496.6806476643906</v>
      </c>
      <c r="S48" s="47"/>
      <c r="T48" s="48">
        <f t="shared" si="3"/>
        <v>-11.400000000000299</v>
      </c>
      <c r="U48" s="48"/>
      <c r="V48" t="str">
        <f t="shared" si="5"/>
        <v/>
      </c>
      <c r="W48">
        <f t="shared" si="2"/>
        <v>6</v>
      </c>
    </row>
    <row r="49" spans="2:23" x14ac:dyDescent="0.2">
      <c r="B49" s="42">
        <v>41</v>
      </c>
      <c r="C49" s="43">
        <f t="shared" si="1"/>
        <v>210059.34094114302</v>
      </c>
      <c r="D49" s="43"/>
      <c r="E49" s="42">
        <v>2018</v>
      </c>
      <c r="F49" s="8">
        <v>43630</v>
      </c>
      <c r="G49" s="42" t="s">
        <v>3</v>
      </c>
      <c r="H49" s="44">
        <v>0.98441999999999996</v>
      </c>
      <c r="I49" s="44"/>
      <c r="J49" s="42">
        <v>22.2</v>
      </c>
      <c r="K49" s="45">
        <f t="shared" si="0"/>
        <v>6301.78022823429</v>
      </c>
      <c r="L49" s="46"/>
      <c r="M49" s="6">
        <f>IF(J49="","",(K49/J49)/LOOKUP(RIGHT($D$2,3),定数!$A$6:$A$13,定数!$B$6:$B$13))</f>
        <v>2.580581584043526</v>
      </c>
      <c r="N49" s="42">
        <v>2018</v>
      </c>
      <c r="O49" s="8">
        <v>43630</v>
      </c>
      <c r="P49" s="44">
        <v>0.98663999999999996</v>
      </c>
      <c r="Q49" s="44"/>
      <c r="R49" s="47">
        <f>IF(P49="","",T49*M49*LOOKUP(RIGHT($D$2,3),定数!$A$6:$A$13,定数!$B$6:$B$13))</f>
        <v>-6301.7802282342891</v>
      </c>
      <c r="S49" s="47"/>
      <c r="T49" s="48">
        <f t="shared" si="3"/>
        <v>-22.199999999999996</v>
      </c>
      <c r="U49" s="48"/>
      <c r="V49" t="str">
        <f t="shared" si="5"/>
        <v/>
      </c>
      <c r="W49">
        <f t="shared" si="2"/>
        <v>7</v>
      </c>
    </row>
    <row r="50" spans="2:23" x14ac:dyDescent="0.2">
      <c r="B50" s="42">
        <v>42</v>
      </c>
      <c r="C50" s="43">
        <f t="shared" si="1"/>
        <v>203757.56071290874</v>
      </c>
      <c r="D50" s="43"/>
      <c r="E50" s="42">
        <v>2018</v>
      </c>
      <c r="F50" s="8">
        <v>43638</v>
      </c>
      <c r="G50" s="42" t="s">
        <v>3</v>
      </c>
      <c r="H50" s="44">
        <v>0.99055000000000004</v>
      </c>
      <c r="I50" s="44"/>
      <c r="J50" s="42">
        <v>8</v>
      </c>
      <c r="K50" s="45">
        <f t="shared" si="0"/>
        <v>6112.7268213872621</v>
      </c>
      <c r="L50" s="46"/>
      <c r="M50" s="6">
        <f>IF(J50="","",(K50/J50)/LOOKUP(RIGHT($D$2,3),定数!$A$6:$A$13,定数!$B$6:$B$13))</f>
        <v>6.9462804788491619</v>
      </c>
      <c r="N50" s="42">
        <v>2018</v>
      </c>
      <c r="O50" s="8">
        <v>43638</v>
      </c>
      <c r="P50" s="44">
        <v>0.98939999999999995</v>
      </c>
      <c r="Q50" s="44"/>
      <c r="R50" s="47">
        <f>IF(P50="","",T50*M50*LOOKUP(RIGHT($D$2,3),定数!$A$6:$A$13,定数!$B$6:$B$13))</f>
        <v>8787.0448057449194</v>
      </c>
      <c r="S50" s="47"/>
      <c r="T50" s="48">
        <f t="shared" si="3"/>
        <v>11.500000000000954</v>
      </c>
      <c r="U50" s="48"/>
      <c r="V50" t="str">
        <f t="shared" si="5"/>
        <v/>
      </c>
      <c r="W50">
        <f t="shared" si="2"/>
        <v>0</v>
      </c>
    </row>
    <row r="51" spans="2:23" x14ac:dyDescent="0.2">
      <c r="B51" s="42">
        <v>43</v>
      </c>
      <c r="C51" s="43">
        <f t="shared" si="1"/>
        <v>212544.60551865367</v>
      </c>
      <c r="D51" s="43"/>
      <c r="E51" s="42">
        <v>2018</v>
      </c>
      <c r="F51" s="8">
        <v>43641</v>
      </c>
      <c r="G51" s="42" t="s">
        <v>3</v>
      </c>
      <c r="H51" s="44">
        <v>0.98714999999999997</v>
      </c>
      <c r="I51" s="44"/>
      <c r="J51" s="42">
        <v>6.7</v>
      </c>
      <c r="K51" s="45">
        <f t="shared" si="0"/>
        <v>6376.3381655596095</v>
      </c>
      <c r="L51" s="46"/>
      <c r="M51" s="6">
        <f>IF(J51="","",(K51/J51)/LOOKUP(RIGHT($D$2,3),定数!$A$6:$A$13,定数!$B$6:$B$13))</f>
        <v>8.6517478501487233</v>
      </c>
      <c r="N51" s="42">
        <v>2018</v>
      </c>
      <c r="O51" s="8">
        <v>43641</v>
      </c>
      <c r="P51" s="44">
        <v>0.98782000000000003</v>
      </c>
      <c r="Q51" s="44"/>
      <c r="R51" s="47">
        <f>IF(P51="","",T51*M51*LOOKUP(RIGHT($D$2,3),定数!$A$6:$A$13,定数!$B$6:$B$13))</f>
        <v>-6376.3381655601752</v>
      </c>
      <c r="S51" s="47"/>
      <c r="T51" s="48">
        <f t="shared" si="3"/>
        <v>-6.7000000000005944</v>
      </c>
      <c r="U51" s="48"/>
      <c r="V51" t="str">
        <f t="shared" si="5"/>
        <v/>
      </c>
      <c r="W51">
        <f t="shared" si="2"/>
        <v>1</v>
      </c>
    </row>
    <row r="52" spans="2:23" x14ac:dyDescent="0.2">
      <c r="B52" s="42">
        <v>44</v>
      </c>
      <c r="C52" s="43">
        <f t="shared" si="1"/>
        <v>206168.26735309348</v>
      </c>
      <c r="D52" s="43"/>
      <c r="E52" s="42">
        <v>2018</v>
      </c>
      <c r="F52" s="8">
        <v>43643</v>
      </c>
      <c r="G52" s="42" t="s">
        <v>4</v>
      </c>
      <c r="H52" s="44">
        <v>0.99124000000000001</v>
      </c>
      <c r="I52" s="44"/>
      <c r="J52" s="42">
        <v>9.6999999999999993</v>
      </c>
      <c r="K52" s="45">
        <f t="shared" si="0"/>
        <v>6185.0480205928043</v>
      </c>
      <c r="L52" s="46"/>
      <c r="M52" s="6">
        <f>IF(J52="","",(K52/J52)/LOOKUP(RIGHT($D$2,3),定数!$A$6:$A$13,定数!$B$6:$B$13))</f>
        <v>5.7966710595996291</v>
      </c>
      <c r="N52" s="42">
        <v>2018</v>
      </c>
      <c r="O52" s="8">
        <v>43643</v>
      </c>
      <c r="P52" s="44">
        <v>0.99026999999999998</v>
      </c>
      <c r="Q52" s="44"/>
      <c r="R52" s="47">
        <f>IF(P52="","",T52*M52*LOOKUP(RIGHT($D$2,3),定数!$A$6:$A$13,定数!$B$6:$B$13))</f>
        <v>-6185.0480205929725</v>
      </c>
      <c r="S52" s="47"/>
      <c r="T52" s="48">
        <f t="shared" si="3"/>
        <v>-9.700000000000264</v>
      </c>
      <c r="U52" s="48"/>
      <c r="V52" t="str">
        <f t="shared" si="5"/>
        <v/>
      </c>
      <c r="W52">
        <f t="shared" si="2"/>
        <v>2</v>
      </c>
    </row>
    <row r="53" spans="2:23" x14ac:dyDescent="0.2">
      <c r="B53" s="42">
        <v>45</v>
      </c>
      <c r="C53" s="43">
        <f t="shared" si="1"/>
        <v>199983.21933250051</v>
      </c>
      <c r="D53" s="43"/>
      <c r="E53" s="42">
        <v>2018</v>
      </c>
      <c r="F53" s="8">
        <v>43644</v>
      </c>
      <c r="G53" s="42" t="s">
        <v>4</v>
      </c>
      <c r="H53" s="44">
        <v>0.99704000000000004</v>
      </c>
      <c r="I53" s="44"/>
      <c r="J53" s="42">
        <v>11.3</v>
      </c>
      <c r="K53" s="45">
        <f t="shared" si="0"/>
        <v>5999.4965799750153</v>
      </c>
      <c r="L53" s="46"/>
      <c r="M53" s="6">
        <f>IF(J53="","",(K53/J53)/LOOKUP(RIGHT($D$2,3),定数!$A$6:$A$13,定数!$B$6:$B$13))</f>
        <v>4.8266263716613151</v>
      </c>
      <c r="N53" s="42">
        <v>2018</v>
      </c>
      <c r="O53" s="8">
        <v>43644</v>
      </c>
      <c r="P53" s="44">
        <v>0.99863500000000005</v>
      </c>
      <c r="Q53" s="44"/>
      <c r="R53" s="47">
        <f>IF(P53="","",T53*M53*LOOKUP(RIGHT($D$2,3),定数!$A$6:$A$13,定数!$B$6:$B$13))</f>
        <v>8468.3159690798457</v>
      </c>
      <c r="S53" s="47"/>
      <c r="T53" s="48">
        <f t="shared" si="3"/>
        <v>15.950000000000131</v>
      </c>
      <c r="U53" s="48"/>
      <c r="V53" t="str">
        <f t="shared" si="5"/>
        <v/>
      </c>
      <c r="W53">
        <f t="shared" si="2"/>
        <v>0</v>
      </c>
    </row>
    <row r="54" spans="2:23" x14ac:dyDescent="0.2">
      <c r="B54" s="42">
        <v>46</v>
      </c>
      <c r="C54" s="43">
        <f t="shared" si="1"/>
        <v>208451.53530158036</v>
      </c>
      <c r="D54" s="43"/>
      <c r="E54" s="42">
        <v>2018</v>
      </c>
      <c r="F54" s="8">
        <v>43644</v>
      </c>
      <c r="G54" s="42" t="s">
        <v>4</v>
      </c>
      <c r="H54" s="44">
        <v>0.99802000000000002</v>
      </c>
      <c r="I54" s="44"/>
      <c r="J54" s="42">
        <v>21.1</v>
      </c>
      <c r="K54" s="45">
        <f t="shared" si="0"/>
        <v>6253.5460590474104</v>
      </c>
      <c r="L54" s="46"/>
      <c r="M54" s="6">
        <f>IF(J54="","",(K54/J54)/LOOKUP(RIGHT($D$2,3),定数!$A$6:$A$13,定数!$B$6:$B$13))</f>
        <v>2.6943326406925507</v>
      </c>
      <c r="N54" s="42">
        <v>2018</v>
      </c>
      <c r="O54" s="8">
        <v>43645</v>
      </c>
      <c r="P54" s="44">
        <v>0.99590999999999996</v>
      </c>
      <c r="Q54" s="44"/>
      <c r="R54" s="47">
        <f>IF(P54="","",T54*M54*LOOKUP(RIGHT($D$2,3),定数!$A$6:$A$13,定数!$B$6:$B$13))</f>
        <v>-6253.5460590475768</v>
      </c>
      <c r="S54" s="47"/>
      <c r="T54" s="48">
        <f t="shared" si="3"/>
        <v>-21.100000000000563</v>
      </c>
      <c r="U54" s="48"/>
      <c r="V54" t="str">
        <f t="shared" si="5"/>
        <v/>
      </c>
      <c r="W54">
        <f t="shared" si="2"/>
        <v>1</v>
      </c>
    </row>
    <row r="55" spans="2:23" x14ac:dyDescent="0.2">
      <c r="B55" s="42">
        <v>47</v>
      </c>
      <c r="C55" s="43">
        <f t="shared" si="1"/>
        <v>202197.98924253279</v>
      </c>
      <c r="D55" s="43"/>
      <c r="E55" s="42">
        <v>2018</v>
      </c>
      <c r="F55" s="8">
        <v>43650</v>
      </c>
      <c r="G55" s="42" t="s">
        <v>3</v>
      </c>
      <c r="H55" s="44">
        <v>0.99173999999999995</v>
      </c>
      <c r="I55" s="44"/>
      <c r="J55" s="42">
        <v>5.4</v>
      </c>
      <c r="K55" s="45">
        <f t="shared" si="0"/>
        <v>6065.9396772759837</v>
      </c>
      <c r="L55" s="46"/>
      <c r="M55" s="6">
        <f>IF(J55="","",(K55/J55)/LOOKUP(RIGHT($D$2,3),定数!$A$6:$A$13,定数!$B$6:$B$13))</f>
        <v>10.212019658713775</v>
      </c>
      <c r="N55" s="42">
        <v>2018</v>
      </c>
      <c r="O55" s="8">
        <v>43650</v>
      </c>
      <c r="P55" s="44">
        <v>0.99102999999999997</v>
      </c>
      <c r="Q55" s="44"/>
      <c r="R55" s="47">
        <f>IF(P55="","",T55*M55*LOOKUP(RIGHT($D$2,3),定数!$A$6:$A$13,定数!$B$6:$B$13))</f>
        <v>7975.5873534553284</v>
      </c>
      <c r="S55" s="47"/>
      <c r="T55" s="48">
        <f t="shared" si="3"/>
        <v>7.0999999999998842</v>
      </c>
      <c r="U55" s="48"/>
      <c r="V55" t="str">
        <f t="shared" si="5"/>
        <v/>
      </c>
      <c r="W55">
        <f t="shared" si="2"/>
        <v>0</v>
      </c>
    </row>
    <row r="56" spans="2:23" x14ac:dyDescent="0.2">
      <c r="B56" s="42">
        <v>48</v>
      </c>
      <c r="C56" s="43">
        <f t="shared" si="1"/>
        <v>210173.57659598812</v>
      </c>
      <c r="D56" s="43"/>
      <c r="E56" s="42">
        <v>2018</v>
      </c>
      <c r="F56" s="8">
        <v>43655</v>
      </c>
      <c r="G56" s="42" t="s">
        <v>3</v>
      </c>
      <c r="H56" s="44">
        <v>0.98902000000000001</v>
      </c>
      <c r="I56" s="44"/>
      <c r="J56" s="42">
        <v>6.5</v>
      </c>
      <c r="K56" s="45">
        <f t="shared" si="0"/>
        <v>6305.2072978796432</v>
      </c>
      <c r="L56" s="46"/>
      <c r="M56" s="6">
        <f>IF(J56="","",(K56/J56)/LOOKUP(RIGHT($D$2,3),定数!$A$6:$A$13,定数!$B$6:$B$13))</f>
        <v>8.8184717452862138</v>
      </c>
      <c r="N56" s="42">
        <v>2018</v>
      </c>
      <c r="O56" s="8">
        <v>43655</v>
      </c>
      <c r="P56" s="44">
        <v>0.98814500000000005</v>
      </c>
      <c r="Q56" s="44"/>
      <c r="R56" s="47">
        <f>IF(P56="","",T56*M56*LOOKUP(RIGHT($D$2,3),定数!$A$6:$A$13,定数!$B$6:$B$13))</f>
        <v>8487.7790548375833</v>
      </c>
      <c r="S56" s="47"/>
      <c r="T56" s="48">
        <f t="shared" si="3"/>
        <v>8.7499999999995914</v>
      </c>
      <c r="U56" s="48"/>
      <c r="V56" t="str">
        <f t="shared" si="5"/>
        <v/>
      </c>
      <c r="W56">
        <f t="shared" si="2"/>
        <v>0</v>
      </c>
    </row>
    <row r="57" spans="2:23" x14ac:dyDescent="0.2">
      <c r="B57" s="42">
        <v>49</v>
      </c>
      <c r="C57" s="43">
        <f t="shared" si="1"/>
        <v>218661.35565082572</v>
      </c>
      <c r="D57" s="43"/>
      <c r="E57" s="42">
        <v>2018</v>
      </c>
      <c r="F57" s="8">
        <v>43658</v>
      </c>
      <c r="G57" s="42" t="s">
        <v>4</v>
      </c>
      <c r="H57" s="44">
        <v>0.99616000000000005</v>
      </c>
      <c r="I57" s="44"/>
      <c r="J57" s="42">
        <v>7.4</v>
      </c>
      <c r="K57" s="45">
        <f t="shared" si="0"/>
        <v>6559.8406695247713</v>
      </c>
      <c r="L57" s="46"/>
      <c r="M57" s="6">
        <f>IF(J57="","",(K57/J57)/LOOKUP(RIGHT($D$2,3),定数!$A$6:$A$13,定数!$B$6:$B$13))</f>
        <v>8.0587723212835023</v>
      </c>
      <c r="N57" s="42">
        <v>2018</v>
      </c>
      <c r="O57" s="8">
        <v>43658</v>
      </c>
      <c r="P57" s="44">
        <v>0.99541999999999997</v>
      </c>
      <c r="Q57" s="44"/>
      <c r="R57" s="47">
        <f>IF(P57="","",T57*M57*LOOKUP(RIGHT($D$2,3),定数!$A$6:$A$13,定数!$B$6:$B$13))</f>
        <v>-6559.8406695254262</v>
      </c>
      <c r="S57" s="47"/>
      <c r="T57" s="48">
        <f t="shared" si="3"/>
        <v>-7.4000000000007393</v>
      </c>
      <c r="U57" s="48"/>
      <c r="V57" t="str">
        <f t="shared" si="5"/>
        <v/>
      </c>
      <c r="W57">
        <f t="shared" si="2"/>
        <v>1</v>
      </c>
    </row>
    <row r="58" spans="2:23" x14ac:dyDescent="0.2">
      <c r="B58" s="42">
        <v>50</v>
      </c>
      <c r="C58" s="43">
        <f t="shared" si="1"/>
        <v>212101.51498130028</v>
      </c>
      <c r="D58" s="43"/>
      <c r="E58" s="42">
        <v>2018</v>
      </c>
      <c r="F58" s="8">
        <v>43663</v>
      </c>
      <c r="G58" s="42" t="s">
        <v>3</v>
      </c>
      <c r="H58" s="44">
        <v>0.99636000000000002</v>
      </c>
      <c r="I58" s="44"/>
      <c r="J58" s="42">
        <v>9.6999999999999993</v>
      </c>
      <c r="K58" s="45">
        <f t="shared" si="0"/>
        <v>6363.0454494390078</v>
      </c>
      <c r="L58" s="46"/>
      <c r="M58" s="6">
        <f>IF(J58="","",(K58/J58)/LOOKUP(RIGHT($D$2,3),定数!$A$6:$A$13,定数!$B$6:$B$13))</f>
        <v>5.963491517749774</v>
      </c>
      <c r="N58" s="42">
        <v>2018</v>
      </c>
      <c r="O58" s="8">
        <v>43663</v>
      </c>
      <c r="P58" s="44">
        <v>0.99500500000000003</v>
      </c>
      <c r="Q58" s="44"/>
      <c r="R58" s="47">
        <f>IF(P58="","",T58*M58*LOOKUP(RIGHT($D$2,3),定数!$A$6:$A$13,定数!$B$6:$B$13))</f>
        <v>8888.5841072060066</v>
      </c>
      <c r="S58" s="47"/>
      <c r="T58" s="48">
        <f t="shared" si="3"/>
        <v>13.549999999999951</v>
      </c>
      <c r="U58" s="48"/>
      <c r="V58" t="str">
        <f t="shared" si="5"/>
        <v/>
      </c>
      <c r="W58">
        <f t="shared" si="2"/>
        <v>0</v>
      </c>
    </row>
    <row r="59" spans="2:23" x14ac:dyDescent="0.2">
      <c r="B59" s="42">
        <v>51</v>
      </c>
      <c r="C59" s="43">
        <f t="shared" si="1"/>
        <v>220990.09908850628</v>
      </c>
      <c r="D59" s="43"/>
      <c r="E59" s="42">
        <v>2018</v>
      </c>
      <c r="F59" s="8">
        <v>43665</v>
      </c>
      <c r="G59" s="42" t="s">
        <v>3</v>
      </c>
      <c r="H59" s="44">
        <v>0.99890000000000001</v>
      </c>
      <c r="I59" s="44"/>
      <c r="J59" s="42">
        <v>7.4</v>
      </c>
      <c r="K59" s="45">
        <f t="shared" si="0"/>
        <v>6629.7029726551882</v>
      </c>
      <c r="L59" s="46"/>
      <c r="M59" s="6">
        <f>IF(J59="","",(K59/J59)/LOOKUP(RIGHT($D$2,3),定数!$A$6:$A$13,定数!$B$6:$B$13))</f>
        <v>8.1445982465051454</v>
      </c>
      <c r="N59" s="42">
        <v>2018</v>
      </c>
      <c r="O59" s="8">
        <v>43665</v>
      </c>
      <c r="P59" s="44">
        <v>0.99963999999999997</v>
      </c>
      <c r="Q59" s="44"/>
      <c r="R59" s="47">
        <f>IF(P59="","",T59*M59*LOOKUP(RIGHT($D$2,3),定数!$A$6:$A$13,定数!$B$6:$B$13))</f>
        <v>-6629.7029726548562</v>
      </c>
      <c r="S59" s="47"/>
      <c r="T59" s="48">
        <f t="shared" si="3"/>
        <v>-7.3999999999996291</v>
      </c>
      <c r="U59" s="48"/>
      <c r="V59" t="str">
        <f t="shared" si="5"/>
        <v/>
      </c>
      <c r="W59">
        <f t="shared" si="2"/>
        <v>1</v>
      </c>
    </row>
    <row r="60" spans="2:23" x14ac:dyDescent="0.2">
      <c r="B60" s="42">
        <v>52</v>
      </c>
      <c r="C60" s="43">
        <f t="shared" si="1"/>
        <v>214360.39611585141</v>
      </c>
      <c r="D60" s="43"/>
      <c r="E60" s="42">
        <v>2018</v>
      </c>
      <c r="F60" s="8">
        <v>43665</v>
      </c>
      <c r="G60" s="42" t="s">
        <v>3</v>
      </c>
      <c r="H60" s="44">
        <v>0.99826000000000004</v>
      </c>
      <c r="I60" s="44"/>
      <c r="J60" s="42">
        <v>14.3</v>
      </c>
      <c r="K60" s="45">
        <f t="shared" si="0"/>
        <v>6430.8118834755423</v>
      </c>
      <c r="L60" s="46"/>
      <c r="M60" s="6">
        <f>IF(J60="","",(K60/J60)/LOOKUP(RIGHT($D$2,3),定数!$A$6:$A$13,定数!$B$6:$B$13))</f>
        <v>4.0882465883506311</v>
      </c>
      <c r="N60" s="42">
        <v>2018</v>
      </c>
      <c r="O60" s="8">
        <v>43665</v>
      </c>
      <c r="P60" s="44">
        <v>0.99968999999999997</v>
      </c>
      <c r="Q60" s="44"/>
      <c r="R60" s="47">
        <f>IF(P60="","",T60*M60*LOOKUP(RIGHT($D$2,3),定数!$A$6:$A$13,定数!$B$6:$B$13))</f>
        <v>-6430.811883475234</v>
      </c>
      <c r="S60" s="47"/>
      <c r="T60" s="48">
        <f t="shared" si="3"/>
        <v>-14.299999999999313</v>
      </c>
      <c r="U60" s="48"/>
      <c r="V60" t="str">
        <f t="shared" si="5"/>
        <v/>
      </c>
      <c r="W60">
        <f t="shared" si="2"/>
        <v>2</v>
      </c>
    </row>
    <row r="61" spans="2:23" x14ac:dyDescent="0.2">
      <c r="B61" s="42">
        <v>53</v>
      </c>
      <c r="C61" s="43">
        <f t="shared" si="1"/>
        <v>207929.58423237619</v>
      </c>
      <c r="D61" s="43"/>
      <c r="E61" s="42">
        <v>2018</v>
      </c>
      <c r="F61" s="8">
        <v>43666</v>
      </c>
      <c r="G61" s="42" t="s">
        <v>3</v>
      </c>
      <c r="H61" s="44">
        <v>0.99853000000000003</v>
      </c>
      <c r="I61" s="44"/>
      <c r="J61" s="42">
        <v>13.1</v>
      </c>
      <c r="K61" s="45">
        <f t="shared" si="0"/>
        <v>6237.8875269712853</v>
      </c>
      <c r="L61" s="46"/>
      <c r="M61" s="6">
        <f>IF(J61="","",(K61/J61)/LOOKUP(RIGHT($D$2,3),定数!$A$6:$A$13,定数!$B$6:$B$13))</f>
        <v>4.3288601852680682</v>
      </c>
      <c r="N61" s="42">
        <v>2018</v>
      </c>
      <c r="O61" s="8">
        <v>43666</v>
      </c>
      <c r="P61" s="44">
        <v>0.99666500000000002</v>
      </c>
      <c r="Q61" s="44"/>
      <c r="R61" s="47">
        <f>IF(P61="","",T61*M61*LOOKUP(RIGHT($D$2,3),定数!$A$6:$A$13,定数!$B$6:$B$13))</f>
        <v>8880.6566700774674</v>
      </c>
      <c r="S61" s="47"/>
      <c r="T61" s="48">
        <f t="shared" si="3"/>
        <v>18.650000000000055</v>
      </c>
      <c r="U61" s="48"/>
      <c r="V61" t="str">
        <f t="shared" si="5"/>
        <v/>
      </c>
      <c r="W61">
        <f t="shared" si="2"/>
        <v>0</v>
      </c>
    </row>
    <row r="62" spans="2:23" x14ac:dyDescent="0.2">
      <c r="B62" s="42">
        <v>54</v>
      </c>
      <c r="C62" s="43">
        <f t="shared" si="1"/>
        <v>216810.24090245366</v>
      </c>
      <c r="D62" s="43"/>
      <c r="E62" s="42">
        <v>2018</v>
      </c>
      <c r="F62" s="8">
        <v>43672</v>
      </c>
      <c r="G62" s="42" t="s">
        <v>4</v>
      </c>
      <c r="H62" s="44">
        <v>0.99292000000000002</v>
      </c>
      <c r="I62" s="44"/>
      <c r="J62" s="42">
        <v>21.5</v>
      </c>
      <c r="K62" s="45">
        <f t="shared" si="0"/>
        <v>6504.3072270736093</v>
      </c>
      <c r="L62" s="46"/>
      <c r="M62" s="6">
        <f>IF(J62="","",(K62/J62)/LOOKUP(RIGHT($D$2,3),定数!$A$6:$A$13,定数!$B$6:$B$13))</f>
        <v>2.7502356139846129</v>
      </c>
      <c r="N62" s="42">
        <v>2018</v>
      </c>
      <c r="O62" s="8">
        <v>43673</v>
      </c>
      <c r="P62" s="44">
        <v>0.99604499999999996</v>
      </c>
      <c r="Q62" s="44"/>
      <c r="R62" s="47">
        <f>IF(P62="","",T62*M62*LOOKUP(RIGHT($D$2,3),定数!$A$6:$A$13,定数!$B$6:$B$13))</f>
        <v>9453.9349230719054</v>
      </c>
      <c r="S62" s="47"/>
      <c r="T62" s="48">
        <f t="shared" si="3"/>
        <v>31.249999999999332</v>
      </c>
      <c r="U62" s="48"/>
      <c r="V62" t="str">
        <f t="shared" si="5"/>
        <v/>
      </c>
      <c r="W62">
        <f t="shared" si="2"/>
        <v>0</v>
      </c>
    </row>
    <row r="63" spans="2:23" x14ac:dyDescent="0.2">
      <c r="B63" s="42">
        <v>55</v>
      </c>
      <c r="C63" s="43">
        <f t="shared" si="1"/>
        <v>226264.17582552557</v>
      </c>
      <c r="D63" s="43"/>
      <c r="E63" s="42">
        <v>2018</v>
      </c>
      <c r="F63" s="8">
        <v>43673</v>
      </c>
      <c r="G63" s="42" t="s">
        <v>4</v>
      </c>
      <c r="H63" s="44">
        <v>0.99538000000000004</v>
      </c>
      <c r="I63" s="44"/>
      <c r="J63" s="42">
        <v>15.6</v>
      </c>
      <c r="K63" s="45">
        <f t="shared" si="0"/>
        <v>6787.9252747657665</v>
      </c>
      <c r="L63" s="46"/>
      <c r="M63" s="6">
        <f>IF(J63="","",(K63/J63)/LOOKUP(RIGHT($D$2,3),定数!$A$6:$A$13,定数!$B$6:$B$13))</f>
        <v>3.9556674095371602</v>
      </c>
      <c r="N63" s="42">
        <v>2018</v>
      </c>
      <c r="O63" s="8">
        <v>43673</v>
      </c>
      <c r="P63" s="44">
        <v>0.99761999999999995</v>
      </c>
      <c r="Q63" s="44"/>
      <c r="R63" s="47">
        <f>IF(P63="","",T63*M63*LOOKUP(RIGHT($D$2,3),定数!$A$6:$A$13,定数!$B$6:$B$13))</f>
        <v>9746.764497099166</v>
      </c>
      <c r="S63" s="47"/>
      <c r="T63" s="48">
        <f t="shared" si="3"/>
        <v>22.399999999999089</v>
      </c>
      <c r="U63" s="48"/>
      <c r="V63" t="str">
        <f t="shared" si="5"/>
        <v/>
      </c>
      <c r="W63">
        <f t="shared" si="2"/>
        <v>0</v>
      </c>
    </row>
    <row r="64" spans="2:23" x14ac:dyDescent="0.2">
      <c r="B64" s="42">
        <v>56</v>
      </c>
      <c r="C64" s="43">
        <f t="shared" si="1"/>
        <v>236010.94032262472</v>
      </c>
      <c r="D64" s="43"/>
      <c r="E64" s="42">
        <v>2018</v>
      </c>
      <c r="F64" s="8">
        <v>43676</v>
      </c>
      <c r="G64" s="42" t="s">
        <v>3</v>
      </c>
      <c r="H64" s="44">
        <v>0.99378</v>
      </c>
      <c r="I64" s="44"/>
      <c r="J64" s="42">
        <v>3.7</v>
      </c>
      <c r="K64" s="45">
        <f t="shared" si="0"/>
        <v>7080.3282096787416</v>
      </c>
      <c r="L64" s="46"/>
      <c r="M64" s="6">
        <f>IF(J64="","",(K64/J64)/LOOKUP(RIGHT($D$2,3),定数!$A$6:$A$13,定数!$B$6:$B$13))</f>
        <v>17.396383807564472</v>
      </c>
      <c r="N64" s="42">
        <v>2018</v>
      </c>
      <c r="O64" s="8">
        <v>43676</v>
      </c>
      <c r="P64" s="44">
        <v>0.99414999999999998</v>
      </c>
      <c r="Q64" s="44"/>
      <c r="R64" s="47">
        <f>IF(P64="","",T64*M64*LOOKUP(RIGHT($D$2,3),定数!$A$6:$A$13,定数!$B$6:$B$13))</f>
        <v>-7080.328209678386</v>
      </c>
      <c r="S64" s="47"/>
      <c r="T64" s="48">
        <f t="shared" si="3"/>
        <v>-3.6999999999998145</v>
      </c>
      <c r="U64" s="48"/>
      <c r="V64" t="str">
        <f t="shared" si="5"/>
        <v/>
      </c>
      <c r="W64">
        <f t="shared" si="2"/>
        <v>1</v>
      </c>
    </row>
    <row r="65" spans="2:23" x14ac:dyDescent="0.2">
      <c r="B65" s="42">
        <v>57</v>
      </c>
      <c r="C65" s="43">
        <f t="shared" si="1"/>
        <v>228930.61211294634</v>
      </c>
      <c r="D65" s="43"/>
      <c r="E65" s="42">
        <v>2018</v>
      </c>
      <c r="F65" s="8">
        <v>43677</v>
      </c>
      <c r="G65" s="42" t="s">
        <v>3</v>
      </c>
      <c r="H65" s="44">
        <v>0.98721000000000003</v>
      </c>
      <c r="I65" s="44"/>
      <c r="J65" s="42">
        <v>8.1999999999999993</v>
      </c>
      <c r="K65" s="45">
        <f t="shared" si="0"/>
        <v>6867.9183633883904</v>
      </c>
      <c r="L65" s="46"/>
      <c r="M65" s="6">
        <f>IF(J65="","",(K65/J65)/LOOKUP(RIGHT($D$2,3),定数!$A$6:$A$13,定数!$B$6:$B$13))</f>
        <v>7.6141001811401239</v>
      </c>
      <c r="N65" s="42">
        <v>2018</v>
      </c>
      <c r="O65" s="8">
        <v>43677</v>
      </c>
      <c r="P65" s="44">
        <v>0.98802999999999996</v>
      </c>
      <c r="Q65" s="44"/>
      <c r="R65" s="47">
        <f>IF(P65="","",T65*M65*LOOKUP(RIGHT($D$2,3),定数!$A$6:$A$13,定数!$B$6:$B$13))</f>
        <v>-6867.918363387821</v>
      </c>
      <c r="S65" s="47"/>
      <c r="T65" s="48">
        <f t="shared" si="3"/>
        <v>-8.1999999999993189</v>
      </c>
      <c r="U65" s="48"/>
      <c r="V65" t="str">
        <f t="shared" si="5"/>
        <v/>
      </c>
      <c r="W65">
        <f t="shared" si="2"/>
        <v>2</v>
      </c>
    </row>
    <row r="66" spans="2:23" x14ac:dyDescent="0.2">
      <c r="B66" s="42">
        <v>58</v>
      </c>
      <c r="C66" s="43">
        <f t="shared" si="1"/>
        <v>222062.69374955853</v>
      </c>
      <c r="D66" s="43"/>
      <c r="E66" s="42">
        <v>2018</v>
      </c>
      <c r="F66" s="8">
        <v>43677</v>
      </c>
      <c r="G66" s="42" t="s">
        <v>3</v>
      </c>
      <c r="H66" s="44">
        <v>0.98746999999999996</v>
      </c>
      <c r="I66" s="44"/>
      <c r="J66" s="42">
        <v>5.8</v>
      </c>
      <c r="K66" s="45">
        <f t="shared" si="0"/>
        <v>6661.8808124867555</v>
      </c>
      <c r="L66" s="46"/>
      <c r="M66" s="6">
        <f>IF(J66="","",(K66/J66)/LOOKUP(RIGHT($D$2,3),定数!$A$6:$A$13,定数!$B$6:$B$13))</f>
        <v>10.441819455308394</v>
      </c>
      <c r="N66" s="42">
        <v>2018</v>
      </c>
      <c r="O66" s="8">
        <v>43677</v>
      </c>
      <c r="P66" s="44">
        <v>0.98804999999999998</v>
      </c>
      <c r="Q66" s="44"/>
      <c r="R66" s="47">
        <f>IF(P66="","",T66*M66*LOOKUP(RIGHT($D$2,3),定数!$A$6:$A$13,定数!$B$6:$B$13))</f>
        <v>-6661.880812487042</v>
      </c>
      <c r="S66" s="47"/>
      <c r="T66" s="48">
        <f t="shared" si="3"/>
        <v>-5.8000000000002494</v>
      </c>
      <c r="U66" s="48"/>
      <c r="V66" t="str">
        <f t="shared" si="5"/>
        <v/>
      </c>
      <c r="W66">
        <f t="shared" si="2"/>
        <v>3</v>
      </c>
    </row>
    <row r="67" spans="2:23" x14ac:dyDescent="0.2">
      <c r="B67" s="42">
        <v>59</v>
      </c>
      <c r="C67" s="43">
        <f t="shared" si="1"/>
        <v>215400.81293707149</v>
      </c>
      <c r="D67" s="43"/>
      <c r="E67" s="42">
        <v>2018</v>
      </c>
      <c r="F67" s="8">
        <v>43677</v>
      </c>
      <c r="G67" s="42" t="s">
        <v>3</v>
      </c>
      <c r="H67" s="44">
        <v>0.98685999999999996</v>
      </c>
      <c r="I67" s="44"/>
      <c r="J67" s="42">
        <v>14.4</v>
      </c>
      <c r="K67" s="45">
        <f t="shared" si="0"/>
        <v>6462.0243881121442</v>
      </c>
      <c r="L67" s="46"/>
      <c r="M67" s="6">
        <f>IF(J67="","",(K67/J67)/LOOKUP(RIGHT($D$2,3),定数!$A$6:$A$13,定数!$B$6:$B$13))</f>
        <v>4.0795608510808989</v>
      </c>
      <c r="N67" s="42">
        <v>2018</v>
      </c>
      <c r="O67" s="8">
        <v>43677</v>
      </c>
      <c r="P67" s="44">
        <v>0.98829999999999996</v>
      </c>
      <c r="Q67" s="44"/>
      <c r="R67" s="47">
        <f>IF(P67="","",T67*M67*LOOKUP(RIGHT($D$2,3),定数!$A$6:$A$13,定数!$B$6:$B$13))</f>
        <v>-6462.0243881121296</v>
      </c>
      <c r="S67" s="47"/>
      <c r="T67" s="48">
        <f t="shared" si="3"/>
        <v>-14.399999999999968</v>
      </c>
      <c r="U67" s="48"/>
      <c r="V67" t="str">
        <f t="shared" si="5"/>
        <v/>
      </c>
      <c r="W67">
        <f t="shared" si="2"/>
        <v>4</v>
      </c>
    </row>
    <row r="68" spans="2:23" x14ac:dyDescent="0.2">
      <c r="B68" s="42">
        <v>60</v>
      </c>
      <c r="C68" s="43">
        <f t="shared" si="1"/>
        <v>208938.78854895936</v>
      </c>
      <c r="D68" s="43"/>
      <c r="E68" s="42">
        <v>2018</v>
      </c>
      <c r="F68" s="8">
        <v>43680</v>
      </c>
      <c r="G68" s="42" t="s">
        <v>4</v>
      </c>
      <c r="H68" s="44">
        <v>0.99560999999999999</v>
      </c>
      <c r="I68" s="44"/>
      <c r="J68" s="42">
        <v>24.8</v>
      </c>
      <c r="K68" s="45">
        <f t="shared" si="0"/>
        <v>6268.1636564687806</v>
      </c>
      <c r="L68" s="46"/>
      <c r="M68" s="6">
        <f>IF(J68="","",(K68/J68)/LOOKUP(RIGHT($D$2,3),定数!$A$6:$A$13,定数!$B$6:$B$13))</f>
        <v>2.2977139503184678</v>
      </c>
      <c r="N68" s="42">
        <v>2018</v>
      </c>
      <c r="O68" s="8">
        <v>43680</v>
      </c>
      <c r="P68" s="44">
        <v>0.99312999999999996</v>
      </c>
      <c r="Q68" s="44"/>
      <c r="R68" s="47">
        <f>IF(P68="","",T68*M68*LOOKUP(RIGHT($D$2,3),定数!$A$6:$A$13,定数!$B$6:$B$13))</f>
        <v>-6268.1636564688761</v>
      </c>
      <c r="S68" s="47"/>
      <c r="T68" s="48">
        <f t="shared" si="3"/>
        <v>-24.800000000000377</v>
      </c>
      <c r="U68" s="48"/>
      <c r="V68" t="str">
        <f t="shared" si="5"/>
        <v/>
      </c>
      <c r="W68">
        <f t="shared" si="2"/>
        <v>5</v>
      </c>
    </row>
    <row r="69" spans="2:23" x14ac:dyDescent="0.2">
      <c r="B69" s="42">
        <v>61</v>
      </c>
      <c r="C69" s="43">
        <f t="shared" si="1"/>
        <v>202670.62489249048</v>
      </c>
      <c r="D69" s="43"/>
      <c r="E69" s="42">
        <v>2018</v>
      </c>
      <c r="F69" s="8">
        <v>43680</v>
      </c>
      <c r="G69" s="42" t="s">
        <v>4</v>
      </c>
      <c r="H69" s="44">
        <v>0.99655000000000005</v>
      </c>
      <c r="I69" s="44"/>
      <c r="J69" s="42">
        <v>10.199999999999999</v>
      </c>
      <c r="K69" s="45">
        <f t="shared" si="0"/>
        <v>6080.1187467747141</v>
      </c>
      <c r="L69" s="46"/>
      <c r="M69" s="6">
        <f>IF(J69="","",(K69/J69)/LOOKUP(RIGHT($D$2,3),定数!$A$6:$A$13,定数!$B$6:$B$13))</f>
        <v>5.4190006655746119</v>
      </c>
      <c r="N69" s="42">
        <v>2018</v>
      </c>
      <c r="O69" s="8">
        <v>43680</v>
      </c>
      <c r="P69" s="44">
        <v>0.99553000000000003</v>
      </c>
      <c r="Q69" s="44"/>
      <c r="R69" s="47">
        <f>IF(P69="","",T69*M69*LOOKUP(RIGHT($D$2,3),定数!$A$6:$A$13,定数!$B$6:$B$13))</f>
        <v>-6080.1187467748396</v>
      </c>
      <c r="S69" s="47"/>
      <c r="T69" s="48">
        <f t="shared" si="3"/>
        <v>-10.200000000000209</v>
      </c>
      <c r="U69" s="48"/>
      <c r="V69" t="str">
        <f t="shared" si="5"/>
        <v/>
      </c>
      <c r="W69">
        <f t="shared" si="2"/>
        <v>6</v>
      </c>
    </row>
    <row r="70" spans="2:23" x14ac:dyDescent="0.2">
      <c r="B70" s="42">
        <v>62</v>
      </c>
      <c r="C70" s="43">
        <f t="shared" si="1"/>
        <v>196590.50614571563</v>
      </c>
      <c r="D70" s="43"/>
      <c r="E70" s="42">
        <v>2018</v>
      </c>
      <c r="F70" s="8">
        <v>43680</v>
      </c>
      <c r="G70" s="42" t="s">
        <v>3</v>
      </c>
      <c r="H70" s="44">
        <v>0.99368999999999996</v>
      </c>
      <c r="I70" s="44"/>
      <c r="J70" s="42">
        <v>15.9</v>
      </c>
      <c r="K70" s="45">
        <f t="shared" si="0"/>
        <v>5897.7151843714682</v>
      </c>
      <c r="L70" s="46"/>
      <c r="M70" s="6">
        <f>IF(J70="","",(K70/J70)/LOOKUP(RIGHT($D$2,3),定数!$A$6:$A$13,定数!$B$6:$B$13))</f>
        <v>3.3720498481254824</v>
      </c>
      <c r="N70" s="42">
        <v>2018</v>
      </c>
      <c r="O70" s="8">
        <v>43683</v>
      </c>
      <c r="P70" s="44">
        <v>0.99528000000000005</v>
      </c>
      <c r="Q70" s="44"/>
      <c r="R70" s="47">
        <f>IF(P70="","",T70*M70*LOOKUP(RIGHT($D$2,3),定数!$A$6:$A$13,定数!$B$6:$B$13))</f>
        <v>-5897.7151843718075</v>
      </c>
      <c r="S70" s="47"/>
      <c r="T70" s="48">
        <f t="shared" si="3"/>
        <v>-15.900000000000913</v>
      </c>
      <c r="U70" s="48"/>
      <c r="V70" t="str">
        <f t="shared" si="5"/>
        <v/>
      </c>
      <c r="W70">
        <f t="shared" si="2"/>
        <v>7</v>
      </c>
    </row>
    <row r="71" spans="2:23" x14ac:dyDescent="0.2">
      <c r="B71" s="42">
        <v>63</v>
      </c>
      <c r="C71" s="43">
        <f t="shared" si="1"/>
        <v>190692.79096134382</v>
      </c>
      <c r="D71" s="43"/>
      <c r="E71" s="42">
        <v>2018</v>
      </c>
      <c r="F71" s="8">
        <v>43692</v>
      </c>
      <c r="G71" s="42" t="s">
        <v>4</v>
      </c>
      <c r="H71" s="44">
        <v>0.99753000000000003</v>
      </c>
      <c r="I71" s="44"/>
      <c r="J71" s="42">
        <v>11.8</v>
      </c>
      <c r="K71" s="45">
        <f t="shared" si="0"/>
        <v>5720.7837288403143</v>
      </c>
      <c r="L71" s="46"/>
      <c r="M71" s="6">
        <f>IF(J71="","",(K71/J71)/LOOKUP(RIGHT($D$2,3),定数!$A$6:$A$13,定数!$B$6:$B$13))</f>
        <v>4.4073834582745102</v>
      </c>
      <c r="N71" s="42">
        <v>2018</v>
      </c>
      <c r="O71" s="8">
        <v>43692</v>
      </c>
      <c r="P71" s="44">
        <v>0.99634999999999996</v>
      </c>
      <c r="Q71" s="44"/>
      <c r="R71" s="47">
        <f>IF(P71="","",T71*M71*LOOKUP(RIGHT($D$2,3),定数!$A$6:$A$13,定数!$B$6:$B$13))</f>
        <v>-5720.7837288406527</v>
      </c>
      <c r="S71" s="47"/>
      <c r="T71" s="48">
        <f t="shared" si="3"/>
        <v>-11.800000000000699</v>
      </c>
      <c r="U71" s="48"/>
      <c r="V71" t="str">
        <f t="shared" si="5"/>
        <v/>
      </c>
      <c r="W71">
        <f t="shared" si="2"/>
        <v>8</v>
      </c>
    </row>
    <row r="72" spans="2:23" x14ac:dyDescent="0.2">
      <c r="B72" s="42">
        <v>64</v>
      </c>
      <c r="C72" s="43">
        <f t="shared" si="1"/>
        <v>184972.00723250318</v>
      </c>
      <c r="D72" s="43"/>
      <c r="E72" s="42">
        <v>2018</v>
      </c>
      <c r="F72" s="8">
        <v>43693</v>
      </c>
      <c r="G72" s="42" t="s">
        <v>3</v>
      </c>
      <c r="H72" s="44">
        <v>0.99309000000000003</v>
      </c>
      <c r="I72" s="44"/>
      <c r="J72" s="42">
        <v>6.1</v>
      </c>
      <c r="K72" s="45">
        <f t="shared" si="0"/>
        <v>5549.160216975095</v>
      </c>
      <c r="L72" s="46"/>
      <c r="M72" s="6">
        <f>IF(J72="","",(K72/J72)/LOOKUP(RIGHT($D$2,3),定数!$A$6:$A$13,定数!$B$6:$B$13))</f>
        <v>8.2699854202311407</v>
      </c>
      <c r="N72" s="42">
        <v>2018</v>
      </c>
      <c r="O72" s="8">
        <v>43693</v>
      </c>
      <c r="P72" s="44">
        <v>0.99370000000000003</v>
      </c>
      <c r="Q72" s="44"/>
      <c r="R72" s="47">
        <f>IF(P72="","",T72*M72*LOOKUP(RIGHT($D$2,3),定数!$A$6:$A$13,定数!$B$6:$B$13))</f>
        <v>-5549.1602169750904</v>
      </c>
      <c r="S72" s="47"/>
      <c r="T72" s="48">
        <f t="shared" si="3"/>
        <v>-6.0999999999999943</v>
      </c>
      <c r="U72" s="48"/>
      <c r="V72" t="str">
        <f t="shared" si="5"/>
        <v/>
      </c>
      <c r="W72">
        <f t="shared" si="2"/>
        <v>9</v>
      </c>
    </row>
    <row r="73" spans="2:23" x14ac:dyDescent="0.2">
      <c r="B73" s="42">
        <v>65</v>
      </c>
      <c r="C73" s="43">
        <f t="shared" si="1"/>
        <v>179422.8470155281</v>
      </c>
      <c r="D73" s="43"/>
      <c r="E73" s="42">
        <v>2018</v>
      </c>
      <c r="F73" s="8">
        <v>43694</v>
      </c>
      <c r="G73" s="42" t="s">
        <v>4</v>
      </c>
      <c r="H73" s="44">
        <v>0.99702000000000002</v>
      </c>
      <c r="I73" s="44"/>
      <c r="J73" s="42">
        <v>13.9</v>
      </c>
      <c r="K73" s="45">
        <f t="shared" ref="K73:K108" si="6">IF(J73="","",C73*0.03)</f>
        <v>5382.6854104658423</v>
      </c>
      <c r="L73" s="46"/>
      <c r="M73" s="6">
        <f>IF(J73="","",(K73/J73)/LOOKUP(RIGHT($D$2,3),定数!$A$6:$A$13,定数!$B$6:$B$13))</f>
        <v>3.5203959519070254</v>
      </c>
      <c r="N73" s="42">
        <v>2018</v>
      </c>
      <c r="O73" s="8">
        <v>43694</v>
      </c>
      <c r="P73" s="44">
        <v>0.99563000000000001</v>
      </c>
      <c r="Q73" s="44"/>
      <c r="R73" s="47">
        <f>IF(P73="","",T73*M73*LOOKUP(RIGHT($D$2,3),定数!$A$6:$A$13,定数!$B$6:$B$13))</f>
        <v>-5382.6854104658505</v>
      </c>
      <c r="S73" s="47"/>
      <c r="T73" s="48">
        <f t="shared" si="3"/>
        <v>-13.900000000000023</v>
      </c>
      <c r="U73" s="48"/>
      <c r="V73" t="str">
        <f t="shared" si="5"/>
        <v/>
      </c>
      <c r="W73">
        <f t="shared" si="2"/>
        <v>10</v>
      </c>
    </row>
    <row r="74" spans="2:23" x14ac:dyDescent="0.2">
      <c r="B74" s="42">
        <v>66</v>
      </c>
      <c r="C74" s="43">
        <f t="shared" ref="C74:C108" si="7">IF(R73="","",C73+R73)</f>
        <v>174040.16160506225</v>
      </c>
      <c r="D74" s="43"/>
      <c r="E74" s="42">
        <v>2018</v>
      </c>
      <c r="F74" s="8">
        <v>43694</v>
      </c>
      <c r="G74" s="42" t="s">
        <v>3</v>
      </c>
      <c r="H74" s="44">
        <v>0.99597999999999998</v>
      </c>
      <c r="I74" s="44"/>
      <c r="J74" s="42">
        <v>10.6</v>
      </c>
      <c r="K74" s="45">
        <f t="shared" si="6"/>
        <v>5221.2048481518677</v>
      </c>
      <c r="L74" s="46"/>
      <c r="M74" s="6">
        <f>IF(J74="","",(K74/J74)/LOOKUP(RIGHT($D$2,3),定数!$A$6:$A$13,定数!$B$6:$B$13))</f>
        <v>4.4778772282606072</v>
      </c>
      <c r="N74" s="42">
        <v>2018</v>
      </c>
      <c r="O74" s="8">
        <v>43694</v>
      </c>
      <c r="P74" s="44">
        <v>0.99448999999999999</v>
      </c>
      <c r="Q74" s="44"/>
      <c r="R74" s="47">
        <f>IF(P74="","",T74*M74*LOOKUP(RIGHT($D$2,3),定数!$A$6:$A$13,定数!$B$6:$B$13))</f>
        <v>7339.2407771190919</v>
      </c>
      <c r="S74" s="47"/>
      <c r="T74" s="48">
        <f t="shared" si="3"/>
        <v>14.899999999999913</v>
      </c>
      <c r="U74" s="48"/>
      <c r="V74" t="str">
        <f t="shared" si="5"/>
        <v/>
      </c>
      <c r="W74">
        <f t="shared" si="5"/>
        <v>0</v>
      </c>
    </row>
    <row r="75" spans="2:23" x14ac:dyDescent="0.2">
      <c r="B75" s="42">
        <v>67</v>
      </c>
      <c r="C75" s="43">
        <f t="shared" si="7"/>
        <v>181379.40238218135</v>
      </c>
      <c r="D75" s="43"/>
      <c r="E75" s="42">
        <v>2018</v>
      </c>
      <c r="F75" s="8">
        <v>43701</v>
      </c>
      <c r="G75" s="42" t="s">
        <v>4</v>
      </c>
      <c r="H75" s="44">
        <v>0.98604000000000003</v>
      </c>
      <c r="I75" s="44"/>
      <c r="J75" s="42">
        <v>9.6</v>
      </c>
      <c r="K75" s="45">
        <f t="shared" si="6"/>
        <v>5441.3820714654403</v>
      </c>
      <c r="L75" s="46"/>
      <c r="M75" s="6">
        <f>IF(J75="","",(K75/J75)/LOOKUP(RIGHT($D$2,3),定数!$A$6:$A$13,定数!$B$6:$B$13))</f>
        <v>5.1528239313119704</v>
      </c>
      <c r="N75" s="42">
        <v>2018</v>
      </c>
      <c r="O75" s="8">
        <v>43701</v>
      </c>
      <c r="P75" s="44">
        <v>0.98507999999999996</v>
      </c>
      <c r="Q75" s="44"/>
      <c r="R75" s="47">
        <f>IF(P75="","",T75*M75*LOOKUP(RIGHT($D$2,3),定数!$A$6:$A$13,定数!$B$6:$B$13))</f>
        <v>-5441.3820714658486</v>
      </c>
      <c r="S75" s="47"/>
      <c r="T75" s="48">
        <f t="shared" ref="T75:T108" si="8">IF(P75="","",IF(G75="買",(P75-H75),(H75-P75))*IF(RIGHT($D$2,3)="JPY",100,10000))</f>
        <v>-9.6000000000007191</v>
      </c>
      <c r="U75" s="48"/>
      <c r="V75" t="str">
        <f t="shared" ref="V75:W90" si="9">IF(S75&lt;&gt;"",IF(S75&lt;0,1+V74,0),"")</f>
        <v/>
      </c>
      <c r="W75">
        <f t="shared" si="9"/>
        <v>1</v>
      </c>
    </row>
    <row r="76" spans="2:23" x14ac:dyDescent="0.2">
      <c r="B76" s="42">
        <v>68</v>
      </c>
      <c r="C76" s="43">
        <f t="shared" si="7"/>
        <v>175938.02031071551</v>
      </c>
      <c r="D76" s="43"/>
      <c r="E76" s="42">
        <v>2018</v>
      </c>
      <c r="F76" s="8">
        <v>43705</v>
      </c>
      <c r="G76" s="42" t="s">
        <v>3</v>
      </c>
      <c r="H76" s="44">
        <v>0.97926000000000002</v>
      </c>
      <c r="I76" s="44"/>
      <c r="J76" s="42">
        <v>4.8</v>
      </c>
      <c r="K76" s="45">
        <f t="shared" si="6"/>
        <v>5278.1406093214655</v>
      </c>
      <c r="L76" s="46"/>
      <c r="M76" s="6">
        <f>IF(J76="","",(K76/J76)/LOOKUP(RIGHT($D$2,3),定数!$A$6:$A$13,定数!$B$6:$B$13))</f>
        <v>9.9964784267451989</v>
      </c>
      <c r="N76" s="42">
        <v>2018</v>
      </c>
      <c r="O76" s="8">
        <v>43705</v>
      </c>
      <c r="P76" s="44">
        <v>0.97974000000000006</v>
      </c>
      <c r="Q76" s="44"/>
      <c r="R76" s="47">
        <f>IF(P76="","",T76*M76*LOOKUP(RIGHT($D$2,3),定数!$A$6:$A$13,定数!$B$6:$B$13))</f>
        <v>-5278.1406093218602</v>
      </c>
      <c r="S76" s="47"/>
      <c r="T76" s="48">
        <f t="shared" si="8"/>
        <v>-4.8000000000003595</v>
      </c>
      <c r="U76" s="48"/>
      <c r="V76" t="str">
        <f t="shared" si="9"/>
        <v/>
      </c>
      <c r="W76">
        <f t="shared" si="9"/>
        <v>2</v>
      </c>
    </row>
    <row r="77" spans="2:23" x14ac:dyDescent="0.2">
      <c r="B77" s="42">
        <v>69</v>
      </c>
      <c r="C77" s="43">
        <f t="shared" si="7"/>
        <v>170659.87970139366</v>
      </c>
      <c r="D77" s="43"/>
      <c r="E77" s="42">
        <v>2018</v>
      </c>
      <c r="F77" s="8">
        <v>43706</v>
      </c>
      <c r="G77" s="42" t="s">
        <v>4</v>
      </c>
      <c r="H77" s="44">
        <v>0.97702</v>
      </c>
      <c r="I77" s="44"/>
      <c r="J77" s="42">
        <v>7.8</v>
      </c>
      <c r="K77" s="45">
        <f t="shared" si="6"/>
        <v>5119.7963910418093</v>
      </c>
      <c r="L77" s="46"/>
      <c r="M77" s="6">
        <f>IF(J77="","",(K77/J77)/LOOKUP(RIGHT($D$2,3),定数!$A$6:$A$13,定数!$B$6:$B$13))</f>
        <v>5.96712866088789</v>
      </c>
      <c r="N77" s="42">
        <v>2018</v>
      </c>
      <c r="O77" s="8">
        <v>43706</v>
      </c>
      <c r="P77" s="44">
        <v>0.97624</v>
      </c>
      <c r="Q77" s="44"/>
      <c r="R77" s="47">
        <f>IF(P77="","",T77*M77*LOOKUP(RIGHT($D$2,3),定数!$A$6:$A$13,定数!$B$6:$B$13))</f>
        <v>-5119.7963910418284</v>
      </c>
      <c r="S77" s="47"/>
      <c r="T77" s="48">
        <f t="shared" si="8"/>
        <v>-7.8000000000000291</v>
      </c>
      <c r="U77" s="48"/>
      <c r="V77" t="str">
        <f t="shared" si="9"/>
        <v/>
      </c>
      <c r="W77">
        <f t="shared" si="9"/>
        <v>3</v>
      </c>
    </row>
    <row r="78" spans="2:23" x14ac:dyDescent="0.2">
      <c r="B78" s="42">
        <v>70</v>
      </c>
      <c r="C78" s="43">
        <f t="shared" si="7"/>
        <v>165540.08331035182</v>
      </c>
      <c r="D78" s="43"/>
      <c r="E78" s="42">
        <v>2018</v>
      </c>
      <c r="F78" s="8">
        <v>43711</v>
      </c>
      <c r="G78" s="42" t="s">
        <v>4</v>
      </c>
      <c r="H78" s="44">
        <v>0.96972000000000003</v>
      </c>
      <c r="I78" s="44"/>
      <c r="J78" s="42">
        <v>7.2</v>
      </c>
      <c r="K78" s="45">
        <f t="shared" si="6"/>
        <v>4966.2024993105542</v>
      </c>
      <c r="L78" s="46"/>
      <c r="M78" s="6">
        <f>IF(J78="","",(K78/J78)/LOOKUP(RIGHT($D$2,3),定数!$A$6:$A$13,定数!$B$6:$B$13))</f>
        <v>6.2704577011496898</v>
      </c>
      <c r="N78" s="42">
        <v>2018</v>
      </c>
      <c r="O78" s="8">
        <v>43711</v>
      </c>
      <c r="P78" s="44">
        <v>0.96899999999999997</v>
      </c>
      <c r="Q78" s="44"/>
      <c r="R78" s="47">
        <f>IF(P78="","",T78*M78*LOOKUP(RIGHT($D$2,3),定数!$A$6:$A$13,定数!$B$6:$B$13))</f>
        <v>-4966.2024993109262</v>
      </c>
      <c r="S78" s="47"/>
      <c r="T78" s="48">
        <f t="shared" si="8"/>
        <v>-7.2000000000005393</v>
      </c>
      <c r="U78" s="48"/>
      <c r="V78" t="str">
        <f t="shared" si="9"/>
        <v/>
      </c>
      <c r="W78">
        <f t="shared" si="9"/>
        <v>4</v>
      </c>
    </row>
    <row r="79" spans="2:23" x14ac:dyDescent="0.2">
      <c r="B79" s="42">
        <v>71</v>
      </c>
      <c r="C79" s="43">
        <f t="shared" si="7"/>
        <v>160573.8808110409</v>
      </c>
      <c r="D79" s="43"/>
      <c r="E79" s="42">
        <v>2018</v>
      </c>
      <c r="F79" s="8">
        <v>43712</v>
      </c>
      <c r="G79" s="42" t="s">
        <v>3</v>
      </c>
      <c r="H79" s="44">
        <v>0.96882999999999997</v>
      </c>
      <c r="I79" s="44"/>
      <c r="J79" s="42">
        <v>8.5</v>
      </c>
      <c r="K79" s="45">
        <f t="shared" si="6"/>
        <v>4817.2164243312272</v>
      </c>
      <c r="L79" s="46"/>
      <c r="M79" s="6">
        <f>IF(J79="","",(K79/J79)/LOOKUP(RIGHT($D$2,3),定数!$A$6:$A$13,定数!$B$6:$B$13))</f>
        <v>5.1521031276269813</v>
      </c>
      <c r="N79" s="42">
        <v>2018</v>
      </c>
      <c r="O79" s="8">
        <v>43712</v>
      </c>
      <c r="P79" s="44">
        <v>0.96967999999999999</v>
      </c>
      <c r="Q79" s="44"/>
      <c r="R79" s="47">
        <f>IF(P79="","",T79*M79*LOOKUP(RIGHT($D$2,3),定数!$A$6:$A$13,定数!$B$6:$B$13))</f>
        <v>-4817.2164243313264</v>
      </c>
      <c r="S79" s="47"/>
      <c r="T79" s="48">
        <f t="shared" si="8"/>
        <v>-8.5000000000001741</v>
      </c>
      <c r="U79" s="48"/>
      <c r="V79" t="str">
        <f t="shared" si="9"/>
        <v/>
      </c>
      <c r="W79">
        <f t="shared" si="9"/>
        <v>5</v>
      </c>
    </row>
    <row r="80" spans="2:23" x14ac:dyDescent="0.2">
      <c r="B80" s="42">
        <v>72</v>
      </c>
      <c r="C80" s="43">
        <f t="shared" si="7"/>
        <v>155756.66438670957</v>
      </c>
      <c r="D80" s="43"/>
      <c r="E80" s="42">
        <v>2018</v>
      </c>
      <c r="F80" s="8">
        <v>43712</v>
      </c>
      <c r="G80" s="42" t="s">
        <v>4</v>
      </c>
      <c r="H80" s="44">
        <v>0.96997</v>
      </c>
      <c r="I80" s="44"/>
      <c r="J80" s="42">
        <v>7.8</v>
      </c>
      <c r="K80" s="45">
        <f t="shared" si="6"/>
        <v>4672.6999316012871</v>
      </c>
      <c r="L80" s="46"/>
      <c r="M80" s="6">
        <f>IF(J80="","",(K80/J80)/LOOKUP(RIGHT($D$2,3),定数!$A$6:$A$13,定数!$B$6:$B$13))</f>
        <v>5.4460372163185164</v>
      </c>
      <c r="N80" s="42">
        <v>2018</v>
      </c>
      <c r="O80" s="8">
        <v>43712</v>
      </c>
      <c r="P80" s="44">
        <v>0.97104000000000001</v>
      </c>
      <c r="Q80" s="44"/>
      <c r="R80" s="47">
        <f>IF(P80="","",T80*M80*LOOKUP(RIGHT($D$2,3),定数!$A$6:$A$13,定数!$B$6:$B$13))</f>
        <v>6409.9858036069854</v>
      </c>
      <c r="S80" s="47"/>
      <c r="T80" s="48">
        <f t="shared" si="8"/>
        <v>10.700000000000154</v>
      </c>
      <c r="U80" s="48"/>
      <c r="V80" t="str">
        <f t="shared" si="9"/>
        <v/>
      </c>
      <c r="W80">
        <f t="shared" si="9"/>
        <v>0</v>
      </c>
    </row>
    <row r="81" spans="2:23" x14ac:dyDescent="0.2">
      <c r="B81" s="42">
        <v>73</v>
      </c>
      <c r="C81" s="43">
        <f t="shared" si="7"/>
        <v>162166.65019031655</v>
      </c>
      <c r="D81" s="43"/>
      <c r="E81" s="42">
        <v>2018</v>
      </c>
      <c r="F81" s="8">
        <v>43719</v>
      </c>
      <c r="G81" s="42" t="s">
        <v>4</v>
      </c>
      <c r="H81" s="44">
        <v>0.97475999999999996</v>
      </c>
      <c r="I81" s="44"/>
      <c r="J81" s="42">
        <v>9.6999999999999993</v>
      </c>
      <c r="K81" s="45">
        <f t="shared" si="6"/>
        <v>4864.9995057094966</v>
      </c>
      <c r="L81" s="46"/>
      <c r="M81" s="6">
        <f>IF(J81="","",(K81/J81)/LOOKUP(RIGHT($D$2,3),定数!$A$6:$A$13,定数!$B$6:$B$13))</f>
        <v>4.559512189043577</v>
      </c>
      <c r="N81" s="42">
        <v>2018</v>
      </c>
      <c r="O81" s="8">
        <v>43719</v>
      </c>
      <c r="P81" s="44">
        <v>0.97379000000000004</v>
      </c>
      <c r="Q81" s="44"/>
      <c r="R81" s="47">
        <f>IF(P81="","",T81*M81*LOOKUP(RIGHT($D$2,3),定数!$A$6:$A$13,定数!$B$6:$B$13))</f>
        <v>-4864.9995057090719</v>
      </c>
      <c r="S81" s="47"/>
      <c r="T81" s="48">
        <f t="shared" si="8"/>
        <v>-9.6999999999991537</v>
      </c>
      <c r="U81" s="48"/>
      <c r="V81" t="str">
        <f t="shared" si="9"/>
        <v/>
      </c>
      <c r="W81">
        <f t="shared" si="9"/>
        <v>1</v>
      </c>
    </row>
    <row r="82" spans="2:23" x14ac:dyDescent="0.2">
      <c r="B82" s="42">
        <v>74</v>
      </c>
      <c r="C82" s="43">
        <f t="shared" si="7"/>
        <v>157301.65068460748</v>
      </c>
      <c r="D82" s="43"/>
      <c r="E82" s="42">
        <v>2018</v>
      </c>
      <c r="F82" s="8">
        <v>43726</v>
      </c>
      <c r="G82" s="42" t="s">
        <v>3</v>
      </c>
      <c r="H82" s="44">
        <v>0.96084000000000003</v>
      </c>
      <c r="I82" s="44"/>
      <c r="J82" s="42">
        <v>13.8</v>
      </c>
      <c r="K82" s="45">
        <f t="shared" si="6"/>
        <v>4719.049520538224</v>
      </c>
      <c r="L82" s="46"/>
      <c r="M82" s="6">
        <f>IF(J82="","",(K82/J82)/LOOKUP(RIGHT($D$2,3),定数!$A$6:$A$13,定数!$B$6:$B$13))</f>
        <v>3.1087282743993567</v>
      </c>
      <c r="N82" s="42">
        <v>2018</v>
      </c>
      <c r="O82" s="8">
        <v>43726</v>
      </c>
      <c r="P82" s="44">
        <v>0.96221999999999996</v>
      </c>
      <c r="Q82" s="44"/>
      <c r="R82" s="47">
        <f>IF(P82="","",T82*M82*LOOKUP(RIGHT($D$2,3),定数!$A$6:$A$13,定数!$B$6:$B$13))</f>
        <v>-4719.0495205380075</v>
      </c>
      <c r="S82" s="47"/>
      <c r="T82" s="48">
        <f t="shared" si="8"/>
        <v>-13.799999999999368</v>
      </c>
      <c r="U82" s="48"/>
      <c r="V82" t="str">
        <f t="shared" si="9"/>
        <v/>
      </c>
      <c r="W82">
        <f t="shared" si="9"/>
        <v>2</v>
      </c>
    </row>
    <row r="83" spans="2:23" x14ac:dyDescent="0.2">
      <c r="B83" s="42">
        <v>75</v>
      </c>
      <c r="C83" s="43">
        <f t="shared" si="7"/>
        <v>152582.60116406946</v>
      </c>
      <c r="D83" s="43"/>
      <c r="E83" s="42">
        <v>2018</v>
      </c>
      <c r="F83" s="8">
        <v>43728</v>
      </c>
      <c r="G83" s="42" t="s">
        <v>3</v>
      </c>
      <c r="H83" s="44">
        <v>0.96584000000000003</v>
      </c>
      <c r="I83" s="44"/>
      <c r="J83" s="42">
        <v>13.1</v>
      </c>
      <c r="K83" s="45">
        <f t="shared" si="6"/>
        <v>4577.4780349220837</v>
      </c>
      <c r="L83" s="46"/>
      <c r="M83" s="6">
        <f>IF(J83="","",(K83/J83)/LOOKUP(RIGHT($D$2,3),定数!$A$6:$A$13,定数!$B$6:$B$13))</f>
        <v>3.1765982199320502</v>
      </c>
      <c r="N83" s="42">
        <v>2018</v>
      </c>
      <c r="O83" s="8">
        <v>43728</v>
      </c>
      <c r="P83" s="44">
        <v>0.96397500000000003</v>
      </c>
      <c r="Q83" s="44"/>
      <c r="R83" s="47">
        <f>IF(P83="","",T83*M83*LOOKUP(RIGHT($D$2,3),定数!$A$6:$A$13,定数!$B$6:$B$13))</f>
        <v>6516.7912481906205</v>
      </c>
      <c r="S83" s="47"/>
      <c r="T83" s="48">
        <f t="shared" si="8"/>
        <v>18.650000000000055</v>
      </c>
      <c r="U83" s="48"/>
      <c r="V83" t="str">
        <f t="shared" si="9"/>
        <v/>
      </c>
      <c r="W83">
        <f t="shared" si="9"/>
        <v>0</v>
      </c>
    </row>
    <row r="84" spans="2:23" x14ac:dyDescent="0.2">
      <c r="B84" s="42">
        <v>76</v>
      </c>
      <c r="C84" s="43">
        <f t="shared" si="7"/>
        <v>159099.39241226009</v>
      </c>
      <c r="D84" s="43"/>
      <c r="E84" s="42">
        <v>2018</v>
      </c>
      <c r="F84" s="8">
        <v>43734</v>
      </c>
      <c r="G84" s="42" t="s">
        <v>4</v>
      </c>
      <c r="H84" s="44">
        <v>0.96553</v>
      </c>
      <c r="I84" s="44"/>
      <c r="J84" s="42">
        <v>8.5</v>
      </c>
      <c r="K84" s="45">
        <f t="shared" si="6"/>
        <v>4772.9817723678025</v>
      </c>
      <c r="L84" s="46"/>
      <c r="M84" s="6">
        <f>IF(J84="","",(K84/J84)/LOOKUP(RIGHT($D$2,3),定数!$A$6:$A$13,定数!$B$6:$B$13))</f>
        <v>5.1047933394308043</v>
      </c>
      <c r="N84" s="42">
        <v>2018</v>
      </c>
      <c r="O84" s="8">
        <v>43734</v>
      </c>
      <c r="P84" s="44">
        <v>0.96670500000000004</v>
      </c>
      <c r="Q84" s="44"/>
      <c r="R84" s="47">
        <f>IF(P84="","",T84*M84*LOOKUP(RIGHT($D$2,3),定数!$A$6:$A$13,定数!$B$6:$B$13))</f>
        <v>6597.9453912145227</v>
      </c>
      <c r="S84" s="47"/>
      <c r="T84" s="48">
        <f t="shared" si="8"/>
        <v>11.750000000000371</v>
      </c>
      <c r="U84" s="48"/>
      <c r="V84" t="str">
        <f t="shared" si="9"/>
        <v/>
      </c>
      <c r="W84">
        <f t="shared" si="9"/>
        <v>0</v>
      </c>
    </row>
    <row r="85" spans="2:23" x14ac:dyDescent="0.2">
      <c r="B85" s="42">
        <v>77</v>
      </c>
      <c r="C85" s="43">
        <f t="shared" si="7"/>
        <v>165697.3378034746</v>
      </c>
      <c r="D85" s="43"/>
      <c r="E85" s="42">
        <v>2018</v>
      </c>
      <c r="F85" s="8">
        <v>43743</v>
      </c>
      <c r="G85" s="42" t="s">
        <v>4</v>
      </c>
      <c r="H85" s="44">
        <v>0.99311000000000005</v>
      </c>
      <c r="I85" s="44"/>
      <c r="J85" s="42">
        <v>14.2</v>
      </c>
      <c r="K85" s="45">
        <f t="shared" si="6"/>
        <v>4970.9201341042381</v>
      </c>
      <c r="L85" s="46"/>
      <c r="M85" s="6">
        <f>IF(J85="","",(K85/J85)/LOOKUP(RIGHT($D$2,3),定数!$A$6:$A$13,定数!$B$6:$B$13))</f>
        <v>3.18240725614868</v>
      </c>
      <c r="N85" s="42">
        <v>2018</v>
      </c>
      <c r="O85" s="8">
        <v>43743</v>
      </c>
      <c r="P85" s="44">
        <v>0.99168999999999996</v>
      </c>
      <c r="Q85" s="44"/>
      <c r="R85" s="47">
        <f>IF(P85="","",T85*M85*LOOKUP(RIGHT($D$2,3),定数!$A$6:$A$13,定数!$B$6:$B$13))</f>
        <v>-4970.9201341045455</v>
      </c>
      <c r="S85" s="47"/>
      <c r="T85" s="48">
        <f t="shared" si="8"/>
        <v>-14.200000000000879</v>
      </c>
      <c r="U85" s="48"/>
      <c r="V85" t="str">
        <f t="shared" si="9"/>
        <v/>
      </c>
      <c r="W85">
        <f t="shared" si="9"/>
        <v>1</v>
      </c>
    </row>
    <row r="86" spans="2:23" x14ac:dyDescent="0.2">
      <c r="B86" s="42">
        <v>78</v>
      </c>
      <c r="C86" s="43">
        <f t="shared" si="7"/>
        <v>160726.41766937004</v>
      </c>
      <c r="D86" s="43"/>
      <c r="E86" s="42">
        <v>2018</v>
      </c>
      <c r="F86" s="8">
        <v>43744</v>
      </c>
      <c r="G86" s="42" t="s">
        <v>3</v>
      </c>
      <c r="H86" s="44">
        <v>0.99148999999999998</v>
      </c>
      <c r="I86" s="44"/>
      <c r="J86" s="42">
        <v>9.3000000000000007</v>
      </c>
      <c r="K86" s="45">
        <f t="shared" si="6"/>
        <v>4821.7925300811012</v>
      </c>
      <c r="L86" s="46"/>
      <c r="M86" s="6">
        <f>IF(J86="","",(K86/J86)/LOOKUP(RIGHT($D$2,3),定数!$A$6:$A$13,定数!$B$6:$B$13))</f>
        <v>4.7133846823862182</v>
      </c>
      <c r="N86" s="42">
        <v>2018</v>
      </c>
      <c r="O86" s="8">
        <v>43744</v>
      </c>
      <c r="P86" s="44">
        <v>0.99241999999999997</v>
      </c>
      <c r="Q86" s="44"/>
      <c r="R86" s="47">
        <f>IF(P86="","",T86*M86*LOOKUP(RIGHT($D$2,3),定数!$A$6:$A$13,定数!$B$6:$B$13))</f>
        <v>-4821.7925300810302</v>
      </c>
      <c r="S86" s="47"/>
      <c r="T86" s="48">
        <f t="shared" si="8"/>
        <v>-9.2999999999998639</v>
      </c>
      <c r="U86" s="48"/>
      <c r="V86" t="str">
        <f t="shared" si="9"/>
        <v/>
      </c>
      <c r="W86">
        <f t="shared" si="9"/>
        <v>2</v>
      </c>
    </row>
    <row r="87" spans="2:23" x14ac:dyDescent="0.2">
      <c r="B87" s="42">
        <v>79</v>
      </c>
      <c r="C87" s="43">
        <f t="shared" si="7"/>
        <v>155904.62513928901</v>
      </c>
      <c r="D87" s="43"/>
      <c r="E87" s="42">
        <v>2018</v>
      </c>
      <c r="F87" s="8">
        <v>43748</v>
      </c>
      <c r="G87" s="42" t="s">
        <v>3</v>
      </c>
      <c r="H87" s="44">
        <v>0.99143999999999999</v>
      </c>
      <c r="I87" s="44"/>
      <c r="J87" s="42">
        <v>6.8</v>
      </c>
      <c r="K87" s="45">
        <f t="shared" si="6"/>
        <v>4677.1387541786698</v>
      </c>
      <c r="L87" s="46"/>
      <c r="M87" s="6">
        <f>IF(J87="","",(K87/J87)/LOOKUP(RIGHT($D$2,3),定数!$A$6:$A$13,定数!$B$6:$B$13))</f>
        <v>6.2528592970303079</v>
      </c>
      <c r="N87" s="42">
        <v>2018</v>
      </c>
      <c r="O87" s="8">
        <v>43748</v>
      </c>
      <c r="P87" s="44">
        <v>0.990676</v>
      </c>
      <c r="Q87" s="44"/>
      <c r="R87" s="47">
        <f>IF(P87="","",T87*M87*LOOKUP(RIGHT($D$2,3),定数!$A$6:$A$13,定数!$B$6:$B$13))</f>
        <v>5254.9029532241802</v>
      </c>
      <c r="S87" s="47"/>
      <c r="T87" s="48">
        <f t="shared" si="8"/>
        <v>7.6399999999998691</v>
      </c>
      <c r="U87" s="48"/>
      <c r="V87" t="str">
        <f t="shared" si="9"/>
        <v/>
      </c>
      <c r="W87">
        <f t="shared" si="9"/>
        <v>0</v>
      </c>
    </row>
    <row r="88" spans="2:23" x14ac:dyDescent="0.2">
      <c r="B88" s="42">
        <v>80</v>
      </c>
      <c r="C88" s="43">
        <f t="shared" si="7"/>
        <v>161159.52809251318</v>
      </c>
      <c r="D88" s="43"/>
      <c r="E88" s="42">
        <v>2018</v>
      </c>
      <c r="F88" s="8">
        <v>43755</v>
      </c>
      <c r="G88" s="42" t="s">
        <v>4</v>
      </c>
      <c r="H88" s="44">
        <v>0.99075000000000002</v>
      </c>
      <c r="I88" s="44"/>
      <c r="J88" s="42">
        <v>7.9</v>
      </c>
      <c r="K88" s="45">
        <f t="shared" si="6"/>
        <v>4834.7858427753954</v>
      </c>
      <c r="L88" s="46"/>
      <c r="M88" s="6">
        <f>IF(J88="","",(K88/J88)/LOOKUP(RIGHT($D$2,3),定数!$A$6:$A$13,定数!$B$6:$B$13))</f>
        <v>5.5636200722386597</v>
      </c>
      <c r="N88" s="42">
        <v>2018</v>
      </c>
      <c r="O88" s="8">
        <v>43755</v>
      </c>
      <c r="P88" s="44">
        <v>0.99183500000000002</v>
      </c>
      <c r="Q88" s="44"/>
      <c r="R88" s="47">
        <f>IF(P88="","",T88*M88*LOOKUP(RIGHT($D$2,3),定数!$A$6:$A$13,定数!$B$6:$B$13))</f>
        <v>6640.1805562168565</v>
      </c>
      <c r="S88" s="47"/>
      <c r="T88" s="48">
        <f t="shared" si="8"/>
        <v>10.850000000000026</v>
      </c>
      <c r="U88" s="48"/>
      <c r="V88" t="str">
        <f t="shared" si="9"/>
        <v/>
      </c>
      <c r="W88">
        <f t="shared" si="9"/>
        <v>0</v>
      </c>
    </row>
    <row r="89" spans="2:23" x14ac:dyDescent="0.2">
      <c r="B89" s="42">
        <v>81</v>
      </c>
      <c r="C89" s="43">
        <f t="shared" si="7"/>
        <v>167799.70864873004</v>
      </c>
      <c r="D89" s="43"/>
      <c r="E89" s="42">
        <v>2018</v>
      </c>
      <c r="F89" s="8">
        <v>43761</v>
      </c>
      <c r="G89" s="42" t="s">
        <v>3</v>
      </c>
      <c r="H89" s="44">
        <v>0.99480000000000002</v>
      </c>
      <c r="I89" s="44"/>
      <c r="J89" s="42">
        <v>17.399999999999999</v>
      </c>
      <c r="K89" s="45">
        <f t="shared" si="6"/>
        <v>5033.9912594619009</v>
      </c>
      <c r="L89" s="46"/>
      <c r="M89" s="6">
        <f>IF(J89="","",(K89/J89)/LOOKUP(RIGHT($D$2,3),定数!$A$6:$A$13,定数!$B$6:$B$13))</f>
        <v>2.6300894772528216</v>
      </c>
      <c r="N89" s="42">
        <v>2018</v>
      </c>
      <c r="O89" s="8">
        <v>43762</v>
      </c>
      <c r="P89" s="44">
        <v>0.99653999999999998</v>
      </c>
      <c r="Q89" s="44"/>
      <c r="R89" s="47">
        <f>IF(P89="","",T89*M89*LOOKUP(RIGHT($D$2,3),定数!$A$6:$A$13,定数!$B$6:$B$13))</f>
        <v>-5033.9912594617954</v>
      </c>
      <c r="S89" s="47"/>
      <c r="T89" s="48">
        <f t="shared" si="8"/>
        <v>-17.399999999999636</v>
      </c>
      <c r="U89" s="48"/>
      <c r="V89" t="str">
        <f t="shared" si="9"/>
        <v/>
      </c>
      <c r="W89">
        <f t="shared" si="9"/>
        <v>1</v>
      </c>
    </row>
    <row r="90" spans="2:23" x14ac:dyDescent="0.2">
      <c r="B90" s="42">
        <v>82</v>
      </c>
      <c r="C90" s="43">
        <f t="shared" si="7"/>
        <v>162765.71738926825</v>
      </c>
      <c r="D90" s="43"/>
      <c r="E90" s="42">
        <v>2018</v>
      </c>
      <c r="F90" s="8">
        <v>43762</v>
      </c>
      <c r="G90" s="42" t="s">
        <v>3</v>
      </c>
      <c r="H90" s="44">
        <v>0.99443000000000004</v>
      </c>
      <c r="I90" s="44"/>
      <c r="J90" s="42">
        <v>8.1999999999999993</v>
      </c>
      <c r="K90" s="45">
        <f t="shared" si="6"/>
        <v>4882.9715216780469</v>
      </c>
      <c r="L90" s="46"/>
      <c r="M90" s="6">
        <f>IF(J90="","",(K90/J90)/LOOKUP(RIGHT($D$2,3),定数!$A$6:$A$13,定数!$B$6:$B$13))</f>
        <v>5.413493926472337</v>
      </c>
      <c r="N90" s="42">
        <v>2018</v>
      </c>
      <c r="O90" s="8">
        <v>43762</v>
      </c>
      <c r="P90" s="44">
        <v>0.99524999999999997</v>
      </c>
      <c r="Q90" s="44"/>
      <c r="R90" s="47">
        <f>IF(P90="","",T90*M90*LOOKUP(RIGHT($D$2,3),定数!$A$6:$A$13,定数!$B$6:$B$13))</f>
        <v>-4882.9715216776422</v>
      </c>
      <c r="S90" s="47"/>
      <c r="T90" s="48">
        <f t="shared" si="8"/>
        <v>-8.1999999999993189</v>
      </c>
      <c r="U90" s="48"/>
      <c r="V90" t="str">
        <f t="shared" si="9"/>
        <v/>
      </c>
      <c r="W90">
        <f t="shared" si="9"/>
        <v>2</v>
      </c>
    </row>
    <row r="91" spans="2:23" x14ac:dyDescent="0.2">
      <c r="B91" s="42">
        <v>83</v>
      </c>
      <c r="C91" s="43">
        <f t="shared" si="7"/>
        <v>157882.74586759059</v>
      </c>
      <c r="D91" s="43"/>
      <c r="E91" s="42">
        <v>2018</v>
      </c>
      <c r="F91" s="8">
        <v>43767</v>
      </c>
      <c r="G91" s="42" t="s">
        <v>4</v>
      </c>
      <c r="H91" s="44">
        <v>1.00023</v>
      </c>
      <c r="I91" s="44"/>
      <c r="J91" s="42">
        <v>18.600000000000001</v>
      </c>
      <c r="K91" s="45">
        <f t="shared" si="6"/>
        <v>4736.4823760277177</v>
      </c>
      <c r="L91" s="46"/>
      <c r="M91" s="6">
        <f>IF(J91="","",(K91/J91)/LOOKUP(RIGHT($D$2,3),定数!$A$6:$A$13,定数!$B$6:$B$13))</f>
        <v>2.3149962737183367</v>
      </c>
      <c r="N91" s="42">
        <v>2018</v>
      </c>
      <c r="O91" s="8">
        <v>43768</v>
      </c>
      <c r="P91" s="44">
        <v>1.00292</v>
      </c>
      <c r="Q91" s="44"/>
      <c r="R91" s="47">
        <f>IF(P91="","",T91*M91*LOOKUP(RIGHT($D$2,3),定数!$A$6:$A$13,定数!$B$6:$B$13))</f>
        <v>6850.0739739327655</v>
      </c>
      <c r="S91" s="47"/>
      <c r="T91" s="48">
        <f t="shared" si="8"/>
        <v>26.900000000000812</v>
      </c>
      <c r="U91" s="48"/>
      <c r="V91" t="str">
        <f t="shared" ref="V91:W106" si="10">IF(S91&lt;&gt;"",IF(S91&lt;0,1+V90,0),"")</f>
        <v/>
      </c>
      <c r="W91">
        <f t="shared" si="10"/>
        <v>0</v>
      </c>
    </row>
    <row r="92" spans="2:23" x14ac:dyDescent="0.2">
      <c r="B92" s="42">
        <v>84</v>
      </c>
      <c r="C92" s="43">
        <f t="shared" si="7"/>
        <v>164732.81984152336</v>
      </c>
      <c r="D92" s="43"/>
      <c r="E92" s="42">
        <v>2018</v>
      </c>
      <c r="F92" s="8">
        <v>43767</v>
      </c>
      <c r="G92" s="42" t="s">
        <v>4</v>
      </c>
      <c r="H92" s="44">
        <v>0.99992999999999999</v>
      </c>
      <c r="I92" s="44"/>
      <c r="J92" s="42">
        <v>13.9</v>
      </c>
      <c r="K92" s="45">
        <f t="shared" si="6"/>
        <v>4941.9845952457008</v>
      </c>
      <c r="L92" s="46"/>
      <c r="M92" s="6">
        <f>IF(J92="","",(K92/J92)/LOOKUP(RIGHT($D$2,3),定数!$A$6:$A$13,定数!$B$6:$B$13))</f>
        <v>3.2321678189965342</v>
      </c>
      <c r="N92" s="42">
        <v>2018</v>
      </c>
      <c r="O92" s="8">
        <v>43768</v>
      </c>
      <c r="P92" s="44">
        <v>1.0019149999999999</v>
      </c>
      <c r="Q92" s="44"/>
      <c r="R92" s="47">
        <f>IF(P92="","",T92*M92*LOOKUP(RIGHT($D$2,3),定数!$A$6:$A$13,定数!$B$6:$B$13))</f>
        <v>7057.4384327785892</v>
      </c>
      <c r="S92" s="47"/>
      <c r="T92" s="48">
        <f t="shared" si="8"/>
        <v>19.849999999999035</v>
      </c>
      <c r="U92" s="48"/>
      <c r="V92" t="str">
        <f t="shared" si="10"/>
        <v/>
      </c>
      <c r="W92">
        <f t="shared" si="10"/>
        <v>0</v>
      </c>
    </row>
    <row r="93" spans="2:23" x14ac:dyDescent="0.2">
      <c r="B93" s="42">
        <v>85</v>
      </c>
      <c r="C93" s="43">
        <f t="shared" si="7"/>
        <v>171790.25827430194</v>
      </c>
      <c r="D93" s="43"/>
      <c r="E93" s="42">
        <v>2018</v>
      </c>
      <c r="F93" s="8">
        <v>43768</v>
      </c>
      <c r="G93" s="42" t="s">
        <v>4</v>
      </c>
      <c r="H93" s="44">
        <v>1.0021500000000001</v>
      </c>
      <c r="I93" s="44"/>
      <c r="J93" s="42">
        <v>5.8</v>
      </c>
      <c r="K93" s="45">
        <f t="shared" si="6"/>
        <v>5153.7077482290579</v>
      </c>
      <c r="L93" s="46"/>
      <c r="M93" s="6">
        <f>IF(J93="","",(K93/J93)/LOOKUP(RIGHT($D$2,3),定数!$A$6:$A$13,定数!$B$6:$B$13))</f>
        <v>8.0779118310800282</v>
      </c>
      <c r="N93" s="42">
        <v>2018</v>
      </c>
      <c r="O93" s="8">
        <v>43768</v>
      </c>
      <c r="P93" s="44">
        <v>1.0015700000000001</v>
      </c>
      <c r="Q93" s="44"/>
      <c r="R93" s="47">
        <f>IF(P93="","",T93*M93*LOOKUP(RIGHT($D$2,3),定数!$A$6:$A$13,定数!$B$6:$B$13))</f>
        <v>-5153.7077482292798</v>
      </c>
      <c r="S93" s="47"/>
      <c r="T93" s="48">
        <f t="shared" si="8"/>
        <v>-5.8000000000002494</v>
      </c>
      <c r="U93" s="48"/>
      <c r="V93" t="str">
        <f t="shared" si="10"/>
        <v/>
      </c>
      <c r="W93">
        <f t="shared" si="10"/>
        <v>1</v>
      </c>
    </row>
    <row r="94" spans="2:23" x14ac:dyDescent="0.2">
      <c r="B94" s="42">
        <v>86</v>
      </c>
      <c r="C94" s="43">
        <f t="shared" si="7"/>
        <v>166636.55052607268</v>
      </c>
      <c r="D94" s="43"/>
      <c r="E94" s="42">
        <v>2018</v>
      </c>
      <c r="F94" s="8">
        <v>43769</v>
      </c>
      <c r="G94" s="42" t="s">
        <v>4</v>
      </c>
      <c r="H94" s="44">
        <v>1.0054399999999999</v>
      </c>
      <c r="I94" s="44"/>
      <c r="J94" s="42">
        <v>6.1</v>
      </c>
      <c r="K94" s="45">
        <f t="shared" si="6"/>
        <v>4999.0965157821802</v>
      </c>
      <c r="L94" s="46"/>
      <c r="M94" s="6">
        <f>IF(J94="","",(K94/J94)/LOOKUP(RIGHT($D$2,3),定数!$A$6:$A$13,定数!$B$6:$B$13))</f>
        <v>7.4502183543698672</v>
      </c>
      <c r="N94" s="42">
        <v>2018</v>
      </c>
      <c r="O94" s="8">
        <v>43769</v>
      </c>
      <c r="P94" s="44">
        <v>1.0048299999999999</v>
      </c>
      <c r="Q94" s="44"/>
      <c r="R94" s="47">
        <f>IF(P94="","",T94*M94*LOOKUP(RIGHT($D$2,3),定数!$A$6:$A$13,定数!$B$6:$B$13))</f>
        <v>-4999.0965157821765</v>
      </c>
      <c r="S94" s="47"/>
      <c r="T94" s="48">
        <f t="shared" si="8"/>
        <v>-6.0999999999999943</v>
      </c>
      <c r="U94" s="48"/>
      <c r="V94" t="str">
        <f t="shared" si="10"/>
        <v/>
      </c>
      <c r="W94">
        <f t="shared" si="10"/>
        <v>2</v>
      </c>
    </row>
    <row r="95" spans="2:23" x14ac:dyDescent="0.2">
      <c r="B95" s="42">
        <v>87</v>
      </c>
      <c r="C95" s="43">
        <f t="shared" si="7"/>
        <v>161637.4540102905</v>
      </c>
      <c r="D95" s="43"/>
      <c r="E95" s="42">
        <v>2018</v>
      </c>
      <c r="F95" s="8">
        <v>43770</v>
      </c>
      <c r="G95" s="42" t="s">
        <v>4</v>
      </c>
      <c r="H95" s="44">
        <v>1.0058400000000001</v>
      </c>
      <c r="I95" s="44"/>
      <c r="J95" s="42">
        <v>25.7</v>
      </c>
      <c r="K95" s="45">
        <f t="shared" si="6"/>
        <v>4849.1236203087146</v>
      </c>
      <c r="L95" s="46"/>
      <c r="M95" s="6">
        <f>IF(J95="","",(K95/J95)/LOOKUP(RIGHT($D$2,3),定数!$A$6:$A$13,定数!$B$6:$B$13))</f>
        <v>1.7152895720936381</v>
      </c>
      <c r="N95" s="42">
        <v>2018</v>
      </c>
      <c r="O95" s="8">
        <v>43770</v>
      </c>
      <c r="P95" s="44">
        <v>1.009004</v>
      </c>
      <c r="Q95" s="44"/>
      <c r="R95" s="47">
        <f>IF(P95="","",T95*M95*LOOKUP(RIGHT($D$2,3),定数!$A$6:$A$13,定数!$B$6:$B$13))</f>
        <v>5969.8938267145941</v>
      </c>
      <c r="S95" s="47"/>
      <c r="T95" s="48">
        <f t="shared" si="8"/>
        <v>31.639999999999446</v>
      </c>
      <c r="U95" s="48"/>
      <c r="V95" t="str">
        <f t="shared" si="10"/>
        <v/>
      </c>
      <c r="W95">
        <f t="shared" si="10"/>
        <v>0</v>
      </c>
    </row>
    <row r="96" spans="2:23" x14ac:dyDescent="0.2">
      <c r="B96" s="42">
        <v>88</v>
      </c>
      <c r="C96" s="43">
        <f t="shared" si="7"/>
        <v>167607.3478370051</v>
      </c>
      <c r="D96" s="43"/>
      <c r="E96" s="42">
        <v>2018</v>
      </c>
      <c r="F96" s="8">
        <v>43771</v>
      </c>
      <c r="G96" s="42" t="s">
        <v>3</v>
      </c>
      <c r="H96" s="44">
        <v>1.0010600000000001</v>
      </c>
      <c r="I96" s="44"/>
      <c r="J96" s="42">
        <v>11.3</v>
      </c>
      <c r="K96" s="45">
        <f t="shared" si="6"/>
        <v>5028.2204351101527</v>
      </c>
      <c r="L96" s="46"/>
      <c r="M96" s="6">
        <f>IF(J96="","",(K96/J96)/LOOKUP(RIGHT($D$2,3),定数!$A$6:$A$13,定数!$B$6:$B$13))</f>
        <v>4.0452296340387388</v>
      </c>
      <c r="N96" s="42">
        <v>2018</v>
      </c>
      <c r="O96" s="8">
        <v>43771</v>
      </c>
      <c r="P96" s="44">
        <v>0.99946500000000005</v>
      </c>
      <c r="Q96" s="44"/>
      <c r="R96" s="47">
        <f>IF(P96="","",T96*M96*LOOKUP(RIGHT($D$2,3),定数!$A$6:$A$13,定数!$B$6:$B$13))</f>
        <v>7097.3553929210248</v>
      </c>
      <c r="S96" s="47"/>
      <c r="T96" s="48">
        <f t="shared" si="8"/>
        <v>15.950000000000131</v>
      </c>
      <c r="U96" s="48"/>
      <c r="V96" t="str">
        <f t="shared" si="10"/>
        <v/>
      </c>
      <c r="W96">
        <f t="shared" si="10"/>
        <v>0</v>
      </c>
    </row>
    <row r="97" spans="2:23" x14ac:dyDescent="0.2">
      <c r="B97" s="42">
        <v>89</v>
      </c>
      <c r="C97" s="43">
        <f t="shared" si="7"/>
        <v>174704.70322992612</v>
      </c>
      <c r="D97" s="43"/>
      <c r="E97" s="42">
        <v>2018</v>
      </c>
      <c r="F97" s="8">
        <v>43774</v>
      </c>
      <c r="G97" s="42" t="s">
        <v>3</v>
      </c>
      <c r="H97" s="44">
        <v>1.0035700000000001</v>
      </c>
      <c r="I97" s="44"/>
      <c r="J97" s="42">
        <v>7</v>
      </c>
      <c r="K97" s="45">
        <f t="shared" si="6"/>
        <v>5241.1410968977834</v>
      </c>
      <c r="L97" s="46"/>
      <c r="M97" s="6">
        <f>IF(J97="","",(K97/J97)/LOOKUP(RIGHT($D$2,3),定数!$A$6:$A$13,定数!$B$6:$B$13))</f>
        <v>6.8066767492179006</v>
      </c>
      <c r="N97" s="42">
        <v>2018</v>
      </c>
      <c r="O97" s="8">
        <v>43774</v>
      </c>
      <c r="P97" s="44">
        <v>1.00427</v>
      </c>
      <c r="Q97" s="44"/>
      <c r="R97" s="47">
        <f>IF(P97="","",T97*M97*LOOKUP(RIGHT($D$2,3),定数!$A$6:$A$13,定数!$B$6:$B$13))</f>
        <v>-5241.1410968972059</v>
      </c>
      <c r="S97" s="47"/>
      <c r="T97" s="48">
        <f t="shared" si="8"/>
        <v>-6.9999999999992291</v>
      </c>
      <c r="U97" s="48"/>
      <c r="V97" t="str">
        <f t="shared" si="10"/>
        <v/>
      </c>
      <c r="W97">
        <f t="shared" si="10"/>
        <v>1</v>
      </c>
    </row>
    <row r="98" spans="2:23" x14ac:dyDescent="0.2">
      <c r="B98" s="42">
        <v>90</v>
      </c>
      <c r="C98" s="43">
        <f t="shared" si="7"/>
        <v>169463.5621330289</v>
      </c>
      <c r="D98" s="43"/>
      <c r="E98" s="42">
        <v>2018</v>
      </c>
      <c r="F98" s="8">
        <v>43774</v>
      </c>
      <c r="G98" s="42" t="s">
        <v>4</v>
      </c>
      <c r="H98" s="44">
        <v>1.0044900000000001</v>
      </c>
      <c r="I98" s="44"/>
      <c r="J98" s="42">
        <v>13.9</v>
      </c>
      <c r="K98" s="45">
        <f t="shared" si="6"/>
        <v>5083.9068639908664</v>
      </c>
      <c r="L98" s="46"/>
      <c r="M98" s="6">
        <f>IF(J98="","",(K98/J98)/LOOKUP(RIGHT($D$2,3),定数!$A$6:$A$13,定数!$B$6:$B$13))</f>
        <v>3.3249881386467406</v>
      </c>
      <c r="N98" s="42">
        <v>2018</v>
      </c>
      <c r="O98" s="8">
        <v>43774</v>
      </c>
      <c r="P98" s="44">
        <v>1.006475</v>
      </c>
      <c r="Q98" s="44"/>
      <c r="R98" s="47">
        <f>IF(P98="","",T98*M98*LOOKUP(RIGHT($D$2,3),定数!$A$6:$A$13,定数!$B$6:$B$13))</f>
        <v>7260.1116007348055</v>
      </c>
      <c r="S98" s="47"/>
      <c r="T98" s="48">
        <f t="shared" si="8"/>
        <v>19.849999999999035</v>
      </c>
      <c r="U98" s="48"/>
      <c r="V98" t="str">
        <f t="shared" si="10"/>
        <v/>
      </c>
      <c r="W98">
        <f t="shared" si="10"/>
        <v>0</v>
      </c>
    </row>
    <row r="99" spans="2:23" x14ac:dyDescent="0.2">
      <c r="B99" s="42">
        <v>91</v>
      </c>
      <c r="C99" s="43">
        <f t="shared" si="7"/>
        <v>176723.67373376372</v>
      </c>
      <c r="D99" s="43"/>
      <c r="E99" s="42">
        <v>2018</v>
      </c>
      <c r="F99" s="8">
        <v>43775</v>
      </c>
      <c r="G99" s="42" t="s">
        <v>3</v>
      </c>
      <c r="H99" s="44">
        <v>1.00352</v>
      </c>
      <c r="I99" s="44"/>
      <c r="J99" s="42">
        <v>10.1</v>
      </c>
      <c r="K99" s="45">
        <f t="shared" si="6"/>
        <v>5301.7102120129111</v>
      </c>
      <c r="L99" s="46"/>
      <c r="M99" s="6">
        <f>IF(J99="","",(K99/J99)/LOOKUP(RIGHT($D$2,3),定数!$A$6:$A$13,定数!$B$6:$B$13))</f>
        <v>4.7720163924508645</v>
      </c>
      <c r="N99" s="42">
        <v>2018</v>
      </c>
      <c r="O99" s="8">
        <v>43775</v>
      </c>
      <c r="P99" s="44">
        <v>1.0045299999999999</v>
      </c>
      <c r="Q99" s="44"/>
      <c r="R99" s="47">
        <f>IF(P99="","",T99*M99*LOOKUP(RIGHT($D$2,3),定数!$A$6:$A$13,定数!$B$6:$B$13))</f>
        <v>-5301.7102120126765</v>
      </c>
      <c r="S99" s="47"/>
      <c r="T99" s="48">
        <f t="shared" si="8"/>
        <v>-10.099999999999554</v>
      </c>
      <c r="U99" s="48"/>
      <c r="V99" t="str">
        <f t="shared" si="10"/>
        <v/>
      </c>
      <c r="W99">
        <f t="shared" si="10"/>
        <v>1</v>
      </c>
    </row>
    <row r="100" spans="2:23" x14ac:dyDescent="0.2">
      <c r="B100" s="42">
        <v>92</v>
      </c>
      <c r="C100" s="43">
        <f t="shared" si="7"/>
        <v>171421.96352175105</v>
      </c>
      <c r="D100" s="43"/>
      <c r="E100" s="42">
        <v>2018</v>
      </c>
      <c r="F100" s="8">
        <v>43776</v>
      </c>
      <c r="G100" s="42" t="s">
        <v>3</v>
      </c>
      <c r="H100" s="44">
        <v>1.00329</v>
      </c>
      <c r="I100" s="44"/>
      <c r="J100" s="42">
        <v>8.5</v>
      </c>
      <c r="K100" s="45">
        <f t="shared" si="6"/>
        <v>5142.6589056525318</v>
      </c>
      <c r="L100" s="46"/>
      <c r="M100" s="6">
        <f>IF(J100="","",(K100/J100)/LOOKUP(RIGHT($D$2,3),定数!$A$6:$A$13,定数!$B$6:$B$13))</f>
        <v>5.5001699525695527</v>
      </c>
      <c r="N100" s="42">
        <v>2018</v>
      </c>
      <c r="O100" s="8">
        <v>43776</v>
      </c>
      <c r="P100" s="44">
        <v>1.0021150000000001</v>
      </c>
      <c r="Q100" s="44"/>
      <c r="R100" s="47">
        <f>IF(P100="","",T100*M100*LOOKUP(RIGHT($D$2,3),定数!$A$6:$A$13,定数!$B$6:$B$13))</f>
        <v>7108.9696636956996</v>
      </c>
      <c r="S100" s="47"/>
      <c r="T100" s="48">
        <f t="shared" si="8"/>
        <v>11.749999999999261</v>
      </c>
      <c r="U100" s="48"/>
      <c r="V100" t="str">
        <f t="shared" si="10"/>
        <v/>
      </c>
      <c r="W100">
        <f t="shared" si="10"/>
        <v>0</v>
      </c>
    </row>
    <row r="101" spans="2:23" x14ac:dyDescent="0.2">
      <c r="B101" s="42">
        <v>93</v>
      </c>
      <c r="C101" s="43">
        <f t="shared" si="7"/>
        <v>178530.93318544675</v>
      </c>
      <c r="D101" s="43"/>
      <c r="E101" s="42">
        <v>2018</v>
      </c>
      <c r="F101" s="8">
        <v>43777</v>
      </c>
      <c r="G101" s="42" t="s">
        <v>4</v>
      </c>
      <c r="H101" s="44">
        <v>1.0027699999999999</v>
      </c>
      <c r="I101" s="44"/>
      <c r="J101" s="42">
        <v>11</v>
      </c>
      <c r="K101" s="45">
        <f t="shared" si="6"/>
        <v>5355.927995563402</v>
      </c>
      <c r="L101" s="46"/>
      <c r="M101" s="6">
        <f>IF(J101="","",(K101/J101)/LOOKUP(RIGHT($D$2,3),定数!$A$6:$A$13,定数!$B$6:$B$13))</f>
        <v>4.4263867731928936</v>
      </c>
      <c r="N101" s="42">
        <v>2018</v>
      </c>
      <c r="O101" s="8">
        <v>43778</v>
      </c>
      <c r="P101" s="44">
        <v>1.0043200000000001</v>
      </c>
      <c r="Q101" s="44"/>
      <c r="R101" s="47">
        <f>IF(P101="","",T101*M101*LOOKUP(RIGHT($D$2,3),定数!$A$6:$A$13,定数!$B$6:$B$13))</f>
        <v>7546.9894482946747</v>
      </c>
      <c r="S101" s="47"/>
      <c r="T101" s="48">
        <f t="shared" si="8"/>
        <v>15.500000000001624</v>
      </c>
      <c r="U101" s="48"/>
      <c r="V101" t="str">
        <f t="shared" si="10"/>
        <v/>
      </c>
      <c r="W101">
        <f t="shared" si="10"/>
        <v>0</v>
      </c>
    </row>
    <row r="102" spans="2:23" x14ac:dyDescent="0.2">
      <c r="B102" s="42">
        <v>94</v>
      </c>
      <c r="C102" s="43">
        <f t="shared" si="7"/>
        <v>186077.92263374143</v>
      </c>
      <c r="D102" s="43"/>
      <c r="E102" s="42">
        <v>2018</v>
      </c>
      <c r="F102" s="8">
        <v>43779</v>
      </c>
      <c r="G102" s="42" t="s">
        <v>3</v>
      </c>
      <c r="H102" s="44">
        <v>1.00515</v>
      </c>
      <c r="I102" s="44"/>
      <c r="J102" s="42">
        <v>8.6</v>
      </c>
      <c r="K102" s="45">
        <f t="shared" si="6"/>
        <v>5582.3376790122429</v>
      </c>
      <c r="L102" s="46"/>
      <c r="M102" s="6">
        <f>IF(J102="","",(K102/J102)/LOOKUP(RIGHT($D$2,3),定数!$A$6:$A$13,定数!$B$6:$B$13))</f>
        <v>5.9009912040298547</v>
      </c>
      <c r="N102" s="42">
        <v>2018</v>
      </c>
      <c r="O102" s="8">
        <v>43781</v>
      </c>
      <c r="P102" s="44">
        <v>1.0060100000000001</v>
      </c>
      <c r="Q102" s="44"/>
      <c r="R102" s="47">
        <f>IF(P102="","",T102*M102*LOOKUP(RIGHT($D$2,3),定数!$A$6:$A$13,定数!$B$6:$B$13))</f>
        <v>-5582.3376790127804</v>
      </c>
      <c r="S102" s="47"/>
      <c r="T102" s="48">
        <f t="shared" si="8"/>
        <v>-8.6000000000008292</v>
      </c>
      <c r="U102" s="48"/>
      <c r="V102" t="str">
        <f t="shared" si="10"/>
        <v/>
      </c>
      <c r="W102">
        <f t="shared" si="10"/>
        <v>1</v>
      </c>
    </row>
    <row r="103" spans="2:23" x14ac:dyDescent="0.2">
      <c r="B103" s="42">
        <v>95</v>
      </c>
      <c r="C103" s="43">
        <f t="shared" si="7"/>
        <v>180495.58495472866</v>
      </c>
      <c r="D103" s="43"/>
      <c r="E103" s="42">
        <v>2018</v>
      </c>
      <c r="F103" s="8">
        <v>43793</v>
      </c>
      <c r="G103" s="42" t="s">
        <v>4</v>
      </c>
      <c r="H103" s="44">
        <v>0.99756</v>
      </c>
      <c r="I103" s="44"/>
      <c r="J103" s="42">
        <v>14</v>
      </c>
      <c r="K103" s="45">
        <f t="shared" si="6"/>
        <v>5414.8675486418597</v>
      </c>
      <c r="L103" s="46"/>
      <c r="M103" s="6">
        <f>IF(J103="","",(K103/J103)/LOOKUP(RIGHT($D$2,3),定数!$A$6:$A$13,定数!$B$6:$B$13))</f>
        <v>3.5161477588583501</v>
      </c>
      <c r="N103" s="42">
        <v>2018</v>
      </c>
      <c r="O103" s="8">
        <v>43795</v>
      </c>
      <c r="P103" s="44">
        <v>0.99616000000000005</v>
      </c>
      <c r="Q103" s="44"/>
      <c r="R103" s="47">
        <f>IF(P103="","",T103*M103*LOOKUP(RIGHT($D$2,3),定数!$A$6:$A$13,定数!$B$6:$B$13))</f>
        <v>-5414.8675486416923</v>
      </c>
      <c r="S103" s="47"/>
      <c r="T103" s="48">
        <f t="shared" si="8"/>
        <v>-13.999999999999568</v>
      </c>
      <c r="U103" s="48"/>
      <c r="V103" t="str">
        <f t="shared" si="10"/>
        <v/>
      </c>
      <c r="W103">
        <f t="shared" si="10"/>
        <v>2</v>
      </c>
    </row>
    <row r="104" spans="2:23" x14ac:dyDescent="0.2">
      <c r="B104" s="42">
        <v>96</v>
      </c>
      <c r="C104" s="43">
        <f t="shared" si="7"/>
        <v>175080.71740608697</v>
      </c>
      <c r="D104" s="43"/>
      <c r="E104" s="42">
        <v>2018</v>
      </c>
      <c r="F104" s="8">
        <v>43796</v>
      </c>
      <c r="G104" s="42" t="s">
        <v>4</v>
      </c>
      <c r="H104" s="44">
        <v>0.99821000000000004</v>
      </c>
      <c r="I104" s="44"/>
      <c r="J104" s="42">
        <v>23.7</v>
      </c>
      <c r="K104" s="45">
        <f t="shared" si="6"/>
        <v>5252.4215221826089</v>
      </c>
      <c r="L104" s="46"/>
      <c r="M104" s="6">
        <f>IF(J104="","",(K104/J104)/LOOKUP(RIGHT($D$2,3),定数!$A$6:$A$13,定数!$B$6:$B$13))</f>
        <v>2.0147378297593437</v>
      </c>
      <c r="N104" s="42">
        <v>2018</v>
      </c>
      <c r="O104" s="8">
        <v>43796</v>
      </c>
      <c r="P104" s="44">
        <v>0.99583999999999995</v>
      </c>
      <c r="Q104" s="44"/>
      <c r="R104" s="47">
        <f>IF(P104="","",T104*M104*LOOKUP(RIGHT($D$2,3),定数!$A$6:$A$13,定数!$B$6:$B$13))</f>
        <v>-5252.4215221828172</v>
      </c>
      <c r="S104" s="47"/>
      <c r="T104" s="48">
        <f t="shared" si="8"/>
        <v>-23.700000000000941</v>
      </c>
      <c r="U104" s="48"/>
      <c r="V104" t="str">
        <f t="shared" si="10"/>
        <v/>
      </c>
      <c r="W104">
        <f t="shared" si="10"/>
        <v>3</v>
      </c>
    </row>
    <row r="105" spans="2:23" x14ac:dyDescent="0.2">
      <c r="B105" s="42">
        <v>97</v>
      </c>
      <c r="C105" s="43">
        <f t="shared" si="7"/>
        <v>169828.29588390415</v>
      </c>
      <c r="D105" s="43"/>
      <c r="E105" s="42">
        <v>2018</v>
      </c>
      <c r="F105" s="8">
        <v>43806</v>
      </c>
      <c r="G105" s="42" t="s">
        <v>3</v>
      </c>
      <c r="H105" s="44">
        <v>0.99267000000000005</v>
      </c>
      <c r="I105" s="44"/>
      <c r="J105" s="42">
        <v>11.2</v>
      </c>
      <c r="K105" s="45">
        <f t="shared" si="6"/>
        <v>5094.8488765171242</v>
      </c>
      <c r="L105" s="46"/>
      <c r="M105" s="6">
        <f>IF(J105="","",(K105/J105)/LOOKUP(RIGHT($D$2,3),定数!$A$6:$A$13,定数!$B$6:$B$13))</f>
        <v>4.1354292828872765</v>
      </c>
      <c r="N105" s="42">
        <v>2018</v>
      </c>
      <c r="O105" s="8">
        <v>43806</v>
      </c>
      <c r="P105" s="44">
        <v>0.99378999999999995</v>
      </c>
      <c r="Q105" s="44"/>
      <c r="R105" s="47">
        <f>IF(P105="","",T105*M105*LOOKUP(RIGHT($D$2,3),定数!$A$6:$A$13,定数!$B$6:$B$13))</f>
        <v>-5094.8488765166649</v>
      </c>
      <c r="S105" s="47"/>
      <c r="T105" s="48">
        <f t="shared" si="8"/>
        <v>-11.199999999998989</v>
      </c>
      <c r="U105" s="48"/>
      <c r="V105" t="str">
        <f t="shared" si="10"/>
        <v/>
      </c>
      <c r="W105">
        <f t="shared" si="10"/>
        <v>4</v>
      </c>
    </row>
    <row r="106" spans="2:23" x14ac:dyDescent="0.2">
      <c r="B106" s="42">
        <v>98</v>
      </c>
      <c r="C106" s="43">
        <f t="shared" si="7"/>
        <v>164733.4470073875</v>
      </c>
      <c r="D106" s="43"/>
      <c r="E106" s="42">
        <v>2018</v>
      </c>
      <c r="F106" s="8">
        <v>43810</v>
      </c>
      <c r="G106" s="42" t="s">
        <v>4</v>
      </c>
      <c r="H106" s="44">
        <v>0.99026999999999998</v>
      </c>
      <c r="I106" s="44"/>
      <c r="J106" s="42">
        <v>20</v>
      </c>
      <c r="K106" s="45">
        <f t="shared" si="6"/>
        <v>4942.003410221625</v>
      </c>
      <c r="L106" s="46"/>
      <c r="M106" s="6">
        <f>IF(J106="","",(K106/J106)/LOOKUP(RIGHT($D$2,3),定数!$A$6:$A$13,定数!$B$6:$B$13))</f>
        <v>2.246365186464375</v>
      </c>
      <c r="N106" s="42">
        <v>2018</v>
      </c>
      <c r="O106" s="8">
        <v>43810</v>
      </c>
      <c r="P106" s="44">
        <v>0.98826999999999998</v>
      </c>
      <c r="Q106" s="44"/>
      <c r="R106" s="47">
        <f>IF(P106="","",T106*M106*LOOKUP(RIGHT($D$2,3),定数!$A$6:$A$13,定数!$B$6:$B$13))</f>
        <v>-4942.0034102216287</v>
      </c>
      <c r="S106" s="47"/>
      <c r="T106" s="48">
        <f t="shared" si="8"/>
        <v>-20.000000000000018</v>
      </c>
      <c r="U106" s="48"/>
      <c r="V106" t="str">
        <f t="shared" si="10"/>
        <v/>
      </c>
      <c r="W106">
        <f t="shared" si="10"/>
        <v>5</v>
      </c>
    </row>
    <row r="107" spans="2:23" x14ac:dyDescent="0.2">
      <c r="B107" s="42">
        <v>99</v>
      </c>
      <c r="C107" s="43">
        <f t="shared" si="7"/>
        <v>159791.44359716587</v>
      </c>
      <c r="D107" s="43"/>
      <c r="E107" s="42">
        <v>2018</v>
      </c>
      <c r="F107" s="8">
        <v>43816</v>
      </c>
      <c r="G107" s="42" t="s">
        <v>4</v>
      </c>
      <c r="H107" s="44">
        <v>0.99843999999999999</v>
      </c>
      <c r="I107" s="44"/>
      <c r="J107" s="42">
        <v>28.9</v>
      </c>
      <c r="K107" s="45">
        <f t="shared" si="6"/>
        <v>4793.743307914976</v>
      </c>
      <c r="L107" s="46"/>
      <c r="M107" s="6">
        <f>IF(J107="","",(K107/J107)/LOOKUP(RIGHT($D$2,3),定数!$A$6:$A$13,定数!$B$6:$B$13))</f>
        <v>1.5079406442009993</v>
      </c>
      <c r="N107" s="42">
        <v>2018</v>
      </c>
      <c r="O107" s="8">
        <v>43816</v>
      </c>
      <c r="P107" s="44">
        <v>0.99555000000000005</v>
      </c>
      <c r="Q107" s="44"/>
      <c r="R107" s="47">
        <f>IF(P107="","",T107*M107*LOOKUP(RIGHT($D$2,3),定数!$A$6:$A$13,定数!$B$6:$B$13))</f>
        <v>-4793.7433079148905</v>
      </c>
      <c r="S107" s="47"/>
      <c r="T107" s="48">
        <f t="shared" si="8"/>
        <v>-28.89999999999948</v>
      </c>
      <c r="U107" s="48"/>
      <c r="V107" t="str">
        <f t="shared" ref="V107:W108" si="11">IF(S107&lt;&gt;"",IF(S107&lt;0,1+V106,0),"")</f>
        <v/>
      </c>
      <c r="W107">
        <f t="shared" si="11"/>
        <v>6</v>
      </c>
    </row>
    <row r="108" spans="2:23" x14ac:dyDescent="0.2">
      <c r="B108" s="42">
        <v>100</v>
      </c>
      <c r="C108" s="43">
        <f t="shared" si="7"/>
        <v>154997.70028925099</v>
      </c>
      <c r="D108" s="43"/>
      <c r="E108" s="42">
        <v>2018</v>
      </c>
      <c r="F108" s="8">
        <v>43823</v>
      </c>
      <c r="G108" s="42" t="s">
        <v>4</v>
      </c>
      <c r="H108" s="44">
        <v>0.99468000000000001</v>
      </c>
      <c r="I108" s="44"/>
      <c r="J108" s="42">
        <v>17.7</v>
      </c>
      <c r="K108" s="45">
        <f t="shared" si="6"/>
        <v>4649.9310086775295</v>
      </c>
      <c r="L108" s="46"/>
      <c r="M108" s="6">
        <f>IF(J108="","",(K108/J108)/LOOKUP(RIGHT($D$2,3),定数!$A$6:$A$13,定数!$B$6:$B$13))</f>
        <v>2.3882542417450074</v>
      </c>
      <c r="N108" s="42">
        <v>2018</v>
      </c>
      <c r="O108" s="8">
        <v>43823</v>
      </c>
      <c r="P108" s="44">
        <v>0.99290999999999996</v>
      </c>
      <c r="Q108" s="44"/>
      <c r="R108" s="47">
        <f>IF(P108="","",T108*M108*LOOKUP(RIGHT($D$2,3),定数!$A$6:$A$13,定数!$B$6:$B$13))</f>
        <v>-4649.9310086776595</v>
      </c>
      <c r="S108" s="47"/>
      <c r="T108" s="48">
        <f t="shared" si="8"/>
        <v>-17.700000000000493</v>
      </c>
      <c r="U108" s="48"/>
      <c r="V108" t="str">
        <f t="shared" si="11"/>
        <v/>
      </c>
      <c r="W108">
        <f t="shared" si="11"/>
        <v>7</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AC214A47-D046-4639-A50D-CB06D7BAE4E9}">
      <formula1>"買,売"</formula1>
    </dataValidation>
  </dataValidation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14</vt:i4>
      </vt:variant>
    </vt:vector>
  </HeadingPairs>
  <TitlesOfParts>
    <vt:vector size="14" baseType="lpstr">
      <vt:lpstr>定数</vt:lpstr>
      <vt:lpstr>検証(usdchf 日足)×1.27</vt:lpstr>
      <vt:lpstr>検証(usdchf 日足)×1.5</vt:lpstr>
      <vt:lpstr>検証(usdchf 日足)×2</vt:lpstr>
      <vt:lpstr>検証(usdchf 4H)×1.27</vt:lpstr>
      <vt:lpstr>検証(usdchf 4H)×1.5</vt:lpstr>
      <vt:lpstr>検証(usdchf 4H)×2</vt:lpstr>
      <vt:lpstr>検証(usdchf 1H)×1.27</vt:lpstr>
      <vt:lpstr>検証(usdchf 1H)×1.5</vt:lpstr>
      <vt:lpstr>検証(usdchf 1H)×2</vt:lpstr>
      <vt:lpstr>気づき</vt:lpstr>
      <vt:lpstr>画像</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大塚政美</cp:lastModifiedBy>
  <cp:revision/>
  <cp:lastPrinted>2019-02-05T11:00:13Z</cp:lastPrinted>
  <dcterms:created xsi:type="dcterms:W3CDTF">2013-10-09T23:04:08Z</dcterms:created>
  <dcterms:modified xsi:type="dcterms:W3CDTF">2019-02-05T11:00:19Z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