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2760" yWindow="32760" windowWidth="21840" windowHeight="11676" firstSheet="1" activeTab="1"/>
  </bookViews>
  <sheets>
    <sheet name="定数" sheetId="29" state="hidden" r:id="rId1"/>
    <sheet name="検証1 " sheetId="33" r:id="rId2"/>
    <sheet name="検証2" sheetId="34" r:id="rId3"/>
    <sheet name="検証3" sheetId="31" r:id="rId4"/>
    <sheet name="画像" sheetId="26" r:id="rId5"/>
    <sheet name="気づき" sheetId="9" r:id="rId6"/>
    <sheet name="検証終了通貨" sheetId="10" r:id="rId7"/>
    <sheet name="テンプレ" sheetId="17" state="hidden" r:id="rId8"/>
  </sheets>
  <calcPr calcId="125725"/>
</workbook>
</file>

<file path=xl/calcChain.xml><?xml version="1.0" encoding="utf-8"?>
<calcChain xmlns="http://schemas.openxmlformats.org/spreadsheetml/2006/main">
  <c r="K100" i="31"/>
  <c r="K92"/>
  <c r="K65" l="1"/>
  <c r="K63"/>
  <c r="V23" l="1"/>
  <c r="V24"/>
  <c r="V25"/>
  <c r="V26" s="1"/>
  <c r="V27" s="1"/>
  <c r="V28" s="1"/>
  <c r="V29" s="1"/>
  <c r="V30"/>
  <c r="V31"/>
  <c r="V32" s="1"/>
  <c r="V33"/>
  <c r="V34"/>
  <c r="V35"/>
  <c r="V36"/>
  <c r="V37"/>
  <c r="V38"/>
  <c r="V39"/>
  <c r="V40"/>
  <c r="V41"/>
  <c r="V42"/>
  <c r="V43"/>
  <c r="V102"/>
  <c r="V103"/>
  <c r="V104"/>
  <c r="V105"/>
  <c r="V106"/>
  <c r="V107"/>
  <c r="V108"/>
  <c r="V23" i="34"/>
  <c r="V24"/>
  <c r="V25" s="1"/>
  <c r="V26"/>
  <c r="V27" s="1"/>
  <c r="V28" s="1"/>
  <c r="V29" s="1"/>
  <c r="V30" s="1"/>
  <c r="V31" s="1"/>
  <c r="V32" s="1"/>
  <c r="V33" s="1"/>
  <c r="V34"/>
  <c r="V35"/>
  <c r="V36"/>
  <c r="V37"/>
  <c r="V38"/>
  <c r="V39"/>
  <c r="V40"/>
  <c r="V41"/>
  <c r="V42"/>
  <c r="V43"/>
  <c r="V44"/>
  <c r="V104"/>
  <c r="V105"/>
  <c r="V106"/>
  <c r="V107"/>
  <c r="V108"/>
  <c r="V23" i="33"/>
  <c r="V24"/>
  <c r="V25"/>
  <c r="V26" s="1"/>
  <c r="V27"/>
  <c r="V28" s="1"/>
  <c r="V29" s="1"/>
  <c r="V30" s="1"/>
  <c r="V31" s="1"/>
  <c r="V32" s="1"/>
  <c r="V33" s="1"/>
  <c r="V34" s="1"/>
  <c r="V35"/>
  <c r="V36"/>
  <c r="V37"/>
  <c r="V38"/>
  <c r="V39"/>
  <c r="V40"/>
  <c r="V41"/>
  <c r="V42"/>
  <c r="V43"/>
  <c r="V44" s="1"/>
  <c r="V45"/>
  <c r="V46"/>
  <c r="V47"/>
  <c r="V48" s="1"/>
  <c r="T108" i="34" l="1"/>
  <c r="W108"/>
  <c r="R108"/>
  <c r="M108"/>
  <c r="K108"/>
  <c r="T107"/>
  <c r="W107"/>
  <c r="R107"/>
  <c r="C108" s="1"/>
  <c r="X108" s="1"/>
  <c r="Y108" s="1"/>
  <c r="M107"/>
  <c r="K107"/>
  <c r="T106"/>
  <c r="W106" s="1"/>
  <c r="R106"/>
  <c r="C107" s="1"/>
  <c r="X107" s="1"/>
  <c r="Y107" s="1"/>
  <c r="M106"/>
  <c r="K106"/>
  <c r="T105"/>
  <c r="W105" s="1"/>
  <c r="R105"/>
  <c r="C106" s="1"/>
  <c r="X106" s="1"/>
  <c r="Y106" s="1"/>
  <c r="M105"/>
  <c r="K105"/>
  <c r="T104"/>
  <c r="W104" s="1"/>
  <c r="R104"/>
  <c r="C105" s="1"/>
  <c r="X105" s="1"/>
  <c r="Y105" s="1"/>
  <c r="M104"/>
  <c r="K104"/>
  <c r="T103"/>
  <c r="R103" s="1"/>
  <c r="C104" s="1"/>
  <c r="X104" s="1"/>
  <c r="Y104" s="1"/>
  <c r="K103"/>
  <c r="M103" s="1"/>
  <c r="T102"/>
  <c r="R102"/>
  <c r="C103" s="1"/>
  <c r="X103" s="1"/>
  <c r="Y103" s="1"/>
  <c r="K102"/>
  <c r="M102" s="1"/>
  <c r="T101"/>
  <c r="R101"/>
  <c r="C102" s="1"/>
  <c r="X102" s="1"/>
  <c r="Y102" s="1"/>
  <c r="K101"/>
  <c r="M101" s="1"/>
  <c r="T100"/>
  <c r="R100"/>
  <c r="C101" s="1"/>
  <c r="X101" s="1"/>
  <c r="Y101" s="1"/>
  <c r="K100"/>
  <c r="M100" s="1"/>
  <c r="T99"/>
  <c r="R99"/>
  <c r="C100" s="1"/>
  <c r="X100" s="1"/>
  <c r="Y100" s="1"/>
  <c r="K99"/>
  <c r="M99" s="1"/>
  <c r="T98"/>
  <c r="R98"/>
  <c r="C99" s="1"/>
  <c r="X99" s="1"/>
  <c r="Y99" s="1"/>
  <c r="K98"/>
  <c r="M98" s="1"/>
  <c r="T97"/>
  <c r="R97"/>
  <c r="C98" s="1"/>
  <c r="X98" s="1"/>
  <c r="Y98" s="1"/>
  <c r="K97"/>
  <c r="M97" s="1"/>
  <c r="T96"/>
  <c r="R96"/>
  <c r="C97" s="1"/>
  <c r="X97" s="1"/>
  <c r="Y97" s="1"/>
  <c r="K96"/>
  <c r="M96" s="1"/>
  <c r="T95"/>
  <c r="R95"/>
  <c r="C96" s="1"/>
  <c r="X96" s="1"/>
  <c r="Y96" s="1"/>
  <c r="K95"/>
  <c r="M95" s="1"/>
  <c r="T94"/>
  <c r="R94"/>
  <c r="C95" s="1"/>
  <c r="X95" s="1"/>
  <c r="Y95" s="1"/>
  <c r="K94"/>
  <c r="M94" s="1"/>
  <c r="T93"/>
  <c r="R93"/>
  <c r="C94" s="1"/>
  <c r="X94" s="1"/>
  <c r="Y94" s="1"/>
  <c r="K93"/>
  <c r="M93" s="1"/>
  <c r="T92"/>
  <c r="R92"/>
  <c r="C93" s="1"/>
  <c r="X93" s="1"/>
  <c r="Y93" s="1"/>
  <c r="K92"/>
  <c r="M92" s="1"/>
  <c r="T91"/>
  <c r="R91"/>
  <c r="C92" s="1"/>
  <c r="X92" s="1"/>
  <c r="Y92" s="1"/>
  <c r="K91"/>
  <c r="M91" s="1"/>
  <c r="T90"/>
  <c r="R90"/>
  <c r="C91" s="1"/>
  <c r="X91" s="1"/>
  <c r="Y91" s="1"/>
  <c r="K90"/>
  <c r="M90" s="1"/>
  <c r="T89"/>
  <c r="R89"/>
  <c r="C90" s="1"/>
  <c r="X90" s="1"/>
  <c r="Y90" s="1"/>
  <c r="K89"/>
  <c r="M89" s="1"/>
  <c r="T88"/>
  <c r="R88"/>
  <c r="C89" s="1"/>
  <c r="X89" s="1"/>
  <c r="Y89" s="1"/>
  <c r="K88"/>
  <c r="M88" s="1"/>
  <c r="T87"/>
  <c r="R87"/>
  <c r="C88" s="1"/>
  <c r="X88" s="1"/>
  <c r="Y88" s="1"/>
  <c r="K87"/>
  <c r="M87" s="1"/>
  <c r="T86"/>
  <c r="R86"/>
  <c r="C87" s="1"/>
  <c r="X87" s="1"/>
  <c r="Y87" s="1"/>
  <c r="K86"/>
  <c r="M86" s="1"/>
  <c r="T85"/>
  <c r="R85"/>
  <c r="C86" s="1"/>
  <c r="X86" s="1"/>
  <c r="Y86" s="1"/>
  <c r="M85"/>
  <c r="K85"/>
  <c r="T84"/>
  <c r="R84"/>
  <c r="C85" s="1"/>
  <c r="X85" s="1"/>
  <c r="Y85" s="1"/>
  <c r="K84"/>
  <c r="M84" s="1"/>
  <c r="T83"/>
  <c r="R83"/>
  <c r="C84" s="1"/>
  <c r="X84" s="1"/>
  <c r="Y84" s="1"/>
  <c r="K83"/>
  <c r="M83" s="1"/>
  <c r="T82"/>
  <c r="R82"/>
  <c r="C83" s="1"/>
  <c r="X83" s="1"/>
  <c r="Y83" s="1"/>
  <c r="K82"/>
  <c r="M82" s="1"/>
  <c r="T81"/>
  <c r="R81"/>
  <c r="C82" s="1"/>
  <c r="X82" s="1"/>
  <c r="Y82" s="1"/>
  <c r="K81"/>
  <c r="M81" s="1"/>
  <c r="T80"/>
  <c r="R80"/>
  <c r="C81" s="1"/>
  <c r="X81" s="1"/>
  <c r="Y81" s="1"/>
  <c r="K80"/>
  <c r="M80" s="1"/>
  <c r="T79"/>
  <c r="R79"/>
  <c r="C80" s="1"/>
  <c r="X80" s="1"/>
  <c r="Y80" s="1"/>
  <c r="M79"/>
  <c r="K79"/>
  <c r="T78"/>
  <c r="R78"/>
  <c r="C79" s="1"/>
  <c r="X79" s="1"/>
  <c r="Y79" s="1"/>
  <c r="K78"/>
  <c r="M78" s="1"/>
  <c r="T77"/>
  <c r="R77"/>
  <c r="C78" s="1"/>
  <c r="X78" s="1"/>
  <c r="Y78" s="1"/>
  <c r="K77"/>
  <c r="M77" s="1"/>
  <c r="T76"/>
  <c r="R76"/>
  <c r="C77" s="1"/>
  <c r="X77" s="1"/>
  <c r="Y77" s="1"/>
  <c r="K76"/>
  <c r="M76" s="1"/>
  <c r="T75"/>
  <c r="R75"/>
  <c r="C76" s="1"/>
  <c r="X76" s="1"/>
  <c r="Y76" s="1"/>
  <c r="K75"/>
  <c r="M75" s="1"/>
  <c r="T74"/>
  <c r="R74"/>
  <c r="C75" s="1"/>
  <c r="X75" s="1"/>
  <c r="Y75" s="1"/>
  <c r="K74"/>
  <c r="M74" s="1"/>
  <c r="T73"/>
  <c r="R73"/>
  <c r="C74" s="1"/>
  <c r="X74" s="1"/>
  <c r="Y74" s="1"/>
  <c r="M73"/>
  <c r="K73"/>
  <c r="T72"/>
  <c r="R72"/>
  <c r="C73" s="1"/>
  <c r="X73" s="1"/>
  <c r="Y73" s="1"/>
  <c r="K72"/>
  <c r="M72" s="1"/>
  <c r="T71"/>
  <c r="R71" s="1"/>
  <c r="C72" s="1"/>
  <c r="X72" s="1"/>
  <c r="Y72" s="1"/>
  <c r="K71"/>
  <c r="M71" s="1"/>
  <c r="T70"/>
  <c r="R70"/>
  <c r="C71" s="1"/>
  <c r="X71" s="1"/>
  <c r="Y71" s="1"/>
  <c r="K70"/>
  <c r="M70" s="1"/>
  <c r="T69"/>
  <c r="R69"/>
  <c r="C70" s="1"/>
  <c r="X70" s="1"/>
  <c r="Y70" s="1"/>
  <c r="K69"/>
  <c r="M69" s="1"/>
  <c r="T68"/>
  <c r="R68"/>
  <c r="C69" s="1"/>
  <c r="X69" s="1"/>
  <c r="Y69" s="1"/>
  <c r="K68"/>
  <c r="M68" s="1"/>
  <c r="T67"/>
  <c r="R67"/>
  <c r="C68" s="1"/>
  <c r="X68" s="1"/>
  <c r="Y68" s="1"/>
  <c r="K67"/>
  <c r="M67" s="1"/>
  <c r="T66"/>
  <c r="R66"/>
  <c r="C67" s="1"/>
  <c r="X67" s="1"/>
  <c r="Y67" s="1"/>
  <c r="K66"/>
  <c r="M66" s="1"/>
  <c r="T65"/>
  <c r="R65"/>
  <c r="C66" s="1"/>
  <c r="X66" s="1"/>
  <c r="Y66" s="1"/>
  <c r="K65"/>
  <c r="M65" s="1"/>
  <c r="T64"/>
  <c r="R64"/>
  <c r="C65" s="1"/>
  <c r="X65" s="1"/>
  <c r="Y65" s="1"/>
  <c r="K64"/>
  <c r="M64" s="1"/>
  <c r="T63"/>
  <c r="R63"/>
  <c r="C64" s="1"/>
  <c r="X64" s="1"/>
  <c r="Y64" s="1"/>
  <c r="K63"/>
  <c r="M63" s="1"/>
  <c r="T62"/>
  <c r="R62"/>
  <c r="C63" s="1"/>
  <c r="X63" s="1"/>
  <c r="Y63" s="1"/>
  <c r="K62"/>
  <c r="M62" s="1"/>
  <c r="T61"/>
  <c r="R61"/>
  <c r="C62" s="1"/>
  <c r="X62" s="1"/>
  <c r="Y62" s="1"/>
  <c r="K61"/>
  <c r="M61" s="1"/>
  <c r="T60"/>
  <c r="R60"/>
  <c r="C61" s="1"/>
  <c r="X61" s="1"/>
  <c r="Y61" s="1"/>
  <c r="K60"/>
  <c r="M60" s="1"/>
  <c r="T59"/>
  <c r="R59"/>
  <c r="C60" s="1"/>
  <c r="X60" s="1"/>
  <c r="Y60" s="1"/>
  <c r="K59"/>
  <c r="M59" s="1"/>
  <c r="T58"/>
  <c r="R58"/>
  <c r="C59" s="1"/>
  <c r="X59" s="1"/>
  <c r="Y59" s="1"/>
  <c r="K58"/>
  <c r="M58" s="1"/>
  <c r="T57"/>
  <c r="R57"/>
  <c r="C58" s="1"/>
  <c r="X58" s="1"/>
  <c r="Y58" s="1"/>
  <c r="K57"/>
  <c r="M57" s="1"/>
  <c r="T56"/>
  <c r="R56"/>
  <c r="C57" s="1"/>
  <c r="X57" s="1"/>
  <c r="Y57" s="1"/>
  <c r="K56"/>
  <c r="M56" s="1"/>
  <c r="T55"/>
  <c r="R55"/>
  <c r="C56" s="1"/>
  <c r="X56" s="1"/>
  <c r="Y56" s="1"/>
  <c r="K55"/>
  <c r="M55" s="1"/>
  <c r="T54"/>
  <c r="R54"/>
  <c r="C55" s="1"/>
  <c r="X55" s="1"/>
  <c r="Y55" s="1"/>
  <c r="K54"/>
  <c r="M54" s="1"/>
  <c r="T53"/>
  <c r="R53"/>
  <c r="C54" s="1"/>
  <c r="X54" s="1"/>
  <c r="Y54" s="1"/>
  <c r="K53"/>
  <c r="M53" s="1"/>
  <c r="T52"/>
  <c r="R52"/>
  <c r="C53" s="1"/>
  <c r="X53" s="1"/>
  <c r="Y53" s="1"/>
  <c r="K52"/>
  <c r="M52" s="1"/>
  <c r="T51"/>
  <c r="R51"/>
  <c r="C52" s="1"/>
  <c r="X52" s="1"/>
  <c r="Y52" s="1"/>
  <c r="K51"/>
  <c r="M51" s="1"/>
  <c r="T50"/>
  <c r="R50"/>
  <c r="C51" s="1"/>
  <c r="X51" s="1"/>
  <c r="Y51" s="1"/>
  <c r="K50"/>
  <c r="M50" s="1"/>
  <c r="T49"/>
  <c r="R49"/>
  <c r="C50" s="1"/>
  <c r="X50" s="1"/>
  <c r="Y50" s="1"/>
  <c r="K49"/>
  <c r="M49" s="1"/>
  <c r="T48"/>
  <c r="R48"/>
  <c r="C49" s="1"/>
  <c r="X49" s="1"/>
  <c r="Y49" s="1"/>
  <c r="K48"/>
  <c r="M48" s="1"/>
  <c r="T47"/>
  <c r="R47"/>
  <c r="C48" s="1"/>
  <c r="X48" s="1"/>
  <c r="Y48" s="1"/>
  <c r="K47"/>
  <c r="M47" s="1"/>
  <c r="T46"/>
  <c r="R46"/>
  <c r="C47" s="1"/>
  <c r="X47" s="1"/>
  <c r="Y47" s="1"/>
  <c r="K46"/>
  <c r="M46" s="1"/>
  <c r="T45"/>
  <c r="R45"/>
  <c r="C46" s="1"/>
  <c r="X46" s="1"/>
  <c r="Y46" s="1"/>
  <c r="K45"/>
  <c r="M45" s="1"/>
  <c r="T44"/>
  <c r="W44" s="1"/>
  <c r="R44"/>
  <c r="C45" s="1"/>
  <c r="X45" s="1"/>
  <c r="Y45" s="1"/>
  <c r="K44"/>
  <c r="M44" s="1"/>
  <c r="T43"/>
  <c r="W43" s="1"/>
  <c r="M43"/>
  <c r="K43"/>
  <c r="T42"/>
  <c r="W42" s="1"/>
  <c r="M42"/>
  <c r="K42"/>
  <c r="T41"/>
  <c r="W41" s="1"/>
  <c r="R41"/>
  <c r="C42" s="1"/>
  <c r="X42" s="1"/>
  <c r="Y42" s="1"/>
  <c r="K41"/>
  <c r="M41" s="1"/>
  <c r="T40"/>
  <c r="W40" s="1"/>
  <c r="K40"/>
  <c r="M40" s="1"/>
  <c r="T39"/>
  <c r="W39" s="1"/>
  <c r="K39"/>
  <c r="M39" s="1"/>
  <c r="T38"/>
  <c r="W38" s="1"/>
  <c r="K38"/>
  <c r="M38" s="1"/>
  <c r="T37"/>
  <c r="W37" s="1"/>
  <c r="K37"/>
  <c r="M37" s="1"/>
  <c r="T36"/>
  <c r="W36" s="1"/>
  <c r="M36"/>
  <c r="K36"/>
  <c r="T35"/>
  <c r="W35" s="1"/>
  <c r="R35"/>
  <c r="C36" s="1"/>
  <c r="X36" s="1"/>
  <c r="Y36" s="1"/>
  <c r="M35"/>
  <c r="K35"/>
  <c r="T34"/>
  <c r="W34" s="1"/>
  <c r="M34"/>
  <c r="K34"/>
  <c r="T33"/>
  <c r="W33" s="1"/>
  <c r="K33"/>
  <c r="M33" s="1"/>
  <c r="T32"/>
  <c r="W32" s="1"/>
  <c r="M32"/>
  <c r="K32"/>
  <c r="T31"/>
  <c r="W31" s="1"/>
  <c r="K31"/>
  <c r="M31" s="1"/>
  <c r="T30"/>
  <c r="W30" s="1"/>
  <c r="M30"/>
  <c r="K30"/>
  <c r="T29"/>
  <c r="W29" s="1"/>
  <c r="K29"/>
  <c r="M29" s="1"/>
  <c r="T28"/>
  <c r="W28" s="1"/>
  <c r="M28"/>
  <c r="K28"/>
  <c r="T27"/>
  <c r="W27" s="1"/>
  <c r="K27"/>
  <c r="M27" s="1"/>
  <c r="T26"/>
  <c r="W26" s="1"/>
  <c r="M26"/>
  <c r="K26"/>
  <c r="T25"/>
  <c r="W25" s="1"/>
  <c r="K25"/>
  <c r="M25" s="1"/>
  <c r="T24"/>
  <c r="W24" s="1"/>
  <c r="M24"/>
  <c r="K24"/>
  <c r="T23"/>
  <c r="W23" s="1"/>
  <c r="K23"/>
  <c r="M23" s="1"/>
  <c r="T22"/>
  <c r="V22"/>
  <c r="R22"/>
  <c r="C23" s="1"/>
  <c r="X23" s="1"/>
  <c r="Y23" s="1"/>
  <c r="M22"/>
  <c r="K22"/>
  <c r="T21"/>
  <c r="W21" s="1"/>
  <c r="M21"/>
  <c r="K21"/>
  <c r="T20"/>
  <c r="V20" s="1"/>
  <c r="M20"/>
  <c r="K20"/>
  <c r="T19"/>
  <c r="W19" s="1"/>
  <c r="R19"/>
  <c r="C20" s="1"/>
  <c r="X20" s="1"/>
  <c r="Y20" s="1"/>
  <c r="K19"/>
  <c r="M19" s="1"/>
  <c r="T18"/>
  <c r="V18" s="1"/>
  <c r="R18"/>
  <c r="C19" s="1"/>
  <c r="X19" s="1"/>
  <c r="Y19" s="1"/>
  <c r="K18"/>
  <c r="M18" s="1"/>
  <c r="T17"/>
  <c r="W17" s="1"/>
  <c r="M17"/>
  <c r="K17"/>
  <c r="T16"/>
  <c r="V16" s="1"/>
  <c r="K16"/>
  <c r="M16" s="1"/>
  <c r="T15"/>
  <c r="W15" s="1"/>
  <c r="R15"/>
  <c r="C16" s="1"/>
  <c r="X16" s="1"/>
  <c r="Y16" s="1"/>
  <c r="K15"/>
  <c r="M15" s="1"/>
  <c r="T14"/>
  <c r="V14" s="1"/>
  <c r="K14"/>
  <c r="M14" s="1"/>
  <c r="T13"/>
  <c r="W13" s="1"/>
  <c r="T12"/>
  <c r="V12" s="1"/>
  <c r="T11"/>
  <c r="W11" s="1"/>
  <c r="T10"/>
  <c r="W10" s="1"/>
  <c r="T9"/>
  <c r="V9" s="1"/>
  <c r="C9"/>
  <c r="K9"/>
  <c r="M9" s="1"/>
  <c r="T108" i="33"/>
  <c r="R108" s="1"/>
  <c r="K108"/>
  <c r="M108" s="1"/>
  <c r="T107"/>
  <c r="R107" s="1"/>
  <c r="C108" s="1"/>
  <c r="X108" s="1"/>
  <c r="Y108" s="1"/>
  <c r="K107"/>
  <c r="M107" s="1"/>
  <c r="T106"/>
  <c r="R106" s="1"/>
  <c r="C107" s="1"/>
  <c r="X107" s="1"/>
  <c r="Y107" s="1"/>
  <c r="K106"/>
  <c r="M106" s="1"/>
  <c r="T105"/>
  <c r="R105" s="1"/>
  <c r="C106" s="1"/>
  <c r="X106" s="1"/>
  <c r="Y106" s="1"/>
  <c r="K105"/>
  <c r="M105" s="1"/>
  <c r="T104"/>
  <c r="R104" s="1"/>
  <c r="C105" s="1"/>
  <c r="X105" s="1"/>
  <c r="Y105" s="1"/>
  <c r="K104"/>
  <c r="M104" s="1"/>
  <c r="T103"/>
  <c r="R103" s="1"/>
  <c r="C104" s="1"/>
  <c r="X104" s="1"/>
  <c r="Y104" s="1"/>
  <c r="K103"/>
  <c r="M103" s="1"/>
  <c r="T102"/>
  <c r="R102" s="1"/>
  <c r="C103" s="1"/>
  <c r="X103" s="1"/>
  <c r="Y103" s="1"/>
  <c r="K102"/>
  <c r="M102" s="1"/>
  <c r="T101"/>
  <c r="R101"/>
  <c r="C102" s="1"/>
  <c r="X102" s="1"/>
  <c r="Y102" s="1"/>
  <c r="K101"/>
  <c r="M101" s="1"/>
  <c r="T100"/>
  <c r="R100"/>
  <c r="C101" s="1"/>
  <c r="X101" s="1"/>
  <c r="Y101" s="1"/>
  <c r="K100"/>
  <c r="M100" s="1"/>
  <c r="T99"/>
  <c r="R99"/>
  <c r="C100" s="1"/>
  <c r="X100" s="1"/>
  <c r="Y100" s="1"/>
  <c r="K99"/>
  <c r="M99" s="1"/>
  <c r="T98"/>
  <c r="R98" s="1"/>
  <c r="C99" s="1"/>
  <c r="X99" s="1"/>
  <c r="Y99" s="1"/>
  <c r="K98"/>
  <c r="M98" s="1"/>
  <c r="T97"/>
  <c r="R97"/>
  <c r="C98" s="1"/>
  <c r="X98" s="1"/>
  <c r="Y98" s="1"/>
  <c r="K97"/>
  <c r="M97" s="1"/>
  <c r="T96"/>
  <c r="R96"/>
  <c r="C97" s="1"/>
  <c r="X97" s="1"/>
  <c r="Y97" s="1"/>
  <c r="K96"/>
  <c r="M96" s="1"/>
  <c r="T95"/>
  <c r="R95"/>
  <c r="C96" s="1"/>
  <c r="X96" s="1"/>
  <c r="Y96" s="1"/>
  <c r="K95"/>
  <c r="M95" s="1"/>
  <c r="T94"/>
  <c r="R94"/>
  <c r="C95" s="1"/>
  <c r="X95" s="1"/>
  <c r="Y95" s="1"/>
  <c r="K94"/>
  <c r="M94" s="1"/>
  <c r="T93"/>
  <c r="R93"/>
  <c r="C94" s="1"/>
  <c r="X94" s="1"/>
  <c r="Y94" s="1"/>
  <c r="K93"/>
  <c r="M93" s="1"/>
  <c r="T92"/>
  <c r="R92"/>
  <c r="C93" s="1"/>
  <c r="X93" s="1"/>
  <c r="Y93" s="1"/>
  <c r="K92"/>
  <c r="M92" s="1"/>
  <c r="T91"/>
  <c r="R91"/>
  <c r="C92" s="1"/>
  <c r="X92" s="1"/>
  <c r="Y92" s="1"/>
  <c r="K91"/>
  <c r="M91" s="1"/>
  <c r="T90"/>
  <c r="R90"/>
  <c r="C91" s="1"/>
  <c r="X91" s="1"/>
  <c r="Y91" s="1"/>
  <c r="K90"/>
  <c r="M90" s="1"/>
  <c r="T89"/>
  <c r="R89"/>
  <c r="C90" s="1"/>
  <c r="X90" s="1"/>
  <c r="Y90" s="1"/>
  <c r="K89"/>
  <c r="M89" s="1"/>
  <c r="T88"/>
  <c r="R88"/>
  <c r="C89" s="1"/>
  <c r="X89" s="1"/>
  <c r="Y89" s="1"/>
  <c r="K88"/>
  <c r="M88" s="1"/>
  <c r="T87"/>
  <c r="R87"/>
  <c r="C88" s="1"/>
  <c r="X88" s="1"/>
  <c r="Y88" s="1"/>
  <c r="K87"/>
  <c r="M87" s="1"/>
  <c r="T86"/>
  <c r="R86"/>
  <c r="C87" s="1"/>
  <c r="X87" s="1"/>
  <c r="Y87" s="1"/>
  <c r="K86"/>
  <c r="M86" s="1"/>
  <c r="T85"/>
  <c r="R85"/>
  <c r="C86" s="1"/>
  <c r="X86" s="1"/>
  <c r="Y86" s="1"/>
  <c r="K85"/>
  <c r="M85" s="1"/>
  <c r="T84"/>
  <c r="R84"/>
  <c r="C85" s="1"/>
  <c r="X85" s="1"/>
  <c r="Y85" s="1"/>
  <c r="K84"/>
  <c r="M84" s="1"/>
  <c r="T83"/>
  <c r="R83"/>
  <c r="C84" s="1"/>
  <c r="X84" s="1"/>
  <c r="Y84" s="1"/>
  <c r="K83"/>
  <c r="M83" s="1"/>
  <c r="T82"/>
  <c r="R82"/>
  <c r="C83" s="1"/>
  <c r="X83" s="1"/>
  <c r="Y83" s="1"/>
  <c r="K82"/>
  <c r="M82" s="1"/>
  <c r="T81"/>
  <c r="R81"/>
  <c r="C82" s="1"/>
  <c r="X82" s="1"/>
  <c r="Y82" s="1"/>
  <c r="K81"/>
  <c r="M81" s="1"/>
  <c r="T80"/>
  <c r="R80"/>
  <c r="C81" s="1"/>
  <c r="X81" s="1"/>
  <c r="Y81" s="1"/>
  <c r="K80"/>
  <c r="M80" s="1"/>
  <c r="T79"/>
  <c r="R79"/>
  <c r="C80" s="1"/>
  <c r="X80" s="1"/>
  <c r="Y80" s="1"/>
  <c r="K79"/>
  <c r="M79" s="1"/>
  <c r="T78"/>
  <c r="R78"/>
  <c r="C79" s="1"/>
  <c r="X79" s="1"/>
  <c r="Y79" s="1"/>
  <c r="K78"/>
  <c r="M78" s="1"/>
  <c r="T77"/>
  <c r="R77"/>
  <c r="C78" s="1"/>
  <c r="X78" s="1"/>
  <c r="Y78" s="1"/>
  <c r="K77"/>
  <c r="M77" s="1"/>
  <c r="T76"/>
  <c r="R76" s="1"/>
  <c r="C77" s="1"/>
  <c r="X77" s="1"/>
  <c r="Y77" s="1"/>
  <c r="K76"/>
  <c r="M76" s="1"/>
  <c r="T75"/>
  <c r="R75"/>
  <c r="C76" s="1"/>
  <c r="X76" s="1"/>
  <c r="Y76" s="1"/>
  <c r="K75"/>
  <c r="M75" s="1"/>
  <c r="T74"/>
  <c r="R74"/>
  <c r="C75" s="1"/>
  <c r="X75" s="1"/>
  <c r="Y75" s="1"/>
  <c r="K74"/>
  <c r="M74" s="1"/>
  <c r="T73"/>
  <c r="R73"/>
  <c r="C74" s="1"/>
  <c r="X74" s="1"/>
  <c r="Y74" s="1"/>
  <c r="K73"/>
  <c r="M73" s="1"/>
  <c r="T72"/>
  <c r="R72"/>
  <c r="C73" s="1"/>
  <c r="X73" s="1"/>
  <c r="Y73" s="1"/>
  <c r="K72"/>
  <c r="M72" s="1"/>
  <c r="T71"/>
  <c r="R71"/>
  <c r="C72" s="1"/>
  <c r="X72" s="1"/>
  <c r="Y72" s="1"/>
  <c r="K71"/>
  <c r="M71" s="1"/>
  <c r="T70"/>
  <c r="R70"/>
  <c r="C71" s="1"/>
  <c r="X71" s="1"/>
  <c r="Y71" s="1"/>
  <c r="K70"/>
  <c r="M70" s="1"/>
  <c r="T69"/>
  <c r="R69"/>
  <c r="C70" s="1"/>
  <c r="X70" s="1"/>
  <c r="Y70" s="1"/>
  <c r="K69"/>
  <c r="M69" s="1"/>
  <c r="T68"/>
  <c r="R68"/>
  <c r="C69" s="1"/>
  <c r="X69" s="1"/>
  <c r="Y69" s="1"/>
  <c r="K68"/>
  <c r="M68" s="1"/>
  <c r="T67"/>
  <c r="R67"/>
  <c r="C68" s="1"/>
  <c r="X68" s="1"/>
  <c r="Y68" s="1"/>
  <c r="K67"/>
  <c r="M67" s="1"/>
  <c r="T66"/>
  <c r="R66"/>
  <c r="C67" s="1"/>
  <c r="X67" s="1"/>
  <c r="Y67" s="1"/>
  <c r="K66"/>
  <c r="M66" s="1"/>
  <c r="T65"/>
  <c r="R65"/>
  <c r="C66" s="1"/>
  <c r="X66" s="1"/>
  <c r="Y66" s="1"/>
  <c r="K65"/>
  <c r="M65" s="1"/>
  <c r="T64"/>
  <c r="R64"/>
  <c r="C65" s="1"/>
  <c r="X65" s="1"/>
  <c r="Y65" s="1"/>
  <c r="K64"/>
  <c r="M64" s="1"/>
  <c r="T63"/>
  <c r="R63"/>
  <c r="C64" s="1"/>
  <c r="X64" s="1"/>
  <c r="Y64" s="1"/>
  <c r="K63"/>
  <c r="M63" s="1"/>
  <c r="T62"/>
  <c r="R62"/>
  <c r="C63" s="1"/>
  <c r="X63" s="1"/>
  <c r="Y63" s="1"/>
  <c r="K62"/>
  <c r="M62" s="1"/>
  <c r="T61"/>
  <c r="R61"/>
  <c r="C62" s="1"/>
  <c r="X62" s="1"/>
  <c r="Y62" s="1"/>
  <c r="K61"/>
  <c r="M61" s="1"/>
  <c r="T60"/>
  <c r="R60"/>
  <c r="C61" s="1"/>
  <c r="X61" s="1"/>
  <c r="Y61" s="1"/>
  <c r="K60"/>
  <c r="M60" s="1"/>
  <c r="T59"/>
  <c r="R59"/>
  <c r="C60" s="1"/>
  <c r="X60" s="1"/>
  <c r="Y60" s="1"/>
  <c r="K59"/>
  <c r="M59" s="1"/>
  <c r="T58"/>
  <c r="R58"/>
  <c r="C59" s="1"/>
  <c r="X59" s="1"/>
  <c r="Y59" s="1"/>
  <c r="K58"/>
  <c r="M58" s="1"/>
  <c r="T57"/>
  <c r="R57"/>
  <c r="C58" s="1"/>
  <c r="X58" s="1"/>
  <c r="Y58" s="1"/>
  <c r="K57"/>
  <c r="M57" s="1"/>
  <c r="T56"/>
  <c r="R56"/>
  <c r="C57" s="1"/>
  <c r="X57" s="1"/>
  <c r="Y57" s="1"/>
  <c r="K56"/>
  <c r="M56" s="1"/>
  <c r="T55"/>
  <c r="R55"/>
  <c r="C56" s="1"/>
  <c r="X56" s="1"/>
  <c r="Y56" s="1"/>
  <c r="K55"/>
  <c r="M55" s="1"/>
  <c r="T54"/>
  <c r="R54"/>
  <c r="C55" s="1"/>
  <c r="X55" s="1"/>
  <c r="Y55" s="1"/>
  <c r="K54"/>
  <c r="M54" s="1"/>
  <c r="T53"/>
  <c r="R53"/>
  <c r="C54" s="1"/>
  <c r="X54" s="1"/>
  <c r="Y54" s="1"/>
  <c r="K53"/>
  <c r="M53" s="1"/>
  <c r="T52"/>
  <c r="R52"/>
  <c r="C53" s="1"/>
  <c r="X53" s="1"/>
  <c r="Y53" s="1"/>
  <c r="K52"/>
  <c r="M52" s="1"/>
  <c r="T51"/>
  <c r="R51"/>
  <c r="C52" s="1"/>
  <c r="X52" s="1"/>
  <c r="Y52" s="1"/>
  <c r="K51"/>
  <c r="M51" s="1"/>
  <c r="T50"/>
  <c r="R50"/>
  <c r="C51" s="1"/>
  <c r="X51" s="1"/>
  <c r="Y51" s="1"/>
  <c r="K50"/>
  <c r="M50" s="1"/>
  <c r="T49"/>
  <c r="R49" s="1"/>
  <c r="C50" s="1"/>
  <c r="X50" s="1"/>
  <c r="Y50" s="1"/>
  <c r="K49"/>
  <c r="M49" s="1"/>
  <c r="T48"/>
  <c r="W48" s="1"/>
  <c r="T47"/>
  <c r="T46"/>
  <c r="T45"/>
  <c r="T44"/>
  <c r="W44" s="1"/>
  <c r="T43"/>
  <c r="W43" s="1"/>
  <c r="T42"/>
  <c r="T41"/>
  <c r="T40"/>
  <c r="T39"/>
  <c r="W39" s="1"/>
  <c r="T38"/>
  <c r="T37"/>
  <c r="W37" s="1"/>
  <c r="T36"/>
  <c r="T35"/>
  <c r="T34"/>
  <c r="W34" s="1"/>
  <c r="T33"/>
  <c r="W33" s="1"/>
  <c r="T32"/>
  <c r="W32" s="1"/>
  <c r="T31"/>
  <c r="W31" s="1"/>
  <c r="T30"/>
  <c r="W30" s="1"/>
  <c r="T29"/>
  <c r="W29" s="1"/>
  <c r="T28"/>
  <c r="W28" s="1"/>
  <c r="T27"/>
  <c r="W27" s="1"/>
  <c r="T26"/>
  <c r="W26" s="1"/>
  <c r="T25"/>
  <c r="T24"/>
  <c r="T23"/>
  <c r="T22"/>
  <c r="V22" s="1"/>
  <c r="T21"/>
  <c r="T20"/>
  <c r="T19"/>
  <c r="W19" s="1"/>
  <c r="T18"/>
  <c r="T17"/>
  <c r="W17" s="1"/>
  <c r="T16"/>
  <c r="T15"/>
  <c r="T14"/>
  <c r="V14" s="1"/>
  <c r="T13"/>
  <c r="V13" s="1"/>
  <c r="T12"/>
  <c r="V12" s="1"/>
  <c r="T11"/>
  <c r="W11" s="1"/>
  <c r="T10"/>
  <c r="W10" s="1"/>
  <c r="T9"/>
  <c r="W9" s="1"/>
  <c r="C9"/>
  <c r="K9" s="1"/>
  <c r="M9" s="1"/>
  <c r="T108" i="31"/>
  <c r="W108"/>
  <c r="R108"/>
  <c r="M108"/>
  <c r="K108"/>
  <c r="T107"/>
  <c r="W107"/>
  <c r="R107"/>
  <c r="C108" s="1"/>
  <c r="X108" s="1"/>
  <c r="Y108" s="1"/>
  <c r="M107"/>
  <c r="K107"/>
  <c r="T106"/>
  <c r="W106"/>
  <c r="R106"/>
  <c r="C107" s="1"/>
  <c r="X107" s="1"/>
  <c r="Y107" s="1"/>
  <c r="M106"/>
  <c r="K106"/>
  <c r="T105"/>
  <c r="W105"/>
  <c r="R105"/>
  <c r="C106" s="1"/>
  <c r="X106" s="1"/>
  <c r="Y106" s="1"/>
  <c r="M105"/>
  <c r="K105"/>
  <c r="T104"/>
  <c r="W104"/>
  <c r="R104"/>
  <c r="C105" s="1"/>
  <c r="X105" s="1"/>
  <c r="Y105" s="1"/>
  <c r="M104"/>
  <c r="K104"/>
  <c r="T103"/>
  <c r="W103"/>
  <c r="R103"/>
  <c r="C104" s="1"/>
  <c r="X104" s="1"/>
  <c r="Y104" s="1"/>
  <c r="M103"/>
  <c r="K103"/>
  <c r="T102"/>
  <c r="W102"/>
  <c r="R102"/>
  <c r="C103" s="1"/>
  <c r="X103" s="1"/>
  <c r="Y103" s="1"/>
  <c r="M102"/>
  <c r="K102"/>
  <c r="T101"/>
  <c r="V101" s="1"/>
  <c r="K101"/>
  <c r="M101" s="1"/>
  <c r="T100"/>
  <c r="V100" s="1"/>
  <c r="M100"/>
  <c r="T99"/>
  <c r="V99" s="1"/>
  <c r="K99"/>
  <c r="M99" s="1"/>
  <c r="T98"/>
  <c r="V98" s="1"/>
  <c r="R98"/>
  <c r="C99" s="1"/>
  <c r="X99" s="1"/>
  <c r="Y99" s="1"/>
  <c r="K98"/>
  <c r="M98" s="1"/>
  <c r="T97"/>
  <c r="V97" s="1"/>
  <c r="K97"/>
  <c r="M97" s="1"/>
  <c r="T96"/>
  <c r="V96" s="1"/>
  <c r="K96"/>
  <c r="M96" s="1"/>
  <c r="T95"/>
  <c r="V95" s="1"/>
  <c r="K95"/>
  <c r="M95" s="1"/>
  <c r="T94"/>
  <c r="V94" s="1"/>
  <c r="K94"/>
  <c r="M94" s="1"/>
  <c r="T93"/>
  <c r="V93" s="1"/>
  <c r="K93"/>
  <c r="M93" s="1"/>
  <c r="T92"/>
  <c r="V92" s="1"/>
  <c r="M92"/>
  <c r="T91"/>
  <c r="V91" s="1"/>
  <c r="K91"/>
  <c r="M91" s="1"/>
  <c r="T90"/>
  <c r="V90" s="1"/>
  <c r="K90"/>
  <c r="M90" s="1"/>
  <c r="T89"/>
  <c r="V89" s="1"/>
  <c r="K89"/>
  <c r="M89" s="1"/>
  <c r="T88"/>
  <c r="V88" s="1"/>
  <c r="K88"/>
  <c r="M88" s="1"/>
  <c r="T87"/>
  <c r="V87" s="1"/>
  <c r="K87"/>
  <c r="M87" s="1"/>
  <c r="T86"/>
  <c r="V86" s="1"/>
  <c r="R86"/>
  <c r="C87" s="1"/>
  <c r="X87" s="1"/>
  <c r="Y87" s="1"/>
  <c r="T85"/>
  <c r="V85" s="1"/>
  <c r="K85"/>
  <c r="M85" s="1"/>
  <c r="T84"/>
  <c r="V84" s="1"/>
  <c r="R84"/>
  <c r="C85" s="1"/>
  <c r="X85" s="1"/>
  <c r="Y85" s="1"/>
  <c r="K84"/>
  <c r="M84" s="1"/>
  <c r="T83"/>
  <c r="V83" s="1"/>
  <c r="K83"/>
  <c r="M83" s="1"/>
  <c r="T82"/>
  <c r="V82" s="1"/>
  <c r="R82"/>
  <c r="C83" s="1"/>
  <c r="X83" s="1"/>
  <c r="Y83" s="1"/>
  <c r="K82"/>
  <c r="M82" s="1"/>
  <c r="T81"/>
  <c r="V81" s="1"/>
  <c r="K81"/>
  <c r="M81" s="1"/>
  <c r="T80"/>
  <c r="V80" s="1"/>
  <c r="R80"/>
  <c r="C81" s="1"/>
  <c r="X81" s="1"/>
  <c r="Y81" s="1"/>
  <c r="K80"/>
  <c r="M80" s="1"/>
  <c r="T79"/>
  <c r="V79" s="1"/>
  <c r="K79"/>
  <c r="M79" s="1"/>
  <c r="T78"/>
  <c r="V78" s="1"/>
  <c r="R78"/>
  <c r="C79" s="1"/>
  <c r="X79" s="1"/>
  <c r="Y79" s="1"/>
  <c r="K78"/>
  <c r="M78" s="1"/>
  <c r="T77"/>
  <c r="V77" s="1"/>
  <c r="K77"/>
  <c r="M77" s="1"/>
  <c r="T76"/>
  <c r="V76" s="1"/>
  <c r="R76"/>
  <c r="C77" s="1"/>
  <c r="X77" s="1"/>
  <c r="Y77" s="1"/>
  <c r="K76"/>
  <c r="M76" s="1"/>
  <c r="T75"/>
  <c r="V75" s="1"/>
  <c r="M75"/>
  <c r="K75"/>
  <c r="T74"/>
  <c r="V74" s="1"/>
  <c r="R74"/>
  <c r="C75" s="1"/>
  <c r="X75" s="1"/>
  <c r="Y75" s="1"/>
  <c r="K74"/>
  <c r="M74" s="1"/>
  <c r="T73"/>
  <c r="V73" s="1"/>
  <c r="M73"/>
  <c r="K73"/>
  <c r="T72"/>
  <c r="V72" s="1"/>
  <c r="K72"/>
  <c r="M72" s="1"/>
  <c r="T71"/>
  <c r="V71" s="1"/>
  <c r="K71"/>
  <c r="M71" s="1"/>
  <c r="T70"/>
  <c r="V70" s="1"/>
  <c r="K70"/>
  <c r="M70" s="1"/>
  <c r="T69"/>
  <c r="V69" s="1"/>
  <c r="K69"/>
  <c r="M69" s="1"/>
  <c r="T68"/>
  <c r="V68" s="1"/>
  <c r="K68"/>
  <c r="M68" s="1"/>
  <c r="T67"/>
  <c r="V67" s="1"/>
  <c r="K67"/>
  <c r="M67" s="1"/>
  <c r="T66"/>
  <c r="V66" s="1"/>
  <c r="R66"/>
  <c r="C67" s="1"/>
  <c r="X67" s="1"/>
  <c r="Y67" s="1"/>
  <c r="K66"/>
  <c r="M66" s="1"/>
  <c r="T65"/>
  <c r="V65" s="1"/>
  <c r="M65"/>
  <c r="T64"/>
  <c r="V64" s="1"/>
  <c r="R64"/>
  <c r="C65" s="1"/>
  <c r="X65" s="1"/>
  <c r="Y65" s="1"/>
  <c r="M64"/>
  <c r="K64"/>
  <c r="T63"/>
  <c r="V63" s="1"/>
  <c r="M63"/>
  <c r="T62"/>
  <c r="V62" s="1"/>
  <c r="M62"/>
  <c r="K62"/>
  <c r="T61"/>
  <c r="V61" s="1"/>
  <c r="K61"/>
  <c r="M61" s="1"/>
  <c r="T60"/>
  <c r="V60" s="1"/>
  <c r="R60"/>
  <c r="C61" s="1"/>
  <c r="X61" s="1"/>
  <c r="Y61" s="1"/>
  <c r="K60"/>
  <c r="M60" s="1"/>
  <c r="T59"/>
  <c r="V59" s="1"/>
  <c r="K59"/>
  <c r="M59" s="1"/>
  <c r="T58"/>
  <c r="V58" s="1"/>
  <c r="R58"/>
  <c r="C59" s="1"/>
  <c r="X59" s="1"/>
  <c r="Y59" s="1"/>
  <c r="K58"/>
  <c r="M58" s="1"/>
  <c r="T57"/>
  <c r="V57" s="1"/>
  <c r="K57"/>
  <c r="M57" s="1"/>
  <c r="T56"/>
  <c r="V56" s="1"/>
  <c r="K56"/>
  <c r="M56" s="1"/>
  <c r="T55"/>
  <c r="V55" s="1"/>
  <c r="K55"/>
  <c r="M55" s="1"/>
  <c r="T54"/>
  <c r="V54" s="1"/>
  <c r="K54"/>
  <c r="M54" s="1"/>
  <c r="T53"/>
  <c r="V53" s="1"/>
  <c r="K53"/>
  <c r="M53" s="1"/>
  <c r="T52"/>
  <c r="V52" s="1"/>
  <c r="K52"/>
  <c r="M52" s="1"/>
  <c r="T51"/>
  <c r="V51" s="1"/>
  <c r="K51"/>
  <c r="M51" s="1"/>
  <c r="T50"/>
  <c r="V50" s="1"/>
  <c r="K50"/>
  <c r="M50" s="1"/>
  <c r="T49"/>
  <c r="V49" s="1"/>
  <c r="K49"/>
  <c r="M49" s="1"/>
  <c r="T48"/>
  <c r="V48" s="1"/>
  <c r="K48"/>
  <c r="M48" s="1"/>
  <c r="T47"/>
  <c r="V47" s="1"/>
  <c r="K47"/>
  <c r="M47" s="1"/>
  <c r="T46"/>
  <c r="V46" s="1"/>
  <c r="K46"/>
  <c r="M46" s="1"/>
  <c r="T45"/>
  <c r="V45" s="1"/>
  <c r="K45"/>
  <c r="M45" s="1"/>
  <c r="T44"/>
  <c r="V44" s="1"/>
  <c r="K44"/>
  <c r="M44" s="1"/>
  <c r="T43"/>
  <c r="W43" s="1"/>
  <c r="M43"/>
  <c r="K43"/>
  <c r="T42"/>
  <c r="W42" s="1"/>
  <c r="M42"/>
  <c r="K42"/>
  <c r="T41"/>
  <c r="W41" s="1"/>
  <c r="M41"/>
  <c r="K41"/>
  <c r="T40"/>
  <c r="W40" s="1"/>
  <c r="M40"/>
  <c r="K40"/>
  <c r="T39"/>
  <c r="W39" s="1"/>
  <c r="M39"/>
  <c r="K39"/>
  <c r="T38"/>
  <c r="W38" s="1"/>
  <c r="M38"/>
  <c r="K38"/>
  <c r="T37"/>
  <c r="W37" s="1"/>
  <c r="M37"/>
  <c r="K37"/>
  <c r="T36"/>
  <c r="W36" s="1"/>
  <c r="M36"/>
  <c r="K36"/>
  <c r="T35"/>
  <c r="W35" s="1"/>
  <c r="M35"/>
  <c r="K35"/>
  <c r="T34"/>
  <c r="W34" s="1"/>
  <c r="M34"/>
  <c r="K34"/>
  <c r="T33"/>
  <c r="W33" s="1"/>
  <c r="M33"/>
  <c r="K33"/>
  <c r="T32"/>
  <c r="W32" s="1"/>
  <c r="M32"/>
  <c r="K32"/>
  <c r="T31"/>
  <c r="W31" s="1"/>
  <c r="M31"/>
  <c r="K31"/>
  <c r="T30"/>
  <c r="W30" s="1"/>
  <c r="M30"/>
  <c r="K30"/>
  <c r="T29"/>
  <c r="W29" s="1"/>
  <c r="M29"/>
  <c r="K29"/>
  <c r="T28"/>
  <c r="W28" s="1"/>
  <c r="M28"/>
  <c r="K28"/>
  <c r="T27"/>
  <c r="W27" s="1"/>
  <c r="M27"/>
  <c r="K27"/>
  <c r="T26"/>
  <c r="W26" s="1"/>
  <c r="M26"/>
  <c r="K26"/>
  <c r="T25"/>
  <c r="W25" s="1"/>
  <c r="M25"/>
  <c r="K25"/>
  <c r="T24"/>
  <c r="W24" s="1"/>
  <c r="M24"/>
  <c r="K24"/>
  <c r="T23"/>
  <c r="W23" s="1"/>
  <c r="M23"/>
  <c r="K23"/>
  <c r="T22"/>
  <c r="W22" s="1"/>
  <c r="R22"/>
  <c r="C23" s="1"/>
  <c r="X23" s="1"/>
  <c r="Y23" s="1"/>
  <c r="K22"/>
  <c r="M22" s="1"/>
  <c r="T21"/>
  <c r="V21" s="1"/>
  <c r="R21"/>
  <c r="C22" s="1"/>
  <c r="X22" s="1"/>
  <c r="Y22" s="1"/>
  <c r="K21"/>
  <c r="M21" s="1"/>
  <c r="T20"/>
  <c r="V20" s="1"/>
  <c r="R20"/>
  <c r="C21" s="1"/>
  <c r="X21" s="1"/>
  <c r="Y21" s="1"/>
  <c r="K20"/>
  <c r="M20" s="1"/>
  <c r="T19"/>
  <c r="R19"/>
  <c r="C20" s="1"/>
  <c r="X20" s="1"/>
  <c r="Y20" s="1"/>
  <c r="K19"/>
  <c r="M19" s="1"/>
  <c r="T18"/>
  <c r="V18" s="1"/>
  <c r="R18"/>
  <c r="C19" s="1"/>
  <c r="X19" s="1"/>
  <c r="Y19" s="1"/>
  <c r="K18"/>
  <c r="M18" s="1"/>
  <c r="T17"/>
  <c r="W17"/>
  <c r="R17"/>
  <c r="C18" s="1"/>
  <c r="X18" s="1"/>
  <c r="Y18" s="1"/>
  <c r="M17"/>
  <c r="K17"/>
  <c r="V16"/>
  <c r="T16"/>
  <c r="W16"/>
  <c r="R16"/>
  <c r="C17" s="1"/>
  <c r="X17" s="1"/>
  <c r="Y17" s="1"/>
  <c r="M16"/>
  <c r="K16"/>
  <c r="T15"/>
  <c r="W15" s="1"/>
  <c r="K15"/>
  <c r="M15" s="1"/>
  <c r="T14"/>
  <c r="W14" s="1"/>
  <c r="M14"/>
  <c r="K14"/>
  <c r="T13"/>
  <c r="V13" s="1"/>
  <c r="T12"/>
  <c r="V12" s="1"/>
  <c r="T11"/>
  <c r="V11" s="1"/>
  <c r="T10"/>
  <c r="V10" s="1"/>
  <c r="T9"/>
  <c r="W9" s="1"/>
  <c r="C9"/>
  <c r="K9" s="1"/>
  <c r="M9" s="1"/>
  <c r="R10" i="17"/>
  <c r="C11" s="1"/>
  <c r="T10"/>
  <c r="R11"/>
  <c r="C12" s="1"/>
  <c r="T11"/>
  <c r="R12"/>
  <c r="C13"/>
  <c r="T12"/>
  <c r="R13"/>
  <c r="C14" s="1"/>
  <c r="T13"/>
  <c r="R14"/>
  <c r="C15" s="1"/>
  <c r="T14"/>
  <c r="R15"/>
  <c r="C16" s="1"/>
  <c r="T15"/>
  <c r="R16"/>
  <c r="C17" s="1"/>
  <c r="T16"/>
  <c r="R17"/>
  <c r="T17"/>
  <c r="R18"/>
  <c r="T18"/>
  <c r="R19"/>
  <c r="T19"/>
  <c r="R20"/>
  <c r="C21"/>
  <c r="T20"/>
  <c r="R21"/>
  <c r="C22" s="1"/>
  <c r="T21"/>
  <c r="R22"/>
  <c r="C23" s="1"/>
  <c r="T22"/>
  <c r="R23"/>
  <c r="C24" s="1"/>
  <c r="T23"/>
  <c r="R24"/>
  <c r="C25" s="1"/>
  <c r="T24"/>
  <c r="R25"/>
  <c r="T25"/>
  <c r="R26"/>
  <c r="T26"/>
  <c r="R27"/>
  <c r="T27"/>
  <c r="R28"/>
  <c r="C29"/>
  <c r="T28"/>
  <c r="R29"/>
  <c r="C30" s="1"/>
  <c r="T29"/>
  <c r="R30"/>
  <c r="C31" s="1"/>
  <c r="T30"/>
  <c r="R31"/>
  <c r="C32" s="1"/>
  <c r="T31"/>
  <c r="R32"/>
  <c r="C33" s="1"/>
  <c r="T32"/>
  <c r="R33"/>
  <c r="T33"/>
  <c r="R34"/>
  <c r="T34"/>
  <c r="R35"/>
  <c r="T35"/>
  <c r="R36"/>
  <c r="C37"/>
  <c r="T36"/>
  <c r="R37"/>
  <c r="C38" s="1"/>
  <c r="T37"/>
  <c r="R38"/>
  <c r="C39" s="1"/>
  <c r="T38"/>
  <c r="R39"/>
  <c r="C40" s="1"/>
  <c r="T39"/>
  <c r="R40"/>
  <c r="C41" s="1"/>
  <c r="T40"/>
  <c r="R41"/>
  <c r="T41"/>
  <c r="R42"/>
  <c r="T42"/>
  <c r="R43"/>
  <c r="T43"/>
  <c r="R44"/>
  <c r="C45"/>
  <c r="T44"/>
  <c r="R45"/>
  <c r="C46" s="1"/>
  <c r="T45"/>
  <c r="R46"/>
  <c r="C47" s="1"/>
  <c r="T46"/>
  <c r="R47"/>
  <c r="C48" s="1"/>
  <c r="T47"/>
  <c r="R48"/>
  <c r="C49" s="1"/>
  <c r="T48"/>
  <c r="R49"/>
  <c r="T49"/>
  <c r="R50"/>
  <c r="T50"/>
  <c r="R51"/>
  <c r="T51"/>
  <c r="R52"/>
  <c r="C53"/>
  <c r="T52"/>
  <c r="R53"/>
  <c r="C54" s="1"/>
  <c r="T53"/>
  <c r="R54"/>
  <c r="C55" s="1"/>
  <c r="T54"/>
  <c r="R55"/>
  <c r="C56" s="1"/>
  <c r="T55"/>
  <c r="R56"/>
  <c r="C57" s="1"/>
  <c r="T56"/>
  <c r="R57"/>
  <c r="T57"/>
  <c r="R58"/>
  <c r="T58"/>
  <c r="R59"/>
  <c r="T59"/>
  <c r="R60"/>
  <c r="C61"/>
  <c r="T60"/>
  <c r="R61"/>
  <c r="C62" s="1"/>
  <c r="T61"/>
  <c r="R62"/>
  <c r="C63" s="1"/>
  <c r="T62"/>
  <c r="R63"/>
  <c r="C64" s="1"/>
  <c r="T63"/>
  <c r="R64"/>
  <c r="C65" s="1"/>
  <c r="T64"/>
  <c r="R65"/>
  <c r="T65"/>
  <c r="R66"/>
  <c r="T66"/>
  <c r="R67"/>
  <c r="T67"/>
  <c r="R68"/>
  <c r="C69"/>
  <c r="T68"/>
  <c r="R69"/>
  <c r="C70" s="1"/>
  <c r="T69"/>
  <c r="R70"/>
  <c r="C71" s="1"/>
  <c r="T70"/>
  <c r="R71"/>
  <c r="C72" s="1"/>
  <c r="T71"/>
  <c r="R72"/>
  <c r="C73" s="1"/>
  <c r="T72"/>
  <c r="R73"/>
  <c r="T73"/>
  <c r="R74"/>
  <c r="T74"/>
  <c r="R75"/>
  <c r="C76"/>
  <c r="T75"/>
  <c r="R76"/>
  <c r="C77" s="1"/>
  <c r="T76"/>
  <c r="R77"/>
  <c r="T77"/>
  <c r="R78"/>
  <c r="T78"/>
  <c r="R79"/>
  <c r="C80"/>
  <c r="T79"/>
  <c r="R80"/>
  <c r="C81" s="1"/>
  <c r="T80"/>
  <c r="R81"/>
  <c r="T81"/>
  <c r="R82"/>
  <c r="T82"/>
  <c r="R83"/>
  <c r="C84"/>
  <c r="T83"/>
  <c r="R84"/>
  <c r="C85" s="1"/>
  <c r="T84"/>
  <c r="R85"/>
  <c r="T85"/>
  <c r="R86"/>
  <c r="T86"/>
  <c r="R87"/>
  <c r="C88"/>
  <c r="T87"/>
  <c r="R88"/>
  <c r="C89" s="1"/>
  <c r="T88"/>
  <c r="R89"/>
  <c r="T89"/>
  <c r="R90"/>
  <c r="T90"/>
  <c r="R91"/>
  <c r="C92"/>
  <c r="T91"/>
  <c r="R92"/>
  <c r="C93" s="1"/>
  <c r="T92"/>
  <c r="R93"/>
  <c r="T93"/>
  <c r="R94"/>
  <c r="T94"/>
  <c r="R95"/>
  <c r="C96"/>
  <c r="T95"/>
  <c r="R96"/>
  <c r="C97" s="1"/>
  <c r="T96"/>
  <c r="R97"/>
  <c r="T97"/>
  <c r="R98"/>
  <c r="T98"/>
  <c r="R99"/>
  <c r="C100"/>
  <c r="T99"/>
  <c r="R100"/>
  <c r="C101" s="1"/>
  <c r="T100"/>
  <c r="R101"/>
  <c r="T101"/>
  <c r="R102"/>
  <c r="T102"/>
  <c r="R103"/>
  <c r="C104"/>
  <c r="T103"/>
  <c r="R104"/>
  <c r="C105" s="1"/>
  <c r="T104"/>
  <c r="R105"/>
  <c r="T105"/>
  <c r="R106"/>
  <c r="T106"/>
  <c r="R107"/>
  <c r="C108"/>
  <c r="P2" s="1"/>
  <c r="T107"/>
  <c r="R108"/>
  <c r="T108"/>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K108"/>
  <c r="K107"/>
  <c r="C107"/>
  <c r="K106"/>
  <c r="C106"/>
  <c r="K105"/>
  <c r="K104"/>
  <c r="K103"/>
  <c r="C103"/>
  <c r="K102"/>
  <c r="C102"/>
  <c r="K101"/>
  <c r="K100"/>
  <c r="K99"/>
  <c r="C99"/>
  <c r="K98"/>
  <c r="C98"/>
  <c r="K97"/>
  <c r="K96"/>
  <c r="K95"/>
  <c r="C95"/>
  <c r="K94"/>
  <c r="C94"/>
  <c r="K93"/>
  <c r="K92"/>
  <c r="K91"/>
  <c r="C91"/>
  <c r="K90"/>
  <c r="C90"/>
  <c r="K89"/>
  <c r="K88"/>
  <c r="K87"/>
  <c r="C87"/>
  <c r="K86"/>
  <c r="C86"/>
  <c r="K85"/>
  <c r="K84"/>
  <c r="K83"/>
  <c r="C83"/>
  <c r="K82"/>
  <c r="C82"/>
  <c r="K81"/>
  <c r="K80"/>
  <c r="K79"/>
  <c r="C79"/>
  <c r="K78"/>
  <c r="C78"/>
  <c r="K77"/>
  <c r="K76"/>
  <c r="K75"/>
  <c r="C75"/>
  <c r="K74"/>
  <c r="C74"/>
  <c r="K73"/>
  <c r="K72"/>
  <c r="K71"/>
  <c r="K70"/>
  <c r="K69"/>
  <c r="K68"/>
  <c r="C68"/>
  <c r="K67"/>
  <c r="C67"/>
  <c r="K66"/>
  <c r="C66"/>
  <c r="K65"/>
  <c r="K64"/>
  <c r="K63"/>
  <c r="K62"/>
  <c r="K61"/>
  <c r="K60"/>
  <c r="C60"/>
  <c r="K59"/>
  <c r="C59"/>
  <c r="K58"/>
  <c r="C58"/>
  <c r="K57"/>
  <c r="K56"/>
  <c r="K55"/>
  <c r="K54"/>
  <c r="K53"/>
  <c r="K52"/>
  <c r="C52"/>
  <c r="K51"/>
  <c r="C51"/>
  <c r="K50"/>
  <c r="C50"/>
  <c r="K49"/>
  <c r="K48"/>
  <c r="K47"/>
  <c r="K46"/>
  <c r="K45"/>
  <c r="K44"/>
  <c r="C44"/>
  <c r="K43"/>
  <c r="C43"/>
  <c r="K42"/>
  <c r="C42"/>
  <c r="K41"/>
  <c r="K40"/>
  <c r="K39"/>
  <c r="K38"/>
  <c r="K37"/>
  <c r="K36"/>
  <c r="C36"/>
  <c r="K35"/>
  <c r="C35"/>
  <c r="K34"/>
  <c r="C34"/>
  <c r="K33"/>
  <c r="K32"/>
  <c r="K31"/>
  <c r="K30"/>
  <c r="K29"/>
  <c r="K28"/>
  <c r="C28"/>
  <c r="K27"/>
  <c r="C27"/>
  <c r="K26"/>
  <c r="C26"/>
  <c r="K25"/>
  <c r="K24"/>
  <c r="K23"/>
  <c r="K22"/>
  <c r="K21"/>
  <c r="K20"/>
  <c r="C20"/>
  <c r="K19"/>
  <c r="C19"/>
  <c r="K18"/>
  <c r="C18"/>
  <c r="K17"/>
  <c r="K16"/>
  <c r="K15"/>
  <c r="K14"/>
  <c r="K13"/>
  <c r="K12"/>
  <c r="K11"/>
  <c r="K10"/>
  <c r="K9"/>
  <c r="M9"/>
  <c r="R9" s="1"/>
  <c r="L2"/>
  <c r="V17" i="31"/>
  <c r="V18" i="33"/>
  <c r="V19" s="1"/>
  <c r="V10" i="34"/>
  <c r="V11"/>
  <c r="W12"/>
  <c r="V13"/>
  <c r="W14"/>
  <c r="V15"/>
  <c r="W16"/>
  <c r="V17"/>
  <c r="W18"/>
  <c r="W20"/>
  <c r="V21"/>
  <c r="W22"/>
  <c r="W11" i="31"/>
  <c r="W19"/>
  <c r="V19"/>
  <c r="V9"/>
  <c r="V15"/>
  <c r="V21" i="33"/>
  <c r="W16"/>
  <c r="W20"/>
  <c r="V9"/>
  <c r="V10" s="1"/>
  <c r="V11" s="1"/>
  <c r="R101" i="31" l="1"/>
  <c r="C102" s="1"/>
  <c r="X102" s="1"/>
  <c r="Y102" s="1"/>
  <c r="W101"/>
  <c r="W103" i="34"/>
  <c r="V103"/>
  <c r="W108" i="33"/>
  <c r="V108"/>
  <c r="R100" i="31"/>
  <c r="C101" s="1"/>
  <c r="X101" s="1"/>
  <c r="Y101" s="1"/>
  <c r="W100"/>
  <c r="W102" i="34"/>
  <c r="V102"/>
  <c r="W107" i="33"/>
  <c r="V107"/>
  <c r="R99" i="31"/>
  <c r="C100" s="1"/>
  <c r="X100" s="1"/>
  <c r="Y100" s="1"/>
  <c r="W99"/>
  <c r="W101" i="34"/>
  <c r="V101"/>
  <c r="W106" i="33"/>
  <c r="V106"/>
  <c r="W98" i="31"/>
  <c r="W100" i="34"/>
  <c r="V100"/>
  <c r="W105" i="33"/>
  <c r="V105"/>
  <c r="R97" i="31"/>
  <c r="C98" s="1"/>
  <c r="X98" s="1"/>
  <c r="Y98" s="1"/>
  <c r="W97"/>
  <c r="W99" i="34"/>
  <c r="V99"/>
  <c r="W104" i="33"/>
  <c r="V104"/>
  <c r="R96" i="31"/>
  <c r="C97" s="1"/>
  <c r="X97" s="1"/>
  <c r="Y97" s="1"/>
  <c r="W96"/>
  <c r="W98" i="34"/>
  <c r="V98"/>
  <c r="W103" i="33"/>
  <c r="V103"/>
  <c r="R95" i="31"/>
  <c r="C96" s="1"/>
  <c r="X96" s="1"/>
  <c r="Y96" s="1"/>
  <c r="W95"/>
  <c r="W97" i="34"/>
  <c r="V97"/>
  <c r="W102" i="33"/>
  <c r="V102"/>
  <c r="R94" i="31"/>
  <c r="C95" s="1"/>
  <c r="X95" s="1"/>
  <c r="Y95" s="1"/>
  <c r="W94"/>
  <c r="W96" i="34"/>
  <c r="V96"/>
  <c r="W101" i="33"/>
  <c r="V101"/>
  <c r="R93" i="31"/>
  <c r="C94" s="1"/>
  <c r="X94" s="1"/>
  <c r="Y94" s="1"/>
  <c r="W93"/>
  <c r="W95" i="34"/>
  <c r="V95"/>
  <c r="R92" i="31"/>
  <c r="C93" s="1"/>
  <c r="X93" s="1"/>
  <c r="Y93" s="1"/>
  <c r="W92"/>
  <c r="W100" i="33"/>
  <c r="V100"/>
  <c r="W94" i="34"/>
  <c r="V94"/>
  <c r="W99" i="33"/>
  <c r="V99"/>
  <c r="R91" i="31"/>
  <c r="C92" s="1"/>
  <c r="X92" s="1"/>
  <c r="Y92" s="1"/>
  <c r="W91"/>
  <c r="W93" i="34"/>
  <c r="V93"/>
  <c r="W98" i="33"/>
  <c r="V98"/>
  <c r="R90" i="31"/>
  <c r="C91" s="1"/>
  <c r="X91" s="1"/>
  <c r="Y91" s="1"/>
  <c r="W90"/>
  <c r="W92" i="34"/>
  <c r="V92"/>
  <c r="W97" i="33"/>
  <c r="V97"/>
  <c r="R89" i="31"/>
  <c r="C90" s="1"/>
  <c r="X90" s="1"/>
  <c r="Y90" s="1"/>
  <c r="W89"/>
  <c r="W91" i="34"/>
  <c r="V91"/>
  <c r="W96" i="33"/>
  <c r="V96"/>
  <c r="R88" i="31"/>
  <c r="C89" s="1"/>
  <c r="X89" s="1"/>
  <c r="Y89" s="1"/>
  <c r="W88"/>
  <c r="W90" i="34"/>
  <c r="V90"/>
  <c r="W95" i="33"/>
  <c r="V95"/>
  <c r="R87" i="31"/>
  <c r="C88" s="1"/>
  <c r="X88" s="1"/>
  <c r="Y88" s="1"/>
  <c r="W87"/>
  <c r="W89" i="34"/>
  <c r="V89"/>
  <c r="W94" i="33"/>
  <c r="V94"/>
  <c r="W86" i="31"/>
  <c r="W88" i="34"/>
  <c r="V88"/>
  <c r="W93" i="33"/>
  <c r="V93"/>
  <c r="R85" i="31"/>
  <c r="C86" s="1"/>
  <c r="W85"/>
  <c r="W87" i="34"/>
  <c r="V87"/>
  <c r="W92" i="33"/>
  <c r="V92"/>
  <c r="W84" i="31"/>
  <c r="W86" i="34"/>
  <c r="V86"/>
  <c r="W91" i="33"/>
  <c r="V91"/>
  <c r="R83" i="31"/>
  <c r="C84" s="1"/>
  <c r="X84" s="1"/>
  <c r="Y84" s="1"/>
  <c r="W83"/>
  <c r="W85" i="34"/>
  <c r="V85"/>
  <c r="W90" i="33"/>
  <c r="V90"/>
  <c r="W82" i="31"/>
  <c r="W84" i="34"/>
  <c r="V84"/>
  <c r="W89" i="33"/>
  <c r="V89"/>
  <c r="W83" i="34"/>
  <c r="V83"/>
  <c r="W88" i="33"/>
  <c r="V88"/>
  <c r="R81" i="31"/>
  <c r="C82" s="1"/>
  <c r="X82" s="1"/>
  <c r="Y82" s="1"/>
  <c r="W81"/>
  <c r="W82" i="34"/>
  <c r="V82"/>
  <c r="W87" i="33"/>
  <c r="V87"/>
  <c r="W80" i="31"/>
  <c r="W81" i="34"/>
  <c r="V81"/>
  <c r="W86" i="33"/>
  <c r="V86"/>
  <c r="R79" i="31"/>
  <c r="C80" s="1"/>
  <c r="X80" s="1"/>
  <c r="Y80" s="1"/>
  <c r="W79"/>
  <c r="W80" i="34"/>
  <c r="V80"/>
  <c r="W85" i="33"/>
  <c r="V85"/>
  <c r="W78" i="31"/>
  <c r="W79" i="34"/>
  <c r="V79"/>
  <c r="W84" i="33"/>
  <c r="V84"/>
  <c r="R77" i="31"/>
  <c r="C78" s="1"/>
  <c r="X78" s="1"/>
  <c r="Y78" s="1"/>
  <c r="W77"/>
  <c r="W78" i="34"/>
  <c r="V78"/>
  <c r="W83" i="33"/>
  <c r="V83"/>
  <c r="W76" i="31"/>
  <c r="W77" i="34"/>
  <c r="V77"/>
  <c r="W82" i="33"/>
  <c r="V82"/>
  <c r="R75" i="31"/>
  <c r="C76" s="1"/>
  <c r="X76" s="1"/>
  <c r="Y76" s="1"/>
  <c r="W75"/>
  <c r="W76" i="34"/>
  <c r="V76"/>
  <c r="W81" i="33"/>
  <c r="V81"/>
  <c r="W74" i="31"/>
  <c r="W75" i="34"/>
  <c r="V75"/>
  <c r="W80" i="33"/>
  <c r="V80"/>
  <c r="W79"/>
  <c r="V79"/>
  <c r="R73" i="31"/>
  <c r="C74" s="1"/>
  <c r="X74" s="1"/>
  <c r="Y74" s="1"/>
  <c r="W73"/>
  <c r="W74" i="34"/>
  <c r="V74"/>
  <c r="W78" i="33"/>
  <c r="V78"/>
  <c r="R72" i="31"/>
  <c r="C73" s="1"/>
  <c r="X73" s="1"/>
  <c r="Y73" s="1"/>
  <c r="W72"/>
  <c r="W73" i="34"/>
  <c r="V73"/>
  <c r="W77" i="33"/>
  <c r="V77"/>
  <c r="R71" i="31"/>
  <c r="C72" s="1"/>
  <c r="X72" s="1"/>
  <c r="Y72" s="1"/>
  <c r="W71"/>
  <c r="W72" i="34"/>
  <c r="V72"/>
  <c r="W76" i="33"/>
  <c r="V76"/>
  <c r="R70" i="31"/>
  <c r="C71" s="1"/>
  <c r="X71" s="1"/>
  <c r="Y71" s="1"/>
  <c r="W70"/>
  <c r="W71" i="34"/>
  <c r="V71"/>
  <c r="W75" i="33"/>
  <c r="V75"/>
  <c r="R69" i="31"/>
  <c r="C70" s="1"/>
  <c r="X70" s="1"/>
  <c r="Y70" s="1"/>
  <c r="W69"/>
  <c r="W70" i="34"/>
  <c r="V70"/>
  <c r="W74" i="33"/>
  <c r="V74"/>
  <c r="R68" i="31"/>
  <c r="C69" s="1"/>
  <c r="X69" s="1"/>
  <c r="Y69" s="1"/>
  <c r="W68"/>
  <c r="W69" i="34"/>
  <c r="V69"/>
  <c r="W73" i="33"/>
  <c r="V73"/>
  <c r="R67" i="31"/>
  <c r="C68" s="1"/>
  <c r="X68" s="1"/>
  <c r="Y68" s="1"/>
  <c r="W67"/>
  <c r="W68" i="34"/>
  <c r="V68"/>
  <c r="W72" i="33"/>
  <c r="V72"/>
  <c r="W66" i="31"/>
  <c r="W67" i="34"/>
  <c r="V67"/>
  <c r="W71" i="33"/>
  <c r="V71"/>
  <c r="R65" i="31"/>
  <c r="C66" s="1"/>
  <c r="X66" s="1"/>
  <c r="Y66" s="1"/>
  <c r="W65"/>
  <c r="W66" i="34"/>
  <c r="V66"/>
  <c r="W70" i="33"/>
  <c r="V70"/>
  <c r="W64" i="31"/>
  <c r="W65" i="34"/>
  <c r="V65"/>
  <c r="W69" i="33"/>
  <c r="V69"/>
  <c r="R63" i="31"/>
  <c r="C64" s="1"/>
  <c r="X64" s="1"/>
  <c r="Y64" s="1"/>
  <c r="W63"/>
  <c r="W64" i="34"/>
  <c r="V64"/>
  <c r="W68" i="33"/>
  <c r="V68"/>
  <c r="R62" i="31"/>
  <c r="C63" s="1"/>
  <c r="X63" s="1"/>
  <c r="Y63" s="1"/>
  <c r="W62"/>
  <c r="W63" i="34"/>
  <c r="V63"/>
  <c r="W67" i="33"/>
  <c r="V67"/>
  <c r="R61" i="31"/>
  <c r="C62" s="1"/>
  <c r="X62" s="1"/>
  <c r="Y62" s="1"/>
  <c r="W61"/>
  <c r="W62" i="34"/>
  <c r="V62"/>
  <c r="W66" i="33"/>
  <c r="V66"/>
  <c r="W60" i="31"/>
  <c r="W61" i="34"/>
  <c r="V61"/>
  <c r="W65" i="33"/>
  <c r="V65"/>
  <c r="R59" i="31"/>
  <c r="C60" s="1"/>
  <c r="X60" s="1"/>
  <c r="Y60" s="1"/>
  <c r="W59"/>
  <c r="W60" i="34"/>
  <c r="V60"/>
  <c r="W64" i="33"/>
  <c r="V64"/>
  <c r="W58" i="31"/>
  <c r="W59" i="34"/>
  <c r="V59"/>
  <c r="W63" i="33"/>
  <c r="V63"/>
  <c r="R57" i="31"/>
  <c r="C58" s="1"/>
  <c r="X58" s="1"/>
  <c r="Y58" s="1"/>
  <c r="W57"/>
  <c r="W58" i="34"/>
  <c r="V58"/>
  <c r="W62" i="33"/>
  <c r="V62"/>
  <c r="R56" i="31"/>
  <c r="C57" s="1"/>
  <c r="X57" s="1"/>
  <c r="Y57" s="1"/>
  <c r="W56"/>
  <c r="W57" i="34"/>
  <c r="V57"/>
  <c r="W61" i="33"/>
  <c r="V61"/>
  <c r="R55" i="31"/>
  <c r="C56" s="1"/>
  <c r="X56" s="1"/>
  <c r="Y56" s="1"/>
  <c r="W55"/>
  <c r="W56" i="34"/>
  <c r="V56"/>
  <c r="W60" i="33"/>
  <c r="V60"/>
  <c r="R54" i="31"/>
  <c r="C55" s="1"/>
  <c r="X55" s="1"/>
  <c r="Y55" s="1"/>
  <c r="W54"/>
  <c r="W55" i="34"/>
  <c r="V55"/>
  <c r="W59" i="33"/>
  <c r="V59"/>
  <c r="R53" i="31"/>
  <c r="C54" s="1"/>
  <c r="X54" s="1"/>
  <c r="Y54" s="1"/>
  <c r="W53"/>
  <c r="W54" i="34"/>
  <c r="V54"/>
  <c r="W58" i="33"/>
  <c r="V58"/>
  <c r="R52" i="31"/>
  <c r="C53" s="1"/>
  <c r="X53" s="1"/>
  <c r="Y53" s="1"/>
  <c r="W52"/>
  <c r="W53" i="34"/>
  <c r="V53"/>
  <c r="W57" i="33"/>
  <c r="V57"/>
  <c r="R51" i="31"/>
  <c r="C52" s="1"/>
  <c r="X52" s="1"/>
  <c r="Y52" s="1"/>
  <c r="W51"/>
  <c r="W52" i="34"/>
  <c r="V52"/>
  <c r="W56" i="33"/>
  <c r="V56"/>
  <c r="R50" i="31"/>
  <c r="C51" s="1"/>
  <c r="X51" s="1"/>
  <c r="Y51" s="1"/>
  <c r="W50"/>
  <c r="W51" i="34"/>
  <c r="V51"/>
  <c r="W55" i="33"/>
  <c r="V55"/>
  <c r="R49" i="31"/>
  <c r="C50" s="1"/>
  <c r="X50" s="1"/>
  <c r="Y50" s="1"/>
  <c r="W49"/>
  <c r="W50" i="34"/>
  <c r="V50"/>
  <c r="W54" i="33"/>
  <c r="V54"/>
  <c r="R48" i="31"/>
  <c r="C49" s="1"/>
  <c r="X49" s="1"/>
  <c r="Y49" s="1"/>
  <c r="W48"/>
  <c r="W49" i="34"/>
  <c r="V49"/>
  <c r="W53" i="33"/>
  <c r="V53"/>
  <c r="R47" i="31"/>
  <c r="C48" s="1"/>
  <c r="X48" s="1"/>
  <c r="Y48" s="1"/>
  <c r="W47"/>
  <c r="W48" i="34"/>
  <c r="V48"/>
  <c r="W52" i="33"/>
  <c r="V52"/>
  <c r="R46" i="31"/>
  <c r="C47" s="1"/>
  <c r="X47" s="1"/>
  <c r="Y47" s="1"/>
  <c r="W46"/>
  <c r="W47" i="34"/>
  <c r="V47"/>
  <c r="W51" i="33"/>
  <c r="V51"/>
  <c r="L5" i="31"/>
  <c r="R45"/>
  <c r="C46" s="1"/>
  <c r="X46" s="1"/>
  <c r="Y46" s="1"/>
  <c r="W45"/>
  <c r="W46" i="34"/>
  <c r="V46"/>
  <c r="W50" i="33"/>
  <c r="V50"/>
  <c r="R44" i="31"/>
  <c r="C45" s="1"/>
  <c r="X45" s="1"/>
  <c r="Y45" s="1"/>
  <c r="W44"/>
  <c r="W45" i="34"/>
  <c r="V45"/>
  <c r="W49" i="33"/>
  <c r="V49"/>
  <c r="V20"/>
  <c r="W45"/>
  <c r="W18"/>
  <c r="W21"/>
  <c r="W22" s="1"/>
  <c r="W23" s="1"/>
  <c r="W24" s="1"/>
  <c r="W25" s="1"/>
  <c r="W35"/>
  <c r="W36" s="1"/>
  <c r="W38"/>
  <c r="W40"/>
  <c r="W41" s="1"/>
  <c r="W42" s="1"/>
  <c r="W46"/>
  <c r="W47" s="1"/>
  <c r="R43" i="31"/>
  <c r="C44" s="1"/>
  <c r="X44" s="1"/>
  <c r="Y44" s="1"/>
  <c r="R42"/>
  <c r="C43" s="1"/>
  <c r="X43" s="1"/>
  <c r="Y43" s="1"/>
  <c r="R43" i="34"/>
  <c r="C44" s="1"/>
  <c r="X44" s="1"/>
  <c r="Y44" s="1"/>
  <c r="R41" i="31"/>
  <c r="C42" s="1"/>
  <c r="X42" s="1"/>
  <c r="Y42" s="1"/>
  <c r="R42" i="34"/>
  <c r="C43" s="1"/>
  <c r="X43" s="1"/>
  <c r="Y43" s="1"/>
  <c r="R40" i="31"/>
  <c r="C41" s="1"/>
  <c r="X41" s="1"/>
  <c r="Y41" s="1"/>
  <c r="R39"/>
  <c r="C40" s="1"/>
  <c r="X40" s="1"/>
  <c r="Y40" s="1"/>
  <c r="R40" i="34"/>
  <c r="C41" s="1"/>
  <c r="X41" s="1"/>
  <c r="Y41" s="1"/>
  <c r="R38" i="31"/>
  <c r="C39" s="1"/>
  <c r="X39" s="1"/>
  <c r="Y39" s="1"/>
  <c r="R39" i="34"/>
  <c r="C40" s="1"/>
  <c r="X40" s="1"/>
  <c r="Y40" s="1"/>
  <c r="R37" i="31"/>
  <c r="C38" s="1"/>
  <c r="X38" s="1"/>
  <c r="Y38" s="1"/>
  <c r="R38" i="34"/>
  <c r="C39" s="1"/>
  <c r="X39" s="1"/>
  <c r="Y39" s="1"/>
  <c r="R36" i="31"/>
  <c r="C37" s="1"/>
  <c r="X37" s="1"/>
  <c r="Y37" s="1"/>
  <c r="R37" i="34"/>
  <c r="C38" s="1"/>
  <c r="X38" s="1"/>
  <c r="Y38" s="1"/>
  <c r="R35" i="31"/>
  <c r="C36" s="1"/>
  <c r="X36" s="1"/>
  <c r="Y36" s="1"/>
  <c r="R36" i="34"/>
  <c r="C37" s="1"/>
  <c r="X37" s="1"/>
  <c r="Y37" s="1"/>
  <c r="R34" i="31"/>
  <c r="C35" s="1"/>
  <c r="X35" s="1"/>
  <c r="Y35" s="1"/>
  <c r="R33"/>
  <c r="C34" s="1"/>
  <c r="X34" s="1"/>
  <c r="Y34" s="1"/>
  <c r="R34" i="34"/>
  <c r="C35" s="1"/>
  <c r="X35" s="1"/>
  <c r="Y35" s="1"/>
  <c r="R32" i="31"/>
  <c r="C33" s="1"/>
  <c r="X33" s="1"/>
  <c r="Y33" s="1"/>
  <c r="R33" i="34"/>
  <c r="C34" s="1"/>
  <c r="X34" s="1"/>
  <c r="Y34" s="1"/>
  <c r="R31" i="31"/>
  <c r="C32" s="1"/>
  <c r="X32" s="1"/>
  <c r="Y32" s="1"/>
  <c r="R32" i="34"/>
  <c r="C33" s="1"/>
  <c r="X33" s="1"/>
  <c r="Y33" s="1"/>
  <c r="R30" i="31"/>
  <c r="C31" s="1"/>
  <c r="X31" s="1"/>
  <c r="Y31" s="1"/>
  <c r="R31" i="34"/>
  <c r="C32" s="1"/>
  <c r="X32" s="1"/>
  <c r="Y32" s="1"/>
  <c r="R29" i="31"/>
  <c r="C30" s="1"/>
  <c r="X30" s="1"/>
  <c r="Y30" s="1"/>
  <c r="R30" i="34"/>
  <c r="C31" s="1"/>
  <c r="X31" s="1"/>
  <c r="Y31" s="1"/>
  <c r="R28" i="31"/>
  <c r="C29" s="1"/>
  <c r="X29" s="1"/>
  <c r="Y29" s="1"/>
  <c r="R29" i="34"/>
  <c r="C30" s="1"/>
  <c r="X30" s="1"/>
  <c r="Y30" s="1"/>
  <c r="R27" i="31"/>
  <c r="C28" s="1"/>
  <c r="X28" s="1"/>
  <c r="Y28" s="1"/>
  <c r="R28" i="34"/>
  <c r="C29" s="1"/>
  <c r="X29" s="1"/>
  <c r="Y29" s="1"/>
  <c r="R26" i="31"/>
  <c r="C27" s="1"/>
  <c r="X27" s="1"/>
  <c r="Y27" s="1"/>
  <c r="R27" i="34"/>
  <c r="C28" s="1"/>
  <c r="X28" s="1"/>
  <c r="Y28" s="1"/>
  <c r="R26"/>
  <c r="C27" s="1"/>
  <c r="X27" s="1"/>
  <c r="Y27" s="1"/>
  <c r="R25" i="31"/>
  <c r="C26" s="1"/>
  <c r="X26" s="1"/>
  <c r="Y26" s="1"/>
  <c r="R25" i="34"/>
  <c r="C26" s="1"/>
  <c r="X26" s="1"/>
  <c r="Y26" s="1"/>
  <c r="R24" i="31"/>
  <c r="C25" s="1"/>
  <c r="X25" s="1"/>
  <c r="Y25" s="1"/>
  <c r="R24" i="34"/>
  <c r="C25" s="1"/>
  <c r="X25" s="1"/>
  <c r="Y25" s="1"/>
  <c r="R23" i="31"/>
  <c r="C24" s="1"/>
  <c r="X24" s="1"/>
  <c r="Y24" s="1"/>
  <c r="R23" i="34"/>
  <c r="C24" s="1"/>
  <c r="X24" s="1"/>
  <c r="Y24" s="1"/>
  <c r="R21"/>
  <c r="C22" s="1"/>
  <c r="X22" s="1"/>
  <c r="Y22" s="1"/>
  <c r="R20"/>
  <c r="C21" s="1"/>
  <c r="X21" s="1"/>
  <c r="Y21" s="1"/>
  <c r="V19"/>
  <c r="R17"/>
  <c r="C18" s="1"/>
  <c r="X18" s="1"/>
  <c r="Y18" s="1"/>
  <c r="R16"/>
  <c r="C17" s="1"/>
  <c r="X17" s="1"/>
  <c r="Y17" s="1"/>
  <c r="R15" i="31"/>
  <c r="C16" s="1"/>
  <c r="X16" s="1"/>
  <c r="Y16" s="1"/>
  <c r="R14"/>
  <c r="C15" s="1"/>
  <c r="X15" s="1"/>
  <c r="Y15" s="1"/>
  <c r="R14" i="34"/>
  <c r="C15" s="1"/>
  <c r="X15" s="1"/>
  <c r="Y15" s="1"/>
  <c r="V14" i="31"/>
  <c r="V15" i="33"/>
  <c r="V16" s="1"/>
  <c r="W13" i="31"/>
  <c r="W12"/>
  <c r="W12" i="33"/>
  <c r="W13" s="1"/>
  <c r="W14" s="1"/>
  <c r="C10" i="17"/>
  <c r="D4"/>
  <c r="G5"/>
  <c r="T9"/>
  <c r="H4" s="1"/>
  <c r="E5"/>
  <c r="C5"/>
  <c r="H4" i="31"/>
  <c r="V22"/>
  <c r="W18"/>
  <c r="W20"/>
  <c r="W21"/>
  <c r="W10"/>
  <c r="H4" i="33"/>
  <c r="W9" i="34"/>
  <c r="R9" i="33"/>
  <c r="C10" s="1"/>
  <c r="R9" i="31"/>
  <c r="H4" i="34"/>
  <c r="R9"/>
  <c r="C10" s="1"/>
  <c r="L5" l="1"/>
  <c r="X86" i="31"/>
  <c r="Y86" s="1"/>
  <c r="K86"/>
  <c r="M86" s="1"/>
  <c r="P5" i="34"/>
  <c r="V17" i="33"/>
  <c r="L5" s="1"/>
  <c r="W15"/>
  <c r="P5" s="1"/>
  <c r="P5" i="31"/>
  <c r="L4" i="17"/>
  <c r="P4"/>
  <c r="I5"/>
  <c r="C10" i="31"/>
  <c r="K10" s="1"/>
  <c r="M10" s="1"/>
  <c r="R10" s="1"/>
  <c r="X10" i="34"/>
  <c r="K10"/>
  <c r="M10" s="1"/>
  <c r="R10" s="1"/>
  <c r="C11" s="1"/>
  <c r="X10" i="33"/>
  <c r="K10"/>
  <c r="M10" s="1"/>
  <c r="R10" s="1"/>
  <c r="X10" i="31"/>
  <c r="C11" l="1"/>
  <c r="X11" i="34"/>
  <c r="Y11" s="1"/>
  <c r="K11"/>
  <c r="M11" s="1"/>
  <c r="R11" s="1"/>
  <c r="C11" i="33"/>
  <c r="C12" i="34" l="1"/>
  <c r="X11" i="31"/>
  <c r="Y11" s="1"/>
  <c r="K11"/>
  <c r="M11" s="1"/>
  <c r="R11" s="1"/>
  <c r="X11" i="33"/>
  <c r="Y11" s="1"/>
  <c r="K11"/>
  <c r="M11" s="1"/>
  <c r="R11" s="1"/>
  <c r="C12" i="31" l="1"/>
  <c r="X12" i="34"/>
  <c r="Y12" s="1"/>
  <c r="K12"/>
  <c r="M12" s="1"/>
  <c r="R12" s="1"/>
  <c r="C12" i="33"/>
  <c r="X12" l="1"/>
  <c r="Y12" s="1"/>
  <c r="K12"/>
  <c r="M12" s="1"/>
  <c r="R12" s="1"/>
  <c r="C13" i="34"/>
  <c r="X12" i="31"/>
  <c r="Y12" s="1"/>
  <c r="K12"/>
  <c r="M12" s="1"/>
  <c r="R12" s="1"/>
  <c r="C13" l="1"/>
  <c r="X13" i="34"/>
  <c r="Y13" s="1"/>
  <c r="K13"/>
  <c r="M13" s="1"/>
  <c r="R13" s="1"/>
  <c r="C13" i="33"/>
  <c r="C14" i="34" l="1"/>
  <c r="X14" s="1"/>
  <c r="Y14" s="1"/>
  <c r="C5"/>
  <c r="G5"/>
  <c r="D4"/>
  <c r="P2" s="1"/>
  <c r="E5"/>
  <c r="X13" i="31"/>
  <c r="Y13" s="1"/>
  <c r="K13"/>
  <c r="M13" s="1"/>
  <c r="R13" s="1"/>
  <c r="X13" i="33"/>
  <c r="Y13" s="1"/>
  <c r="K13"/>
  <c r="M13" s="1"/>
  <c r="R13" s="1"/>
  <c r="P4" i="34"/>
  <c r="C14" i="31" l="1"/>
  <c r="C5"/>
  <c r="D4"/>
  <c r="P2" s="1"/>
  <c r="E5"/>
  <c r="G5"/>
  <c r="C14" i="33"/>
  <c r="I5" i="34"/>
  <c r="X14" i="33" l="1"/>
  <c r="Y14" s="1"/>
  <c r="K14"/>
  <c r="M14" s="1"/>
  <c r="R14" s="1"/>
  <c r="X14" i="31"/>
  <c r="Y14" s="1"/>
  <c r="P4" s="1"/>
  <c r="L4"/>
  <c r="I5"/>
  <c r="C15" i="33" l="1"/>
  <c r="X15" l="1"/>
  <c r="Y15" s="1"/>
  <c r="K15"/>
  <c r="M15" s="1"/>
  <c r="R15" s="1"/>
  <c r="C16" l="1"/>
  <c r="X16" l="1"/>
  <c r="Y16" s="1"/>
  <c r="K16"/>
  <c r="M16" s="1"/>
  <c r="R16" s="1"/>
  <c r="C17" l="1"/>
  <c r="X17" l="1"/>
  <c r="Y17" s="1"/>
  <c r="K17"/>
  <c r="M17" s="1"/>
  <c r="R17" s="1"/>
  <c r="C18" l="1"/>
  <c r="X18" l="1"/>
  <c r="Y18" s="1"/>
  <c r="K18"/>
  <c r="M18" s="1"/>
  <c r="R18" s="1"/>
  <c r="C19" l="1"/>
  <c r="X19" l="1"/>
  <c r="Y19" s="1"/>
  <c r="K19"/>
  <c r="M19" s="1"/>
  <c r="R19" s="1"/>
  <c r="C20" l="1"/>
  <c r="X20" l="1"/>
  <c r="Y20" s="1"/>
  <c r="K20"/>
  <c r="M20" s="1"/>
  <c r="R20" s="1"/>
  <c r="C21" s="1"/>
  <c r="X21" l="1"/>
  <c r="Y21" s="1"/>
  <c r="K21"/>
  <c r="M21" s="1"/>
  <c r="R21" s="1"/>
  <c r="C22" s="1"/>
  <c r="X22" l="1"/>
  <c r="Y22" s="1"/>
  <c r="K22"/>
  <c r="M22" s="1"/>
  <c r="R22" s="1"/>
  <c r="C23" s="1"/>
  <c r="X23" l="1"/>
  <c r="Y23" s="1"/>
  <c r="K23"/>
  <c r="M23" s="1"/>
  <c r="R23" s="1"/>
  <c r="C24" s="1"/>
  <c r="X24" l="1"/>
  <c r="Y24" s="1"/>
  <c r="K24"/>
  <c r="M24" s="1"/>
  <c r="R24" s="1"/>
  <c r="C25" s="1"/>
  <c r="X25" l="1"/>
  <c r="Y25" s="1"/>
  <c r="K25"/>
  <c r="M25" s="1"/>
  <c r="R25" s="1"/>
  <c r="C26" s="1"/>
  <c r="X26" l="1"/>
  <c r="Y26" s="1"/>
  <c r="K26"/>
  <c r="M26" s="1"/>
  <c r="R26" s="1"/>
  <c r="C27" s="1"/>
  <c r="X27" l="1"/>
  <c r="Y27" s="1"/>
  <c r="K27"/>
  <c r="M27" s="1"/>
  <c r="R27" s="1"/>
  <c r="C28" s="1"/>
  <c r="X28" l="1"/>
  <c r="Y28" s="1"/>
  <c r="K28"/>
  <c r="M28" s="1"/>
  <c r="R28" s="1"/>
  <c r="C29" s="1"/>
  <c r="X29" l="1"/>
  <c r="Y29" s="1"/>
  <c r="K29"/>
  <c r="M29" s="1"/>
  <c r="R29" s="1"/>
  <c r="C30" s="1"/>
  <c r="X30" l="1"/>
  <c r="Y30" s="1"/>
  <c r="K30"/>
  <c r="M30" s="1"/>
  <c r="R30" s="1"/>
  <c r="C31" s="1"/>
  <c r="X31" l="1"/>
  <c r="Y31" s="1"/>
  <c r="K31"/>
  <c r="M31" s="1"/>
  <c r="R31" s="1"/>
  <c r="C32" s="1"/>
  <c r="X32" l="1"/>
  <c r="Y32" s="1"/>
  <c r="K32"/>
  <c r="M32" s="1"/>
  <c r="R32" s="1"/>
  <c r="C33" s="1"/>
  <c r="X33" l="1"/>
  <c r="Y33" s="1"/>
  <c r="K33"/>
  <c r="M33" s="1"/>
  <c r="R33" s="1"/>
  <c r="C34" s="1"/>
  <c r="X34" l="1"/>
  <c r="Y34" s="1"/>
  <c r="K34"/>
  <c r="M34" s="1"/>
  <c r="R34" s="1"/>
  <c r="C35" s="1"/>
  <c r="X35" l="1"/>
  <c r="Y35" s="1"/>
  <c r="K35"/>
  <c r="M35" s="1"/>
  <c r="R35" s="1"/>
  <c r="C36" s="1"/>
  <c r="X36" l="1"/>
  <c r="Y36" s="1"/>
  <c r="K36"/>
  <c r="M36" s="1"/>
  <c r="R36" s="1"/>
  <c r="C37" s="1"/>
  <c r="X37" l="1"/>
  <c r="Y37" s="1"/>
  <c r="K37"/>
  <c r="M37" s="1"/>
  <c r="R37" s="1"/>
  <c r="C38" s="1"/>
  <c r="X38" l="1"/>
  <c r="Y38" s="1"/>
  <c r="K38"/>
  <c r="M38" s="1"/>
  <c r="R38" s="1"/>
  <c r="C39" s="1"/>
  <c r="X39" l="1"/>
  <c r="Y39" s="1"/>
  <c r="K39"/>
  <c r="M39" s="1"/>
  <c r="R39" s="1"/>
  <c r="C40" s="1"/>
  <c r="X40" l="1"/>
  <c r="Y40" s="1"/>
  <c r="K40"/>
  <c r="M40" s="1"/>
  <c r="R40" s="1"/>
  <c r="C41" s="1"/>
  <c r="X41" l="1"/>
  <c r="Y41" s="1"/>
  <c r="K41"/>
  <c r="M41" s="1"/>
  <c r="R41" s="1"/>
  <c r="C42" s="1"/>
  <c r="X42" l="1"/>
  <c r="Y42" s="1"/>
  <c r="K42"/>
  <c r="M42" s="1"/>
  <c r="R42" s="1"/>
  <c r="C43" s="1"/>
  <c r="X43" l="1"/>
  <c r="Y43" s="1"/>
  <c r="K43"/>
  <c r="M43" s="1"/>
  <c r="R43" s="1"/>
  <c r="C44" s="1"/>
  <c r="X44" l="1"/>
  <c r="Y44" s="1"/>
  <c r="K44"/>
  <c r="M44" s="1"/>
  <c r="R44" s="1"/>
  <c r="C45" s="1"/>
  <c r="X45" l="1"/>
  <c r="Y45" s="1"/>
  <c r="K45"/>
  <c r="M45" s="1"/>
  <c r="R45" s="1"/>
  <c r="C46" s="1"/>
  <c r="X46" l="1"/>
  <c r="Y46" s="1"/>
  <c r="K46"/>
  <c r="M46" s="1"/>
  <c r="R46" s="1"/>
  <c r="C47" s="1"/>
  <c r="X47" l="1"/>
  <c r="Y47" s="1"/>
  <c r="K47"/>
  <c r="M47" s="1"/>
  <c r="R47" s="1"/>
  <c r="C48" s="1"/>
  <c r="X48" l="1"/>
  <c r="Y48" s="1"/>
  <c r="K48"/>
  <c r="M48" s="1"/>
  <c r="R48" s="1"/>
  <c r="C49" l="1"/>
  <c r="X49" s="1"/>
  <c r="Y49" s="1"/>
  <c r="P4" s="1"/>
  <c r="D4"/>
  <c r="P2" s="1"/>
  <c r="E5"/>
  <c r="C5"/>
  <c r="G5"/>
  <c r="I5" l="1"/>
</calcChain>
</file>

<file path=xl/sharedStrings.xml><?xml version="1.0" encoding="utf-8"?>
<sst xmlns="http://schemas.openxmlformats.org/spreadsheetml/2006/main" count="575" uniqueCount="72">
  <si>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</si>
  <si>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</si>
  <si>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</si>
  <si>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</si>
  <si>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</si>
  <si>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</si>
  <si>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</si>
  <si>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</si>
  <si>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</si>
  <si>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</si>
  <si>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</si>
  <si>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</si>
  <si>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</si>
  <si>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</si>
  <si>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</si>
  <si>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</si>
  <si>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</si>
  <si>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</si>
  <si>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</si>
  <si>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</si>
  <si>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</si>
  <si>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</si>
  <si>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</si>
  <si>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</si>
  <si>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</si>
  <si>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</si>
  <si>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</si>
  <si>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</si>
  <si>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</si>
  <si>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</si>
  <si>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</si>
  <si>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</si>
  <si>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</si>
  <si>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</si>
  <si>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</si>
  <si>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</si>
  <si>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</si>
  <si>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</si>
  <si>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</si>
  <si>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</si>
  <si>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</si>
  <si>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</si>
  <si>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</si>
  <si>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</si>
  <si>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</si>
  <si>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</si>
  <si>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</si>
  <si>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</si>
  <si>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</si>
  <si>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</si>
  <si>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</si>
  <si>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</si>
  <si>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</si>
  <si>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</si>
  <si>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</si>
  <si>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</si>
  <si>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</si>
  <si>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</si>
  <si>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</si>
  <si>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</si>
  <si>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</si>
  <si>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</si>
  <si>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10MA・20MAの両方の上側にキャンドルがあれば買い方向、下側なら売り方向。MAに触れてＥB出現でエントリー待ち、ＥB高値or安値ブレイクでエントリー。</t>
    <phoneticPr fontId="3"/>
  </si>
  <si>
    <t>USDJPY</t>
    <phoneticPr fontId="2"/>
  </si>
  <si>
    <t>４時間足</t>
    <rPh sb="1" eb="3">
      <t>ジカン</t>
    </rPh>
    <rPh sb="3" eb="4">
      <t>アシ</t>
    </rPh>
    <phoneticPr fontId="3"/>
  </si>
  <si>
    <t>FIBを引いて損切り幅１に対して利益幅を１．５で利益確定。買いならＥB内の右側ローソク足の安値の1pips外、売りならＥB内の右側ローソク足の高値の1pips外で損切り。</t>
    <rPh sb="35" eb="36">
      <t>ナイ</t>
    </rPh>
    <rPh sb="37" eb="39">
      <t>ミギガワ</t>
    </rPh>
    <rPh sb="43" eb="44">
      <t>アシ</t>
    </rPh>
    <rPh sb="61" eb="62">
      <t>ナイ</t>
    </rPh>
    <rPh sb="63" eb="65">
      <t>ミギガワ</t>
    </rPh>
    <rPh sb="69" eb="70">
      <t>アシ</t>
    </rPh>
    <phoneticPr fontId="3"/>
  </si>
  <si>
    <t>FIBを引いて損切り幅１に対して利益幅を1.27で利益確定。買いならＥB内の右側ローソク足の安値の1pips外、売りならＥB内の右側ローソク足の高値の1pips外で損切り。</t>
    <rPh sb="36" eb="37">
      <t>ナイ</t>
    </rPh>
    <rPh sb="38" eb="40">
      <t>ミギガワ</t>
    </rPh>
    <rPh sb="44" eb="45">
      <t>アシ</t>
    </rPh>
    <rPh sb="46" eb="47">
      <t>ヤス</t>
    </rPh>
    <rPh sb="62" eb="63">
      <t>ナイ</t>
    </rPh>
    <rPh sb="64" eb="66">
      <t>ミギガワ</t>
    </rPh>
    <rPh sb="70" eb="71">
      <t>アシ</t>
    </rPh>
    <phoneticPr fontId="3"/>
  </si>
  <si>
    <t>FIBを引いて損切り幅１に対して利益幅を２で、利益確定。買いならＥB内の右側ローソク足の安値の1pips外、売りならＥB内の右側ローソク足の高値の1pips外で損切り。</t>
    <rPh sb="34" eb="35">
      <t>ナイ</t>
    </rPh>
    <rPh sb="36" eb="38">
      <t>ウソク</t>
    </rPh>
    <rPh sb="42" eb="43">
      <t>アシ</t>
    </rPh>
    <rPh sb="60" eb="61">
      <t>ナイ</t>
    </rPh>
    <rPh sb="62" eb="64">
      <t>ミギガワ</t>
    </rPh>
    <rPh sb="68" eb="69">
      <t>アシ</t>
    </rPh>
    <phoneticPr fontId="3"/>
  </si>
  <si>
    <t>9/23.</t>
    <phoneticPr fontId="2"/>
  </si>
  <si>
    <t>売</t>
    <phoneticPr fontId="2"/>
  </si>
  <si>
    <t>最初は２本のローソク足をつかうＥＢに慣れず苦労しましたが、なんとか検証１～３を同時進行で進める事が出来ました。ドル円、ＰＢの４時間足の検証とは、使用した検証期間が違うので、単純に比較する事は出来ないと思いますが、ＥＢの方が、かなりの好成績でした。個人的には、ＥＢ良い感じと思っています。教科書に、検証は最低３０はやって欲しいとありますが、ＰＢの時にも感じた事ですが、３０だと個人的には怖いです。ＰＢの時は、３０の辺りだとかなりプラスになっていましたが、１００まで行くと、ほんの少しのプラスで終わっています。たまたま良い結果の期間だけ見ている可能性があるので、それで良いシステムが出来たと勘違いするのは怖い事だと思っています。</t>
    <rPh sb="0" eb="2">
      <t>サイショ</t>
    </rPh>
    <rPh sb="4" eb="5">
      <t>ホン</t>
    </rPh>
    <rPh sb="10" eb="11">
      <t>アシ</t>
    </rPh>
    <rPh sb="18" eb="19">
      <t>ナ</t>
    </rPh>
    <rPh sb="21" eb="23">
      <t>クロウ</t>
    </rPh>
    <rPh sb="33" eb="35">
      <t>ケンショウ</t>
    </rPh>
    <rPh sb="39" eb="41">
      <t>ドウジ</t>
    </rPh>
    <rPh sb="41" eb="43">
      <t>シンコウ</t>
    </rPh>
    <rPh sb="44" eb="45">
      <t>スス</t>
    </rPh>
    <rPh sb="47" eb="48">
      <t>コト</t>
    </rPh>
    <rPh sb="49" eb="51">
      <t>デキ</t>
    </rPh>
    <rPh sb="57" eb="58">
      <t>エン</t>
    </rPh>
    <rPh sb="63" eb="65">
      <t>ジカン</t>
    </rPh>
    <rPh sb="65" eb="66">
      <t>アシ</t>
    </rPh>
    <rPh sb="67" eb="69">
      <t>ケンショウ</t>
    </rPh>
    <rPh sb="72" eb="74">
      <t>シヨウ</t>
    </rPh>
    <rPh sb="76" eb="78">
      <t>ケンショウ</t>
    </rPh>
    <rPh sb="78" eb="80">
      <t>キカン</t>
    </rPh>
    <rPh sb="81" eb="82">
      <t>チガ</t>
    </rPh>
    <rPh sb="86" eb="88">
      <t>タンジュン</t>
    </rPh>
    <rPh sb="89" eb="91">
      <t>ヒカク</t>
    </rPh>
    <rPh sb="93" eb="94">
      <t>コト</t>
    </rPh>
    <rPh sb="95" eb="97">
      <t>デキ</t>
    </rPh>
    <rPh sb="100" eb="101">
      <t>オモ</t>
    </rPh>
    <rPh sb="109" eb="110">
      <t>ホウ</t>
    </rPh>
    <rPh sb="116" eb="119">
      <t>コウセイセキ</t>
    </rPh>
    <rPh sb="123" eb="126">
      <t>コジンテキ</t>
    </rPh>
    <rPh sb="131" eb="132">
      <t>ヨ</t>
    </rPh>
    <rPh sb="133" eb="134">
      <t>カン</t>
    </rPh>
    <rPh sb="136" eb="137">
      <t>オモ</t>
    </rPh>
    <rPh sb="143" eb="146">
      <t>キョウカショ</t>
    </rPh>
    <rPh sb="148" eb="150">
      <t>ケンショウ</t>
    </rPh>
    <rPh sb="151" eb="153">
      <t>サイテイ</t>
    </rPh>
    <rPh sb="159" eb="160">
      <t>ホ</t>
    </rPh>
    <rPh sb="172" eb="173">
      <t>トキ</t>
    </rPh>
    <rPh sb="175" eb="176">
      <t>カン</t>
    </rPh>
    <rPh sb="178" eb="179">
      <t>コト</t>
    </rPh>
    <rPh sb="187" eb="190">
      <t>コジンテキ</t>
    </rPh>
    <rPh sb="192" eb="193">
      <t>コワ</t>
    </rPh>
    <rPh sb="200" eb="201">
      <t>トキ</t>
    </rPh>
    <rPh sb="206" eb="207">
      <t>アタ</t>
    </rPh>
    <rPh sb="231" eb="232">
      <t>イ</t>
    </rPh>
    <rPh sb="238" eb="239">
      <t>スコ</t>
    </rPh>
    <rPh sb="245" eb="246">
      <t>オ</t>
    </rPh>
    <rPh sb="257" eb="258">
      <t>ヨ</t>
    </rPh>
    <rPh sb="259" eb="261">
      <t>ケッカ</t>
    </rPh>
    <rPh sb="262" eb="264">
      <t>キカン</t>
    </rPh>
    <rPh sb="266" eb="267">
      <t>ミ</t>
    </rPh>
    <rPh sb="270" eb="273">
      <t>カノウセイ</t>
    </rPh>
    <rPh sb="282" eb="283">
      <t>ヨ</t>
    </rPh>
    <rPh sb="289" eb="291">
      <t>デキ</t>
    </rPh>
    <rPh sb="293" eb="295">
      <t>カンチガ</t>
    </rPh>
    <rPh sb="300" eb="301">
      <t>コワ</t>
    </rPh>
    <rPh sb="302" eb="303">
      <t>コト</t>
    </rPh>
    <rPh sb="305" eb="306">
      <t>オモ</t>
    </rPh>
    <phoneticPr fontId="2"/>
  </si>
  <si>
    <t>最初の構想では、ＰＢとＥＢを両方使ったシステムトレードを考えていたのですが、ＰＢの４時間足の検証結果を見直した限りでは、今のルールでＰＢを混ぜても、勝率が下がる感じなので、ＰＢは違うルールで検証し、使う事にします。ＥＢが自分の予想以上に好成績だったので、今回の検証結果から考えた負けを減らすエントリー方法を取り入れ、再度、同じ時間足の違う期間で、通用するかを検証しようと思います。</t>
    <rPh sb="0" eb="2">
      <t>サイショ</t>
    </rPh>
    <rPh sb="3" eb="5">
      <t>コウソウ</t>
    </rPh>
    <rPh sb="14" eb="16">
      <t>リョウホウ</t>
    </rPh>
    <rPh sb="16" eb="17">
      <t>ツカ</t>
    </rPh>
    <rPh sb="28" eb="29">
      <t>カンガ</t>
    </rPh>
    <rPh sb="42" eb="44">
      <t>ジカン</t>
    </rPh>
    <rPh sb="44" eb="45">
      <t>アシ</t>
    </rPh>
    <rPh sb="46" eb="48">
      <t>ケンショウ</t>
    </rPh>
    <rPh sb="48" eb="50">
      <t>ケッカ</t>
    </rPh>
    <rPh sb="51" eb="53">
      <t>ミナオ</t>
    </rPh>
    <rPh sb="55" eb="56">
      <t>カギ</t>
    </rPh>
    <rPh sb="60" eb="61">
      <t>イマ</t>
    </rPh>
    <rPh sb="69" eb="70">
      <t>マ</t>
    </rPh>
    <rPh sb="74" eb="76">
      <t>ショウリツ</t>
    </rPh>
    <rPh sb="77" eb="78">
      <t>サ</t>
    </rPh>
    <rPh sb="80" eb="81">
      <t>カン</t>
    </rPh>
    <rPh sb="89" eb="90">
      <t>チガ</t>
    </rPh>
    <rPh sb="95" eb="97">
      <t>ケンショウ</t>
    </rPh>
    <rPh sb="99" eb="100">
      <t>ツカ</t>
    </rPh>
    <rPh sb="101" eb="102">
      <t>コト</t>
    </rPh>
    <rPh sb="110" eb="112">
      <t>ジブン</t>
    </rPh>
    <rPh sb="113" eb="115">
      <t>ヨソウ</t>
    </rPh>
    <rPh sb="115" eb="117">
      <t>イジョウ</t>
    </rPh>
    <rPh sb="118" eb="121">
      <t>コウセイセキ</t>
    </rPh>
    <rPh sb="127" eb="129">
      <t>コンカイ</t>
    </rPh>
    <rPh sb="130" eb="132">
      <t>ケンショウ</t>
    </rPh>
    <rPh sb="132" eb="134">
      <t>ケッカ</t>
    </rPh>
    <rPh sb="136" eb="137">
      <t>カンガ</t>
    </rPh>
    <rPh sb="139" eb="140">
      <t>マ</t>
    </rPh>
    <rPh sb="142" eb="143">
      <t>ヘ</t>
    </rPh>
    <rPh sb="150" eb="152">
      <t>ホウホウ</t>
    </rPh>
    <rPh sb="153" eb="154">
      <t>ト</t>
    </rPh>
    <rPh sb="155" eb="156">
      <t>イ</t>
    </rPh>
    <rPh sb="158" eb="160">
      <t>サイド</t>
    </rPh>
    <rPh sb="161" eb="162">
      <t>オナ</t>
    </rPh>
    <rPh sb="163" eb="165">
      <t>ジカン</t>
    </rPh>
    <rPh sb="165" eb="166">
      <t>アシ</t>
    </rPh>
    <rPh sb="167" eb="168">
      <t>チガ</t>
    </rPh>
    <rPh sb="169" eb="171">
      <t>キカン</t>
    </rPh>
    <rPh sb="173" eb="175">
      <t>ツウヨウ</t>
    </rPh>
    <rPh sb="179" eb="181">
      <t>ケンショウ</t>
    </rPh>
    <rPh sb="185" eb="186">
      <t>オモ</t>
    </rPh>
    <phoneticPr fontId="2"/>
  </si>
</sst>
</file>

<file path=xl/styles.xml><?xml version="1.0" encoding="utf-8"?>
<styleSheet xmlns="http://schemas.openxmlformats.org/spreadsheetml/2006/main">
  <numFmts count="6">
    <numFmt numFmtId="176" formatCode="0.00_ "/>
    <numFmt numFmtId="177" formatCode="m/d;@"/>
    <numFmt numFmtId="178" formatCode="#,##0_ ;[Red]\-#,##0\ "/>
    <numFmt numFmtId="179" formatCode="0.0%"/>
    <numFmt numFmtId="180" formatCode="#,##0_ "/>
    <numFmt numFmtId="181" formatCode="0.0_ ;[Red]\-0.0\ "/>
  </numFmts>
  <fonts count="1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5">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0" fontId="0" fillId="0" borderId="2" xfId="0"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180" fontId="0" fillId="7" borderId="1" xfId="0" applyNumberFormat="1" applyFill="1" applyBorder="1" applyAlignment="1">
      <alignment horizontal="center" vertical="center"/>
    </xf>
    <xf numFmtId="0" fontId="0" fillId="7"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8"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11"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18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cellStyle name="標準 3" xfId="3"/>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68" Type="http://schemas.openxmlformats.org/officeDocument/2006/relationships/image" Target="../media/image68.png"/><Relationship Id="rId76" Type="http://schemas.openxmlformats.org/officeDocument/2006/relationships/image" Target="../media/image76.png"/><Relationship Id="rId84" Type="http://schemas.openxmlformats.org/officeDocument/2006/relationships/image" Target="../media/image84.png"/><Relationship Id="rId89" Type="http://schemas.openxmlformats.org/officeDocument/2006/relationships/image" Target="../media/image89.png"/><Relationship Id="rId97" Type="http://schemas.openxmlformats.org/officeDocument/2006/relationships/image" Target="../media/image97.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74" Type="http://schemas.openxmlformats.org/officeDocument/2006/relationships/image" Target="../media/image74.png"/><Relationship Id="rId79" Type="http://schemas.openxmlformats.org/officeDocument/2006/relationships/image" Target="../media/image79.png"/><Relationship Id="rId87" Type="http://schemas.openxmlformats.org/officeDocument/2006/relationships/image" Target="../media/image87.png"/><Relationship Id="rId5" Type="http://schemas.openxmlformats.org/officeDocument/2006/relationships/image" Target="../media/image5.png"/><Relationship Id="rId61" Type="http://schemas.openxmlformats.org/officeDocument/2006/relationships/image" Target="../media/image61.png"/><Relationship Id="rId82" Type="http://schemas.openxmlformats.org/officeDocument/2006/relationships/image" Target="../media/image82.png"/><Relationship Id="rId90" Type="http://schemas.openxmlformats.org/officeDocument/2006/relationships/image" Target="../media/image90.png"/><Relationship Id="rId95" Type="http://schemas.openxmlformats.org/officeDocument/2006/relationships/image" Target="../media/image95.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100" Type="http://schemas.openxmlformats.org/officeDocument/2006/relationships/image" Target="../media/image100.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80" Type="http://schemas.openxmlformats.org/officeDocument/2006/relationships/image" Target="../media/image80.png"/><Relationship Id="rId85" Type="http://schemas.openxmlformats.org/officeDocument/2006/relationships/image" Target="../media/image85.png"/><Relationship Id="rId93" Type="http://schemas.openxmlformats.org/officeDocument/2006/relationships/image" Target="../media/image93.png"/><Relationship Id="rId98" Type="http://schemas.openxmlformats.org/officeDocument/2006/relationships/image" Target="../media/image9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137160</xdr:colOff>
      <xdr:row>36</xdr:row>
      <xdr:rowOff>15240</xdr:rowOff>
    </xdr:to>
    <xdr:pic>
      <xdr:nvPicPr>
        <xdr:cNvPr id="40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82880"/>
          <a:ext cx="7299960" cy="6416040"/>
        </a:xfrm>
        <a:prstGeom prst="rect">
          <a:avLst/>
        </a:prstGeom>
        <a:noFill/>
      </xdr:spPr>
    </xdr:pic>
    <xdr:clientData/>
  </xdr:twoCellAnchor>
  <xdr:twoCellAnchor editAs="oneCell">
    <xdr:from>
      <xdr:col>0</xdr:col>
      <xdr:colOff>0</xdr:colOff>
      <xdr:row>38</xdr:row>
      <xdr:rowOff>0</xdr:rowOff>
    </xdr:from>
    <xdr:to>
      <xdr:col>12</xdr:col>
      <xdr:colOff>139339</xdr:colOff>
      <xdr:row>73</xdr:row>
      <xdr:rowOff>17155</xdr:rowOff>
    </xdr:to>
    <xdr:pic>
      <xdr:nvPicPr>
        <xdr:cNvPr id="3" name="図 2"/>
        <xdr:cNvPicPr>
          <a:picLocks noChangeAspect="1"/>
        </xdr:cNvPicPr>
      </xdr:nvPicPr>
      <xdr:blipFill>
        <a:blip xmlns:r="http://schemas.openxmlformats.org/officeDocument/2006/relationships" r:embed="rId2" cstate="print"/>
        <a:stretch>
          <a:fillRect/>
        </a:stretch>
      </xdr:blipFill>
      <xdr:spPr>
        <a:xfrm>
          <a:off x="0" y="6949440"/>
          <a:ext cx="7302139" cy="6417955"/>
        </a:xfrm>
        <a:prstGeom prst="rect">
          <a:avLst/>
        </a:prstGeom>
      </xdr:spPr>
    </xdr:pic>
    <xdr:clientData/>
  </xdr:twoCellAnchor>
  <xdr:twoCellAnchor editAs="oneCell">
    <xdr:from>
      <xdr:col>0</xdr:col>
      <xdr:colOff>0</xdr:colOff>
      <xdr:row>75</xdr:row>
      <xdr:rowOff>0</xdr:rowOff>
    </xdr:from>
    <xdr:to>
      <xdr:col>12</xdr:col>
      <xdr:colOff>139339</xdr:colOff>
      <xdr:row>110</xdr:row>
      <xdr:rowOff>17155</xdr:rowOff>
    </xdr:to>
    <xdr:pic>
      <xdr:nvPicPr>
        <xdr:cNvPr id="4" name="図 3"/>
        <xdr:cNvPicPr>
          <a:picLocks noChangeAspect="1"/>
        </xdr:cNvPicPr>
      </xdr:nvPicPr>
      <xdr:blipFill>
        <a:blip xmlns:r="http://schemas.openxmlformats.org/officeDocument/2006/relationships" r:embed="rId3" cstate="print"/>
        <a:stretch>
          <a:fillRect/>
        </a:stretch>
      </xdr:blipFill>
      <xdr:spPr>
        <a:xfrm>
          <a:off x="0" y="13716000"/>
          <a:ext cx="7302139" cy="6417955"/>
        </a:xfrm>
        <a:prstGeom prst="rect">
          <a:avLst/>
        </a:prstGeom>
      </xdr:spPr>
    </xdr:pic>
    <xdr:clientData/>
  </xdr:twoCellAnchor>
  <xdr:twoCellAnchor editAs="oneCell">
    <xdr:from>
      <xdr:col>0</xdr:col>
      <xdr:colOff>0</xdr:colOff>
      <xdr:row>112</xdr:row>
      <xdr:rowOff>0</xdr:rowOff>
    </xdr:from>
    <xdr:to>
      <xdr:col>12</xdr:col>
      <xdr:colOff>139339</xdr:colOff>
      <xdr:row>147</xdr:row>
      <xdr:rowOff>17155</xdr:rowOff>
    </xdr:to>
    <xdr:pic>
      <xdr:nvPicPr>
        <xdr:cNvPr id="5" name="図 4"/>
        <xdr:cNvPicPr>
          <a:picLocks noChangeAspect="1"/>
        </xdr:cNvPicPr>
      </xdr:nvPicPr>
      <xdr:blipFill>
        <a:blip xmlns:r="http://schemas.openxmlformats.org/officeDocument/2006/relationships" r:embed="rId4" cstate="print"/>
        <a:stretch>
          <a:fillRect/>
        </a:stretch>
      </xdr:blipFill>
      <xdr:spPr>
        <a:xfrm>
          <a:off x="0" y="20482560"/>
          <a:ext cx="7302139" cy="6417955"/>
        </a:xfrm>
        <a:prstGeom prst="rect">
          <a:avLst/>
        </a:prstGeom>
      </xdr:spPr>
    </xdr:pic>
    <xdr:clientData/>
  </xdr:twoCellAnchor>
  <xdr:twoCellAnchor editAs="oneCell">
    <xdr:from>
      <xdr:col>0</xdr:col>
      <xdr:colOff>0</xdr:colOff>
      <xdr:row>149</xdr:row>
      <xdr:rowOff>0</xdr:rowOff>
    </xdr:from>
    <xdr:to>
      <xdr:col>12</xdr:col>
      <xdr:colOff>139339</xdr:colOff>
      <xdr:row>184</xdr:row>
      <xdr:rowOff>17155</xdr:rowOff>
    </xdr:to>
    <xdr:pic>
      <xdr:nvPicPr>
        <xdr:cNvPr id="6" name="図 5"/>
        <xdr:cNvPicPr>
          <a:picLocks noChangeAspect="1"/>
        </xdr:cNvPicPr>
      </xdr:nvPicPr>
      <xdr:blipFill>
        <a:blip xmlns:r="http://schemas.openxmlformats.org/officeDocument/2006/relationships" r:embed="rId5" cstate="print"/>
        <a:stretch>
          <a:fillRect/>
        </a:stretch>
      </xdr:blipFill>
      <xdr:spPr>
        <a:xfrm>
          <a:off x="0" y="27249120"/>
          <a:ext cx="7302139" cy="6417955"/>
        </a:xfrm>
        <a:prstGeom prst="rect">
          <a:avLst/>
        </a:prstGeom>
      </xdr:spPr>
    </xdr:pic>
    <xdr:clientData/>
  </xdr:twoCellAnchor>
  <xdr:twoCellAnchor editAs="oneCell">
    <xdr:from>
      <xdr:col>0</xdr:col>
      <xdr:colOff>0</xdr:colOff>
      <xdr:row>186</xdr:row>
      <xdr:rowOff>0</xdr:rowOff>
    </xdr:from>
    <xdr:to>
      <xdr:col>12</xdr:col>
      <xdr:colOff>139339</xdr:colOff>
      <xdr:row>221</xdr:row>
      <xdr:rowOff>17155</xdr:rowOff>
    </xdr:to>
    <xdr:pic>
      <xdr:nvPicPr>
        <xdr:cNvPr id="8" name="図 7"/>
        <xdr:cNvPicPr>
          <a:picLocks noChangeAspect="1"/>
        </xdr:cNvPicPr>
      </xdr:nvPicPr>
      <xdr:blipFill>
        <a:blip xmlns:r="http://schemas.openxmlformats.org/officeDocument/2006/relationships" r:embed="rId6" cstate="print"/>
        <a:stretch>
          <a:fillRect/>
        </a:stretch>
      </xdr:blipFill>
      <xdr:spPr>
        <a:xfrm>
          <a:off x="0" y="34015680"/>
          <a:ext cx="7302139" cy="6417955"/>
        </a:xfrm>
        <a:prstGeom prst="rect">
          <a:avLst/>
        </a:prstGeom>
      </xdr:spPr>
    </xdr:pic>
    <xdr:clientData/>
  </xdr:twoCellAnchor>
  <xdr:twoCellAnchor editAs="oneCell">
    <xdr:from>
      <xdr:col>0</xdr:col>
      <xdr:colOff>0</xdr:colOff>
      <xdr:row>260</xdr:row>
      <xdr:rowOff>0</xdr:rowOff>
    </xdr:from>
    <xdr:to>
      <xdr:col>12</xdr:col>
      <xdr:colOff>139339</xdr:colOff>
      <xdr:row>295</xdr:row>
      <xdr:rowOff>17155</xdr:rowOff>
    </xdr:to>
    <xdr:pic>
      <xdr:nvPicPr>
        <xdr:cNvPr id="10" name="図 9"/>
        <xdr:cNvPicPr>
          <a:picLocks noChangeAspect="1"/>
        </xdr:cNvPicPr>
      </xdr:nvPicPr>
      <xdr:blipFill>
        <a:blip xmlns:r="http://schemas.openxmlformats.org/officeDocument/2006/relationships" r:embed="rId7" cstate="print"/>
        <a:stretch>
          <a:fillRect/>
        </a:stretch>
      </xdr:blipFill>
      <xdr:spPr>
        <a:xfrm>
          <a:off x="0" y="47548800"/>
          <a:ext cx="7302139" cy="6417955"/>
        </a:xfrm>
        <a:prstGeom prst="rect">
          <a:avLst/>
        </a:prstGeom>
      </xdr:spPr>
    </xdr:pic>
    <xdr:clientData/>
  </xdr:twoCellAnchor>
  <xdr:twoCellAnchor editAs="oneCell">
    <xdr:from>
      <xdr:col>12</xdr:col>
      <xdr:colOff>0</xdr:colOff>
      <xdr:row>223</xdr:row>
      <xdr:rowOff>0</xdr:rowOff>
    </xdr:from>
    <xdr:to>
      <xdr:col>23</xdr:col>
      <xdr:colOff>596539</xdr:colOff>
      <xdr:row>258</xdr:row>
      <xdr:rowOff>17155</xdr:rowOff>
    </xdr:to>
    <xdr:pic>
      <xdr:nvPicPr>
        <xdr:cNvPr id="11" name="図 10"/>
        <xdr:cNvPicPr>
          <a:picLocks noChangeAspect="1"/>
        </xdr:cNvPicPr>
      </xdr:nvPicPr>
      <xdr:blipFill>
        <a:blip xmlns:r="http://schemas.openxmlformats.org/officeDocument/2006/relationships" r:embed="rId8" cstate="print"/>
        <a:stretch>
          <a:fillRect/>
        </a:stretch>
      </xdr:blipFill>
      <xdr:spPr>
        <a:xfrm>
          <a:off x="7162800" y="40782240"/>
          <a:ext cx="7302139" cy="6417955"/>
        </a:xfrm>
        <a:prstGeom prst="rect">
          <a:avLst/>
        </a:prstGeom>
      </xdr:spPr>
    </xdr:pic>
    <xdr:clientData/>
  </xdr:twoCellAnchor>
  <xdr:twoCellAnchor editAs="oneCell">
    <xdr:from>
      <xdr:col>0</xdr:col>
      <xdr:colOff>0</xdr:colOff>
      <xdr:row>297</xdr:row>
      <xdr:rowOff>0</xdr:rowOff>
    </xdr:from>
    <xdr:to>
      <xdr:col>12</xdr:col>
      <xdr:colOff>139339</xdr:colOff>
      <xdr:row>332</xdr:row>
      <xdr:rowOff>17155</xdr:rowOff>
    </xdr:to>
    <xdr:pic>
      <xdr:nvPicPr>
        <xdr:cNvPr id="12" name="図 11"/>
        <xdr:cNvPicPr>
          <a:picLocks noChangeAspect="1"/>
        </xdr:cNvPicPr>
      </xdr:nvPicPr>
      <xdr:blipFill>
        <a:blip xmlns:r="http://schemas.openxmlformats.org/officeDocument/2006/relationships" r:embed="rId9" cstate="print"/>
        <a:stretch>
          <a:fillRect/>
        </a:stretch>
      </xdr:blipFill>
      <xdr:spPr>
        <a:xfrm>
          <a:off x="0" y="54315360"/>
          <a:ext cx="7302139" cy="6417955"/>
        </a:xfrm>
        <a:prstGeom prst="rect">
          <a:avLst/>
        </a:prstGeom>
      </xdr:spPr>
    </xdr:pic>
    <xdr:clientData/>
  </xdr:twoCellAnchor>
  <xdr:twoCellAnchor editAs="oneCell">
    <xdr:from>
      <xdr:col>0</xdr:col>
      <xdr:colOff>0</xdr:colOff>
      <xdr:row>334</xdr:row>
      <xdr:rowOff>0</xdr:rowOff>
    </xdr:from>
    <xdr:to>
      <xdr:col>12</xdr:col>
      <xdr:colOff>139339</xdr:colOff>
      <xdr:row>369</xdr:row>
      <xdr:rowOff>17155</xdr:rowOff>
    </xdr:to>
    <xdr:pic>
      <xdr:nvPicPr>
        <xdr:cNvPr id="13" name="図 12"/>
        <xdr:cNvPicPr>
          <a:picLocks noChangeAspect="1"/>
        </xdr:cNvPicPr>
      </xdr:nvPicPr>
      <xdr:blipFill>
        <a:blip xmlns:r="http://schemas.openxmlformats.org/officeDocument/2006/relationships" r:embed="rId10" cstate="print"/>
        <a:stretch>
          <a:fillRect/>
        </a:stretch>
      </xdr:blipFill>
      <xdr:spPr>
        <a:xfrm>
          <a:off x="0" y="61081920"/>
          <a:ext cx="7302139" cy="6417955"/>
        </a:xfrm>
        <a:prstGeom prst="rect">
          <a:avLst/>
        </a:prstGeom>
      </xdr:spPr>
    </xdr:pic>
    <xdr:clientData/>
  </xdr:twoCellAnchor>
  <xdr:twoCellAnchor editAs="oneCell">
    <xdr:from>
      <xdr:col>0</xdr:col>
      <xdr:colOff>0</xdr:colOff>
      <xdr:row>371</xdr:row>
      <xdr:rowOff>0</xdr:rowOff>
    </xdr:from>
    <xdr:to>
      <xdr:col>12</xdr:col>
      <xdr:colOff>139339</xdr:colOff>
      <xdr:row>406</xdr:row>
      <xdr:rowOff>17155</xdr:rowOff>
    </xdr:to>
    <xdr:pic>
      <xdr:nvPicPr>
        <xdr:cNvPr id="14" name="図 13"/>
        <xdr:cNvPicPr>
          <a:picLocks noChangeAspect="1"/>
        </xdr:cNvPicPr>
      </xdr:nvPicPr>
      <xdr:blipFill>
        <a:blip xmlns:r="http://schemas.openxmlformats.org/officeDocument/2006/relationships" r:embed="rId11" cstate="print"/>
        <a:stretch>
          <a:fillRect/>
        </a:stretch>
      </xdr:blipFill>
      <xdr:spPr>
        <a:xfrm>
          <a:off x="0" y="67848480"/>
          <a:ext cx="7302139" cy="6417955"/>
        </a:xfrm>
        <a:prstGeom prst="rect">
          <a:avLst/>
        </a:prstGeom>
      </xdr:spPr>
    </xdr:pic>
    <xdr:clientData/>
  </xdr:twoCellAnchor>
  <xdr:twoCellAnchor editAs="oneCell">
    <xdr:from>
      <xdr:col>0</xdr:col>
      <xdr:colOff>0</xdr:colOff>
      <xdr:row>408</xdr:row>
      <xdr:rowOff>0</xdr:rowOff>
    </xdr:from>
    <xdr:to>
      <xdr:col>12</xdr:col>
      <xdr:colOff>139339</xdr:colOff>
      <xdr:row>443</xdr:row>
      <xdr:rowOff>17155</xdr:rowOff>
    </xdr:to>
    <xdr:pic>
      <xdr:nvPicPr>
        <xdr:cNvPr id="15" name="図 14"/>
        <xdr:cNvPicPr>
          <a:picLocks noChangeAspect="1"/>
        </xdr:cNvPicPr>
      </xdr:nvPicPr>
      <xdr:blipFill>
        <a:blip xmlns:r="http://schemas.openxmlformats.org/officeDocument/2006/relationships" r:embed="rId12" cstate="print"/>
        <a:stretch>
          <a:fillRect/>
        </a:stretch>
      </xdr:blipFill>
      <xdr:spPr>
        <a:xfrm>
          <a:off x="0" y="74615040"/>
          <a:ext cx="7302139" cy="6417955"/>
        </a:xfrm>
        <a:prstGeom prst="rect">
          <a:avLst/>
        </a:prstGeom>
      </xdr:spPr>
    </xdr:pic>
    <xdr:clientData/>
  </xdr:twoCellAnchor>
  <xdr:twoCellAnchor editAs="oneCell">
    <xdr:from>
      <xdr:col>0</xdr:col>
      <xdr:colOff>0</xdr:colOff>
      <xdr:row>445</xdr:row>
      <xdr:rowOff>0</xdr:rowOff>
    </xdr:from>
    <xdr:to>
      <xdr:col>12</xdr:col>
      <xdr:colOff>139339</xdr:colOff>
      <xdr:row>480</xdr:row>
      <xdr:rowOff>17155</xdr:rowOff>
    </xdr:to>
    <xdr:pic>
      <xdr:nvPicPr>
        <xdr:cNvPr id="16" name="図 15"/>
        <xdr:cNvPicPr>
          <a:picLocks noChangeAspect="1"/>
        </xdr:cNvPicPr>
      </xdr:nvPicPr>
      <xdr:blipFill>
        <a:blip xmlns:r="http://schemas.openxmlformats.org/officeDocument/2006/relationships" r:embed="rId13" cstate="print"/>
        <a:stretch>
          <a:fillRect/>
        </a:stretch>
      </xdr:blipFill>
      <xdr:spPr>
        <a:xfrm>
          <a:off x="0" y="81381600"/>
          <a:ext cx="7302139" cy="6417955"/>
        </a:xfrm>
        <a:prstGeom prst="rect">
          <a:avLst/>
        </a:prstGeom>
      </xdr:spPr>
    </xdr:pic>
    <xdr:clientData/>
  </xdr:twoCellAnchor>
  <xdr:twoCellAnchor editAs="oneCell">
    <xdr:from>
      <xdr:col>0</xdr:col>
      <xdr:colOff>0</xdr:colOff>
      <xdr:row>482</xdr:row>
      <xdr:rowOff>0</xdr:rowOff>
    </xdr:from>
    <xdr:to>
      <xdr:col>12</xdr:col>
      <xdr:colOff>139339</xdr:colOff>
      <xdr:row>517</xdr:row>
      <xdr:rowOff>17155</xdr:rowOff>
    </xdr:to>
    <xdr:pic>
      <xdr:nvPicPr>
        <xdr:cNvPr id="17" name="図 16"/>
        <xdr:cNvPicPr>
          <a:picLocks noChangeAspect="1"/>
        </xdr:cNvPicPr>
      </xdr:nvPicPr>
      <xdr:blipFill>
        <a:blip xmlns:r="http://schemas.openxmlformats.org/officeDocument/2006/relationships" r:embed="rId14" cstate="print"/>
        <a:stretch>
          <a:fillRect/>
        </a:stretch>
      </xdr:blipFill>
      <xdr:spPr>
        <a:xfrm>
          <a:off x="0" y="88148160"/>
          <a:ext cx="7302139" cy="6417955"/>
        </a:xfrm>
        <a:prstGeom prst="rect">
          <a:avLst/>
        </a:prstGeom>
      </xdr:spPr>
    </xdr:pic>
    <xdr:clientData/>
  </xdr:twoCellAnchor>
  <xdr:twoCellAnchor editAs="oneCell">
    <xdr:from>
      <xdr:col>0</xdr:col>
      <xdr:colOff>0</xdr:colOff>
      <xdr:row>519</xdr:row>
      <xdr:rowOff>0</xdr:rowOff>
    </xdr:from>
    <xdr:to>
      <xdr:col>12</xdr:col>
      <xdr:colOff>139339</xdr:colOff>
      <xdr:row>554</xdr:row>
      <xdr:rowOff>17155</xdr:rowOff>
    </xdr:to>
    <xdr:pic>
      <xdr:nvPicPr>
        <xdr:cNvPr id="18" name="図 17"/>
        <xdr:cNvPicPr>
          <a:picLocks noChangeAspect="1"/>
        </xdr:cNvPicPr>
      </xdr:nvPicPr>
      <xdr:blipFill>
        <a:blip xmlns:r="http://schemas.openxmlformats.org/officeDocument/2006/relationships" r:embed="rId15" cstate="print"/>
        <a:stretch>
          <a:fillRect/>
        </a:stretch>
      </xdr:blipFill>
      <xdr:spPr>
        <a:xfrm>
          <a:off x="0" y="94914720"/>
          <a:ext cx="7302139" cy="6417955"/>
        </a:xfrm>
        <a:prstGeom prst="rect">
          <a:avLst/>
        </a:prstGeom>
      </xdr:spPr>
    </xdr:pic>
    <xdr:clientData/>
  </xdr:twoCellAnchor>
  <xdr:twoCellAnchor editAs="oneCell">
    <xdr:from>
      <xdr:col>0</xdr:col>
      <xdr:colOff>0</xdr:colOff>
      <xdr:row>556</xdr:row>
      <xdr:rowOff>0</xdr:rowOff>
    </xdr:from>
    <xdr:to>
      <xdr:col>12</xdr:col>
      <xdr:colOff>139339</xdr:colOff>
      <xdr:row>591</xdr:row>
      <xdr:rowOff>17155</xdr:rowOff>
    </xdr:to>
    <xdr:pic>
      <xdr:nvPicPr>
        <xdr:cNvPr id="19" name="図 18"/>
        <xdr:cNvPicPr>
          <a:picLocks noChangeAspect="1"/>
        </xdr:cNvPicPr>
      </xdr:nvPicPr>
      <xdr:blipFill>
        <a:blip xmlns:r="http://schemas.openxmlformats.org/officeDocument/2006/relationships" r:embed="rId16" cstate="print"/>
        <a:stretch>
          <a:fillRect/>
        </a:stretch>
      </xdr:blipFill>
      <xdr:spPr>
        <a:xfrm>
          <a:off x="0" y="101681280"/>
          <a:ext cx="7302139" cy="6417955"/>
        </a:xfrm>
        <a:prstGeom prst="rect">
          <a:avLst/>
        </a:prstGeom>
      </xdr:spPr>
    </xdr:pic>
    <xdr:clientData/>
  </xdr:twoCellAnchor>
  <xdr:twoCellAnchor editAs="oneCell">
    <xdr:from>
      <xdr:col>0</xdr:col>
      <xdr:colOff>0</xdr:colOff>
      <xdr:row>593</xdr:row>
      <xdr:rowOff>0</xdr:rowOff>
    </xdr:from>
    <xdr:to>
      <xdr:col>12</xdr:col>
      <xdr:colOff>139339</xdr:colOff>
      <xdr:row>628</xdr:row>
      <xdr:rowOff>17155</xdr:rowOff>
    </xdr:to>
    <xdr:pic>
      <xdr:nvPicPr>
        <xdr:cNvPr id="20" name="図 19"/>
        <xdr:cNvPicPr>
          <a:picLocks noChangeAspect="1"/>
        </xdr:cNvPicPr>
      </xdr:nvPicPr>
      <xdr:blipFill>
        <a:blip xmlns:r="http://schemas.openxmlformats.org/officeDocument/2006/relationships" r:embed="rId17" cstate="print"/>
        <a:stretch>
          <a:fillRect/>
        </a:stretch>
      </xdr:blipFill>
      <xdr:spPr>
        <a:xfrm>
          <a:off x="0" y="108447840"/>
          <a:ext cx="7302139" cy="6417955"/>
        </a:xfrm>
        <a:prstGeom prst="rect">
          <a:avLst/>
        </a:prstGeom>
      </xdr:spPr>
    </xdr:pic>
    <xdr:clientData/>
  </xdr:twoCellAnchor>
  <xdr:twoCellAnchor editAs="oneCell">
    <xdr:from>
      <xdr:col>0</xdr:col>
      <xdr:colOff>0</xdr:colOff>
      <xdr:row>630</xdr:row>
      <xdr:rowOff>0</xdr:rowOff>
    </xdr:from>
    <xdr:to>
      <xdr:col>12</xdr:col>
      <xdr:colOff>139339</xdr:colOff>
      <xdr:row>665</xdr:row>
      <xdr:rowOff>17155</xdr:rowOff>
    </xdr:to>
    <xdr:pic>
      <xdr:nvPicPr>
        <xdr:cNvPr id="21" name="図 20"/>
        <xdr:cNvPicPr>
          <a:picLocks noChangeAspect="1"/>
        </xdr:cNvPicPr>
      </xdr:nvPicPr>
      <xdr:blipFill>
        <a:blip xmlns:r="http://schemas.openxmlformats.org/officeDocument/2006/relationships" r:embed="rId18" cstate="print"/>
        <a:stretch>
          <a:fillRect/>
        </a:stretch>
      </xdr:blipFill>
      <xdr:spPr>
        <a:xfrm>
          <a:off x="0" y="115214400"/>
          <a:ext cx="7302139" cy="6417955"/>
        </a:xfrm>
        <a:prstGeom prst="rect">
          <a:avLst/>
        </a:prstGeom>
      </xdr:spPr>
    </xdr:pic>
    <xdr:clientData/>
  </xdr:twoCellAnchor>
  <xdr:twoCellAnchor editAs="oneCell">
    <xdr:from>
      <xdr:col>0</xdr:col>
      <xdr:colOff>0</xdr:colOff>
      <xdr:row>667</xdr:row>
      <xdr:rowOff>0</xdr:rowOff>
    </xdr:from>
    <xdr:to>
      <xdr:col>12</xdr:col>
      <xdr:colOff>139339</xdr:colOff>
      <xdr:row>702</xdr:row>
      <xdr:rowOff>17155</xdr:rowOff>
    </xdr:to>
    <xdr:pic>
      <xdr:nvPicPr>
        <xdr:cNvPr id="22" name="図 21"/>
        <xdr:cNvPicPr>
          <a:picLocks noChangeAspect="1"/>
        </xdr:cNvPicPr>
      </xdr:nvPicPr>
      <xdr:blipFill>
        <a:blip xmlns:r="http://schemas.openxmlformats.org/officeDocument/2006/relationships" r:embed="rId19" cstate="print"/>
        <a:stretch>
          <a:fillRect/>
        </a:stretch>
      </xdr:blipFill>
      <xdr:spPr>
        <a:xfrm>
          <a:off x="0" y="121980960"/>
          <a:ext cx="7302139" cy="6417955"/>
        </a:xfrm>
        <a:prstGeom prst="rect">
          <a:avLst/>
        </a:prstGeom>
      </xdr:spPr>
    </xdr:pic>
    <xdr:clientData/>
  </xdr:twoCellAnchor>
  <xdr:twoCellAnchor editAs="oneCell">
    <xdr:from>
      <xdr:col>0</xdr:col>
      <xdr:colOff>0</xdr:colOff>
      <xdr:row>704</xdr:row>
      <xdr:rowOff>0</xdr:rowOff>
    </xdr:from>
    <xdr:to>
      <xdr:col>12</xdr:col>
      <xdr:colOff>139339</xdr:colOff>
      <xdr:row>739</xdr:row>
      <xdr:rowOff>17155</xdr:rowOff>
    </xdr:to>
    <xdr:pic>
      <xdr:nvPicPr>
        <xdr:cNvPr id="23" name="図 22"/>
        <xdr:cNvPicPr>
          <a:picLocks noChangeAspect="1"/>
        </xdr:cNvPicPr>
      </xdr:nvPicPr>
      <xdr:blipFill>
        <a:blip xmlns:r="http://schemas.openxmlformats.org/officeDocument/2006/relationships" r:embed="rId20" cstate="print"/>
        <a:stretch>
          <a:fillRect/>
        </a:stretch>
      </xdr:blipFill>
      <xdr:spPr>
        <a:xfrm>
          <a:off x="0" y="128747520"/>
          <a:ext cx="7302139" cy="6417955"/>
        </a:xfrm>
        <a:prstGeom prst="rect">
          <a:avLst/>
        </a:prstGeom>
      </xdr:spPr>
    </xdr:pic>
    <xdr:clientData/>
  </xdr:twoCellAnchor>
  <xdr:twoCellAnchor editAs="oneCell">
    <xdr:from>
      <xdr:col>0</xdr:col>
      <xdr:colOff>0</xdr:colOff>
      <xdr:row>741</xdr:row>
      <xdr:rowOff>0</xdr:rowOff>
    </xdr:from>
    <xdr:to>
      <xdr:col>12</xdr:col>
      <xdr:colOff>139339</xdr:colOff>
      <xdr:row>776</xdr:row>
      <xdr:rowOff>17155</xdr:rowOff>
    </xdr:to>
    <xdr:pic>
      <xdr:nvPicPr>
        <xdr:cNvPr id="24" name="図 23"/>
        <xdr:cNvPicPr>
          <a:picLocks noChangeAspect="1"/>
        </xdr:cNvPicPr>
      </xdr:nvPicPr>
      <xdr:blipFill>
        <a:blip xmlns:r="http://schemas.openxmlformats.org/officeDocument/2006/relationships" r:embed="rId21" cstate="print"/>
        <a:stretch>
          <a:fillRect/>
        </a:stretch>
      </xdr:blipFill>
      <xdr:spPr>
        <a:xfrm>
          <a:off x="0" y="135514080"/>
          <a:ext cx="7302139" cy="6417955"/>
        </a:xfrm>
        <a:prstGeom prst="rect">
          <a:avLst/>
        </a:prstGeom>
      </xdr:spPr>
    </xdr:pic>
    <xdr:clientData/>
  </xdr:twoCellAnchor>
  <xdr:twoCellAnchor editAs="oneCell">
    <xdr:from>
      <xdr:col>0</xdr:col>
      <xdr:colOff>0</xdr:colOff>
      <xdr:row>778</xdr:row>
      <xdr:rowOff>0</xdr:rowOff>
    </xdr:from>
    <xdr:to>
      <xdr:col>12</xdr:col>
      <xdr:colOff>139339</xdr:colOff>
      <xdr:row>813</xdr:row>
      <xdr:rowOff>17155</xdr:rowOff>
    </xdr:to>
    <xdr:pic>
      <xdr:nvPicPr>
        <xdr:cNvPr id="25" name="図 24"/>
        <xdr:cNvPicPr>
          <a:picLocks noChangeAspect="1"/>
        </xdr:cNvPicPr>
      </xdr:nvPicPr>
      <xdr:blipFill>
        <a:blip xmlns:r="http://schemas.openxmlformats.org/officeDocument/2006/relationships" r:embed="rId22" cstate="print"/>
        <a:stretch>
          <a:fillRect/>
        </a:stretch>
      </xdr:blipFill>
      <xdr:spPr>
        <a:xfrm>
          <a:off x="0" y="142280640"/>
          <a:ext cx="7302139" cy="6417955"/>
        </a:xfrm>
        <a:prstGeom prst="rect">
          <a:avLst/>
        </a:prstGeom>
      </xdr:spPr>
    </xdr:pic>
    <xdr:clientData/>
  </xdr:twoCellAnchor>
  <xdr:twoCellAnchor editAs="oneCell">
    <xdr:from>
      <xdr:col>0</xdr:col>
      <xdr:colOff>0</xdr:colOff>
      <xdr:row>815</xdr:row>
      <xdr:rowOff>0</xdr:rowOff>
    </xdr:from>
    <xdr:to>
      <xdr:col>12</xdr:col>
      <xdr:colOff>154583</xdr:colOff>
      <xdr:row>850</xdr:row>
      <xdr:rowOff>17155</xdr:rowOff>
    </xdr:to>
    <xdr:pic>
      <xdr:nvPicPr>
        <xdr:cNvPr id="26" name="図 25"/>
        <xdr:cNvPicPr>
          <a:picLocks noChangeAspect="1"/>
        </xdr:cNvPicPr>
      </xdr:nvPicPr>
      <xdr:blipFill>
        <a:blip xmlns:r="http://schemas.openxmlformats.org/officeDocument/2006/relationships" r:embed="rId23" cstate="print"/>
        <a:stretch>
          <a:fillRect/>
        </a:stretch>
      </xdr:blipFill>
      <xdr:spPr>
        <a:xfrm>
          <a:off x="0" y="149047200"/>
          <a:ext cx="7317383" cy="6417955"/>
        </a:xfrm>
        <a:prstGeom prst="rect">
          <a:avLst/>
        </a:prstGeom>
      </xdr:spPr>
    </xdr:pic>
    <xdr:clientData/>
  </xdr:twoCellAnchor>
  <xdr:twoCellAnchor editAs="oneCell">
    <xdr:from>
      <xdr:col>0</xdr:col>
      <xdr:colOff>0</xdr:colOff>
      <xdr:row>223</xdr:row>
      <xdr:rowOff>0</xdr:rowOff>
    </xdr:from>
    <xdr:to>
      <xdr:col>12</xdr:col>
      <xdr:colOff>139339</xdr:colOff>
      <xdr:row>258</xdr:row>
      <xdr:rowOff>17155</xdr:rowOff>
    </xdr:to>
    <xdr:pic>
      <xdr:nvPicPr>
        <xdr:cNvPr id="27" name="図 26"/>
        <xdr:cNvPicPr>
          <a:picLocks noChangeAspect="1"/>
        </xdr:cNvPicPr>
      </xdr:nvPicPr>
      <xdr:blipFill>
        <a:blip xmlns:r="http://schemas.openxmlformats.org/officeDocument/2006/relationships" r:embed="rId24" cstate="print"/>
        <a:stretch>
          <a:fillRect/>
        </a:stretch>
      </xdr:blipFill>
      <xdr:spPr>
        <a:xfrm>
          <a:off x="0" y="40782240"/>
          <a:ext cx="7302139" cy="6417955"/>
        </a:xfrm>
        <a:prstGeom prst="rect">
          <a:avLst/>
        </a:prstGeom>
      </xdr:spPr>
    </xdr:pic>
    <xdr:clientData/>
  </xdr:twoCellAnchor>
  <xdr:twoCellAnchor editAs="oneCell">
    <xdr:from>
      <xdr:col>0</xdr:col>
      <xdr:colOff>0</xdr:colOff>
      <xdr:row>852</xdr:row>
      <xdr:rowOff>0</xdr:rowOff>
    </xdr:from>
    <xdr:to>
      <xdr:col>12</xdr:col>
      <xdr:colOff>139339</xdr:colOff>
      <xdr:row>887</xdr:row>
      <xdr:rowOff>17155</xdr:rowOff>
    </xdr:to>
    <xdr:pic>
      <xdr:nvPicPr>
        <xdr:cNvPr id="28" name="図 27"/>
        <xdr:cNvPicPr>
          <a:picLocks noChangeAspect="1"/>
        </xdr:cNvPicPr>
      </xdr:nvPicPr>
      <xdr:blipFill>
        <a:blip xmlns:r="http://schemas.openxmlformats.org/officeDocument/2006/relationships" r:embed="rId25" cstate="print"/>
        <a:stretch>
          <a:fillRect/>
        </a:stretch>
      </xdr:blipFill>
      <xdr:spPr>
        <a:xfrm>
          <a:off x="0" y="155813760"/>
          <a:ext cx="7302139" cy="6417955"/>
        </a:xfrm>
        <a:prstGeom prst="rect">
          <a:avLst/>
        </a:prstGeom>
      </xdr:spPr>
    </xdr:pic>
    <xdr:clientData/>
  </xdr:twoCellAnchor>
  <xdr:twoCellAnchor editAs="oneCell">
    <xdr:from>
      <xdr:col>0</xdr:col>
      <xdr:colOff>0</xdr:colOff>
      <xdr:row>889</xdr:row>
      <xdr:rowOff>0</xdr:rowOff>
    </xdr:from>
    <xdr:to>
      <xdr:col>12</xdr:col>
      <xdr:colOff>139339</xdr:colOff>
      <xdr:row>924</xdr:row>
      <xdr:rowOff>17155</xdr:rowOff>
    </xdr:to>
    <xdr:pic>
      <xdr:nvPicPr>
        <xdr:cNvPr id="29" name="図 28"/>
        <xdr:cNvPicPr>
          <a:picLocks noChangeAspect="1"/>
        </xdr:cNvPicPr>
      </xdr:nvPicPr>
      <xdr:blipFill>
        <a:blip xmlns:r="http://schemas.openxmlformats.org/officeDocument/2006/relationships" r:embed="rId26" cstate="print"/>
        <a:stretch>
          <a:fillRect/>
        </a:stretch>
      </xdr:blipFill>
      <xdr:spPr>
        <a:xfrm>
          <a:off x="0" y="162580320"/>
          <a:ext cx="7302139" cy="6417955"/>
        </a:xfrm>
        <a:prstGeom prst="rect">
          <a:avLst/>
        </a:prstGeom>
      </xdr:spPr>
    </xdr:pic>
    <xdr:clientData/>
  </xdr:twoCellAnchor>
  <xdr:twoCellAnchor editAs="oneCell">
    <xdr:from>
      <xdr:col>0</xdr:col>
      <xdr:colOff>0</xdr:colOff>
      <xdr:row>926</xdr:row>
      <xdr:rowOff>0</xdr:rowOff>
    </xdr:from>
    <xdr:to>
      <xdr:col>12</xdr:col>
      <xdr:colOff>139339</xdr:colOff>
      <xdr:row>961</xdr:row>
      <xdr:rowOff>17155</xdr:rowOff>
    </xdr:to>
    <xdr:pic>
      <xdr:nvPicPr>
        <xdr:cNvPr id="30" name="図 29"/>
        <xdr:cNvPicPr>
          <a:picLocks noChangeAspect="1"/>
        </xdr:cNvPicPr>
      </xdr:nvPicPr>
      <xdr:blipFill>
        <a:blip xmlns:r="http://schemas.openxmlformats.org/officeDocument/2006/relationships" r:embed="rId27" cstate="print"/>
        <a:stretch>
          <a:fillRect/>
        </a:stretch>
      </xdr:blipFill>
      <xdr:spPr>
        <a:xfrm>
          <a:off x="0" y="169346880"/>
          <a:ext cx="7302139" cy="6417955"/>
        </a:xfrm>
        <a:prstGeom prst="rect">
          <a:avLst/>
        </a:prstGeom>
      </xdr:spPr>
    </xdr:pic>
    <xdr:clientData/>
  </xdr:twoCellAnchor>
  <xdr:twoCellAnchor editAs="oneCell">
    <xdr:from>
      <xdr:col>0</xdr:col>
      <xdr:colOff>0</xdr:colOff>
      <xdr:row>963</xdr:row>
      <xdr:rowOff>0</xdr:rowOff>
    </xdr:from>
    <xdr:to>
      <xdr:col>12</xdr:col>
      <xdr:colOff>139339</xdr:colOff>
      <xdr:row>998</xdr:row>
      <xdr:rowOff>17155</xdr:rowOff>
    </xdr:to>
    <xdr:pic>
      <xdr:nvPicPr>
        <xdr:cNvPr id="31" name="図 30"/>
        <xdr:cNvPicPr>
          <a:picLocks noChangeAspect="1"/>
        </xdr:cNvPicPr>
      </xdr:nvPicPr>
      <xdr:blipFill>
        <a:blip xmlns:r="http://schemas.openxmlformats.org/officeDocument/2006/relationships" r:embed="rId28" cstate="print"/>
        <a:stretch>
          <a:fillRect/>
        </a:stretch>
      </xdr:blipFill>
      <xdr:spPr>
        <a:xfrm>
          <a:off x="0" y="176113440"/>
          <a:ext cx="7302139" cy="6417955"/>
        </a:xfrm>
        <a:prstGeom prst="rect">
          <a:avLst/>
        </a:prstGeom>
      </xdr:spPr>
    </xdr:pic>
    <xdr:clientData/>
  </xdr:twoCellAnchor>
  <xdr:twoCellAnchor editAs="oneCell">
    <xdr:from>
      <xdr:col>0</xdr:col>
      <xdr:colOff>0</xdr:colOff>
      <xdr:row>1000</xdr:row>
      <xdr:rowOff>0</xdr:rowOff>
    </xdr:from>
    <xdr:to>
      <xdr:col>12</xdr:col>
      <xdr:colOff>139339</xdr:colOff>
      <xdr:row>1035</xdr:row>
      <xdr:rowOff>17155</xdr:rowOff>
    </xdr:to>
    <xdr:pic>
      <xdr:nvPicPr>
        <xdr:cNvPr id="32" name="図 31"/>
        <xdr:cNvPicPr>
          <a:picLocks noChangeAspect="1"/>
        </xdr:cNvPicPr>
      </xdr:nvPicPr>
      <xdr:blipFill>
        <a:blip xmlns:r="http://schemas.openxmlformats.org/officeDocument/2006/relationships" r:embed="rId29" cstate="print"/>
        <a:stretch>
          <a:fillRect/>
        </a:stretch>
      </xdr:blipFill>
      <xdr:spPr>
        <a:xfrm>
          <a:off x="0" y="182880000"/>
          <a:ext cx="7302139" cy="6417955"/>
        </a:xfrm>
        <a:prstGeom prst="rect">
          <a:avLst/>
        </a:prstGeom>
      </xdr:spPr>
    </xdr:pic>
    <xdr:clientData/>
  </xdr:twoCellAnchor>
  <xdr:twoCellAnchor editAs="oneCell">
    <xdr:from>
      <xdr:col>0</xdr:col>
      <xdr:colOff>0</xdr:colOff>
      <xdr:row>1037</xdr:row>
      <xdr:rowOff>0</xdr:rowOff>
    </xdr:from>
    <xdr:to>
      <xdr:col>12</xdr:col>
      <xdr:colOff>139339</xdr:colOff>
      <xdr:row>1072</xdr:row>
      <xdr:rowOff>17155</xdr:rowOff>
    </xdr:to>
    <xdr:pic>
      <xdr:nvPicPr>
        <xdr:cNvPr id="33" name="図 32"/>
        <xdr:cNvPicPr>
          <a:picLocks noChangeAspect="1"/>
        </xdr:cNvPicPr>
      </xdr:nvPicPr>
      <xdr:blipFill>
        <a:blip xmlns:r="http://schemas.openxmlformats.org/officeDocument/2006/relationships" r:embed="rId30" cstate="print"/>
        <a:stretch>
          <a:fillRect/>
        </a:stretch>
      </xdr:blipFill>
      <xdr:spPr>
        <a:xfrm>
          <a:off x="0" y="189646560"/>
          <a:ext cx="7302139" cy="6417955"/>
        </a:xfrm>
        <a:prstGeom prst="rect">
          <a:avLst/>
        </a:prstGeom>
      </xdr:spPr>
    </xdr:pic>
    <xdr:clientData/>
  </xdr:twoCellAnchor>
  <xdr:twoCellAnchor editAs="oneCell">
    <xdr:from>
      <xdr:col>0</xdr:col>
      <xdr:colOff>0</xdr:colOff>
      <xdr:row>1074</xdr:row>
      <xdr:rowOff>0</xdr:rowOff>
    </xdr:from>
    <xdr:to>
      <xdr:col>12</xdr:col>
      <xdr:colOff>139339</xdr:colOff>
      <xdr:row>1109</xdr:row>
      <xdr:rowOff>17155</xdr:rowOff>
    </xdr:to>
    <xdr:pic>
      <xdr:nvPicPr>
        <xdr:cNvPr id="34" name="図 33"/>
        <xdr:cNvPicPr>
          <a:picLocks noChangeAspect="1"/>
        </xdr:cNvPicPr>
      </xdr:nvPicPr>
      <xdr:blipFill>
        <a:blip xmlns:r="http://schemas.openxmlformats.org/officeDocument/2006/relationships" r:embed="rId31" cstate="print"/>
        <a:stretch>
          <a:fillRect/>
        </a:stretch>
      </xdr:blipFill>
      <xdr:spPr>
        <a:xfrm>
          <a:off x="0" y="196413120"/>
          <a:ext cx="7302139" cy="6417955"/>
        </a:xfrm>
        <a:prstGeom prst="rect">
          <a:avLst/>
        </a:prstGeom>
      </xdr:spPr>
    </xdr:pic>
    <xdr:clientData/>
  </xdr:twoCellAnchor>
  <xdr:twoCellAnchor editAs="oneCell">
    <xdr:from>
      <xdr:col>0</xdr:col>
      <xdr:colOff>0</xdr:colOff>
      <xdr:row>1111</xdr:row>
      <xdr:rowOff>0</xdr:rowOff>
    </xdr:from>
    <xdr:to>
      <xdr:col>12</xdr:col>
      <xdr:colOff>139339</xdr:colOff>
      <xdr:row>1146</xdr:row>
      <xdr:rowOff>17155</xdr:rowOff>
    </xdr:to>
    <xdr:pic>
      <xdr:nvPicPr>
        <xdr:cNvPr id="35" name="図 34"/>
        <xdr:cNvPicPr>
          <a:picLocks noChangeAspect="1"/>
        </xdr:cNvPicPr>
      </xdr:nvPicPr>
      <xdr:blipFill>
        <a:blip xmlns:r="http://schemas.openxmlformats.org/officeDocument/2006/relationships" r:embed="rId32" cstate="print"/>
        <a:stretch>
          <a:fillRect/>
        </a:stretch>
      </xdr:blipFill>
      <xdr:spPr>
        <a:xfrm>
          <a:off x="0" y="203179680"/>
          <a:ext cx="7302139" cy="6417955"/>
        </a:xfrm>
        <a:prstGeom prst="rect">
          <a:avLst/>
        </a:prstGeom>
      </xdr:spPr>
    </xdr:pic>
    <xdr:clientData/>
  </xdr:twoCellAnchor>
  <xdr:twoCellAnchor editAs="oneCell">
    <xdr:from>
      <xdr:col>0</xdr:col>
      <xdr:colOff>0</xdr:colOff>
      <xdr:row>1148</xdr:row>
      <xdr:rowOff>0</xdr:rowOff>
    </xdr:from>
    <xdr:to>
      <xdr:col>12</xdr:col>
      <xdr:colOff>139339</xdr:colOff>
      <xdr:row>1183</xdr:row>
      <xdr:rowOff>17155</xdr:rowOff>
    </xdr:to>
    <xdr:pic>
      <xdr:nvPicPr>
        <xdr:cNvPr id="36" name="図 35"/>
        <xdr:cNvPicPr>
          <a:picLocks noChangeAspect="1"/>
        </xdr:cNvPicPr>
      </xdr:nvPicPr>
      <xdr:blipFill>
        <a:blip xmlns:r="http://schemas.openxmlformats.org/officeDocument/2006/relationships" r:embed="rId33" cstate="print"/>
        <a:stretch>
          <a:fillRect/>
        </a:stretch>
      </xdr:blipFill>
      <xdr:spPr>
        <a:xfrm>
          <a:off x="0" y="209946240"/>
          <a:ext cx="7302139" cy="6417955"/>
        </a:xfrm>
        <a:prstGeom prst="rect">
          <a:avLst/>
        </a:prstGeom>
      </xdr:spPr>
    </xdr:pic>
    <xdr:clientData/>
  </xdr:twoCellAnchor>
  <xdr:twoCellAnchor editAs="oneCell">
    <xdr:from>
      <xdr:col>0</xdr:col>
      <xdr:colOff>0</xdr:colOff>
      <xdr:row>1185</xdr:row>
      <xdr:rowOff>0</xdr:rowOff>
    </xdr:from>
    <xdr:to>
      <xdr:col>12</xdr:col>
      <xdr:colOff>139339</xdr:colOff>
      <xdr:row>1220</xdr:row>
      <xdr:rowOff>17155</xdr:rowOff>
    </xdr:to>
    <xdr:pic>
      <xdr:nvPicPr>
        <xdr:cNvPr id="37" name="図 36"/>
        <xdr:cNvPicPr>
          <a:picLocks noChangeAspect="1"/>
        </xdr:cNvPicPr>
      </xdr:nvPicPr>
      <xdr:blipFill>
        <a:blip xmlns:r="http://schemas.openxmlformats.org/officeDocument/2006/relationships" r:embed="rId34" cstate="print"/>
        <a:stretch>
          <a:fillRect/>
        </a:stretch>
      </xdr:blipFill>
      <xdr:spPr>
        <a:xfrm>
          <a:off x="0" y="216712800"/>
          <a:ext cx="7302139" cy="6417955"/>
        </a:xfrm>
        <a:prstGeom prst="rect">
          <a:avLst/>
        </a:prstGeom>
      </xdr:spPr>
    </xdr:pic>
    <xdr:clientData/>
  </xdr:twoCellAnchor>
  <xdr:twoCellAnchor editAs="oneCell">
    <xdr:from>
      <xdr:col>0</xdr:col>
      <xdr:colOff>0</xdr:colOff>
      <xdr:row>1222</xdr:row>
      <xdr:rowOff>0</xdr:rowOff>
    </xdr:from>
    <xdr:to>
      <xdr:col>12</xdr:col>
      <xdr:colOff>139339</xdr:colOff>
      <xdr:row>1257</xdr:row>
      <xdr:rowOff>17155</xdr:rowOff>
    </xdr:to>
    <xdr:pic>
      <xdr:nvPicPr>
        <xdr:cNvPr id="38" name="図 37"/>
        <xdr:cNvPicPr>
          <a:picLocks noChangeAspect="1"/>
        </xdr:cNvPicPr>
      </xdr:nvPicPr>
      <xdr:blipFill>
        <a:blip xmlns:r="http://schemas.openxmlformats.org/officeDocument/2006/relationships" r:embed="rId35" cstate="print"/>
        <a:stretch>
          <a:fillRect/>
        </a:stretch>
      </xdr:blipFill>
      <xdr:spPr>
        <a:xfrm>
          <a:off x="0" y="223479360"/>
          <a:ext cx="7302139" cy="6417955"/>
        </a:xfrm>
        <a:prstGeom prst="rect">
          <a:avLst/>
        </a:prstGeom>
      </xdr:spPr>
    </xdr:pic>
    <xdr:clientData/>
  </xdr:twoCellAnchor>
  <xdr:twoCellAnchor editAs="oneCell">
    <xdr:from>
      <xdr:col>0</xdr:col>
      <xdr:colOff>0</xdr:colOff>
      <xdr:row>1259</xdr:row>
      <xdr:rowOff>0</xdr:rowOff>
    </xdr:from>
    <xdr:to>
      <xdr:col>12</xdr:col>
      <xdr:colOff>139339</xdr:colOff>
      <xdr:row>1294</xdr:row>
      <xdr:rowOff>17155</xdr:rowOff>
    </xdr:to>
    <xdr:pic>
      <xdr:nvPicPr>
        <xdr:cNvPr id="39" name="図 38"/>
        <xdr:cNvPicPr>
          <a:picLocks noChangeAspect="1"/>
        </xdr:cNvPicPr>
      </xdr:nvPicPr>
      <xdr:blipFill>
        <a:blip xmlns:r="http://schemas.openxmlformats.org/officeDocument/2006/relationships" r:embed="rId36" cstate="print"/>
        <a:stretch>
          <a:fillRect/>
        </a:stretch>
      </xdr:blipFill>
      <xdr:spPr>
        <a:xfrm>
          <a:off x="0" y="230245920"/>
          <a:ext cx="7302139" cy="6417955"/>
        </a:xfrm>
        <a:prstGeom prst="rect">
          <a:avLst/>
        </a:prstGeom>
      </xdr:spPr>
    </xdr:pic>
    <xdr:clientData/>
  </xdr:twoCellAnchor>
  <xdr:twoCellAnchor editAs="oneCell">
    <xdr:from>
      <xdr:col>0</xdr:col>
      <xdr:colOff>0</xdr:colOff>
      <xdr:row>1296</xdr:row>
      <xdr:rowOff>0</xdr:rowOff>
    </xdr:from>
    <xdr:to>
      <xdr:col>12</xdr:col>
      <xdr:colOff>139339</xdr:colOff>
      <xdr:row>1331</xdr:row>
      <xdr:rowOff>17155</xdr:rowOff>
    </xdr:to>
    <xdr:pic>
      <xdr:nvPicPr>
        <xdr:cNvPr id="40" name="図 39"/>
        <xdr:cNvPicPr>
          <a:picLocks noChangeAspect="1"/>
        </xdr:cNvPicPr>
      </xdr:nvPicPr>
      <xdr:blipFill>
        <a:blip xmlns:r="http://schemas.openxmlformats.org/officeDocument/2006/relationships" r:embed="rId37" cstate="print"/>
        <a:stretch>
          <a:fillRect/>
        </a:stretch>
      </xdr:blipFill>
      <xdr:spPr>
        <a:xfrm>
          <a:off x="0" y="237012480"/>
          <a:ext cx="7302139" cy="6417955"/>
        </a:xfrm>
        <a:prstGeom prst="rect">
          <a:avLst/>
        </a:prstGeom>
      </xdr:spPr>
    </xdr:pic>
    <xdr:clientData/>
  </xdr:twoCellAnchor>
  <xdr:twoCellAnchor editAs="oneCell">
    <xdr:from>
      <xdr:col>0</xdr:col>
      <xdr:colOff>0</xdr:colOff>
      <xdr:row>1333</xdr:row>
      <xdr:rowOff>0</xdr:rowOff>
    </xdr:from>
    <xdr:to>
      <xdr:col>12</xdr:col>
      <xdr:colOff>139339</xdr:colOff>
      <xdr:row>1368</xdr:row>
      <xdr:rowOff>17155</xdr:rowOff>
    </xdr:to>
    <xdr:pic>
      <xdr:nvPicPr>
        <xdr:cNvPr id="41" name="図 40"/>
        <xdr:cNvPicPr>
          <a:picLocks noChangeAspect="1"/>
        </xdr:cNvPicPr>
      </xdr:nvPicPr>
      <xdr:blipFill>
        <a:blip xmlns:r="http://schemas.openxmlformats.org/officeDocument/2006/relationships" r:embed="rId38" cstate="print"/>
        <a:stretch>
          <a:fillRect/>
        </a:stretch>
      </xdr:blipFill>
      <xdr:spPr>
        <a:xfrm>
          <a:off x="0" y="243779040"/>
          <a:ext cx="7302139" cy="6417955"/>
        </a:xfrm>
        <a:prstGeom prst="rect">
          <a:avLst/>
        </a:prstGeom>
      </xdr:spPr>
    </xdr:pic>
    <xdr:clientData/>
  </xdr:twoCellAnchor>
  <xdr:twoCellAnchor editAs="oneCell">
    <xdr:from>
      <xdr:col>0</xdr:col>
      <xdr:colOff>0</xdr:colOff>
      <xdr:row>1370</xdr:row>
      <xdr:rowOff>0</xdr:rowOff>
    </xdr:from>
    <xdr:to>
      <xdr:col>12</xdr:col>
      <xdr:colOff>139339</xdr:colOff>
      <xdr:row>1405</xdr:row>
      <xdr:rowOff>17155</xdr:rowOff>
    </xdr:to>
    <xdr:pic>
      <xdr:nvPicPr>
        <xdr:cNvPr id="42" name="図 41"/>
        <xdr:cNvPicPr>
          <a:picLocks noChangeAspect="1"/>
        </xdr:cNvPicPr>
      </xdr:nvPicPr>
      <xdr:blipFill>
        <a:blip xmlns:r="http://schemas.openxmlformats.org/officeDocument/2006/relationships" r:embed="rId39" cstate="print"/>
        <a:stretch>
          <a:fillRect/>
        </a:stretch>
      </xdr:blipFill>
      <xdr:spPr>
        <a:xfrm>
          <a:off x="0" y="250545600"/>
          <a:ext cx="7302139" cy="6417955"/>
        </a:xfrm>
        <a:prstGeom prst="rect">
          <a:avLst/>
        </a:prstGeom>
      </xdr:spPr>
    </xdr:pic>
    <xdr:clientData/>
  </xdr:twoCellAnchor>
  <xdr:twoCellAnchor editAs="oneCell">
    <xdr:from>
      <xdr:col>0</xdr:col>
      <xdr:colOff>0</xdr:colOff>
      <xdr:row>1407</xdr:row>
      <xdr:rowOff>0</xdr:rowOff>
    </xdr:from>
    <xdr:to>
      <xdr:col>12</xdr:col>
      <xdr:colOff>139339</xdr:colOff>
      <xdr:row>1442</xdr:row>
      <xdr:rowOff>17155</xdr:rowOff>
    </xdr:to>
    <xdr:pic>
      <xdr:nvPicPr>
        <xdr:cNvPr id="43" name="図 42"/>
        <xdr:cNvPicPr>
          <a:picLocks noChangeAspect="1"/>
        </xdr:cNvPicPr>
      </xdr:nvPicPr>
      <xdr:blipFill>
        <a:blip xmlns:r="http://schemas.openxmlformats.org/officeDocument/2006/relationships" r:embed="rId40" cstate="print"/>
        <a:stretch>
          <a:fillRect/>
        </a:stretch>
      </xdr:blipFill>
      <xdr:spPr>
        <a:xfrm>
          <a:off x="0" y="257312160"/>
          <a:ext cx="7302139" cy="6417955"/>
        </a:xfrm>
        <a:prstGeom prst="rect">
          <a:avLst/>
        </a:prstGeom>
      </xdr:spPr>
    </xdr:pic>
    <xdr:clientData/>
  </xdr:twoCellAnchor>
  <xdr:twoCellAnchor editAs="oneCell">
    <xdr:from>
      <xdr:col>0</xdr:col>
      <xdr:colOff>0</xdr:colOff>
      <xdr:row>1444</xdr:row>
      <xdr:rowOff>0</xdr:rowOff>
    </xdr:from>
    <xdr:to>
      <xdr:col>12</xdr:col>
      <xdr:colOff>139339</xdr:colOff>
      <xdr:row>1479</xdr:row>
      <xdr:rowOff>17155</xdr:rowOff>
    </xdr:to>
    <xdr:pic>
      <xdr:nvPicPr>
        <xdr:cNvPr id="44" name="図 43"/>
        <xdr:cNvPicPr>
          <a:picLocks noChangeAspect="1"/>
        </xdr:cNvPicPr>
      </xdr:nvPicPr>
      <xdr:blipFill>
        <a:blip xmlns:r="http://schemas.openxmlformats.org/officeDocument/2006/relationships" r:embed="rId41" cstate="print"/>
        <a:stretch>
          <a:fillRect/>
        </a:stretch>
      </xdr:blipFill>
      <xdr:spPr>
        <a:xfrm>
          <a:off x="0" y="264078720"/>
          <a:ext cx="7302139" cy="6417955"/>
        </a:xfrm>
        <a:prstGeom prst="rect">
          <a:avLst/>
        </a:prstGeom>
      </xdr:spPr>
    </xdr:pic>
    <xdr:clientData/>
  </xdr:twoCellAnchor>
  <xdr:twoCellAnchor editAs="oneCell">
    <xdr:from>
      <xdr:col>0</xdr:col>
      <xdr:colOff>0</xdr:colOff>
      <xdr:row>1481</xdr:row>
      <xdr:rowOff>0</xdr:rowOff>
    </xdr:from>
    <xdr:to>
      <xdr:col>12</xdr:col>
      <xdr:colOff>139339</xdr:colOff>
      <xdr:row>1516</xdr:row>
      <xdr:rowOff>17155</xdr:rowOff>
    </xdr:to>
    <xdr:pic>
      <xdr:nvPicPr>
        <xdr:cNvPr id="45" name="図 44"/>
        <xdr:cNvPicPr>
          <a:picLocks noChangeAspect="1"/>
        </xdr:cNvPicPr>
      </xdr:nvPicPr>
      <xdr:blipFill>
        <a:blip xmlns:r="http://schemas.openxmlformats.org/officeDocument/2006/relationships" r:embed="rId42" cstate="print"/>
        <a:stretch>
          <a:fillRect/>
        </a:stretch>
      </xdr:blipFill>
      <xdr:spPr>
        <a:xfrm>
          <a:off x="0" y="270845280"/>
          <a:ext cx="7302139" cy="6417955"/>
        </a:xfrm>
        <a:prstGeom prst="rect">
          <a:avLst/>
        </a:prstGeom>
      </xdr:spPr>
    </xdr:pic>
    <xdr:clientData/>
  </xdr:twoCellAnchor>
  <xdr:twoCellAnchor editAs="oneCell">
    <xdr:from>
      <xdr:col>0</xdr:col>
      <xdr:colOff>0</xdr:colOff>
      <xdr:row>1518</xdr:row>
      <xdr:rowOff>0</xdr:rowOff>
    </xdr:from>
    <xdr:to>
      <xdr:col>12</xdr:col>
      <xdr:colOff>139339</xdr:colOff>
      <xdr:row>1553</xdr:row>
      <xdr:rowOff>17155</xdr:rowOff>
    </xdr:to>
    <xdr:pic>
      <xdr:nvPicPr>
        <xdr:cNvPr id="46" name="図 45"/>
        <xdr:cNvPicPr>
          <a:picLocks noChangeAspect="1"/>
        </xdr:cNvPicPr>
      </xdr:nvPicPr>
      <xdr:blipFill>
        <a:blip xmlns:r="http://schemas.openxmlformats.org/officeDocument/2006/relationships" r:embed="rId43" cstate="print"/>
        <a:stretch>
          <a:fillRect/>
        </a:stretch>
      </xdr:blipFill>
      <xdr:spPr>
        <a:xfrm>
          <a:off x="0" y="277611840"/>
          <a:ext cx="7302139" cy="6417955"/>
        </a:xfrm>
        <a:prstGeom prst="rect">
          <a:avLst/>
        </a:prstGeom>
      </xdr:spPr>
    </xdr:pic>
    <xdr:clientData/>
  </xdr:twoCellAnchor>
  <xdr:twoCellAnchor editAs="oneCell">
    <xdr:from>
      <xdr:col>0</xdr:col>
      <xdr:colOff>0</xdr:colOff>
      <xdr:row>1555</xdr:row>
      <xdr:rowOff>0</xdr:rowOff>
    </xdr:from>
    <xdr:to>
      <xdr:col>12</xdr:col>
      <xdr:colOff>139339</xdr:colOff>
      <xdr:row>1590</xdr:row>
      <xdr:rowOff>17155</xdr:rowOff>
    </xdr:to>
    <xdr:pic>
      <xdr:nvPicPr>
        <xdr:cNvPr id="47" name="図 46"/>
        <xdr:cNvPicPr>
          <a:picLocks noChangeAspect="1"/>
        </xdr:cNvPicPr>
      </xdr:nvPicPr>
      <xdr:blipFill>
        <a:blip xmlns:r="http://schemas.openxmlformats.org/officeDocument/2006/relationships" r:embed="rId44" cstate="print"/>
        <a:stretch>
          <a:fillRect/>
        </a:stretch>
      </xdr:blipFill>
      <xdr:spPr>
        <a:xfrm>
          <a:off x="0" y="284378400"/>
          <a:ext cx="7302139" cy="6417955"/>
        </a:xfrm>
        <a:prstGeom prst="rect">
          <a:avLst/>
        </a:prstGeom>
      </xdr:spPr>
    </xdr:pic>
    <xdr:clientData/>
  </xdr:twoCellAnchor>
  <xdr:twoCellAnchor editAs="oneCell">
    <xdr:from>
      <xdr:col>0</xdr:col>
      <xdr:colOff>0</xdr:colOff>
      <xdr:row>1592</xdr:row>
      <xdr:rowOff>0</xdr:rowOff>
    </xdr:from>
    <xdr:to>
      <xdr:col>12</xdr:col>
      <xdr:colOff>139339</xdr:colOff>
      <xdr:row>1627</xdr:row>
      <xdr:rowOff>17155</xdr:rowOff>
    </xdr:to>
    <xdr:pic>
      <xdr:nvPicPr>
        <xdr:cNvPr id="48" name="図 47"/>
        <xdr:cNvPicPr>
          <a:picLocks noChangeAspect="1"/>
        </xdr:cNvPicPr>
      </xdr:nvPicPr>
      <xdr:blipFill>
        <a:blip xmlns:r="http://schemas.openxmlformats.org/officeDocument/2006/relationships" r:embed="rId45" cstate="print"/>
        <a:stretch>
          <a:fillRect/>
        </a:stretch>
      </xdr:blipFill>
      <xdr:spPr>
        <a:xfrm>
          <a:off x="0" y="291144960"/>
          <a:ext cx="7302139" cy="6417955"/>
        </a:xfrm>
        <a:prstGeom prst="rect">
          <a:avLst/>
        </a:prstGeom>
      </xdr:spPr>
    </xdr:pic>
    <xdr:clientData/>
  </xdr:twoCellAnchor>
  <xdr:twoCellAnchor editAs="oneCell">
    <xdr:from>
      <xdr:col>0</xdr:col>
      <xdr:colOff>0</xdr:colOff>
      <xdr:row>1629</xdr:row>
      <xdr:rowOff>0</xdr:rowOff>
    </xdr:from>
    <xdr:to>
      <xdr:col>12</xdr:col>
      <xdr:colOff>139339</xdr:colOff>
      <xdr:row>1664</xdr:row>
      <xdr:rowOff>17155</xdr:rowOff>
    </xdr:to>
    <xdr:pic>
      <xdr:nvPicPr>
        <xdr:cNvPr id="49" name="図 48"/>
        <xdr:cNvPicPr>
          <a:picLocks noChangeAspect="1"/>
        </xdr:cNvPicPr>
      </xdr:nvPicPr>
      <xdr:blipFill>
        <a:blip xmlns:r="http://schemas.openxmlformats.org/officeDocument/2006/relationships" r:embed="rId46" cstate="print"/>
        <a:stretch>
          <a:fillRect/>
        </a:stretch>
      </xdr:blipFill>
      <xdr:spPr>
        <a:xfrm>
          <a:off x="0" y="297911520"/>
          <a:ext cx="7302139" cy="6417955"/>
        </a:xfrm>
        <a:prstGeom prst="rect">
          <a:avLst/>
        </a:prstGeom>
      </xdr:spPr>
    </xdr:pic>
    <xdr:clientData/>
  </xdr:twoCellAnchor>
  <xdr:twoCellAnchor editAs="oneCell">
    <xdr:from>
      <xdr:col>0</xdr:col>
      <xdr:colOff>0</xdr:colOff>
      <xdr:row>1666</xdr:row>
      <xdr:rowOff>0</xdr:rowOff>
    </xdr:from>
    <xdr:to>
      <xdr:col>12</xdr:col>
      <xdr:colOff>139339</xdr:colOff>
      <xdr:row>1701</xdr:row>
      <xdr:rowOff>17155</xdr:rowOff>
    </xdr:to>
    <xdr:pic>
      <xdr:nvPicPr>
        <xdr:cNvPr id="50" name="図 49"/>
        <xdr:cNvPicPr>
          <a:picLocks noChangeAspect="1"/>
        </xdr:cNvPicPr>
      </xdr:nvPicPr>
      <xdr:blipFill>
        <a:blip xmlns:r="http://schemas.openxmlformats.org/officeDocument/2006/relationships" r:embed="rId47" cstate="print"/>
        <a:stretch>
          <a:fillRect/>
        </a:stretch>
      </xdr:blipFill>
      <xdr:spPr>
        <a:xfrm>
          <a:off x="0" y="304678080"/>
          <a:ext cx="7302139" cy="6417955"/>
        </a:xfrm>
        <a:prstGeom prst="rect">
          <a:avLst/>
        </a:prstGeom>
      </xdr:spPr>
    </xdr:pic>
    <xdr:clientData/>
  </xdr:twoCellAnchor>
  <xdr:twoCellAnchor editAs="oneCell">
    <xdr:from>
      <xdr:col>0</xdr:col>
      <xdr:colOff>0</xdr:colOff>
      <xdr:row>1703</xdr:row>
      <xdr:rowOff>0</xdr:rowOff>
    </xdr:from>
    <xdr:to>
      <xdr:col>12</xdr:col>
      <xdr:colOff>139339</xdr:colOff>
      <xdr:row>1738</xdr:row>
      <xdr:rowOff>17155</xdr:rowOff>
    </xdr:to>
    <xdr:pic>
      <xdr:nvPicPr>
        <xdr:cNvPr id="51" name="図 50"/>
        <xdr:cNvPicPr>
          <a:picLocks noChangeAspect="1"/>
        </xdr:cNvPicPr>
      </xdr:nvPicPr>
      <xdr:blipFill>
        <a:blip xmlns:r="http://schemas.openxmlformats.org/officeDocument/2006/relationships" r:embed="rId48" cstate="print"/>
        <a:stretch>
          <a:fillRect/>
        </a:stretch>
      </xdr:blipFill>
      <xdr:spPr>
        <a:xfrm>
          <a:off x="0" y="311444640"/>
          <a:ext cx="7302139" cy="6417955"/>
        </a:xfrm>
        <a:prstGeom prst="rect">
          <a:avLst/>
        </a:prstGeom>
      </xdr:spPr>
    </xdr:pic>
    <xdr:clientData/>
  </xdr:twoCellAnchor>
  <xdr:twoCellAnchor editAs="oneCell">
    <xdr:from>
      <xdr:col>0</xdr:col>
      <xdr:colOff>0</xdr:colOff>
      <xdr:row>1740</xdr:row>
      <xdr:rowOff>0</xdr:rowOff>
    </xdr:from>
    <xdr:to>
      <xdr:col>12</xdr:col>
      <xdr:colOff>139339</xdr:colOff>
      <xdr:row>1775</xdr:row>
      <xdr:rowOff>17155</xdr:rowOff>
    </xdr:to>
    <xdr:pic>
      <xdr:nvPicPr>
        <xdr:cNvPr id="52" name="図 51"/>
        <xdr:cNvPicPr>
          <a:picLocks noChangeAspect="1"/>
        </xdr:cNvPicPr>
      </xdr:nvPicPr>
      <xdr:blipFill>
        <a:blip xmlns:r="http://schemas.openxmlformats.org/officeDocument/2006/relationships" r:embed="rId49" cstate="print"/>
        <a:stretch>
          <a:fillRect/>
        </a:stretch>
      </xdr:blipFill>
      <xdr:spPr>
        <a:xfrm>
          <a:off x="0" y="318211200"/>
          <a:ext cx="7302139" cy="6417955"/>
        </a:xfrm>
        <a:prstGeom prst="rect">
          <a:avLst/>
        </a:prstGeom>
      </xdr:spPr>
    </xdr:pic>
    <xdr:clientData/>
  </xdr:twoCellAnchor>
  <xdr:twoCellAnchor editAs="oneCell">
    <xdr:from>
      <xdr:col>0</xdr:col>
      <xdr:colOff>0</xdr:colOff>
      <xdr:row>1777</xdr:row>
      <xdr:rowOff>0</xdr:rowOff>
    </xdr:from>
    <xdr:to>
      <xdr:col>12</xdr:col>
      <xdr:colOff>139339</xdr:colOff>
      <xdr:row>1812</xdr:row>
      <xdr:rowOff>17155</xdr:rowOff>
    </xdr:to>
    <xdr:pic>
      <xdr:nvPicPr>
        <xdr:cNvPr id="53" name="図 52"/>
        <xdr:cNvPicPr>
          <a:picLocks noChangeAspect="1"/>
        </xdr:cNvPicPr>
      </xdr:nvPicPr>
      <xdr:blipFill>
        <a:blip xmlns:r="http://schemas.openxmlformats.org/officeDocument/2006/relationships" r:embed="rId50" cstate="print"/>
        <a:stretch>
          <a:fillRect/>
        </a:stretch>
      </xdr:blipFill>
      <xdr:spPr>
        <a:xfrm>
          <a:off x="0" y="324977760"/>
          <a:ext cx="7302139" cy="6417955"/>
        </a:xfrm>
        <a:prstGeom prst="rect">
          <a:avLst/>
        </a:prstGeom>
      </xdr:spPr>
    </xdr:pic>
    <xdr:clientData/>
  </xdr:twoCellAnchor>
  <xdr:twoCellAnchor editAs="oneCell">
    <xdr:from>
      <xdr:col>0</xdr:col>
      <xdr:colOff>0</xdr:colOff>
      <xdr:row>1814</xdr:row>
      <xdr:rowOff>0</xdr:rowOff>
    </xdr:from>
    <xdr:to>
      <xdr:col>12</xdr:col>
      <xdr:colOff>139339</xdr:colOff>
      <xdr:row>1849</xdr:row>
      <xdr:rowOff>17155</xdr:rowOff>
    </xdr:to>
    <xdr:pic>
      <xdr:nvPicPr>
        <xdr:cNvPr id="54" name="図 53"/>
        <xdr:cNvPicPr>
          <a:picLocks noChangeAspect="1"/>
        </xdr:cNvPicPr>
      </xdr:nvPicPr>
      <xdr:blipFill>
        <a:blip xmlns:r="http://schemas.openxmlformats.org/officeDocument/2006/relationships" r:embed="rId51" cstate="print"/>
        <a:stretch>
          <a:fillRect/>
        </a:stretch>
      </xdr:blipFill>
      <xdr:spPr>
        <a:xfrm>
          <a:off x="0" y="331744320"/>
          <a:ext cx="7302139" cy="6417955"/>
        </a:xfrm>
        <a:prstGeom prst="rect">
          <a:avLst/>
        </a:prstGeom>
      </xdr:spPr>
    </xdr:pic>
    <xdr:clientData/>
  </xdr:twoCellAnchor>
  <xdr:twoCellAnchor editAs="oneCell">
    <xdr:from>
      <xdr:col>0</xdr:col>
      <xdr:colOff>0</xdr:colOff>
      <xdr:row>1851</xdr:row>
      <xdr:rowOff>0</xdr:rowOff>
    </xdr:from>
    <xdr:to>
      <xdr:col>12</xdr:col>
      <xdr:colOff>139339</xdr:colOff>
      <xdr:row>1886</xdr:row>
      <xdr:rowOff>17155</xdr:rowOff>
    </xdr:to>
    <xdr:pic>
      <xdr:nvPicPr>
        <xdr:cNvPr id="55" name="図 54"/>
        <xdr:cNvPicPr>
          <a:picLocks noChangeAspect="1"/>
        </xdr:cNvPicPr>
      </xdr:nvPicPr>
      <xdr:blipFill>
        <a:blip xmlns:r="http://schemas.openxmlformats.org/officeDocument/2006/relationships" r:embed="rId52" cstate="print"/>
        <a:stretch>
          <a:fillRect/>
        </a:stretch>
      </xdr:blipFill>
      <xdr:spPr>
        <a:xfrm>
          <a:off x="0" y="338510880"/>
          <a:ext cx="7302139" cy="6417955"/>
        </a:xfrm>
        <a:prstGeom prst="rect">
          <a:avLst/>
        </a:prstGeom>
      </xdr:spPr>
    </xdr:pic>
    <xdr:clientData/>
  </xdr:twoCellAnchor>
  <xdr:twoCellAnchor editAs="oneCell">
    <xdr:from>
      <xdr:col>0</xdr:col>
      <xdr:colOff>0</xdr:colOff>
      <xdr:row>1888</xdr:row>
      <xdr:rowOff>0</xdr:rowOff>
    </xdr:from>
    <xdr:to>
      <xdr:col>12</xdr:col>
      <xdr:colOff>139339</xdr:colOff>
      <xdr:row>1923</xdr:row>
      <xdr:rowOff>17155</xdr:rowOff>
    </xdr:to>
    <xdr:pic>
      <xdr:nvPicPr>
        <xdr:cNvPr id="56" name="図 55"/>
        <xdr:cNvPicPr>
          <a:picLocks noChangeAspect="1"/>
        </xdr:cNvPicPr>
      </xdr:nvPicPr>
      <xdr:blipFill>
        <a:blip xmlns:r="http://schemas.openxmlformats.org/officeDocument/2006/relationships" r:embed="rId53" cstate="print"/>
        <a:stretch>
          <a:fillRect/>
        </a:stretch>
      </xdr:blipFill>
      <xdr:spPr>
        <a:xfrm>
          <a:off x="0" y="345277440"/>
          <a:ext cx="7302139" cy="6417955"/>
        </a:xfrm>
        <a:prstGeom prst="rect">
          <a:avLst/>
        </a:prstGeom>
      </xdr:spPr>
    </xdr:pic>
    <xdr:clientData/>
  </xdr:twoCellAnchor>
  <xdr:twoCellAnchor editAs="oneCell">
    <xdr:from>
      <xdr:col>0</xdr:col>
      <xdr:colOff>0</xdr:colOff>
      <xdr:row>1925</xdr:row>
      <xdr:rowOff>0</xdr:rowOff>
    </xdr:from>
    <xdr:to>
      <xdr:col>12</xdr:col>
      <xdr:colOff>139339</xdr:colOff>
      <xdr:row>1960</xdr:row>
      <xdr:rowOff>17155</xdr:rowOff>
    </xdr:to>
    <xdr:pic>
      <xdr:nvPicPr>
        <xdr:cNvPr id="57" name="図 56"/>
        <xdr:cNvPicPr>
          <a:picLocks noChangeAspect="1"/>
        </xdr:cNvPicPr>
      </xdr:nvPicPr>
      <xdr:blipFill>
        <a:blip xmlns:r="http://schemas.openxmlformats.org/officeDocument/2006/relationships" r:embed="rId54" cstate="print"/>
        <a:stretch>
          <a:fillRect/>
        </a:stretch>
      </xdr:blipFill>
      <xdr:spPr>
        <a:xfrm>
          <a:off x="0" y="352044000"/>
          <a:ext cx="7302139" cy="6417955"/>
        </a:xfrm>
        <a:prstGeom prst="rect">
          <a:avLst/>
        </a:prstGeom>
      </xdr:spPr>
    </xdr:pic>
    <xdr:clientData/>
  </xdr:twoCellAnchor>
  <xdr:twoCellAnchor editAs="oneCell">
    <xdr:from>
      <xdr:col>0</xdr:col>
      <xdr:colOff>0</xdr:colOff>
      <xdr:row>1962</xdr:row>
      <xdr:rowOff>0</xdr:rowOff>
    </xdr:from>
    <xdr:to>
      <xdr:col>12</xdr:col>
      <xdr:colOff>139339</xdr:colOff>
      <xdr:row>1997</xdr:row>
      <xdr:rowOff>17155</xdr:rowOff>
    </xdr:to>
    <xdr:pic>
      <xdr:nvPicPr>
        <xdr:cNvPr id="58" name="図 57"/>
        <xdr:cNvPicPr>
          <a:picLocks noChangeAspect="1"/>
        </xdr:cNvPicPr>
      </xdr:nvPicPr>
      <xdr:blipFill>
        <a:blip xmlns:r="http://schemas.openxmlformats.org/officeDocument/2006/relationships" r:embed="rId55" cstate="print"/>
        <a:stretch>
          <a:fillRect/>
        </a:stretch>
      </xdr:blipFill>
      <xdr:spPr>
        <a:xfrm>
          <a:off x="0" y="358810560"/>
          <a:ext cx="7302139" cy="6417955"/>
        </a:xfrm>
        <a:prstGeom prst="rect">
          <a:avLst/>
        </a:prstGeom>
      </xdr:spPr>
    </xdr:pic>
    <xdr:clientData/>
  </xdr:twoCellAnchor>
  <xdr:twoCellAnchor editAs="oneCell">
    <xdr:from>
      <xdr:col>0</xdr:col>
      <xdr:colOff>0</xdr:colOff>
      <xdr:row>1999</xdr:row>
      <xdr:rowOff>0</xdr:rowOff>
    </xdr:from>
    <xdr:to>
      <xdr:col>12</xdr:col>
      <xdr:colOff>139339</xdr:colOff>
      <xdr:row>2034</xdr:row>
      <xdr:rowOff>17155</xdr:rowOff>
    </xdr:to>
    <xdr:pic>
      <xdr:nvPicPr>
        <xdr:cNvPr id="59" name="図 58"/>
        <xdr:cNvPicPr>
          <a:picLocks noChangeAspect="1"/>
        </xdr:cNvPicPr>
      </xdr:nvPicPr>
      <xdr:blipFill>
        <a:blip xmlns:r="http://schemas.openxmlformats.org/officeDocument/2006/relationships" r:embed="rId56" cstate="print"/>
        <a:stretch>
          <a:fillRect/>
        </a:stretch>
      </xdr:blipFill>
      <xdr:spPr>
        <a:xfrm>
          <a:off x="0" y="365577120"/>
          <a:ext cx="7302139" cy="6417955"/>
        </a:xfrm>
        <a:prstGeom prst="rect">
          <a:avLst/>
        </a:prstGeom>
      </xdr:spPr>
    </xdr:pic>
    <xdr:clientData/>
  </xdr:twoCellAnchor>
  <xdr:twoCellAnchor editAs="oneCell">
    <xdr:from>
      <xdr:col>0</xdr:col>
      <xdr:colOff>0</xdr:colOff>
      <xdr:row>2036</xdr:row>
      <xdr:rowOff>0</xdr:rowOff>
    </xdr:from>
    <xdr:to>
      <xdr:col>12</xdr:col>
      <xdr:colOff>139339</xdr:colOff>
      <xdr:row>2071</xdr:row>
      <xdr:rowOff>17155</xdr:rowOff>
    </xdr:to>
    <xdr:pic>
      <xdr:nvPicPr>
        <xdr:cNvPr id="60" name="図 59"/>
        <xdr:cNvPicPr>
          <a:picLocks noChangeAspect="1"/>
        </xdr:cNvPicPr>
      </xdr:nvPicPr>
      <xdr:blipFill>
        <a:blip xmlns:r="http://schemas.openxmlformats.org/officeDocument/2006/relationships" r:embed="rId57" cstate="print"/>
        <a:stretch>
          <a:fillRect/>
        </a:stretch>
      </xdr:blipFill>
      <xdr:spPr>
        <a:xfrm>
          <a:off x="0" y="372343680"/>
          <a:ext cx="7302139" cy="6417955"/>
        </a:xfrm>
        <a:prstGeom prst="rect">
          <a:avLst/>
        </a:prstGeom>
      </xdr:spPr>
    </xdr:pic>
    <xdr:clientData/>
  </xdr:twoCellAnchor>
  <xdr:twoCellAnchor editAs="oneCell">
    <xdr:from>
      <xdr:col>0</xdr:col>
      <xdr:colOff>0</xdr:colOff>
      <xdr:row>2073</xdr:row>
      <xdr:rowOff>0</xdr:rowOff>
    </xdr:from>
    <xdr:to>
      <xdr:col>12</xdr:col>
      <xdr:colOff>139339</xdr:colOff>
      <xdr:row>2108</xdr:row>
      <xdr:rowOff>17155</xdr:rowOff>
    </xdr:to>
    <xdr:pic>
      <xdr:nvPicPr>
        <xdr:cNvPr id="61" name="図 60"/>
        <xdr:cNvPicPr>
          <a:picLocks noChangeAspect="1"/>
        </xdr:cNvPicPr>
      </xdr:nvPicPr>
      <xdr:blipFill>
        <a:blip xmlns:r="http://schemas.openxmlformats.org/officeDocument/2006/relationships" r:embed="rId58" cstate="print"/>
        <a:stretch>
          <a:fillRect/>
        </a:stretch>
      </xdr:blipFill>
      <xdr:spPr>
        <a:xfrm>
          <a:off x="0" y="379110240"/>
          <a:ext cx="7302139" cy="6417955"/>
        </a:xfrm>
        <a:prstGeom prst="rect">
          <a:avLst/>
        </a:prstGeom>
      </xdr:spPr>
    </xdr:pic>
    <xdr:clientData/>
  </xdr:twoCellAnchor>
  <xdr:twoCellAnchor editAs="oneCell">
    <xdr:from>
      <xdr:col>0</xdr:col>
      <xdr:colOff>0</xdr:colOff>
      <xdr:row>2110</xdr:row>
      <xdr:rowOff>0</xdr:rowOff>
    </xdr:from>
    <xdr:to>
      <xdr:col>12</xdr:col>
      <xdr:colOff>139339</xdr:colOff>
      <xdr:row>2145</xdr:row>
      <xdr:rowOff>17155</xdr:rowOff>
    </xdr:to>
    <xdr:pic>
      <xdr:nvPicPr>
        <xdr:cNvPr id="62" name="図 61"/>
        <xdr:cNvPicPr>
          <a:picLocks noChangeAspect="1"/>
        </xdr:cNvPicPr>
      </xdr:nvPicPr>
      <xdr:blipFill>
        <a:blip xmlns:r="http://schemas.openxmlformats.org/officeDocument/2006/relationships" r:embed="rId59" cstate="print"/>
        <a:stretch>
          <a:fillRect/>
        </a:stretch>
      </xdr:blipFill>
      <xdr:spPr>
        <a:xfrm>
          <a:off x="0" y="385876800"/>
          <a:ext cx="7302139" cy="6417955"/>
        </a:xfrm>
        <a:prstGeom prst="rect">
          <a:avLst/>
        </a:prstGeom>
      </xdr:spPr>
    </xdr:pic>
    <xdr:clientData/>
  </xdr:twoCellAnchor>
  <xdr:twoCellAnchor editAs="oneCell">
    <xdr:from>
      <xdr:col>0</xdr:col>
      <xdr:colOff>0</xdr:colOff>
      <xdr:row>2147</xdr:row>
      <xdr:rowOff>0</xdr:rowOff>
    </xdr:from>
    <xdr:to>
      <xdr:col>12</xdr:col>
      <xdr:colOff>139339</xdr:colOff>
      <xdr:row>2182</xdr:row>
      <xdr:rowOff>17155</xdr:rowOff>
    </xdr:to>
    <xdr:pic>
      <xdr:nvPicPr>
        <xdr:cNvPr id="63" name="図 62"/>
        <xdr:cNvPicPr>
          <a:picLocks noChangeAspect="1"/>
        </xdr:cNvPicPr>
      </xdr:nvPicPr>
      <xdr:blipFill>
        <a:blip xmlns:r="http://schemas.openxmlformats.org/officeDocument/2006/relationships" r:embed="rId60" cstate="print"/>
        <a:stretch>
          <a:fillRect/>
        </a:stretch>
      </xdr:blipFill>
      <xdr:spPr>
        <a:xfrm>
          <a:off x="0" y="392643360"/>
          <a:ext cx="7302139" cy="6417955"/>
        </a:xfrm>
        <a:prstGeom prst="rect">
          <a:avLst/>
        </a:prstGeom>
      </xdr:spPr>
    </xdr:pic>
    <xdr:clientData/>
  </xdr:twoCellAnchor>
  <xdr:twoCellAnchor editAs="oneCell">
    <xdr:from>
      <xdr:col>0</xdr:col>
      <xdr:colOff>0</xdr:colOff>
      <xdr:row>2184</xdr:row>
      <xdr:rowOff>0</xdr:rowOff>
    </xdr:from>
    <xdr:to>
      <xdr:col>12</xdr:col>
      <xdr:colOff>139339</xdr:colOff>
      <xdr:row>2219</xdr:row>
      <xdr:rowOff>17155</xdr:rowOff>
    </xdr:to>
    <xdr:pic>
      <xdr:nvPicPr>
        <xdr:cNvPr id="64" name="図 63"/>
        <xdr:cNvPicPr>
          <a:picLocks noChangeAspect="1"/>
        </xdr:cNvPicPr>
      </xdr:nvPicPr>
      <xdr:blipFill>
        <a:blip xmlns:r="http://schemas.openxmlformats.org/officeDocument/2006/relationships" r:embed="rId61" cstate="print"/>
        <a:stretch>
          <a:fillRect/>
        </a:stretch>
      </xdr:blipFill>
      <xdr:spPr>
        <a:xfrm>
          <a:off x="0" y="399409920"/>
          <a:ext cx="7302139" cy="6417955"/>
        </a:xfrm>
        <a:prstGeom prst="rect">
          <a:avLst/>
        </a:prstGeom>
      </xdr:spPr>
    </xdr:pic>
    <xdr:clientData/>
  </xdr:twoCellAnchor>
  <xdr:twoCellAnchor editAs="oneCell">
    <xdr:from>
      <xdr:col>0</xdr:col>
      <xdr:colOff>0</xdr:colOff>
      <xdr:row>2221</xdr:row>
      <xdr:rowOff>0</xdr:rowOff>
    </xdr:from>
    <xdr:to>
      <xdr:col>12</xdr:col>
      <xdr:colOff>139339</xdr:colOff>
      <xdr:row>2256</xdr:row>
      <xdr:rowOff>17155</xdr:rowOff>
    </xdr:to>
    <xdr:pic>
      <xdr:nvPicPr>
        <xdr:cNvPr id="65" name="図 64"/>
        <xdr:cNvPicPr>
          <a:picLocks noChangeAspect="1"/>
        </xdr:cNvPicPr>
      </xdr:nvPicPr>
      <xdr:blipFill>
        <a:blip xmlns:r="http://schemas.openxmlformats.org/officeDocument/2006/relationships" r:embed="rId62" cstate="print"/>
        <a:stretch>
          <a:fillRect/>
        </a:stretch>
      </xdr:blipFill>
      <xdr:spPr>
        <a:xfrm>
          <a:off x="0" y="406176480"/>
          <a:ext cx="7302139" cy="6417955"/>
        </a:xfrm>
        <a:prstGeom prst="rect">
          <a:avLst/>
        </a:prstGeom>
      </xdr:spPr>
    </xdr:pic>
    <xdr:clientData/>
  </xdr:twoCellAnchor>
  <xdr:twoCellAnchor editAs="oneCell">
    <xdr:from>
      <xdr:col>0</xdr:col>
      <xdr:colOff>0</xdr:colOff>
      <xdr:row>2258</xdr:row>
      <xdr:rowOff>0</xdr:rowOff>
    </xdr:from>
    <xdr:to>
      <xdr:col>12</xdr:col>
      <xdr:colOff>139339</xdr:colOff>
      <xdr:row>2293</xdr:row>
      <xdr:rowOff>17155</xdr:rowOff>
    </xdr:to>
    <xdr:pic>
      <xdr:nvPicPr>
        <xdr:cNvPr id="66" name="図 65"/>
        <xdr:cNvPicPr>
          <a:picLocks noChangeAspect="1"/>
        </xdr:cNvPicPr>
      </xdr:nvPicPr>
      <xdr:blipFill>
        <a:blip xmlns:r="http://schemas.openxmlformats.org/officeDocument/2006/relationships" r:embed="rId63" cstate="print"/>
        <a:stretch>
          <a:fillRect/>
        </a:stretch>
      </xdr:blipFill>
      <xdr:spPr>
        <a:xfrm>
          <a:off x="0" y="412943040"/>
          <a:ext cx="7302139" cy="6417955"/>
        </a:xfrm>
        <a:prstGeom prst="rect">
          <a:avLst/>
        </a:prstGeom>
      </xdr:spPr>
    </xdr:pic>
    <xdr:clientData/>
  </xdr:twoCellAnchor>
  <xdr:twoCellAnchor editAs="oneCell">
    <xdr:from>
      <xdr:col>0</xdr:col>
      <xdr:colOff>0</xdr:colOff>
      <xdr:row>2295</xdr:row>
      <xdr:rowOff>0</xdr:rowOff>
    </xdr:from>
    <xdr:to>
      <xdr:col>12</xdr:col>
      <xdr:colOff>139339</xdr:colOff>
      <xdr:row>2330</xdr:row>
      <xdr:rowOff>17155</xdr:rowOff>
    </xdr:to>
    <xdr:pic>
      <xdr:nvPicPr>
        <xdr:cNvPr id="67" name="図 66"/>
        <xdr:cNvPicPr>
          <a:picLocks noChangeAspect="1"/>
        </xdr:cNvPicPr>
      </xdr:nvPicPr>
      <xdr:blipFill>
        <a:blip xmlns:r="http://schemas.openxmlformats.org/officeDocument/2006/relationships" r:embed="rId64" cstate="print"/>
        <a:stretch>
          <a:fillRect/>
        </a:stretch>
      </xdr:blipFill>
      <xdr:spPr>
        <a:xfrm>
          <a:off x="0" y="419709600"/>
          <a:ext cx="7302139" cy="6417955"/>
        </a:xfrm>
        <a:prstGeom prst="rect">
          <a:avLst/>
        </a:prstGeom>
      </xdr:spPr>
    </xdr:pic>
    <xdr:clientData/>
  </xdr:twoCellAnchor>
  <xdr:twoCellAnchor editAs="oneCell">
    <xdr:from>
      <xdr:col>0</xdr:col>
      <xdr:colOff>0</xdr:colOff>
      <xdr:row>2332</xdr:row>
      <xdr:rowOff>0</xdr:rowOff>
    </xdr:from>
    <xdr:to>
      <xdr:col>12</xdr:col>
      <xdr:colOff>139339</xdr:colOff>
      <xdr:row>2367</xdr:row>
      <xdr:rowOff>17155</xdr:rowOff>
    </xdr:to>
    <xdr:pic>
      <xdr:nvPicPr>
        <xdr:cNvPr id="68" name="図 67"/>
        <xdr:cNvPicPr>
          <a:picLocks noChangeAspect="1"/>
        </xdr:cNvPicPr>
      </xdr:nvPicPr>
      <xdr:blipFill>
        <a:blip xmlns:r="http://schemas.openxmlformats.org/officeDocument/2006/relationships" r:embed="rId65" cstate="print"/>
        <a:stretch>
          <a:fillRect/>
        </a:stretch>
      </xdr:blipFill>
      <xdr:spPr>
        <a:xfrm>
          <a:off x="0" y="426476160"/>
          <a:ext cx="7302139" cy="6417955"/>
        </a:xfrm>
        <a:prstGeom prst="rect">
          <a:avLst/>
        </a:prstGeom>
      </xdr:spPr>
    </xdr:pic>
    <xdr:clientData/>
  </xdr:twoCellAnchor>
  <xdr:twoCellAnchor editAs="oneCell">
    <xdr:from>
      <xdr:col>0</xdr:col>
      <xdr:colOff>0</xdr:colOff>
      <xdr:row>2369</xdr:row>
      <xdr:rowOff>0</xdr:rowOff>
    </xdr:from>
    <xdr:to>
      <xdr:col>12</xdr:col>
      <xdr:colOff>139339</xdr:colOff>
      <xdr:row>2404</xdr:row>
      <xdr:rowOff>17155</xdr:rowOff>
    </xdr:to>
    <xdr:pic>
      <xdr:nvPicPr>
        <xdr:cNvPr id="69" name="図 68"/>
        <xdr:cNvPicPr>
          <a:picLocks noChangeAspect="1"/>
        </xdr:cNvPicPr>
      </xdr:nvPicPr>
      <xdr:blipFill>
        <a:blip xmlns:r="http://schemas.openxmlformats.org/officeDocument/2006/relationships" r:embed="rId66" cstate="print"/>
        <a:stretch>
          <a:fillRect/>
        </a:stretch>
      </xdr:blipFill>
      <xdr:spPr>
        <a:xfrm>
          <a:off x="0" y="433242720"/>
          <a:ext cx="7302139" cy="6417955"/>
        </a:xfrm>
        <a:prstGeom prst="rect">
          <a:avLst/>
        </a:prstGeom>
      </xdr:spPr>
    </xdr:pic>
    <xdr:clientData/>
  </xdr:twoCellAnchor>
  <xdr:twoCellAnchor editAs="oneCell">
    <xdr:from>
      <xdr:col>0</xdr:col>
      <xdr:colOff>0</xdr:colOff>
      <xdr:row>2406</xdr:row>
      <xdr:rowOff>0</xdr:rowOff>
    </xdr:from>
    <xdr:to>
      <xdr:col>12</xdr:col>
      <xdr:colOff>139339</xdr:colOff>
      <xdr:row>2441</xdr:row>
      <xdr:rowOff>17155</xdr:rowOff>
    </xdr:to>
    <xdr:pic>
      <xdr:nvPicPr>
        <xdr:cNvPr id="70" name="図 69"/>
        <xdr:cNvPicPr>
          <a:picLocks noChangeAspect="1"/>
        </xdr:cNvPicPr>
      </xdr:nvPicPr>
      <xdr:blipFill>
        <a:blip xmlns:r="http://schemas.openxmlformats.org/officeDocument/2006/relationships" r:embed="rId67" cstate="print"/>
        <a:stretch>
          <a:fillRect/>
        </a:stretch>
      </xdr:blipFill>
      <xdr:spPr>
        <a:xfrm>
          <a:off x="0" y="440009280"/>
          <a:ext cx="7302139" cy="6417955"/>
        </a:xfrm>
        <a:prstGeom prst="rect">
          <a:avLst/>
        </a:prstGeom>
      </xdr:spPr>
    </xdr:pic>
    <xdr:clientData/>
  </xdr:twoCellAnchor>
  <xdr:twoCellAnchor editAs="oneCell">
    <xdr:from>
      <xdr:col>0</xdr:col>
      <xdr:colOff>0</xdr:colOff>
      <xdr:row>2443</xdr:row>
      <xdr:rowOff>0</xdr:rowOff>
    </xdr:from>
    <xdr:to>
      <xdr:col>12</xdr:col>
      <xdr:colOff>139339</xdr:colOff>
      <xdr:row>2478</xdr:row>
      <xdr:rowOff>17155</xdr:rowOff>
    </xdr:to>
    <xdr:pic>
      <xdr:nvPicPr>
        <xdr:cNvPr id="71" name="図 70"/>
        <xdr:cNvPicPr>
          <a:picLocks noChangeAspect="1"/>
        </xdr:cNvPicPr>
      </xdr:nvPicPr>
      <xdr:blipFill>
        <a:blip xmlns:r="http://schemas.openxmlformats.org/officeDocument/2006/relationships" r:embed="rId68" cstate="print"/>
        <a:stretch>
          <a:fillRect/>
        </a:stretch>
      </xdr:blipFill>
      <xdr:spPr>
        <a:xfrm>
          <a:off x="0" y="446775840"/>
          <a:ext cx="7302139" cy="6417955"/>
        </a:xfrm>
        <a:prstGeom prst="rect">
          <a:avLst/>
        </a:prstGeom>
      </xdr:spPr>
    </xdr:pic>
    <xdr:clientData/>
  </xdr:twoCellAnchor>
  <xdr:twoCellAnchor editAs="oneCell">
    <xdr:from>
      <xdr:col>0</xdr:col>
      <xdr:colOff>0</xdr:colOff>
      <xdr:row>2480</xdr:row>
      <xdr:rowOff>0</xdr:rowOff>
    </xdr:from>
    <xdr:to>
      <xdr:col>12</xdr:col>
      <xdr:colOff>139339</xdr:colOff>
      <xdr:row>2515</xdr:row>
      <xdr:rowOff>17155</xdr:rowOff>
    </xdr:to>
    <xdr:pic>
      <xdr:nvPicPr>
        <xdr:cNvPr id="72" name="図 71"/>
        <xdr:cNvPicPr>
          <a:picLocks noChangeAspect="1"/>
        </xdr:cNvPicPr>
      </xdr:nvPicPr>
      <xdr:blipFill>
        <a:blip xmlns:r="http://schemas.openxmlformats.org/officeDocument/2006/relationships" r:embed="rId69" cstate="print"/>
        <a:stretch>
          <a:fillRect/>
        </a:stretch>
      </xdr:blipFill>
      <xdr:spPr>
        <a:xfrm>
          <a:off x="0" y="453542400"/>
          <a:ext cx="7302139" cy="6417955"/>
        </a:xfrm>
        <a:prstGeom prst="rect">
          <a:avLst/>
        </a:prstGeom>
      </xdr:spPr>
    </xdr:pic>
    <xdr:clientData/>
  </xdr:twoCellAnchor>
  <xdr:twoCellAnchor editAs="oneCell">
    <xdr:from>
      <xdr:col>0</xdr:col>
      <xdr:colOff>0</xdr:colOff>
      <xdr:row>2517</xdr:row>
      <xdr:rowOff>0</xdr:rowOff>
    </xdr:from>
    <xdr:to>
      <xdr:col>12</xdr:col>
      <xdr:colOff>139339</xdr:colOff>
      <xdr:row>2552</xdr:row>
      <xdr:rowOff>17155</xdr:rowOff>
    </xdr:to>
    <xdr:pic>
      <xdr:nvPicPr>
        <xdr:cNvPr id="73" name="図 72"/>
        <xdr:cNvPicPr>
          <a:picLocks noChangeAspect="1"/>
        </xdr:cNvPicPr>
      </xdr:nvPicPr>
      <xdr:blipFill>
        <a:blip xmlns:r="http://schemas.openxmlformats.org/officeDocument/2006/relationships" r:embed="rId70" cstate="print"/>
        <a:stretch>
          <a:fillRect/>
        </a:stretch>
      </xdr:blipFill>
      <xdr:spPr>
        <a:xfrm>
          <a:off x="0" y="460308960"/>
          <a:ext cx="7302139" cy="6417955"/>
        </a:xfrm>
        <a:prstGeom prst="rect">
          <a:avLst/>
        </a:prstGeom>
      </xdr:spPr>
    </xdr:pic>
    <xdr:clientData/>
  </xdr:twoCellAnchor>
  <xdr:twoCellAnchor editAs="oneCell">
    <xdr:from>
      <xdr:col>0</xdr:col>
      <xdr:colOff>0</xdr:colOff>
      <xdr:row>2554</xdr:row>
      <xdr:rowOff>0</xdr:rowOff>
    </xdr:from>
    <xdr:to>
      <xdr:col>12</xdr:col>
      <xdr:colOff>139339</xdr:colOff>
      <xdr:row>2589</xdr:row>
      <xdr:rowOff>17155</xdr:rowOff>
    </xdr:to>
    <xdr:pic>
      <xdr:nvPicPr>
        <xdr:cNvPr id="74" name="図 73"/>
        <xdr:cNvPicPr>
          <a:picLocks noChangeAspect="1"/>
        </xdr:cNvPicPr>
      </xdr:nvPicPr>
      <xdr:blipFill>
        <a:blip xmlns:r="http://schemas.openxmlformats.org/officeDocument/2006/relationships" r:embed="rId71" cstate="print"/>
        <a:stretch>
          <a:fillRect/>
        </a:stretch>
      </xdr:blipFill>
      <xdr:spPr>
        <a:xfrm>
          <a:off x="0" y="467075520"/>
          <a:ext cx="7302139" cy="6417955"/>
        </a:xfrm>
        <a:prstGeom prst="rect">
          <a:avLst/>
        </a:prstGeom>
      </xdr:spPr>
    </xdr:pic>
    <xdr:clientData/>
  </xdr:twoCellAnchor>
  <xdr:twoCellAnchor editAs="oneCell">
    <xdr:from>
      <xdr:col>0</xdr:col>
      <xdr:colOff>0</xdr:colOff>
      <xdr:row>2591</xdr:row>
      <xdr:rowOff>0</xdr:rowOff>
    </xdr:from>
    <xdr:to>
      <xdr:col>12</xdr:col>
      <xdr:colOff>139339</xdr:colOff>
      <xdr:row>2626</xdr:row>
      <xdr:rowOff>17155</xdr:rowOff>
    </xdr:to>
    <xdr:pic>
      <xdr:nvPicPr>
        <xdr:cNvPr id="76" name="図 75"/>
        <xdr:cNvPicPr>
          <a:picLocks noChangeAspect="1"/>
        </xdr:cNvPicPr>
      </xdr:nvPicPr>
      <xdr:blipFill>
        <a:blip xmlns:r="http://schemas.openxmlformats.org/officeDocument/2006/relationships" r:embed="rId72" cstate="print"/>
        <a:stretch>
          <a:fillRect/>
        </a:stretch>
      </xdr:blipFill>
      <xdr:spPr>
        <a:xfrm>
          <a:off x="0" y="473842080"/>
          <a:ext cx="7302139" cy="6417955"/>
        </a:xfrm>
        <a:prstGeom prst="rect">
          <a:avLst/>
        </a:prstGeom>
      </xdr:spPr>
    </xdr:pic>
    <xdr:clientData/>
  </xdr:twoCellAnchor>
  <xdr:twoCellAnchor editAs="oneCell">
    <xdr:from>
      <xdr:col>0</xdr:col>
      <xdr:colOff>0</xdr:colOff>
      <xdr:row>2628</xdr:row>
      <xdr:rowOff>0</xdr:rowOff>
    </xdr:from>
    <xdr:to>
      <xdr:col>12</xdr:col>
      <xdr:colOff>139339</xdr:colOff>
      <xdr:row>2663</xdr:row>
      <xdr:rowOff>17155</xdr:rowOff>
    </xdr:to>
    <xdr:pic>
      <xdr:nvPicPr>
        <xdr:cNvPr id="77" name="図 76"/>
        <xdr:cNvPicPr>
          <a:picLocks noChangeAspect="1"/>
        </xdr:cNvPicPr>
      </xdr:nvPicPr>
      <xdr:blipFill>
        <a:blip xmlns:r="http://schemas.openxmlformats.org/officeDocument/2006/relationships" r:embed="rId73" cstate="print"/>
        <a:stretch>
          <a:fillRect/>
        </a:stretch>
      </xdr:blipFill>
      <xdr:spPr>
        <a:xfrm>
          <a:off x="0" y="480608640"/>
          <a:ext cx="7302139" cy="6417955"/>
        </a:xfrm>
        <a:prstGeom prst="rect">
          <a:avLst/>
        </a:prstGeom>
      </xdr:spPr>
    </xdr:pic>
    <xdr:clientData/>
  </xdr:twoCellAnchor>
  <xdr:twoCellAnchor editAs="oneCell">
    <xdr:from>
      <xdr:col>0</xdr:col>
      <xdr:colOff>0</xdr:colOff>
      <xdr:row>2665</xdr:row>
      <xdr:rowOff>0</xdr:rowOff>
    </xdr:from>
    <xdr:to>
      <xdr:col>12</xdr:col>
      <xdr:colOff>139339</xdr:colOff>
      <xdr:row>2700</xdr:row>
      <xdr:rowOff>17155</xdr:rowOff>
    </xdr:to>
    <xdr:pic>
      <xdr:nvPicPr>
        <xdr:cNvPr id="78" name="図 77"/>
        <xdr:cNvPicPr>
          <a:picLocks noChangeAspect="1"/>
        </xdr:cNvPicPr>
      </xdr:nvPicPr>
      <xdr:blipFill>
        <a:blip xmlns:r="http://schemas.openxmlformats.org/officeDocument/2006/relationships" r:embed="rId74" cstate="print"/>
        <a:stretch>
          <a:fillRect/>
        </a:stretch>
      </xdr:blipFill>
      <xdr:spPr>
        <a:xfrm>
          <a:off x="0" y="487375200"/>
          <a:ext cx="7302139" cy="6417955"/>
        </a:xfrm>
        <a:prstGeom prst="rect">
          <a:avLst/>
        </a:prstGeom>
      </xdr:spPr>
    </xdr:pic>
    <xdr:clientData/>
  </xdr:twoCellAnchor>
  <xdr:twoCellAnchor editAs="oneCell">
    <xdr:from>
      <xdr:col>0</xdr:col>
      <xdr:colOff>0</xdr:colOff>
      <xdr:row>2702</xdr:row>
      <xdr:rowOff>0</xdr:rowOff>
    </xdr:from>
    <xdr:to>
      <xdr:col>12</xdr:col>
      <xdr:colOff>139339</xdr:colOff>
      <xdr:row>2737</xdr:row>
      <xdr:rowOff>17155</xdr:rowOff>
    </xdr:to>
    <xdr:pic>
      <xdr:nvPicPr>
        <xdr:cNvPr id="79" name="図 78"/>
        <xdr:cNvPicPr>
          <a:picLocks noChangeAspect="1"/>
        </xdr:cNvPicPr>
      </xdr:nvPicPr>
      <xdr:blipFill>
        <a:blip xmlns:r="http://schemas.openxmlformats.org/officeDocument/2006/relationships" r:embed="rId75" cstate="print"/>
        <a:stretch>
          <a:fillRect/>
        </a:stretch>
      </xdr:blipFill>
      <xdr:spPr>
        <a:xfrm>
          <a:off x="0" y="494141760"/>
          <a:ext cx="7302139" cy="6417955"/>
        </a:xfrm>
        <a:prstGeom prst="rect">
          <a:avLst/>
        </a:prstGeom>
      </xdr:spPr>
    </xdr:pic>
    <xdr:clientData/>
  </xdr:twoCellAnchor>
  <xdr:twoCellAnchor editAs="oneCell">
    <xdr:from>
      <xdr:col>0</xdr:col>
      <xdr:colOff>0</xdr:colOff>
      <xdr:row>2739</xdr:row>
      <xdr:rowOff>0</xdr:rowOff>
    </xdr:from>
    <xdr:to>
      <xdr:col>12</xdr:col>
      <xdr:colOff>139339</xdr:colOff>
      <xdr:row>2774</xdr:row>
      <xdr:rowOff>17155</xdr:rowOff>
    </xdr:to>
    <xdr:pic>
      <xdr:nvPicPr>
        <xdr:cNvPr id="80" name="図 79"/>
        <xdr:cNvPicPr>
          <a:picLocks noChangeAspect="1"/>
        </xdr:cNvPicPr>
      </xdr:nvPicPr>
      <xdr:blipFill>
        <a:blip xmlns:r="http://schemas.openxmlformats.org/officeDocument/2006/relationships" r:embed="rId76" cstate="print"/>
        <a:stretch>
          <a:fillRect/>
        </a:stretch>
      </xdr:blipFill>
      <xdr:spPr>
        <a:xfrm>
          <a:off x="0" y="500908320"/>
          <a:ext cx="7302139" cy="6417955"/>
        </a:xfrm>
        <a:prstGeom prst="rect">
          <a:avLst/>
        </a:prstGeom>
      </xdr:spPr>
    </xdr:pic>
    <xdr:clientData/>
  </xdr:twoCellAnchor>
  <xdr:twoCellAnchor editAs="oneCell">
    <xdr:from>
      <xdr:col>0</xdr:col>
      <xdr:colOff>0</xdr:colOff>
      <xdr:row>2776</xdr:row>
      <xdr:rowOff>0</xdr:rowOff>
    </xdr:from>
    <xdr:to>
      <xdr:col>12</xdr:col>
      <xdr:colOff>139339</xdr:colOff>
      <xdr:row>2811</xdr:row>
      <xdr:rowOff>17155</xdr:rowOff>
    </xdr:to>
    <xdr:pic>
      <xdr:nvPicPr>
        <xdr:cNvPr id="81" name="図 80"/>
        <xdr:cNvPicPr>
          <a:picLocks noChangeAspect="1"/>
        </xdr:cNvPicPr>
      </xdr:nvPicPr>
      <xdr:blipFill>
        <a:blip xmlns:r="http://schemas.openxmlformats.org/officeDocument/2006/relationships" r:embed="rId77" cstate="print"/>
        <a:stretch>
          <a:fillRect/>
        </a:stretch>
      </xdr:blipFill>
      <xdr:spPr>
        <a:xfrm>
          <a:off x="0" y="507674880"/>
          <a:ext cx="7302139" cy="6417955"/>
        </a:xfrm>
        <a:prstGeom prst="rect">
          <a:avLst/>
        </a:prstGeom>
      </xdr:spPr>
    </xdr:pic>
    <xdr:clientData/>
  </xdr:twoCellAnchor>
  <xdr:twoCellAnchor editAs="oneCell">
    <xdr:from>
      <xdr:col>0</xdr:col>
      <xdr:colOff>0</xdr:colOff>
      <xdr:row>2813</xdr:row>
      <xdr:rowOff>0</xdr:rowOff>
    </xdr:from>
    <xdr:to>
      <xdr:col>12</xdr:col>
      <xdr:colOff>139339</xdr:colOff>
      <xdr:row>2848</xdr:row>
      <xdr:rowOff>17155</xdr:rowOff>
    </xdr:to>
    <xdr:pic>
      <xdr:nvPicPr>
        <xdr:cNvPr id="82" name="図 81"/>
        <xdr:cNvPicPr>
          <a:picLocks noChangeAspect="1"/>
        </xdr:cNvPicPr>
      </xdr:nvPicPr>
      <xdr:blipFill>
        <a:blip xmlns:r="http://schemas.openxmlformats.org/officeDocument/2006/relationships" r:embed="rId78" cstate="print"/>
        <a:stretch>
          <a:fillRect/>
        </a:stretch>
      </xdr:blipFill>
      <xdr:spPr>
        <a:xfrm>
          <a:off x="0" y="514441440"/>
          <a:ext cx="7302139" cy="6417955"/>
        </a:xfrm>
        <a:prstGeom prst="rect">
          <a:avLst/>
        </a:prstGeom>
      </xdr:spPr>
    </xdr:pic>
    <xdr:clientData/>
  </xdr:twoCellAnchor>
  <xdr:twoCellAnchor editAs="oneCell">
    <xdr:from>
      <xdr:col>0</xdr:col>
      <xdr:colOff>0</xdr:colOff>
      <xdr:row>2850</xdr:row>
      <xdr:rowOff>0</xdr:rowOff>
    </xdr:from>
    <xdr:to>
      <xdr:col>12</xdr:col>
      <xdr:colOff>139339</xdr:colOff>
      <xdr:row>2885</xdr:row>
      <xdr:rowOff>17155</xdr:rowOff>
    </xdr:to>
    <xdr:pic>
      <xdr:nvPicPr>
        <xdr:cNvPr id="83" name="図 82"/>
        <xdr:cNvPicPr>
          <a:picLocks noChangeAspect="1"/>
        </xdr:cNvPicPr>
      </xdr:nvPicPr>
      <xdr:blipFill>
        <a:blip xmlns:r="http://schemas.openxmlformats.org/officeDocument/2006/relationships" r:embed="rId79" cstate="print"/>
        <a:stretch>
          <a:fillRect/>
        </a:stretch>
      </xdr:blipFill>
      <xdr:spPr>
        <a:xfrm>
          <a:off x="0" y="521208000"/>
          <a:ext cx="7302139" cy="6417955"/>
        </a:xfrm>
        <a:prstGeom prst="rect">
          <a:avLst/>
        </a:prstGeom>
      </xdr:spPr>
    </xdr:pic>
    <xdr:clientData/>
  </xdr:twoCellAnchor>
  <xdr:twoCellAnchor editAs="oneCell">
    <xdr:from>
      <xdr:col>0</xdr:col>
      <xdr:colOff>0</xdr:colOff>
      <xdr:row>2887</xdr:row>
      <xdr:rowOff>0</xdr:rowOff>
    </xdr:from>
    <xdr:to>
      <xdr:col>12</xdr:col>
      <xdr:colOff>139339</xdr:colOff>
      <xdr:row>2922</xdr:row>
      <xdr:rowOff>17155</xdr:rowOff>
    </xdr:to>
    <xdr:pic>
      <xdr:nvPicPr>
        <xdr:cNvPr id="84" name="図 83"/>
        <xdr:cNvPicPr>
          <a:picLocks noChangeAspect="1"/>
        </xdr:cNvPicPr>
      </xdr:nvPicPr>
      <xdr:blipFill>
        <a:blip xmlns:r="http://schemas.openxmlformats.org/officeDocument/2006/relationships" r:embed="rId80" cstate="print"/>
        <a:stretch>
          <a:fillRect/>
        </a:stretch>
      </xdr:blipFill>
      <xdr:spPr>
        <a:xfrm>
          <a:off x="0" y="527974560"/>
          <a:ext cx="7302139" cy="6417955"/>
        </a:xfrm>
        <a:prstGeom prst="rect">
          <a:avLst/>
        </a:prstGeom>
      </xdr:spPr>
    </xdr:pic>
    <xdr:clientData/>
  </xdr:twoCellAnchor>
  <xdr:twoCellAnchor editAs="oneCell">
    <xdr:from>
      <xdr:col>0</xdr:col>
      <xdr:colOff>0</xdr:colOff>
      <xdr:row>2924</xdr:row>
      <xdr:rowOff>0</xdr:rowOff>
    </xdr:from>
    <xdr:to>
      <xdr:col>12</xdr:col>
      <xdr:colOff>139339</xdr:colOff>
      <xdr:row>2959</xdr:row>
      <xdr:rowOff>17155</xdr:rowOff>
    </xdr:to>
    <xdr:pic>
      <xdr:nvPicPr>
        <xdr:cNvPr id="85" name="図 84"/>
        <xdr:cNvPicPr>
          <a:picLocks noChangeAspect="1"/>
        </xdr:cNvPicPr>
      </xdr:nvPicPr>
      <xdr:blipFill>
        <a:blip xmlns:r="http://schemas.openxmlformats.org/officeDocument/2006/relationships" r:embed="rId81" cstate="print"/>
        <a:stretch>
          <a:fillRect/>
        </a:stretch>
      </xdr:blipFill>
      <xdr:spPr>
        <a:xfrm>
          <a:off x="0" y="534741120"/>
          <a:ext cx="7302139" cy="6417955"/>
        </a:xfrm>
        <a:prstGeom prst="rect">
          <a:avLst/>
        </a:prstGeom>
      </xdr:spPr>
    </xdr:pic>
    <xdr:clientData/>
  </xdr:twoCellAnchor>
  <xdr:twoCellAnchor editAs="oneCell">
    <xdr:from>
      <xdr:col>0</xdr:col>
      <xdr:colOff>0</xdr:colOff>
      <xdr:row>2961</xdr:row>
      <xdr:rowOff>0</xdr:rowOff>
    </xdr:from>
    <xdr:to>
      <xdr:col>12</xdr:col>
      <xdr:colOff>139339</xdr:colOff>
      <xdr:row>2996</xdr:row>
      <xdr:rowOff>17155</xdr:rowOff>
    </xdr:to>
    <xdr:pic>
      <xdr:nvPicPr>
        <xdr:cNvPr id="86" name="図 85"/>
        <xdr:cNvPicPr>
          <a:picLocks noChangeAspect="1"/>
        </xdr:cNvPicPr>
      </xdr:nvPicPr>
      <xdr:blipFill>
        <a:blip xmlns:r="http://schemas.openxmlformats.org/officeDocument/2006/relationships" r:embed="rId82" cstate="print"/>
        <a:stretch>
          <a:fillRect/>
        </a:stretch>
      </xdr:blipFill>
      <xdr:spPr>
        <a:xfrm>
          <a:off x="0" y="541507680"/>
          <a:ext cx="7302139" cy="6417955"/>
        </a:xfrm>
        <a:prstGeom prst="rect">
          <a:avLst/>
        </a:prstGeom>
      </xdr:spPr>
    </xdr:pic>
    <xdr:clientData/>
  </xdr:twoCellAnchor>
  <xdr:twoCellAnchor editAs="oneCell">
    <xdr:from>
      <xdr:col>0</xdr:col>
      <xdr:colOff>0</xdr:colOff>
      <xdr:row>2998</xdr:row>
      <xdr:rowOff>0</xdr:rowOff>
    </xdr:from>
    <xdr:to>
      <xdr:col>12</xdr:col>
      <xdr:colOff>139339</xdr:colOff>
      <xdr:row>3033</xdr:row>
      <xdr:rowOff>17155</xdr:rowOff>
    </xdr:to>
    <xdr:pic>
      <xdr:nvPicPr>
        <xdr:cNvPr id="87" name="図 86"/>
        <xdr:cNvPicPr>
          <a:picLocks noChangeAspect="1"/>
        </xdr:cNvPicPr>
      </xdr:nvPicPr>
      <xdr:blipFill>
        <a:blip xmlns:r="http://schemas.openxmlformats.org/officeDocument/2006/relationships" r:embed="rId83" cstate="print"/>
        <a:stretch>
          <a:fillRect/>
        </a:stretch>
      </xdr:blipFill>
      <xdr:spPr>
        <a:xfrm>
          <a:off x="0" y="548274240"/>
          <a:ext cx="7302139" cy="6417955"/>
        </a:xfrm>
        <a:prstGeom prst="rect">
          <a:avLst/>
        </a:prstGeom>
      </xdr:spPr>
    </xdr:pic>
    <xdr:clientData/>
  </xdr:twoCellAnchor>
  <xdr:twoCellAnchor editAs="oneCell">
    <xdr:from>
      <xdr:col>0</xdr:col>
      <xdr:colOff>0</xdr:colOff>
      <xdr:row>3035</xdr:row>
      <xdr:rowOff>0</xdr:rowOff>
    </xdr:from>
    <xdr:to>
      <xdr:col>12</xdr:col>
      <xdr:colOff>139339</xdr:colOff>
      <xdr:row>3070</xdr:row>
      <xdr:rowOff>17155</xdr:rowOff>
    </xdr:to>
    <xdr:pic>
      <xdr:nvPicPr>
        <xdr:cNvPr id="88" name="図 87"/>
        <xdr:cNvPicPr>
          <a:picLocks noChangeAspect="1"/>
        </xdr:cNvPicPr>
      </xdr:nvPicPr>
      <xdr:blipFill>
        <a:blip xmlns:r="http://schemas.openxmlformats.org/officeDocument/2006/relationships" r:embed="rId84" cstate="print"/>
        <a:stretch>
          <a:fillRect/>
        </a:stretch>
      </xdr:blipFill>
      <xdr:spPr>
        <a:xfrm>
          <a:off x="0" y="555040800"/>
          <a:ext cx="7302139" cy="6417955"/>
        </a:xfrm>
        <a:prstGeom prst="rect">
          <a:avLst/>
        </a:prstGeom>
      </xdr:spPr>
    </xdr:pic>
    <xdr:clientData/>
  </xdr:twoCellAnchor>
  <xdr:twoCellAnchor editAs="oneCell">
    <xdr:from>
      <xdr:col>0</xdr:col>
      <xdr:colOff>0</xdr:colOff>
      <xdr:row>3072</xdr:row>
      <xdr:rowOff>0</xdr:rowOff>
    </xdr:from>
    <xdr:to>
      <xdr:col>12</xdr:col>
      <xdr:colOff>139339</xdr:colOff>
      <xdr:row>3107</xdr:row>
      <xdr:rowOff>17155</xdr:rowOff>
    </xdr:to>
    <xdr:pic>
      <xdr:nvPicPr>
        <xdr:cNvPr id="89" name="図 88"/>
        <xdr:cNvPicPr>
          <a:picLocks noChangeAspect="1"/>
        </xdr:cNvPicPr>
      </xdr:nvPicPr>
      <xdr:blipFill>
        <a:blip xmlns:r="http://schemas.openxmlformats.org/officeDocument/2006/relationships" r:embed="rId85" cstate="print"/>
        <a:stretch>
          <a:fillRect/>
        </a:stretch>
      </xdr:blipFill>
      <xdr:spPr>
        <a:xfrm>
          <a:off x="0" y="561807360"/>
          <a:ext cx="7302139" cy="6417955"/>
        </a:xfrm>
        <a:prstGeom prst="rect">
          <a:avLst/>
        </a:prstGeom>
      </xdr:spPr>
    </xdr:pic>
    <xdr:clientData/>
  </xdr:twoCellAnchor>
  <xdr:twoCellAnchor editAs="oneCell">
    <xdr:from>
      <xdr:col>0</xdr:col>
      <xdr:colOff>0</xdr:colOff>
      <xdr:row>3109</xdr:row>
      <xdr:rowOff>0</xdr:rowOff>
    </xdr:from>
    <xdr:to>
      <xdr:col>12</xdr:col>
      <xdr:colOff>139339</xdr:colOff>
      <xdr:row>3144</xdr:row>
      <xdr:rowOff>17155</xdr:rowOff>
    </xdr:to>
    <xdr:pic>
      <xdr:nvPicPr>
        <xdr:cNvPr id="90" name="図 89"/>
        <xdr:cNvPicPr>
          <a:picLocks noChangeAspect="1"/>
        </xdr:cNvPicPr>
      </xdr:nvPicPr>
      <xdr:blipFill>
        <a:blip xmlns:r="http://schemas.openxmlformats.org/officeDocument/2006/relationships" r:embed="rId86" cstate="print"/>
        <a:stretch>
          <a:fillRect/>
        </a:stretch>
      </xdr:blipFill>
      <xdr:spPr>
        <a:xfrm>
          <a:off x="0" y="568573920"/>
          <a:ext cx="7302139" cy="6417955"/>
        </a:xfrm>
        <a:prstGeom prst="rect">
          <a:avLst/>
        </a:prstGeom>
      </xdr:spPr>
    </xdr:pic>
    <xdr:clientData/>
  </xdr:twoCellAnchor>
  <xdr:twoCellAnchor editAs="oneCell">
    <xdr:from>
      <xdr:col>0</xdr:col>
      <xdr:colOff>0</xdr:colOff>
      <xdr:row>3146</xdr:row>
      <xdr:rowOff>0</xdr:rowOff>
    </xdr:from>
    <xdr:to>
      <xdr:col>12</xdr:col>
      <xdr:colOff>139339</xdr:colOff>
      <xdr:row>3181</xdr:row>
      <xdr:rowOff>17155</xdr:rowOff>
    </xdr:to>
    <xdr:pic>
      <xdr:nvPicPr>
        <xdr:cNvPr id="91" name="図 90"/>
        <xdr:cNvPicPr>
          <a:picLocks noChangeAspect="1"/>
        </xdr:cNvPicPr>
      </xdr:nvPicPr>
      <xdr:blipFill>
        <a:blip xmlns:r="http://schemas.openxmlformats.org/officeDocument/2006/relationships" r:embed="rId87" cstate="print"/>
        <a:stretch>
          <a:fillRect/>
        </a:stretch>
      </xdr:blipFill>
      <xdr:spPr>
        <a:xfrm>
          <a:off x="0" y="575340480"/>
          <a:ext cx="7302139" cy="6417955"/>
        </a:xfrm>
        <a:prstGeom prst="rect">
          <a:avLst/>
        </a:prstGeom>
      </xdr:spPr>
    </xdr:pic>
    <xdr:clientData/>
  </xdr:twoCellAnchor>
  <xdr:twoCellAnchor editAs="oneCell">
    <xdr:from>
      <xdr:col>0</xdr:col>
      <xdr:colOff>0</xdr:colOff>
      <xdr:row>3183</xdr:row>
      <xdr:rowOff>0</xdr:rowOff>
    </xdr:from>
    <xdr:to>
      <xdr:col>12</xdr:col>
      <xdr:colOff>139339</xdr:colOff>
      <xdr:row>3218</xdr:row>
      <xdr:rowOff>17155</xdr:rowOff>
    </xdr:to>
    <xdr:pic>
      <xdr:nvPicPr>
        <xdr:cNvPr id="92" name="図 91"/>
        <xdr:cNvPicPr>
          <a:picLocks noChangeAspect="1"/>
        </xdr:cNvPicPr>
      </xdr:nvPicPr>
      <xdr:blipFill>
        <a:blip xmlns:r="http://schemas.openxmlformats.org/officeDocument/2006/relationships" r:embed="rId88" cstate="print"/>
        <a:stretch>
          <a:fillRect/>
        </a:stretch>
      </xdr:blipFill>
      <xdr:spPr>
        <a:xfrm>
          <a:off x="0" y="582107040"/>
          <a:ext cx="7302139" cy="6417955"/>
        </a:xfrm>
        <a:prstGeom prst="rect">
          <a:avLst/>
        </a:prstGeom>
      </xdr:spPr>
    </xdr:pic>
    <xdr:clientData/>
  </xdr:twoCellAnchor>
  <xdr:twoCellAnchor editAs="oneCell">
    <xdr:from>
      <xdr:col>0</xdr:col>
      <xdr:colOff>0</xdr:colOff>
      <xdr:row>3220</xdr:row>
      <xdr:rowOff>0</xdr:rowOff>
    </xdr:from>
    <xdr:to>
      <xdr:col>12</xdr:col>
      <xdr:colOff>139339</xdr:colOff>
      <xdr:row>3255</xdr:row>
      <xdr:rowOff>17155</xdr:rowOff>
    </xdr:to>
    <xdr:pic>
      <xdr:nvPicPr>
        <xdr:cNvPr id="93" name="図 92"/>
        <xdr:cNvPicPr>
          <a:picLocks noChangeAspect="1"/>
        </xdr:cNvPicPr>
      </xdr:nvPicPr>
      <xdr:blipFill>
        <a:blip xmlns:r="http://schemas.openxmlformats.org/officeDocument/2006/relationships" r:embed="rId89" cstate="print"/>
        <a:stretch>
          <a:fillRect/>
        </a:stretch>
      </xdr:blipFill>
      <xdr:spPr>
        <a:xfrm>
          <a:off x="0" y="588873600"/>
          <a:ext cx="7302139" cy="6417955"/>
        </a:xfrm>
        <a:prstGeom prst="rect">
          <a:avLst/>
        </a:prstGeom>
      </xdr:spPr>
    </xdr:pic>
    <xdr:clientData/>
  </xdr:twoCellAnchor>
  <xdr:twoCellAnchor editAs="oneCell">
    <xdr:from>
      <xdr:col>0</xdr:col>
      <xdr:colOff>0</xdr:colOff>
      <xdr:row>3257</xdr:row>
      <xdr:rowOff>0</xdr:rowOff>
    </xdr:from>
    <xdr:to>
      <xdr:col>12</xdr:col>
      <xdr:colOff>139339</xdr:colOff>
      <xdr:row>3292</xdr:row>
      <xdr:rowOff>17155</xdr:rowOff>
    </xdr:to>
    <xdr:pic>
      <xdr:nvPicPr>
        <xdr:cNvPr id="94" name="図 93"/>
        <xdr:cNvPicPr>
          <a:picLocks noChangeAspect="1"/>
        </xdr:cNvPicPr>
      </xdr:nvPicPr>
      <xdr:blipFill>
        <a:blip xmlns:r="http://schemas.openxmlformats.org/officeDocument/2006/relationships" r:embed="rId90" cstate="print"/>
        <a:stretch>
          <a:fillRect/>
        </a:stretch>
      </xdr:blipFill>
      <xdr:spPr>
        <a:xfrm>
          <a:off x="0" y="595640160"/>
          <a:ext cx="7302139" cy="6417955"/>
        </a:xfrm>
        <a:prstGeom prst="rect">
          <a:avLst/>
        </a:prstGeom>
      </xdr:spPr>
    </xdr:pic>
    <xdr:clientData/>
  </xdr:twoCellAnchor>
  <xdr:twoCellAnchor editAs="oneCell">
    <xdr:from>
      <xdr:col>0</xdr:col>
      <xdr:colOff>0</xdr:colOff>
      <xdr:row>3294</xdr:row>
      <xdr:rowOff>0</xdr:rowOff>
    </xdr:from>
    <xdr:to>
      <xdr:col>12</xdr:col>
      <xdr:colOff>139339</xdr:colOff>
      <xdr:row>3329</xdr:row>
      <xdr:rowOff>17155</xdr:rowOff>
    </xdr:to>
    <xdr:pic>
      <xdr:nvPicPr>
        <xdr:cNvPr id="95" name="図 94"/>
        <xdr:cNvPicPr>
          <a:picLocks noChangeAspect="1"/>
        </xdr:cNvPicPr>
      </xdr:nvPicPr>
      <xdr:blipFill>
        <a:blip xmlns:r="http://schemas.openxmlformats.org/officeDocument/2006/relationships" r:embed="rId91" cstate="print"/>
        <a:stretch>
          <a:fillRect/>
        </a:stretch>
      </xdr:blipFill>
      <xdr:spPr>
        <a:xfrm>
          <a:off x="0" y="602406720"/>
          <a:ext cx="7302139" cy="6417955"/>
        </a:xfrm>
        <a:prstGeom prst="rect">
          <a:avLst/>
        </a:prstGeom>
      </xdr:spPr>
    </xdr:pic>
    <xdr:clientData/>
  </xdr:twoCellAnchor>
  <xdr:twoCellAnchor editAs="oneCell">
    <xdr:from>
      <xdr:col>0</xdr:col>
      <xdr:colOff>0</xdr:colOff>
      <xdr:row>3331</xdr:row>
      <xdr:rowOff>0</xdr:rowOff>
    </xdr:from>
    <xdr:to>
      <xdr:col>12</xdr:col>
      <xdr:colOff>139339</xdr:colOff>
      <xdr:row>3366</xdr:row>
      <xdr:rowOff>17155</xdr:rowOff>
    </xdr:to>
    <xdr:pic>
      <xdr:nvPicPr>
        <xdr:cNvPr id="96" name="図 95"/>
        <xdr:cNvPicPr>
          <a:picLocks noChangeAspect="1"/>
        </xdr:cNvPicPr>
      </xdr:nvPicPr>
      <xdr:blipFill>
        <a:blip xmlns:r="http://schemas.openxmlformats.org/officeDocument/2006/relationships" r:embed="rId92" cstate="print"/>
        <a:stretch>
          <a:fillRect/>
        </a:stretch>
      </xdr:blipFill>
      <xdr:spPr>
        <a:xfrm>
          <a:off x="0" y="609173280"/>
          <a:ext cx="7302139" cy="6417955"/>
        </a:xfrm>
        <a:prstGeom prst="rect">
          <a:avLst/>
        </a:prstGeom>
      </xdr:spPr>
    </xdr:pic>
    <xdr:clientData/>
  </xdr:twoCellAnchor>
  <xdr:twoCellAnchor editAs="oneCell">
    <xdr:from>
      <xdr:col>0</xdr:col>
      <xdr:colOff>0</xdr:colOff>
      <xdr:row>3368</xdr:row>
      <xdr:rowOff>0</xdr:rowOff>
    </xdr:from>
    <xdr:to>
      <xdr:col>12</xdr:col>
      <xdr:colOff>139339</xdr:colOff>
      <xdr:row>3403</xdr:row>
      <xdr:rowOff>17155</xdr:rowOff>
    </xdr:to>
    <xdr:pic>
      <xdr:nvPicPr>
        <xdr:cNvPr id="97" name="図 96"/>
        <xdr:cNvPicPr>
          <a:picLocks noChangeAspect="1"/>
        </xdr:cNvPicPr>
      </xdr:nvPicPr>
      <xdr:blipFill>
        <a:blip xmlns:r="http://schemas.openxmlformats.org/officeDocument/2006/relationships" r:embed="rId93" cstate="print"/>
        <a:stretch>
          <a:fillRect/>
        </a:stretch>
      </xdr:blipFill>
      <xdr:spPr>
        <a:xfrm>
          <a:off x="0" y="615939840"/>
          <a:ext cx="7302139" cy="6417955"/>
        </a:xfrm>
        <a:prstGeom prst="rect">
          <a:avLst/>
        </a:prstGeom>
      </xdr:spPr>
    </xdr:pic>
    <xdr:clientData/>
  </xdr:twoCellAnchor>
  <xdr:twoCellAnchor editAs="oneCell">
    <xdr:from>
      <xdr:col>0</xdr:col>
      <xdr:colOff>0</xdr:colOff>
      <xdr:row>3405</xdr:row>
      <xdr:rowOff>0</xdr:rowOff>
    </xdr:from>
    <xdr:to>
      <xdr:col>12</xdr:col>
      <xdr:colOff>139339</xdr:colOff>
      <xdr:row>3440</xdr:row>
      <xdr:rowOff>17155</xdr:rowOff>
    </xdr:to>
    <xdr:pic>
      <xdr:nvPicPr>
        <xdr:cNvPr id="98" name="図 97"/>
        <xdr:cNvPicPr>
          <a:picLocks noChangeAspect="1"/>
        </xdr:cNvPicPr>
      </xdr:nvPicPr>
      <xdr:blipFill>
        <a:blip xmlns:r="http://schemas.openxmlformats.org/officeDocument/2006/relationships" r:embed="rId94" cstate="print"/>
        <a:stretch>
          <a:fillRect/>
        </a:stretch>
      </xdr:blipFill>
      <xdr:spPr>
        <a:xfrm>
          <a:off x="0" y="622706400"/>
          <a:ext cx="7302139" cy="6417955"/>
        </a:xfrm>
        <a:prstGeom prst="rect">
          <a:avLst/>
        </a:prstGeom>
      </xdr:spPr>
    </xdr:pic>
    <xdr:clientData/>
  </xdr:twoCellAnchor>
  <xdr:twoCellAnchor editAs="oneCell">
    <xdr:from>
      <xdr:col>0</xdr:col>
      <xdr:colOff>0</xdr:colOff>
      <xdr:row>3442</xdr:row>
      <xdr:rowOff>0</xdr:rowOff>
    </xdr:from>
    <xdr:to>
      <xdr:col>12</xdr:col>
      <xdr:colOff>139339</xdr:colOff>
      <xdr:row>3477</xdr:row>
      <xdr:rowOff>17155</xdr:rowOff>
    </xdr:to>
    <xdr:pic>
      <xdr:nvPicPr>
        <xdr:cNvPr id="99" name="図 98"/>
        <xdr:cNvPicPr>
          <a:picLocks noChangeAspect="1"/>
        </xdr:cNvPicPr>
      </xdr:nvPicPr>
      <xdr:blipFill>
        <a:blip xmlns:r="http://schemas.openxmlformats.org/officeDocument/2006/relationships" r:embed="rId95" cstate="print"/>
        <a:stretch>
          <a:fillRect/>
        </a:stretch>
      </xdr:blipFill>
      <xdr:spPr>
        <a:xfrm>
          <a:off x="0" y="629472960"/>
          <a:ext cx="7302139" cy="6417955"/>
        </a:xfrm>
        <a:prstGeom prst="rect">
          <a:avLst/>
        </a:prstGeom>
      </xdr:spPr>
    </xdr:pic>
    <xdr:clientData/>
  </xdr:twoCellAnchor>
  <xdr:twoCellAnchor editAs="oneCell">
    <xdr:from>
      <xdr:col>0</xdr:col>
      <xdr:colOff>0</xdr:colOff>
      <xdr:row>3479</xdr:row>
      <xdr:rowOff>0</xdr:rowOff>
    </xdr:from>
    <xdr:to>
      <xdr:col>12</xdr:col>
      <xdr:colOff>139339</xdr:colOff>
      <xdr:row>3514</xdr:row>
      <xdr:rowOff>17155</xdr:rowOff>
    </xdr:to>
    <xdr:pic>
      <xdr:nvPicPr>
        <xdr:cNvPr id="100" name="図 99"/>
        <xdr:cNvPicPr>
          <a:picLocks noChangeAspect="1"/>
        </xdr:cNvPicPr>
      </xdr:nvPicPr>
      <xdr:blipFill>
        <a:blip xmlns:r="http://schemas.openxmlformats.org/officeDocument/2006/relationships" r:embed="rId96" cstate="print"/>
        <a:stretch>
          <a:fillRect/>
        </a:stretch>
      </xdr:blipFill>
      <xdr:spPr>
        <a:xfrm>
          <a:off x="0" y="636239520"/>
          <a:ext cx="7302139" cy="6417955"/>
        </a:xfrm>
        <a:prstGeom prst="rect">
          <a:avLst/>
        </a:prstGeom>
      </xdr:spPr>
    </xdr:pic>
    <xdr:clientData/>
  </xdr:twoCellAnchor>
  <xdr:twoCellAnchor editAs="oneCell">
    <xdr:from>
      <xdr:col>0</xdr:col>
      <xdr:colOff>0</xdr:colOff>
      <xdr:row>3516</xdr:row>
      <xdr:rowOff>0</xdr:rowOff>
    </xdr:from>
    <xdr:to>
      <xdr:col>12</xdr:col>
      <xdr:colOff>139339</xdr:colOff>
      <xdr:row>3551</xdr:row>
      <xdr:rowOff>17155</xdr:rowOff>
    </xdr:to>
    <xdr:pic>
      <xdr:nvPicPr>
        <xdr:cNvPr id="101" name="図 100"/>
        <xdr:cNvPicPr>
          <a:picLocks noChangeAspect="1"/>
        </xdr:cNvPicPr>
      </xdr:nvPicPr>
      <xdr:blipFill>
        <a:blip xmlns:r="http://schemas.openxmlformats.org/officeDocument/2006/relationships" r:embed="rId97" cstate="print"/>
        <a:stretch>
          <a:fillRect/>
        </a:stretch>
      </xdr:blipFill>
      <xdr:spPr>
        <a:xfrm>
          <a:off x="0" y="643006080"/>
          <a:ext cx="7302139" cy="6417955"/>
        </a:xfrm>
        <a:prstGeom prst="rect">
          <a:avLst/>
        </a:prstGeom>
      </xdr:spPr>
    </xdr:pic>
    <xdr:clientData/>
  </xdr:twoCellAnchor>
  <xdr:twoCellAnchor editAs="oneCell">
    <xdr:from>
      <xdr:col>0</xdr:col>
      <xdr:colOff>0</xdr:colOff>
      <xdr:row>3553</xdr:row>
      <xdr:rowOff>0</xdr:rowOff>
    </xdr:from>
    <xdr:to>
      <xdr:col>12</xdr:col>
      <xdr:colOff>139339</xdr:colOff>
      <xdr:row>3588</xdr:row>
      <xdr:rowOff>17155</xdr:rowOff>
    </xdr:to>
    <xdr:pic>
      <xdr:nvPicPr>
        <xdr:cNvPr id="102" name="図 101"/>
        <xdr:cNvPicPr>
          <a:picLocks noChangeAspect="1"/>
        </xdr:cNvPicPr>
      </xdr:nvPicPr>
      <xdr:blipFill>
        <a:blip xmlns:r="http://schemas.openxmlformats.org/officeDocument/2006/relationships" r:embed="rId98" cstate="print"/>
        <a:stretch>
          <a:fillRect/>
        </a:stretch>
      </xdr:blipFill>
      <xdr:spPr>
        <a:xfrm>
          <a:off x="0" y="649772640"/>
          <a:ext cx="7302139" cy="6417955"/>
        </a:xfrm>
        <a:prstGeom prst="rect">
          <a:avLst/>
        </a:prstGeom>
      </xdr:spPr>
    </xdr:pic>
    <xdr:clientData/>
  </xdr:twoCellAnchor>
  <xdr:twoCellAnchor editAs="oneCell">
    <xdr:from>
      <xdr:col>0</xdr:col>
      <xdr:colOff>0</xdr:colOff>
      <xdr:row>3590</xdr:row>
      <xdr:rowOff>0</xdr:rowOff>
    </xdr:from>
    <xdr:to>
      <xdr:col>12</xdr:col>
      <xdr:colOff>139339</xdr:colOff>
      <xdr:row>3625</xdr:row>
      <xdr:rowOff>17155</xdr:rowOff>
    </xdr:to>
    <xdr:pic>
      <xdr:nvPicPr>
        <xdr:cNvPr id="103" name="図 102"/>
        <xdr:cNvPicPr>
          <a:picLocks noChangeAspect="1"/>
        </xdr:cNvPicPr>
      </xdr:nvPicPr>
      <xdr:blipFill>
        <a:blip xmlns:r="http://schemas.openxmlformats.org/officeDocument/2006/relationships" r:embed="rId99" cstate="print"/>
        <a:stretch>
          <a:fillRect/>
        </a:stretch>
      </xdr:blipFill>
      <xdr:spPr>
        <a:xfrm>
          <a:off x="0" y="656539200"/>
          <a:ext cx="7302139" cy="6417955"/>
        </a:xfrm>
        <a:prstGeom prst="rect">
          <a:avLst/>
        </a:prstGeom>
      </xdr:spPr>
    </xdr:pic>
    <xdr:clientData/>
  </xdr:twoCellAnchor>
  <xdr:twoCellAnchor editAs="oneCell">
    <xdr:from>
      <xdr:col>0</xdr:col>
      <xdr:colOff>0</xdr:colOff>
      <xdr:row>3627</xdr:row>
      <xdr:rowOff>0</xdr:rowOff>
    </xdr:from>
    <xdr:to>
      <xdr:col>12</xdr:col>
      <xdr:colOff>139339</xdr:colOff>
      <xdr:row>3662</xdr:row>
      <xdr:rowOff>17155</xdr:rowOff>
    </xdr:to>
    <xdr:pic>
      <xdr:nvPicPr>
        <xdr:cNvPr id="104" name="図 103"/>
        <xdr:cNvPicPr>
          <a:picLocks noChangeAspect="1"/>
        </xdr:cNvPicPr>
      </xdr:nvPicPr>
      <xdr:blipFill>
        <a:blip xmlns:r="http://schemas.openxmlformats.org/officeDocument/2006/relationships" r:embed="rId100" cstate="print"/>
        <a:stretch>
          <a:fillRect/>
        </a:stretch>
      </xdr:blipFill>
      <xdr:spPr>
        <a:xfrm>
          <a:off x="0" y="663305760"/>
          <a:ext cx="7302139" cy="6417955"/>
        </a:xfrm>
        <a:prstGeom prst="rect">
          <a:avLst/>
        </a:prstGeom>
      </xdr:spPr>
    </xdr:pic>
    <xdr:clientData/>
  </xdr:twoCellAnchor>
  <xdr:twoCellAnchor editAs="oneCell">
    <xdr:from>
      <xdr:col>0</xdr:col>
      <xdr:colOff>0</xdr:colOff>
      <xdr:row>3664</xdr:row>
      <xdr:rowOff>0</xdr:rowOff>
    </xdr:from>
    <xdr:to>
      <xdr:col>12</xdr:col>
      <xdr:colOff>139339</xdr:colOff>
      <xdr:row>3699</xdr:row>
      <xdr:rowOff>17155</xdr:rowOff>
    </xdr:to>
    <xdr:pic>
      <xdr:nvPicPr>
        <xdr:cNvPr id="105" name="図 104"/>
        <xdr:cNvPicPr>
          <a:picLocks noChangeAspect="1"/>
        </xdr:cNvPicPr>
      </xdr:nvPicPr>
      <xdr:blipFill>
        <a:blip xmlns:r="http://schemas.openxmlformats.org/officeDocument/2006/relationships" r:embed="rId101" cstate="print"/>
        <a:stretch>
          <a:fillRect/>
        </a:stretch>
      </xdr:blipFill>
      <xdr:spPr>
        <a:xfrm>
          <a:off x="0" y="670072320"/>
          <a:ext cx="7302139" cy="641795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2:B13"/>
  <sheetViews>
    <sheetView workbookViewId="0">
      <selection activeCell="A3" sqref="A3"/>
    </sheetView>
  </sheetViews>
  <sheetFormatPr defaultRowHeight="13.2"/>
  <sheetData>
    <row r="2" spans="1:2">
      <c r="A2" t="s">
        <v>49</v>
      </c>
    </row>
    <row r="3" spans="1:2">
      <c r="A3">
        <v>100000</v>
      </c>
    </row>
    <row r="5" spans="1:2">
      <c r="A5" t="s">
        <v>50</v>
      </c>
    </row>
    <row r="6" spans="1:2">
      <c r="A6" t="s">
        <v>57</v>
      </c>
      <c r="B6">
        <v>90</v>
      </c>
    </row>
    <row r="7" spans="1:2">
      <c r="A7" t="s">
        <v>56</v>
      </c>
      <c r="B7">
        <v>90</v>
      </c>
    </row>
    <row r="8" spans="1:2">
      <c r="A8" t="s">
        <v>54</v>
      </c>
      <c r="B8">
        <v>110</v>
      </c>
    </row>
    <row r="9" spans="1:2">
      <c r="A9" t="s">
        <v>52</v>
      </c>
      <c r="B9">
        <v>120</v>
      </c>
    </row>
    <row r="10" spans="1:2">
      <c r="A10" t="s">
        <v>53</v>
      </c>
      <c r="B10">
        <v>150</v>
      </c>
    </row>
    <row r="11" spans="1:2">
      <c r="A11" t="s">
        <v>58</v>
      </c>
      <c r="B11">
        <v>100</v>
      </c>
    </row>
    <row r="12" spans="1:2">
      <c r="A12" t="s">
        <v>55</v>
      </c>
      <c r="B12">
        <v>80</v>
      </c>
    </row>
    <row r="13" spans="1:2">
      <c r="A13" t="s">
        <v>51</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dimension ref="B2:Y109"/>
  <sheetViews>
    <sheetView tabSelected="1" zoomScale="120" zoomScaleNormal="120" workbookViewId="0">
      <pane ySplit="8" topLeftCell="A95" activePane="bottomLeft" state="frozen"/>
      <selection pane="bottomLeft" activeCell="C109" sqref="C109"/>
    </sheetView>
  </sheetViews>
  <sheetFormatPr defaultRowHeight="13.2"/>
  <cols>
    <col min="1" max="1" width="2.88671875" customWidth="1"/>
    <col min="2" max="18" width="6.6640625" customWidth="1"/>
    <col min="22" max="22" width="2.6640625" style="22" hidden="1" customWidth="1"/>
    <col min="23" max="23" width="2.5546875" hidden="1" customWidth="1"/>
    <col min="24" max="24" width="0" hidden="1" customWidth="1"/>
  </cols>
  <sheetData>
    <row r="2" spans="2:25">
      <c r="B2" s="51" t="s">
        <v>5</v>
      </c>
      <c r="C2" s="51"/>
      <c r="D2" s="53" t="s">
        <v>63</v>
      </c>
      <c r="E2" s="53"/>
      <c r="F2" s="51" t="s">
        <v>6</v>
      </c>
      <c r="G2" s="51"/>
      <c r="H2" s="55" t="s">
        <v>64</v>
      </c>
      <c r="I2" s="55"/>
      <c r="J2" s="51" t="s">
        <v>7</v>
      </c>
      <c r="K2" s="51"/>
      <c r="L2" s="52">
        <v>500000</v>
      </c>
      <c r="M2" s="53"/>
      <c r="N2" s="51" t="s">
        <v>8</v>
      </c>
      <c r="O2" s="51"/>
      <c r="P2" s="54">
        <f>SUM(L2,D4)</f>
        <v>799781.27234721952</v>
      </c>
      <c r="Q2" s="55"/>
      <c r="R2" s="1"/>
      <c r="S2" s="1"/>
      <c r="T2" s="1"/>
    </row>
    <row r="3" spans="2:25" ht="57" customHeight="1">
      <c r="B3" s="51" t="s">
        <v>9</v>
      </c>
      <c r="C3" s="51"/>
      <c r="D3" s="56" t="s">
        <v>62</v>
      </c>
      <c r="E3" s="56"/>
      <c r="F3" s="56"/>
      <c r="G3" s="56"/>
      <c r="H3" s="56"/>
      <c r="I3" s="56"/>
      <c r="J3" s="51" t="s">
        <v>10</v>
      </c>
      <c r="K3" s="51"/>
      <c r="L3" s="56" t="s">
        <v>66</v>
      </c>
      <c r="M3" s="57"/>
      <c r="N3" s="57"/>
      <c r="O3" s="57"/>
      <c r="P3" s="57"/>
      <c r="Q3" s="57"/>
      <c r="R3" s="1"/>
      <c r="S3" s="1"/>
    </row>
    <row r="4" spans="2:25">
      <c r="B4" s="51" t="s">
        <v>11</v>
      </c>
      <c r="C4" s="51"/>
      <c r="D4" s="58">
        <f>SUM($R$9:$S$993)</f>
        <v>299781.27234721946</v>
      </c>
      <c r="E4" s="58"/>
      <c r="F4" s="51" t="s">
        <v>12</v>
      </c>
      <c r="G4" s="51"/>
      <c r="H4" s="59">
        <f>SUM($T$9:$U$108)</f>
        <v>384.00000000000318</v>
      </c>
      <c r="I4" s="55"/>
      <c r="J4" s="60"/>
      <c r="K4" s="60"/>
      <c r="L4" s="54"/>
      <c r="M4" s="54"/>
      <c r="N4" s="60" t="s">
        <v>60</v>
      </c>
      <c r="O4" s="60"/>
      <c r="P4" s="61">
        <f>MAX(Y:Y)</f>
        <v>0.25774219740221171</v>
      </c>
      <c r="Q4" s="61"/>
      <c r="R4" s="1"/>
      <c r="S4" s="1"/>
      <c r="T4" s="1"/>
    </row>
    <row r="5" spans="2:25">
      <c r="B5" s="39" t="s">
        <v>15</v>
      </c>
      <c r="C5" s="2">
        <f>COUNTIF($R$9:$R$990,"&gt;0")</f>
        <v>51</v>
      </c>
      <c r="D5" s="38" t="s">
        <v>16</v>
      </c>
      <c r="E5" s="15">
        <f>COUNTIF($R$9:$R$990,"&lt;0")</f>
        <v>49</v>
      </c>
      <c r="F5" s="38" t="s">
        <v>17</v>
      </c>
      <c r="G5" s="2">
        <f>COUNTIF($R$9:$R$990,"=0")</f>
        <v>0</v>
      </c>
      <c r="H5" s="38" t="s">
        <v>18</v>
      </c>
      <c r="I5" s="3">
        <f>C5/SUM(C5,E5,G5)</f>
        <v>0.51</v>
      </c>
      <c r="J5" s="62" t="s">
        <v>19</v>
      </c>
      <c r="K5" s="51"/>
      <c r="L5" s="63">
        <f>MAX(V9:V993)</f>
        <v>8</v>
      </c>
      <c r="M5" s="64"/>
      <c r="N5" s="17" t="s">
        <v>20</v>
      </c>
      <c r="O5" s="9"/>
      <c r="P5" s="63">
        <f>MAX(W9:W993)</f>
        <v>5</v>
      </c>
      <c r="Q5" s="64"/>
      <c r="R5" s="1"/>
      <c r="S5" s="1"/>
      <c r="T5" s="1"/>
    </row>
    <row r="6" spans="2:25">
      <c r="B6" s="11"/>
      <c r="C6" s="13"/>
      <c r="D6" s="14"/>
      <c r="E6" s="10"/>
      <c r="F6" s="11"/>
      <c r="G6" s="10"/>
      <c r="H6" s="11"/>
      <c r="I6" s="16"/>
      <c r="J6" s="11"/>
      <c r="K6" s="11"/>
      <c r="L6" s="10"/>
      <c r="M6" s="10"/>
      <c r="N6" s="12"/>
      <c r="O6" s="12"/>
      <c r="P6" s="10"/>
      <c r="Q6" s="7"/>
      <c r="R6" s="1"/>
      <c r="S6" s="1"/>
      <c r="T6" s="1"/>
    </row>
    <row r="7" spans="2:25">
      <c r="B7" s="65" t="s">
        <v>21</v>
      </c>
      <c r="C7" s="67" t="s">
        <v>22</v>
      </c>
      <c r="D7" s="68"/>
      <c r="E7" s="71" t="s">
        <v>23</v>
      </c>
      <c r="F7" s="72"/>
      <c r="G7" s="72"/>
      <c r="H7" s="72"/>
      <c r="I7" s="73"/>
      <c r="J7" s="74" t="s">
        <v>24</v>
      </c>
      <c r="K7" s="75"/>
      <c r="L7" s="76"/>
      <c r="M7" s="77" t="s">
        <v>25</v>
      </c>
      <c r="N7" s="78" t="s">
        <v>26</v>
      </c>
      <c r="O7" s="79"/>
      <c r="P7" s="79"/>
      <c r="Q7" s="80"/>
      <c r="R7" s="81" t="s">
        <v>27</v>
      </c>
      <c r="S7" s="81"/>
      <c r="T7" s="81"/>
      <c r="U7" s="81"/>
    </row>
    <row r="8" spans="2:25">
      <c r="B8" s="66"/>
      <c r="C8" s="69"/>
      <c r="D8" s="70"/>
      <c r="E8" s="18" t="s">
        <v>28</v>
      </c>
      <c r="F8" s="18" t="s">
        <v>29</v>
      </c>
      <c r="G8" s="18" t="s">
        <v>30</v>
      </c>
      <c r="H8" s="82" t="s">
        <v>31</v>
      </c>
      <c r="I8" s="73"/>
      <c r="J8" s="4" t="s">
        <v>32</v>
      </c>
      <c r="K8" s="83" t="s">
        <v>33</v>
      </c>
      <c r="L8" s="76"/>
      <c r="M8" s="77"/>
      <c r="N8" s="5" t="s">
        <v>28</v>
      </c>
      <c r="O8" s="5" t="s">
        <v>29</v>
      </c>
      <c r="P8" s="84" t="s">
        <v>31</v>
      </c>
      <c r="Q8" s="80"/>
      <c r="R8" s="81" t="s">
        <v>34</v>
      </c>
      <c r="S8" s="81"/>
      <c r="T8" s="81" t="s">
        <v>32</v>
      </c>
      <c r="U8" s="81"/>
      <c r="Y8" t="s">
        <v>59</v>
      </c>
    </row>
    <row r="9" spans="2:25">
      <c r="B9" s="40">
        <v>1</v>
      </c>
      <c r="C9" s="85">
        <f>L2</f>
        <v>500000</v>
      </c>
      <c r="D9" s="85"/>
      <c r="E9" s="40">
        <v>2014</v>
      </c>
      <c r="F9" s="8">
        <v>43565</v>
      </c>
      <c r="G9" s="46" t="s">
        <v>3</v>
      </c>
      <c r="H9" s="86">
        <v>101.63</v>
      </c>
      <c r="I9" s="86"/>
      <c r="J9" s="40">
        <v>38</v>
      </c>
      <c r="K9" s="85">
        <f>IF(J9="","",C9*0.03)</f>
        <v>15000</v>
      </c>
      <c r="L9" s="85"/>
      <c r="M9" s="6">
        <f>IF(J9="","",(K9/J9)/LOOKUP(RIGHT($D$2,3),定数!$A$6:$A$13,定数!$B$6:$B$13))</f>
        <v>3.9473684210526319</v>
      </c>
      <c r="N9" s="40">
        <v>2014</v>
      </c>
      <c r="O9" s="8">
        <v>43569</v>
      </c>
      <c r="P9" s="86">
        <v>102.01</v>
      </c>
      <c r="Q9" s="86"/>
      <c r="R9" s="87">
        <f>IF(P9="","",T9*M9*LOOKUP(RIGHT($D$2,3),定数!$A$6:$A$13,定数!$B$6:$B$13))</f>
        <v>-15000.000000000384</v>
      </c>
      <c r="S9" s="87"/>
      <c r="T9" s="88">
        <f>IF(P9="","",IF(G9="買",(P9-H9),(H9-P9))*IF(RIGHT($D$2,3)="JPY",100,10000))</f>
        <v>-38.000000000000966</v>
      </c>
      <c r="U9" s="88"/>
      <c r="V9" s="1">
        <f>IF(T9&lt;&gt;"",IF(T9&gt;0,1+V8,0),"")</f>
        <v>0</v>
      </c>
      <c r="W9">
        <f>IF(T9&lt;&gt;"",IF(T9&lt;0,1+W8,0),"")</f>
        <v>1</v>
      </c>
    </row>
    <row r="10" spans="2:25">
      <c r="B10" s="40">
        <v>2</v>
      </c>
      <c r="C10" s="85">
        <f t="shared" ref="C10:C73" si="0">IF(R9="","",C9+R9)</f>
        <v>484999.99999999959</v>
      </c>
      <c r="D10" s="85"/>
      <c r="E10" s="40">
        <v>2014</v>
      </c>
      <c r="F10" s="8">
        <v>43572</v>
      </c>
      <c r="G10" s="46" t="s">
        <v>4</v>
      </c>
      <c r="H10" s="86">
        <v>102.28</v>
      </c>
      <c r="I10" s="86"/>
      <c r="J10" s="40">
        <v>28</v>
      </c>
      <c r="K10" s="89">
        <f>IF(J10="","",C10*0.03)</f>
        <v>14549.999999999987</v>
      </c>
      <c r="L10" s="90"/>
      <c r="M10" s="6">
        <f>IF(J10="","",(K10/J10)/LOOKUP(RIGHT($D$2,3),定数!$A$6:$A$13,定数!$B$6:$B$13))</f>
        <v>5.1964285714285667</v>
      </c>
      <c r="N10" s="40">
        <v>2014</v>
      </c>
      <c r="O10" s="8">
        <v>43576</v>
      </c>
      <c r="P10" s="86">
        <v>102.67</v>
      </c>
      <c r="Q10" s="86"/>
      <c r="R10" s="87">
        <f>IF(P10="","",T10*M10*LOOKUP(RIGHT($D$2,3),定数!$A$6:$A$13,定数!$B$6:$B$13))</f>
        <v>20266.071428571438</v>
      </c>
      <c r="S10" s="87"/>
      <c r="T10" s="88">
        <f>IF(P10="","",IF(G10="買",(P10-H10),(H10-P10))*IF(RIGHT($D$2,3)="JPY",100,10000))</f>
        <v>39.000000000000057</v>
      </c>
      <c r="U10" s="88"/>
      <c r="V10" s="22">
        <f t="shared" ref="V10:V73" si="1">IF(T10&lt;&gt;"",IF(T10&gt;0,1+V9,0),"")</f>
        <v>1</v>
      </c>
      <c r="W10">
        <f t="shared" ref="W10:W73" si="2">IF(T10&lt;&gt;"",IF(T10&lt;0,1+W9,0),"")</f>
        <v>0</v>
      </c>
      <c r="X10" s="41">
        <f>IF(C10&lt;&gt;"",MAX(C10,C9),"")</f>
        <v>500000</v>
      </c>
    </row>
    <row r="11" spans="2:25">
      <c r="B11" s="40">
        <v>3</v>
      </c>
      <c r="C11" s="85">
        <f t="shared" si="0"/>
        <v>505266.07142857101</v>
      </c>
      <c r="D11" s="85"/>
      <c r="E11" s="40">
        <v>2014</v>
      </c>
      <c r="F11" s="8">
        <v>43580</v>
      </c>
      <c r="G11" s="47" t="s">
        <v>3</v>
      </c>
      <c r="H11" s="86">
        <v>102.28</v>
      </c>
      <c r="I11" s="86"/>
      <c r="J11" s="40">
        <v>24</v>
      </c>
      <c r="K11" s="89">
        <f t="shared" ref="K11:K74" si="3">IF(J11="","",C11*0.03)</f>
        <v>15157.98214285713</v>
      </c>
      <c r="L11" s="90"/>
      <c r="M11" s="6">
        <f>IF(J11="","",(K11/J11)/LOOKUP(RIGHT($D$2,3),定数!$A$6:$A$13,定数!$B$6:$B$13))</f>
        <v>6.3158258928571378</v>
      </c>
      <c r="N11" s="40">
        <v>2014</v>
      </c>
      <c r="O11" s="8">
        <v>43580</v>
      </c>
      <c r="P11" s="86">
        <v>102.01</v>
      </c>
      <c r="Q11" s="86"/>
      <c r="R11" s="87">
        <f>IF(P11="","",T11*M11*LOOKUP(RIGHT($D$2,3),定数!$A$6:$A$13,定数!$B$6:$B$13))</f>
        <v>17052.729910714021</v>
      </c>
      <c r="S11" s="87"/>
      <c r="T11" s="88">
        <f>IF(P11="","",IF(G11="買",(P11-H11),(H11-P11))*IF(RIGHT($D$2,3)="JPY",100,10000))</f>
        <v>26.999999999999602</v>
      </c>
      <c r="U11" s="88"/>
      <c r="V11" s="22">
        <f t="shared" si="1"/>
        <v>2</v>
      </c>
      <c r="W11">
        <f t="shared" si="2"/>
        <v>0</v>
      </c>
      <c r="X11" s="41">
        <f>IF(C11&lt;&gt;"",MAX(X10,C11),"")</f>
        <v>505266.07142857101</v>
      </c>
      <c r="Y11" s="42">
        <f>IF(X11&lt;&gt;"",1-(C11/X11),"")</f>
        <v>0</v>
      </c>
    </row>
    <row r="12" spans="2:25">
      <c r="B12" s="40">
        <v>4</v>
      </c>
      <c r="C12" s="85">
        <f t="shared" si="0"/>
        <v>522318.80133928504</v>
      </c>
      <c r="D12" s="85"/>
      <c r="E12" s="40">
        <v>2014</v>
      </c>
      <c r="F12" s="8">
        <v>43604</v>
      </c>
      <c r="G12" s="47" t="s">
        <v>3</v>
      </c>
      <c r="H12" s="86">
        <v>101.3</v>
      </c>
      <c r="I12" s="86"/>
      <c r="J12" s="40">
        <v>66</v>
      </c>
      <c r="K12" s="89">
        <f t="shared" si="3"/>
        <v>15669.564040178551</v>
      </c>
      <c r="L12" s="90"/>
      <c r="M12" s="6">
        <f>IF(J12="","",(K12/J12)/LOOKUP(RIGHT($D$2,3),定数!$A$6:$A$13,定数!$B$6:$B$13))</f>
        <v>2.3741763697240232</v>
      </c>
      <c r="N12" s="40">
        <v>2014</v>
      </c>
      <c r="O12" s="8">
        <v>43608</v>
      </c>
      <c r="P12" s="86">
        <v>101.96</v>
      </c>
      <c r="Q12" s="86"/>
      <c r="R12" s="87">
        <f>IF(P12="","",T12*M12*LOOKUP(RIGHT($D$2,3),定数!$A$6:$A$13,定数!$B$6:$B$13))</f>
        <v>-15669.564040178471</v>
      </c>
      <c r="S12" s="87"/>
      <c r="T12" s="88">
        <f t="shared" ref="T12:T75" si="4">IF(P12="","",IF(G12="買",(P12-H12),(H12-P12))*IF(RIGHT($D$2,3)="JPY",100,10000))</f>
        <v>-65.999999999999659</v>
      </c>
      <c r="U12" s="88"/>
      <c r="V12" s="22">
        <f t="shared" si="1"/>
        <v>0</v>
      </c>
      <c r="W12">
        <f t="shared" si="2"/>
        <v>1</v>
      </c>
      <c r="X12" s="41">
        <f t="shared" ref="X12:X75" si="5">IF(C12&lt;&gt;"",MAX(X11,C12),"")</f>
        <v>522318.80133928504</v>
      </c>
      <c r="Y12" s="42">
        <f t="shared" ref="Y12:Y75" si="6">IF(X12&lt;&gt;"",1-(C12/X12),"")</f>
        <v>0</v>
      </c>
    </row>
    <row r="13" spans="2:25">
      <c r="B13" s="40">
        <v>5</v>
      </c>
      <c r="C13" s="85">
        <f t="shared" si="0"/>
        <v>506649.23729910655</v>
      </c>
      <c r="D13" s="85"/>
      <c r="E13" s="40">
        <v>2014</v>
      </c>
      <c r="F13" s="8">
        <v>43642</v>
      </c>
      <c r="G13" s="47" t="s">
        <v>3</v>
      </c>
      <c r="H13" s="86">
        <v>101.62</v>
      </c>
      <c r="I13" s="86"/>
      <c r="J13" s="40">
        <v>34</v>
      </c>
      <c r="K13" s="89">
        <f t="shared" si="3"/>
        <v>15199.477118973196</v>
      </c>
      <c r="L13" s="90"/>
      <c r="M13" s="6">
        <f>IF(J13="","",(K13/J13)/LOOKUP(RIGHT($D$2,3),定数!$A$6:$A$13,定数!$B$6:$B$13))</f>
        <v>4.4704344467568227</v>
      </c>
      <c r="N13" s="40">
        <v>2014</v>
      </c>
      <c r="O13" s="8">
        <v>43649</v>
      </c>
      <c r="P13" s="86">
        <v>101.96</v>
      </c>
      <c r="Q13" s="86"/>
      <c r="R13" s="87">
        <f>IF(P13="","",T13*M13*LOOKUP(RIGHT($D$2,3),定数!$A$6:$A$13,定数!$B$6:$B$13))</f>
        <v>-15199.477118972714</v>
      </c>
      <c r="S13" s="87"/>
      <c r="T13" s="88">
        <f t="shared" si="4"/>
        <v>-33.99999999999892</v>
      </c>
      <c r="U13" s="88"/>
      <c r="V13" s="22">
        <f t="shared" si="1"/>
        <v>0</v>
      </c>
      <c r="W13">
        <f t="shared" si="2"/>
        <v>2</v>
      </c>
      <c r="X13" s="41">
        <f t="shared" si="5"/>
        <v>522318.80133928504</v>
      </c>
      <c r="Y13" s="42">
        <f t="shared" si="6"/>
        <v>2.9999999999999916E-2</v>
      </c>
    </row>
    <row r="14" spans="2:25">
      <c r="B14" s="40">
        <v>6</v>
      </c>
      <c r="C14" s="85">
        <f t="shared" si="0"/>
        <v>491449.76018013386</v>
      </c>
      <c r="D14" s="85"/>
      <c r="E14" s="40">
        <v>2014</v>
      </c>
      <c r="F14" s="8">
        <v>43661</v>
      </c>
      <c r="G14" s="47" t="s">
        <v>4</v>
      </c>
      <c r="H14" s="86">
        <v>101.66</v>
      </c>
      <c r="I14" s="86"/>
      <c r="J14" s="40">
        <v>15</v>
      </c>
      <c r="K14" s="89">
        <f t="shared" si="3"/>
        <v>14743.492805404016</v>
      </c>
      <c r="L14" s="90"/>
      <c r="M14" s="6">
        <f>IF(J14="","",(K14/J14)/LOOKUP(RIGHT($D$2,3),定数!$A$6:$A$13,定数!$B$6:$B$13))</f>
        <v>9.8289952036026769</v>
      </c>
      <c r="N14" s="40">
        <v>2014</v>
      </c>
      <c r="O14" s="8">
        <v>43661</v>
      </c>
      <c r="P14" s="86">
        <v>101.51</v>
      </c>
      <c r="Q14" s="86"/>
      <c r="R14" s="87">
        <f>IF(P14="","",T14*M14*LOOKUP(RIGHT($D$2,3),定数!$A$6:$A$13,定数!$B$6:$B$13))</f>
        <v>-14743.492805403179</v>
      </c>
      <c r="S14" s="87"/>
      <c r="T14" s="88">
        <f t="shared" si="4"/>
        <v>-14.999999999999147</v>
      </c>
      <c r="U14" s="88"/>
      <c r="V14" s="22">
        <f t="shared" si="1"/>
        <v>0</v>
      </c>
      <c r="W14">
        <f t="shared" si="2"/>
        <v>3</v>
      </c>
      <c r="X14" s="41">
        <f t="shared" si="5"/>
        <v>522318.80133928504</v>
      </c>
      <c r="Y14" s="42">
        <f t="shared" si="6"/>
        <v>5.9099999999998931E-2</v>
      </c>
    </row>
    <row r="15" spans="2:25">
      <c r="B15" s="40">
        <v>7</v>
      </c>
      <c r="C15" s="85">
        <f t="shared" si="0"/>
        <v>476706.26737473067</v>
      </c>
      <c r="D15" s="85"/>
      <c r="E15" s="40">
        <v>2014</v>
      </c>
      <c r="F15" s="8">
        <v>43666</v>
      </c>
      <c r="G15" s="48" t="s">
        <v>3</v>
      </c>
      <c r="H15" s="86">
        <v>101.32</v>
      </c>
      <c r="I15" s="86"/>
      <c r="J15" s="40">
        <v>9</v>
      </c>
      <c r="K15" s="89">
        <f t="shared" si="3"/>
        <v>14301.18802124192</v>
      </c>
      <c r="L15" s="90"/>
      <c r="M15" s="6">
        <f>IF(J15="","",(K15/J15)/LOOKUP(RIGHT($D$2,3),定数!$A$6:$A$13,定数!$B$6:$B$13))</f>
        <v>15.890208912491023</v>
      </c>
      <c r="N15" s="40">
        <v>2014</v>
      </c>
      <c r="O15" s="8">
        <v>43667</v>
      </c>
      <c r="P15" s="86">
        <v>101.41</v>
      </c>
      <c r="Q15" s="86"/>
      <c r="R15" s="87">
        <f>IF(P15="","",T15*M15*LOOKUP(RIGHT($D$2,3),定数!$A$6:$A$13,定数!$B$6:$B$13))</f>
        <v>-14301.188021242462</v>
      </c>
      <c r="S15" s="87"/>
      <c r="T15" s="88">
        <f t="shared" si="4"/>
        <v>-9.0000000000003411</v>
      </c>
      <c r="U15" s="88"/>
      <c r="V15" s="22">
        <f t="shared" si="1"/>
        <v>0</v>
      </c>
      <c r="W15">
        <f t="shared" si="2"/>
        <v>4</v>
      </c>
      <c r="X15" s="41">
        <f t="shared" si="5"/>
        <v>522318.80133928504</v>
      </c>
      <c r="Y15" s="42">
        <f t="shared" si="6"/>
        <v>8.7326999999997379E-2</v>
      </c>
    </row>
    <row r="16" spans="2:25">
      <c r="B16" s="40">
        <v>8</v>
      </c>
      <c r="C16" s="85">
        <f t="shared" si="0"/>
        <v>462405.07935348823</v>
      </c>
      <c r="D16" s="85"/>
      <c r="E16" s="40">
        <v>2014</v>
      </c>
      <c r="F16" s="8">
        <v>43670</v>
      </c>
      <c r="G16" s="48" t="s">
        <v>4</v>
      </c>
      <c r="H16" s="86">
        <v>101.57</v>
      </c>
      <c r="I16" s="86"/>
      <c r="J16" s="40">
        <v>16</v>
      </c>
      <c r="K16" s="89">
        <f t="shared" si="3"/>
        <v>13872.152380604646</v>
      </c>
      <c r="L16" s="90"/>
      <c r="M16" s="6">
        <f>IF(J16="","",(K16/J16)/LOOKUP(RIGHT($D$2,3),定数!$A$6:$A$13,定数!$B$6:$B$13))</f>
        <v>8.6700952378779039</v>
      </c>
      <c r="N16" s="40">
        <v>2014</v>
      </c>
      <c r="O16" s="8">
        <v>43670</v>
      </c>
      <c r="P16" s="86">
        <v>101.74</v>
      </c>
      <c r="Q16" s="86"/>
      <c r="R16" s="87">
        <f>IF(P16="","",T16*M16*LOOKUP(RIGHT($D$2,3),定数!$A$6:$A$13,定数!$B$6:$B$13))</f>
        <v>14739.161904392586</v>
      </c>
      <c r="S16" s="87"/>
      <c r="T16" s="88">
        <f t="shared" si="4"/>
        <v>17.000000000000171</v>
      </c>
      <c r="U16" s="88"/>
      <c r="V16" s="22">
        <f t="shared" si="1"/>
        <v>1</v>
      </c>
      <c r="W16">
        <f t="shared" si="2"/>
        <v>0</v>
      </c>
      <c r="X16" s="41">
        <f t="shared" si="5"/>
        <v>522318.80133928504</v>
      </c>
      <c r="Y16" s="42">
        <f t="shared" si="6"/>
        <v>0.1147071899999984</v>
      </c>
    </row>
    <row r="17" spans="2:25">
      <c r="B17" s="40">
        <v>9</v>
      </c>
      <c r="C17" s="85">
        <f t="shared" si="0"/>
        <v>477144.24125788081</v>
      </c>
      <c r="D17" s="85"/>
      <c r="E17" s="40">
        <v>2014</v>
      </c>
      <c r="F17" s="8">
        <v>43675</v>
      </c>
      <c r="G17" s="48" t="s">
        <v>4</v>
      </c>
      <c r="H17" s="86">
        <v>102</v>
      </c>
      <c r="I17" s="86"/>
      <c r="J17" s="40">
        <v>18</v>
      </c>
      <c r="K17" s="89">
        <f t="shared" si="3"/>
        <v>14314.327237736425</v>
      </c>
      <c r="L17" s="90"/>
      <c r="M17" s="6">
        <f>IF(J17="","",(K17/J17)/LOOKUP(RIGHT($D$2,3),定数!$A$6:$A$13,定数!$B$6:$B$13))</f>
        <v>7.9524040209646811</v>
      </c>
      <c r="N17" s="40">
        <v>2014</v>
      </c>
      <c r="O17" s="8">
        <v>43676</v>
      </c>
      <c r="P17" s="86">
        <v>102.21</v>
      </c>
      <c r="Q17" s="86"/>
      <c r="R17" s="87">
        <f>IF(P17="","",T17*M17*LOOKUP(RIGHT($D$2,3),定数!$A$6:$A$13,定数!$B$6:$B$13))</f>
        <v>16700.048444025335</v>
      </c>
      <c r="S17" s="87"/>
      <c r="T17" s="88">
        <f t="shared" si="4"/>
        <v>20.999999999999375</v>
      </c>
      <c r="U17" s="88"/>
      <c r="V17" s="22">
        <f t="shared" si="1"/>
        <v>2</v>
      </c>
      <c r="W17">
        <f t="shared" si="2"/>
        <v>0</v>
      </c>
      <c r="X17" s="41">
        <f t="shared" si="5"/>
        <v>522318.80133928504</v>
      </c>
      <c r="Y17" s="42">
        <f t="shared" si="6"/>
        <v>8.6488481681248119E-2</v>
      </c>
    </row>
    <row r="18" spans="2:25">
      <c r="B18" s="40">
        <v>10</v>
      </c>
      <c r="C18" s="85">
        <f t="shared" si="0"/>
        <v>493844.28970190615</v>
      </c>
      <c r="D18" s="85"/>
      <c r="E18" s="40">
        <v>2014</v>
      </c>
      <c r="F18" s="8">
        <v>43682</v>
      </c>
      <c r="G18" s="48" t="s">
        <v>3</v>
      </c>
      <c r="H18" s="86">
        <v>102.5</v>
      </c>
      <c r="I18" s="86"/>
      <c r="J18" s="40">
        <v>14</v>
      </c>
      <c r="K18" s="89">
        <f t="shared" si="3"/>
        <v>14815.328691057184</v>
      </c>
      <c r="L18" s="90"/>
      <c r="M18" s="6">
        <f>IF(J18="","",(K18/J18)/LOOKUP(RIGHT($D$2,3),定数!$A$6:$A$13,定数!$B$6:$B$13))</f>
        <v>10.582377636469417</v>
      </c>
      <c r="N18" s="40">
        <v>2014</v>
      </c>
      <c r="O18" s="8">
        <v>43682</v>
      </c>
      <c r="P18" s="86">
        <v>102.64</v>
      </c>
      <c r="Q18" s="86"/>
      <c r="R18" s="87">
        <f>IF(P18="","",T18*M18*LOOKUP(RIGHT($D$2,3),定数!$A$6:$A$13,定数!$B$6:$B$13))</f>
        <v>-14815.328691057242</v>
      </c>
      <c r="S18" s="87"/>
      <c r="T18" s="88">
        <f t="shared" si="4"/>
        <v>-14.000000000000057</v>
      </c>
      <c r="U18" s="88"/>
      <c r="V18" s="22">
        <f t="shared" si="1"/>
        <v>0</v>
      </c>
      <c r="W18">
        <f t="shared" si="2"/>
        <v>1</v>
      </c>
      <c r="X18" s="41">
        <f t="shared" si="5"/>
        <v>522318.80133928504</v>
      </c>
      <c r="Y18" s="42">
        <f t="shared" si="6"/>
        <v>5.4515578540092702E-2</v>
      </c>
    </row>
    <row r="19" spans="2:25">
      <c r="B19" s="40">
        <v>11</v>
      </c>
      <c r="C19" s="85">
        <f t="shared" si="0"/>
        <v>479028.96101084893</v>
      </c>
      <c r="D19" s="85"/>
      <c r="E19" s="40">
        <v>2014</v>
      </c>
      <c r="F19" s="8">
        <v>43683</v>
      </c>
      <c r="G19" s="48" t="s">
        <v>3</v>
      </c>
      <c r="H19" s="86">
        <v>102.51</v>
      </c>
      <c r="I19" s="86"/>
      <c r="J19" s="40">
        <v>12</v>
      </c>
      <c r="K19" s="89">
        <f t="shared" si="3"/>
        <v>14370.868830325468</v>
      </c>
      <c r="L19" s="90"/>
      <c r="M19" s="6">
        <f>IF(J19="","",(K19/J19)/LOOKUP(RIGHT($D$2,3),定数!$A$6:$A$13,定数!$B$6:$B$13))</f>
        <v>11.975724025271223</v>
      </c>
      <c r="N19" s="40">
        <v>2014</v>
      </c>
      <c r="O19" s="8">
        <v>43683</v>
      </c>
      <c r="P19" s="86">
        <v>102.36</v>
      </c>
      <c r="Q19" s="86"/>
      <c r="R19" s="87">
        <f>IF(P19="","",T19*M19*LOOKUP(RIGHT($D$2,3),定数!$A$6:$A$13,定数!$B$6:$B$13))</f>
        <v>17963.586037907517</v>
      </c>
      <c r="S19" s="87"/>
      <c r="T19" s="88">
        <f t="shared" si="4"/>
        <v>15.000000000000568</v>
      </c>
      <c r="U19" s="88"/>
      <c r="V19" s="22">
        <f t="shared" si="1"/>
        <v>1</v>
      </c>
      <c r="W19">
        <f t="shared" si="2"/>
        <v>0</v>
      </c>
      <c r="X19" s="41">
        <f t="shared" si="5"/>
        <v>522318.80133928504</v>
      </c>
      <c r="Y19" s="42">
        <f t="shared" si="6"/>
        <v>8.2880111183890048E-2</v>
      </c>
    </row>
    <row r="20" spans="2:25">
      <c r="B20" s="40">
        <v>12</v>
      </c>
      <c r="C20" s="85">
        <f t="shared" si="0"/>
        <v>496992.54704875645</v>
      </c>
      <c r="D20" s="85"/>
      <c r="E20" s="40">
        <v>2014</v>
      </c>
      <c r="F20" s="8">
        <v>43690</v>
      </c>
      <c r="G20" s="48" t="s">
        <v>4</v>
      </c>
      <c r="H20" s="86">
        <v>102.33</v>
      </c>
      <c r="I20" s="86"/>
      <c r="J20" s="40">
        <v>12</v>
      </c>
      <c r="K20" s="89">
        <f t="shared" si="3"/>
        <v>14909.776411462693</v>
      </c>
      <c r="L20" s="90"/>
      <c r="M20" s="6">
        <f>IF(J20="","",(K20/J20)/LOOKUP(RIGHT($D$2,3),定数!$A$6:$A$13,定数!$B$6:$B$13))</f>
        <v>12.424813676218912</v>
      </c>
      <c r="N20" s="40">
        <v>2014</v>
      </c>
      <c r="O20" s="8">
        <v>43690</v>
      </c>
      <c r="P20" s="86">
        <v>102.44</v>
      </c>
      <c r="Q20" s="86"/>
      <c r="R20" s="87">
        <f>IF(P20="","",T20*M20*LOOKUP(RIGHT($D$2,3),定数!$A$6:$A$13,定数!$B$6:$B$13))</f>
        <v>13667.295043840733</v>
      </c>
      <c r="S20" s="87"/>
      <c r="T20" s="88">
        <f t="shared" si="4"/>
        <v>10.999999999999943</v>
      </c>
      <c r="U20" s="88"/>
      <c r="V20" s="22">
        <f t="shared" si="1"/>
        <v>2</v>
      </c>
      <c r="W20">
        <f t="shared" si="2"/>
        <v>0</v>
      </c>
      <c r="X20" s="41">
        <f t="shared" si="5"/>
        <v>522318.80133928504</v>
      </c>
      <c r="Y20" s="42">
        <f t="shared" si="6"/>
        <v>4.8488115353284567E-2</v>
      </c>
    </row>
    <row r="21" spans="2:25">
      <c r="B21" s="40">
        <v>13</v>
      </c>
      <c r="C21" s="85">
        <f t="shared" si="0"/>
        <v>510659.84209259716</v>
      </c>
      <c r="D21" s="85"/>
      <c r="E21" s="40">
        <v>2014</v>
      </c>
      <c r="F21" s="8">
        <v>43691</v>
      </c>
      <c r="G21" s="48" t="s">
        <v>4</v>
      </c>
      <c r="H21" s="86">
        <v>102.53</v>
      </c>
      <c r="I21" s="86"/>
      <c r="J21" s="40">
        <v>21</v>
      </c>
      <c r="K21" s="89">
        <f t="shared" si="3"/>
        <v>15319.795262777914</v>
      </c>
      <c r="L21" s="90"/>
      <c r="M21" s="6">
        <f>IF(J21="","",(K21/J21)/LOOKUP(RIGHT($D$2,3),定数!$A$6:$A$13,定数!$B$6:$B$13))</f>
        <v>7.2951406013228164</v>
      </c>
      <c r="N21" s="40">
        <v>2014</v>
      </c>
      <c r="O21" s="8">
        <v>43692</v>
      </c>
      <c r="P21" s="86">
        <v>102.32</v>
      </c>
      <c r="Q21" s="86"/>
      <c r="R21" s="87">
        <f>IF(P21="","",T21*M21*LOOKUP(RIGHT($D$2,3),定数!$A$6:$A$13,定数!$B$6:$B$13))</f>
        <v>-15319.795262778496</v>
      </c>
      <c r="S21" s="87"/>
      <c r="T21" s="88">
        <f t="shared" si="4"/>
        <v>-21.000000000000796</v>
      </c>
      <c r="U21" s="88"/>
      <c r="V21" s="22">
        <f t="shared" si="1"/>
        <v>0</v>
      </c>
      <c r="W21">
        <f t="shared" si="2"/>
        <v>1</v>
      </c>
      <c r="X21" s="41">
        <f t="shared" si="5"/>
        <v>522318.80133928504</v>
      </c>
      <c r="Y21" s="42">
        <f t="shared" si="6"/>
        <v>2.2321538525500118E-2</v>
      </c>
    </row>
    <row r="22" spans="2:25">
      <c r="B22" s="40">
        <v>14</v>
      </c>
      <c r="C22" s="85">
        <f t="shared" si="0"/>
        <v>495340.04682981869</v>
      </c>
      <c r="D22" s="85"/>
      <c r="E22" s="40">
        <v>2014</v>
      </c>
      <c r="F22" s="8">
        <v>43702</v>
      </c>
      <c r="G22" s="48" t="s">
        <v>4</v>
      </c>
      <c r="H22" s="86">
        <v>104.07</v>
      </c>
      <c r="I22" s="86"/>
      <c r="J22" s="40">
        <v>13</v>
      </c>
      <c r="K22" s="89">
        <f t="shared" si="3"/>
        <v>14860.20140489456</v>
      </c>
      <c r="L22" s="90"/>
      <c r="M22" s="6">
        <f>IF(J22="","",(K22/J22)/LOOKUP(RIGHT($D$2,3),定数!$A$6:$A$13,定数!$B$6:$B$13))</f>
        <v>11.4309241576112</v>
      </c>
      <c r="N22" s="40">
        <v>2014</v>
      </c>
      <c r="O22" s="8">
        <v>43703</v>
      </c>
      <c r="P22" s="86">
        <v>103.94</v>
      </c>
      <c r="Q22" s="86"/>
      <c r="R22" s="87">
        <f>IF(P22="","",T22*M22*LOOKUP(RIGHT($D$2,3),定数!$A$6:$A$13,定数!$B$6:$B$13))</f>
        <v>-14860.201404894038</v>
      </c>
      <c r="S22" s="87"/>
      <c r="T22" s="88">
        <f t="shared" si="4"/>
        <v>-12.999999999999545</v>
      </c>
      <c r="U22" s="88"/>
      <c r="V22" s="22">
        <f t="shared" si="1"/>
        <v>0</v>
      </c>
      <c r="W22">
        <f t="shared" si="2"/>
        <v>2</v>
      </c>
      <c r="X22" s="41">
        <f t="shared" si="5"/>
        <v>522318.80133928504</v>
      </c>
      <c r="Y22" s="42">
        <f t="shared" si="6"/>
        <v>5.1651892369736108E-2</v>
      </c>
    </row>
    <row r="23" spans="2:25">
      <c r="B23" s="40">
        <v>15</v>
      </c>
      <c r="C23" s="85">
        <f t="shared" si="0"/>
        <v>480479.84542492463</v>
      </c>
      <c r="D23" s="85"/>
      <c r="E23" s="40">
        <v>2014</v>
      </c>
      <c r="F23" s="8">
        <v>43729</v>
      </c>
      <c r="G23" s="48" t="s">
        <v>4</v>
      </c>
      <c r="H23" s="86">
        <v>109.11</v>
      </c>
      <c r="I23" s="86"/>
      <c r="J23" s="40">
        <v>49</v>
      </c>
      <c r="K23" s="89">
        <f t="shared" si="3"/>
        <v>14414.395362747739</v>
      </c>
      <c r="L23" s="90"/>
      <c r="M23" s="6">
        <f>IF(J23="","",(K23/J23)/LOOKUP(RIGHT($D$2,3),定数!$A$6:$A$13,定数!$B$6:$B$13))</f>
        <v>2.9417133393362729</v>
      </c>
      <c r="N23" s="40">
        <v>2014</v>
      </c>
      <c r="O23" s="8" t="s">
        <v>68</v>
      </c>
      <c r="P23" s="86">
        <v>108.62</v>
      </c>
      <c r="Q23" s="86"/>
      <c r="R23" s="87">
        <f>IF(P23="","",T23*M23*LOOKUP(RIGHT($D$2,3),定数!$A$6:$A$13,定数!$B$6:$B$13))</f>
        <v>-14414.395362747586</v>
      </c>
      <c r="S23" s="87"/>
      <c r="T23" s="88">
        <f t="shared" si="4"/>
        <v>-48.999999999999488</v>
      </c>
      <c r="U23" s="88"/>
      <c r="V23" s="22">
        <f t="shared" si="1"/>
        <v>0</v>
      </c>
      <c r="W23">
        <f t="shared" si="2"/>
        <v>3</v>
      </c>
      <c r="X23" s="41">
        <f t="shared" si="5"/>
        <v>522318.80133928504</v>
      </c>
      <c r="Y23" s="42">
        <f t="shared" si="6"/>
        <v>8.0102335598643104E-2</v>
      </c>
    </row>
    <row r="24" spans="2:25">
      <c r="B24" s="40">
        <v>16</v>
      </c>
      <c r="C24" s="85">
        <f t="shared" si="0"/>
        <v>466065.45006217703</v>
      </c>
      <c r="D24" s="85"/>
      <c r="E24" s="40">
        <v>2014</v>
      </c>
      <c r="F24" s="8">
        <v>43738</v>
      </c>
      <c r="G24" s="48" t="s">
        <v>4</v>
      </c>
      <c r="H24" s="86">
        <v>109.59</v>
      </c>
      <c r="I24" s="86"/>
      <c r="J24" s="40">
        <v>38</v>
      </c>
      <c r="K24" s="89">
        <f t="shared" si="3"/>
        <v>13981.96350186531</v>
      </c>
      <c r="L24" s="90"/>
      <c r="M24" s="6">
        <f>IF(J24="","",(K24/J24)/LOOKUP(RIGHT($D$2,3),定数!$A$6:$A$13,定数!$B$6:$B$13))</f>
        <v>3.6794640794382394</v>
      </c>
      <c r="N24" s="40">
        <v>2014</v>
      </c>
      <c r="O24" s="8">
        <v>43739</v>
      </c>
      <c r="P24" s="86">
        <v>109.21</v>
      </c>
      <c r="Q24" s="86"/>
      <c r="R24" s="87">
        <f>IF(P24="","",T24*M24*LOOKUP(RIGHT($D$2,3),定数!$A$6:$A$13,定数!$B$6:$B$13))</f>
        <v>-13981.963501865665</v>
      </c>
      <c r="S24" s="87"/>
      <c r="T24" s="88">
        <f t="shared" si="4"/>
        <v>-38.000000000000966</v>
      </c>
      <c r="U24" s="88"/>
      <c r="V24" s="22">
        <f t="shared" si="1"/>
        <v>0</v>
      </c>
      <c r="W24">
        <f t="shared" si="2"/>
        <v>4</v>
      </c>
      <c r="X24" s="41">
        <f t="shared" si="5"/>
        <v>522318.80133928504</v>
      </c>
      <c r="Y24" s="42">
        <f t="shared" si="6"/>
        <v>0.10769926553068354</v>
      </c>
    </row>
    <row r="25" spans="2:25">
      <c r="B25" s="40">
        <v>17</v>
      </c>
      <c r="C25" s="85">
        <f t="shared" si="0"/>
        <v>452083.48656031134</v>
      </c>
      <c r="D25" s="85"/>
      <c r="E25" s="40">
        <v>2014</v>
      </c>
      <c r="F25" s="8">
        <v>43746</v>
      </c>
      <c r="G25" s="48" t="s">
        <v>3</v>
      </c>
      <c r="H25" s="86">
        <v>107.96</v>
      </c>
      <c r="I25" s="86"/>
      <c r="J25" s="40">
        <v>59</v>
      </c>
      <c r="K25" s="89">
        <f t="shared" si="3"/>
        <v>13562.50459680934</v>
      </c>
      <c r="L25" s="90"/>
      <c r="M25" s="6">
        <f>IF(J25="","",(K25/J25)/LOOKUP(RIGHT($D$2,3),定数!$A$6:$A$13,定数!$B$6:$B$13))</f>
        <v>2.2987295926795492</v>
      </c>
      <c r="N25" s="40">
        <v>2014</v>
      </c>
      <c r="O25" s="8">
        <v>43746</v>
      </c>
      <c r="P25" s="86">
        <v>108.55</v>
      </c>
      <c r="Q25" s="86"/>
      <c r="R25" s="87">
        <f>IF(P25="","",T25*M25*LOOKUP(RIGHT($D$2,3),定数!$A$6:$A$13,定数!$B$6:$B$13))</f>
        <v>-13562.504596809418</v>
      </c>
      <c r="S25" s="87"/>
      <c r="T25" s="88">
        <f t="shared" si="4"/>
        <v>-59.000000000000341</v>
      </c>
      <c r="U25" s="88"/>
      <c r="V25" s="22">
        <f t="shared" si="1"/>
        <v>0</v>
      </c>
      <c r="W25">
        <f t="shared" si="2"/>
        <v>5</v>
      </c>
      <c r="X25" s="41">
        <f t="shared" si="5"/>
        <v>522318.80133928504</v>
      </c>
      <c r="Y25" s="42">
        <f t="shared" si="6"/>
        <v>0.13446828756476381</v>
      </c>
    </row>
    <row r="26" spans="2:25">
      <c r="B26" s="40">
        <v>18</v>
      </c>
      <c r="C26" s="85">
        <f t="shared" si="0"/>
        <v>438520.98196350195</v>
      </c>
      <c r="D26" s="85"/>
      <c r="E26" s="40">
        <v>2014</v>
      </c>
      <c r="F26" s="8">
        <v>43746</v>
      </c>
      <c r="G26" s="48" t="s">
        <v>3</v>
      </c>
      <c r="H26" s="86">
        <v>108.04</v>
      </c>
      <c r="I26" s="86"/>
      <c r="J26" s="40">
        <v>71</v>
      </c>
      <c r="K26" s="89">
        <f t="shared" si="3"/>
        <v>13155.629458905058</v>
      </c>
      <c r="L26" s="90"/>
      <c r="M26" s="6">
        <f>IF(J26="","",(K26/J26)/LOOKUP(RIGHT($D$2,3),定数!$A$6:$A$13,定数!$B$6:$B$13))</f>
        <v>1.8529055575922615</v>
      </c>
      <c r="N26" s="40">
        <v>2014</v>
      </c>
      <c r="O26" s="8">
        <v>43751</v>
      </c>
      <c r="P26" s="86">
        <v>107.17</v>
      </c>
      <c r="Q26" s="86"/>
      <c r="R26" s="87">
        <f>IF(P26="","",T26*M26*LOOKUP(RIGHT($D$2,3),定数!$A$6:$A$13,定数!$B$6:$B$13))</f>
        <v>16120.278351052759</v>
      </c>
      <c r="S26" s="87"/>
      <c r="T26" s="88">
        <f t="shared" si="4"/>
        <v>87.000000000000455</v>
      </c>
      <c r="U26" s="88"/>
      <c r="V26" s="22">
        <f t="shared" si="1"/>
        <v>1</v>
      </c>
      <c r="W26">
        <f t="shared" si="2"/>
        <v>0</v>
      </c>
      <c r="X26" s="41">
        <f t="shared" si="5"/>
        <v>522318.80133928504</v>
      </c>
      <c r="Y26" s="42">
        <f t="shared" si="6"/>
        <v>0.16043423893782094</v>
      </c>
    </row>
    <row r="27" spans="2:25">
      <c r="B27" s="40">
        <v>19</v>
      </c>
      <c r="C27" s="85">
        <f t="shared" si="0"/>
        <v>454641.26031455473</v>
      </c>
      <c r="D27" s="85"/>
      <c r="E27" s="40">
        <v>2014</v>
      </c>
      <c r="F27" s="8">
        <v>43752</v>
      </c>
      <c r="G27" s="48" t="s">
        <v>3</v>
      </c>
      <c r="H27" s="86">
        <v>106.91</v>
      </c>
      <c r="I27" s="86"/>
      <c r="J27" s="40">
        <v>41</v>
      </c>
      <c r="K27" s="89">
        <f t="shared" si="3"/>
        <v>13639.237809436641</v>
      </c>
      <c r="L27" s="90"/>
      <c r="M27" s="6">
        <f>IF(J27="","",(K27/J27)/LOOKUP(RIGHT($D$2,3),定数!$A$6:$A$13,定数!$B$6:$B$13))</f>
        <v>3.3266433681552785</v>
      </c>
      <c r="N27" s="40">
        <v>2014</v>
      </c>
      <c r="O27" s="8">
        <v>43752</v>
      </c>
      <c r="P27" s="86">
        <v>107.32</v>
      </c>
      <c r="Q27" s="86"/>
      <c r="R27" s="87">
        <f>IF(P27="","",T27*M27*LOOKUP(RIGHT($D$2,3),定数!$A$6:$A$13,定数!$B$6:$B$13))</f>
        <v>-13639.237809436529</v>
      </c>
      <c r="S27" s="87"/>
      <c r="T27" s="88">
        <f t="shared" si="4"/>
        <v>-40.999999999999659</v>
      </c>
      <c r="U27" s="88"/>
      <c r="V27" s="22">
        <f t="shared" si="1"/>
        <v>0</v>
      </c>
      <c r="W27">
        <f t="shared" si="2"/>
        <v>1</v>
      </c>
      <c r="X27" s="41">
        <f t="shared" si="5"/>
        <v>522318.80133928504</v>
      </c>
      <c r="Y27" s="42">
        <f t="shared" si="6"/>
        <v>0.1295713285663801</v>
      </c>
    </row>
    <row r="28" spans="2:25">
      <c r="B28" s="40">
        <v>20</v>
      </c>
      <c r="C28" s="85">
        <f t="shared" si="0"/>
        <v>441002.02250511822</v>
      </c>
      <c r="D28" s="85"/>
      <c r="E28" s="40">
        <v>2014</v>
      </c>
      <c r="F28" s="8">
        <v>43767</v>
      </c>
      <c r="G28" s="48" t="s">
        <v>4</v>
      </c>
      <c r="H28" s="86">
        <v>108.18</v>
      </c>
      <c r="I28" s="86"/>
      <c r="J28" s="40">
        <v>19</v>
      </c>
      <c r="K28" s="89">
        <f t="shared" si="3"/>
        <v>13230.060675153547</v>
      </c>
      <c r="L28" s="90"/>
      <c r="M28" s="6">
        <f>IF(J28="","",(K28/J28)/LOOKUP(RIGHT($D$2,3),定数!$A$6:$A$13,定数!$B$6:$B$13))</f>
        <v>6.963189829028182</v>
      </c>
      <c r="N28" s="40">
        <v>2014</v>
      </c>
      <c r="O28" s="8">
        <v>43767</v>
      </c>
      <c r="P28" s="86">
        <v>108.45</v>
      </c>
      <c r="Q28" s="86"/>
      <c r="R28" s="87">
        <f>IF(P28="","",T28*M28*LOOKUP(RIGHT($D$2,3),定数!$A$6:$A$13,定数!$B$6:$B$13))</f>
        <v>18800.612538375812</v>
      </c>
      <c r="S28" s="87"/>
      <c r="T28" s="88">
        <f t="shared" si="4"/>
        <v>26.999999999999602</v>
      </c>
      <c r="U28" s="88"/>
      <c r="V28" s="22">
        <f t="shared" si="1"/>
        <v>1</v>
      </c>
      <c r="W28">
        <f t="shared" si="2"/>
        <v>0</v>
      </c>
      <c r="X28" s="41">
        <f t="shared" si="5"/>
        <v>522318.80133928504</v>
      </c>
      <c r="Y28" s="42">
        <f t="shared" si="6"/>
        <v>0.15568418870938838</v>
      </c>
    </row>
    <row r="29" spans="2:25">
      <c r="B29" s="40">
        <v>21</v>
      </c>
      <c r="C29" s="85">
        <f t="shared" si="0"/>
        <v>459802.63504349405</v>
      </c>
      <c r="D29" s="85"/>
      <c r="E29" s="40">
        <v>2014</v>
      </c>
      <c r="F29" s="8">
        <v>43773</v>
      </c>
      <c r="G29" s="48" t="s">
        <v>4</v>
      </c>
      <c r="H29" s="86">
        <v>113.52</v>
      </c>
      <c r="I29" s="86"/>
      <c r="J29" s="40">
        <v>36</v>
      </c>
      <c r="K29" s="89">
        <f t="shared" si="3"/>
        <v>13794.079051304821</v>
      </c>
      <c r="L29" s="90"/>
      <c r="M29" s="6">
        <f>IF(J29="","",(K29/J29)/LOOKUP(RIGHT($D$2,3),定数!$A$6:$A$13,定数!$B$6:$B$13))</f>
        <v>3.8316886253624505</v>
      </c>
      <c r="N29" s="40">
        <v>2014</v>
      </c>
      <c r="O29" s="8">
        <v>43774</v>
      </c>
      <c r="P29" s="86">
        <v>113.95</v>
      </c>
      <c r="Q29" s="86"/>
      <c r="R29" s="87">
        <f>IF(P29="","",T29*M29*LOOKUP(RIGHT($D$2,3),定数!$A$6:$A$13,定数!$B$6:$B$13))</f>
        <v>16476.261089058797</v>
      </c>
      <c r="S29" s="87"/>
      <c r="T29" s="88">
        <f t="shared" si="4"/>
        <v>43.000000000000682</v>
      </c>
      <c r="U29" s="88"/>
      <c r="V29" s="22">
        <f t="shared" si="1"/>
        <v>2</v>
      </c>
      <c r="W29">
        <f t="shared" si="2"/>
        <v>0</v>
      </c>
      <c r="X29" s="41">
        <f t="shared" si="5"/>
        <v>522318.80133928504</v>
      </c>
      <c r="Y29" s="42">
        <f t="shared" si="6"/>
        <v>0.11968967254384177</v>
      </c>
    </row>
    <row r="30" spans="2:25">
      <c r="B30" s="40">
        <v>22</v>
      </c>
      <c r="C30" s="85">
        <f t="shared" si="0"/>
        <v>476278.89613255288</v>
      </c>
      <c r="D30" s="85"/>
      <c r="E30" s="40">
        <v>2014</v>
      </c>
      <c r="F30" s="8">
        <v>43782</v>
      </c>
      <c r="G30" s="48" t="s">
        <v>4</v>
      </c>
      <c r="H30" s="86">
        <v>115.82</v>
      </c>
      <c r="I30" s="86"/>
      <c r="J30" s="40">
        <v>44</v>
      </c>
      <c r="K30" s="89">
        <f t="shared" si="3"/>
        <v>14288.366883976585</v>
      </c>
      <c r="L30" s="90"/>
      <c r="M30" s="6">
        <f>IF(J30="","",(K30/J30)/LOOKUP(RIGHT($D$2,3),定数!$A$6:$A$13,定数!$B$6:$B$13))</f>
        <v>3.2473561099946782</v>
      </c>
      <c r="N30" s="40">
        <v>2014</v>
      </c>
      <c r="O30" s="8">
        <v>43783</v>
      </c>
      <c r="P30" s="86">
        <v>116.45</v>
      </c>
      <c r="Q30" s="86"/>
      <c r="R30" s="87">
        <f>IF(P30="","",T30*M30*LOOKUP(RIGHT($D$2,3),定数!$A$6:$A$13,定数!$B$6:$B$13))</f>
        <v>20458.343492966786</v>
      </c>
      <c r="S30" s="87"/>
      <c r="T30" s="88">
        <f t="shared" si="4"/>
        <v>63.000000000000966</v>
      </c>
      <c r="U30" s="88"/>
      <c r="V30" s="22">
        <f t="shared" si="1"/>
        <v>3</v>
      </c>
      <c r="W30">
        <f t="shared" si="2"/>
        <v>0</v>
      </c>
      <c r="X30" s="41">
        <f t="shared" si="5"/>
        <v>522318.80133928504</v>
      </c>
      <c r="Y30" s="42">
        <f t="shared" si="6"/>
        <v>8.8145219143328957E-2</v>
      </c>
    </row>
    <row r="31" spans="2:25">
      <c r="B31" s="40">
        <v>23</v>
      </c>
      <c r="C31" s="85">
        <f t="shared" si="0"/>
        <v>496737.23962551967</v>
      </c>
      <c r="D31" s="85"/>
      <c r="E31" s="40">
        <v>2014</v>
      </c>
      <c r="F31" s="8">
        <v>43804</v>
      </c>
      <c r="G31" s="48" t="s">
        <v>4</v>
      </c>
      <c r="H31" s="86">
        <v>119.95</v>
      </c>
      <c r="I31" s="86"/>
      <c r="J31" s="40">
        <v>26</v>
      </c>
      <c r="K31" s="89">
        <f t="shared" si="3"/>
        <v>14902.117188765589</v>
      </c>
      <c r="L31" s="90"/>
      <c r="M31" s="6">
        <f>IF(J31="","",(K31/J31)/LOOKUP(RIGHT($D$2,3),定数!$A$6:$A$13,定数!$B$6:$B$13))</f>
        <v>5.7315835341406114</v>
      </c>
      <c r="N31" s="40">
        <v>2014</v>
      </c>
      <c r="O31" s="8">
        <v>43743</v>
      </c>
      <c r="P31" s="86">
        <v>120.28</v>
      </c>
      <c r="Q31" s="86"/>
      <c r="R31" s="87">
        <f>IF(P31="","",T31*M31*LOOKUP(RIGHT($D$2,3),定数!$A$6:$A$13,定数!$B$6:$B$13))</f>
        <v>18914.225662663921</v>
      </c>
      <c r="S31" s="87"/>
      <c r="T31" s="88">
        <f t="shared" si="4"/>
        <v>32.999999999999829</v>
      </c>
      <c r="U31" s="88"/>
      <c r="V31" s="22">
        <f t="shared" si="1"/>
        <v>4</v>
      </c>
      <c r="W31">
        <f t="shared" si="2"/>
        <v>0</v>
      </c>
      <c r="X31" s="41">
        <f t="shared" si="5"/>
        <v>522318.80133928504</v>
      </c>
      <c r="Y31" s="42">
        <f t="shared" si="6"/>
        <v>4.897691151107586E-2</v>
      </c>
    </row>
    <row r="32" spans="2:25">
      <c r="B32" s="40">
        <v>24</v>
      </c>
      <c r="C32" s="85">
        <f t="shared" si="0"/>
        <v>515651.46528818359</v>
      </c>
      <c r="D32" s="85"/>
      <c r="E32" s="40">
        <v>2014</v>
      </c>
      <c r="F32" s="8">
        <v>43821</v>
      </c>
      <c r="G32" s="48" t="s">
        <v>4</v>
      </c>
      <c r="H32" s="86">
        <v>119.63</v>
      </c>
      <c r="I32" s="86"/>
      <c r="J32" s="40">
        <v>60</v>
      </c>
      <c r="K32" s="89">
        <f t="shared" si="3"/>
        <v>15469.543958645507</v>
      </c>
      <c r="L32" s="90"/>
      <c r="M32" s="6">
        <f>IF(J32="","",(K32/J32)/LOOKUP(RIGHT($D$2,3),定数!$A$6:$A$13,定数!$B$6:$B$13))</f>
        <v>2.5782573264409177</v>
      </c>
      <c r="N32" s="40">
        <v>2014</v>
      </c>
      <c r="O32" s="8">
        <v>43822</v>
      </c>
      <c r="P32" s="86">
        <v>120.62</v>
      </c>
      <c r="Q32" s="86"/>
      <c r="R32" s="87">
        <f>IF(P32="","",T32*M32*LOOKUP(RIGHT($D$2,3),定数!$A$6:$A$13,定数!$B$6:$B$13))</f>
        <v>25524.747531765319</v>
      </c>
      <c r="S32" s="87"/>
      <c r="T32" s="88">
        <f t="shared" si="4"/>
        <v>99.000000000000909</v>
      </c>
      <c r="U32" s="88"/>
      <c r="V32" s="22">
        <f t="shared" si="1"/>
        <v>5</v>
      </c>
      <c r="W32">
        <f t="shared" si="2"/>
        <v>0</v>
      </c>
      <c r="X32" s="41">
        <f t="shared" si="5"/>
        <v>522318.80133928504</v>
      </c>
      <c r="Y32" s="42">
        <f t="shared" si="6"/>
        <v>1.2764878526305479E-2</v>
      </c>
    </row>
    <row r="33" spans="2:25">
      <c r="B33" s="40">
        <v>25</v>
      </c>
      <c r="C33" s="85">
        <f t="shared" si="0"/>
        <v>541176.21281994891</v>
      </c>
      <c r="D33" s="85"/>
      <c r="E33" s="40">
        <v>2015</v>
      </c>
      <c r="F33" s="8">
        <v>43542</v>
      </c>
      <c r="G33" s="48" t="s">
        <v>3</v>
      </c>
      <c r="H33" s="86">
        <v>121.22</v>
      </c>
      <c r="I33" s="86"/>
      <c r="J33" s="40">
        <v>20</v>
      </c>
      <c r="K33" s="89">
        <f t="shared" si="3"/>
        <v>16235.286384598467</v>
      </c>
      <c r="L33" s="90"/>
      <c r="M33" s="6">
        <f>IF(J33="","",(K33/J33)/LOOKUP(RIGHT($D$2,3),定数!$A$6:$A$13,定数!$B$6:$B$13))</f>
        <v>8.1176431922992336</v>
      </c>
      <c r="N33" s="40">
        <v>2015</v>
      </c>
      <c r="O33" s="8">
        <v>43542</v>
      </c>
      <c r="P33" s="86">
        <v>121</v>
      </c>
      <c r="Q33" s="86"/>
      <c r="R33" s="87">
        <f>IF(P33="","",T33*M33*LOOKUP(RIGHT($D$2,3),定数!$A$6:$A$13,定数!$B$6:$B$13))</f>
        <v>17858.815023058221</v>
      </c>
      <c r="S33" s="87"/>
      <c r="T33" s="88">
        <f t="shared" si="4"/>
        <v>21.999999999999886</v>
      </c>
      <c r="U33" s="88"/>
      <c r="V33" s="22">
        <f t="shared" si="1"/>
        <v>6</v>
      </c>
      <c r="W33">
        <f t="shared" si="2"/>
        <v>0</v>
      </c>
      <c r="X33" s="41">
        <f t="shared" si="5"/>
        <v>541176.21281994891</v>
      </c>
      <c r="Y33" s="42">
        <f t="shared" si="6"/>
        <v>0</v>
      </c>
    </row>
    <row r="34" spans="2:25">
      <c r="B34" s="40">
        <v>26</v>
      </c>
      <c r="C34" s="85">
        <f t="shared" si="0"/>
        <v>559035.02784300712</v>
      </c>
      <c r="D34" s="85"/>
      <c r="E34" s="40">
        <v>2015</v>
      </c>
      <c r="F34" s="8">
        <v>43549</v>
      </c>
      <c r="G34" s="48" t="s">
        <v>3</v>
      </c>
      <c r="H34" s="86">
        <v>119.55</v>
      </c>
      <c r="I34" s="86"/>
      <c r="J34" s="40">
        <v>25</v>
      </c>
      <c r="K34" s="89">
        <f t="shared" si="3"/>
        <v>16771.050835290214</v>
      </c>
      <c r="L34" s="90"/>
      <c r="M34" s="6">
        <f>IF(J34="","",(K34/J34)/LOOKUP(RIGHT($D$2,3),定数!$A$6:$A$13,定数!$B$6:$B$13))</f>
        <v>6.7084203341160853</v>
      </c>
      <c r="N34" s="40">
        <v>2015</v>
      </c>
      <c r="O34" s="8">
        <v>43550</v>
      </c>
      <c r="P34" s="86">
        <v>119.22</v>
      </c>
      <c r="Q34" s="86"/>
      <c r="R34" s="87">
        <f>IF(P34="","",T34*M34*LOOKUP(RIGHT($D$2,3),定数!$A$6:$A$13,定数!$B$6:$B$13))</f>
        <v>22137.787102582966</v>
      </c>
      <c r="S34" s="87"/>
      <c r="T34" s="88">
        <f t="shared" si="4"/>
        <v>32.999999999999829</v>
      </c>
      <c r="U34" s="88"/>
      <c r="V34" s="22">
        <f t="shared" si="1"/>
        <v>7</v>
      </c>
      <c r="W34">
        <f t="shared" si="2"/>
        <v>0</v>
      </c>
      <c r="X34" s="41">
        <f t="shared" si="5"/>
        <v>559035.02784300712</v>
      </c>
      <c r="Y34" s="42">
        <f t="shared" si="6"/>
        <v>0</v>
      </c>
    </row>
    <row r="35" spans="2:25">
      <c r="B35" s="40">
        <v>27</v>
      </c>
      <c r="C35" s="85">
        <f t="shared" si="0"/>
        <v>581172.8149455901</v>
      </c>
      <c r="D35" s="85"/>
      <c r="E35" s="40">
        <v>2015</v>
      </c>
      <c r="F35" s="8">
        <v>43558</v>
      </c>
      <c r="G35" s="48" t="s">
        <v>69</v>
      </c>
      <c r="H35" s="86">
        <v>118.82</v>
      </c>
      <c r="I35" s="86"/>
      <c r="J35" s="40">
        <v>110</v>
      </c>
      <c r="K35" s="89">
        <f t="shared" si="3"/>
        <v>17435.184448367701</v>
      </c>
      <c r="L35" s="90"/>
      <c r="M35" s="6">
        <f>IF(J35="","",(K35/J35)/LOOKUP(RIGHT($D$2,3),定数!$A$6:$A$13,定数!$B$6:$B$13))</f>
        <v>1.5850167680334275</v>
      </c>
      <c r="N35" s="40">
        <v>2015</v>
      </c>
      <c r="O35" s="8">
        <v>43562</v>
      </c>
      <c r="P35" s="86">
        <v>119.92</v>
      </c>
      <c r="Q35" s="86"/>
      <c r="R35" s="87">
        <f>IF(P35="","",T35*M35*LOOKUP(RIGHT($D$2,3),定数!$A$6:$A$13,定数!$B$6:$B$13))</f>
        <v>-17435.184448367836</v>
      </c>
      <c r="S35" s="87"/>
      <c r="T35" s="88">
        <f t="shared" si="4"/>
        <v>-110.00000000000085</v>
      </c>
      <c r="U35" s="88"/>
      <c r="V35" s="22">
        <f t="shared" si="1"/>
        <v>0</v>
      </c>
      <c r="W35">
        <f t="shared" si="2"/>
        <v>1</v>
      </c>
      <c r="X35" s="41">
        <f t="shared" si="5"/>
        <v>581172.8149455901</v>
      </c>
      <c r="Y35" s="42">
        <f t="shared" si="6"/>
        <v>0</v>
      </c>
    </row>
    <row r="36" spans="2:25">
      <c r="B36" s="40">
        <v>28</v>
      </c>
      <c r="C36" s="85">
        <f t="shared" si="0"/>
        <v>563737.6304972223</v>
      </c>
      <c r="D36" s="85"/>
      <c r="E36" s="40">
        <v>2015</v>
      </c>
      <c r="F36" s="8">
        <v>43564</v>
      </c>
      <c r="G36" s="48" t="s">
        <v>4</v>
      </c>
      <c r="H36" s="86">
        <v>120.44</v>
      </c>
      <c r="I36" s="86"/>
      <c r="J36" s="40">
        <v>48</v>
      </c>
      <c r="K36" s="89">
        <f t="shared" si="3"/>
        <v>16912.12891491667</v>
      </c>
      <c r="L36" s="90"/>
      <c r="M36" s="6">
        <f>IF(J36="","",(K36/J36)/LOOKUP(RIGHT($D$2,3),定数!$A$6:$A$13,定数!$B$6:$B$13))</f>
        <v>3.5233601906076393</v>
      </c>
      <c r="N36" s="40">
        <v>2015</v>
      </c>
      <c r="O36" s="8">
        <v>43568</v>
      </c>
      <c r="P36" s="86">
        <v>119.96</v>
      </c>
      <c r="Q36" s="86"/>
      <c r="R36" s="87">
        <f>IF(P36="","",T36*M36*LOOKUP(RIGHT($D$2,3),定数!$A$6:$A$13,定数!$B$6:$B$13))</f>
        <v>-16912.128914916808</v>
      </c>
      <c r="S36" s="87"/>
      <c r="T36" s="88">
        <f t="shared" si="4"/>
        <v>-48.000000000000398</v>
      </c>
      <c r="U36" s="88"/>
      <c r="V36" s="22">
        <f t="shared" si="1"/>
        <v>0</v>
      </c>
      <c r="W36">
        <f t="shared" si="2"/>
        <v>2</v>
      </c>
      <c r="X36" s="41">
        <f t="shared" si="5"/>
        <v>581172.8149455901</v>
      </c>
      <c r="Y36" s="42">
        <f t="shared" si="6"/>
        <v>3.0000000000000138E-2</v>
      </c>
    </row>
    <row r="37" spans="2:25">
      <c r="B37" s="40">
        <v>29</v>
      </c>
      <c r="C37" s="85">
        <f t="shared" si="0"/>
        <v>546825.50158230553</v>
      </c>
      <c r="D37" s="85"/>
      <c r="E37" s="40">
        <v>2015</v>
      </c>
      <c r="F37" s="8">
        <v>43570</v>
      </c>
      <c r="G37" s="48" t="s">
        <v>3</v>
      </c>
      <c r="H37" s="86">
        <v>119.45</v>
      </c>
      <c r="I37" s="86"/>
      <c r="J37" s="40">
        <v>27</v>
      </c>
      <c r="K37" s="89">
        <f t="shared" si="3"/>
        <v>16404.765047469165</v>
      </c>
      <c r="L37" s="90"/>
      <c r="M37" s="6">
        <f>IF(J37="","",(K37/J37)/LOOKUP(RIGHT($D$2,3),定数!$A$6:$A$13,定数!$B$6:$B$13))</f>
        <v>6.0758389064700609</v>
      </c>
      <c r="N37" s="40">
        <v>2015</v>
      </c>
      <c r="O37" s="8">
        <v>43570</v>
      </c>
      <c r="P37" s="86">
        <v>119.11</v>
      </c>
      <c r="Q37" s="86"/>
      <c r="R37" s="87">
        <f>IF(P37="","",T37*M37*LOOKUP(RIGHT($D$2,3),定数!$A$6:$A$13,定数!$B$6:$B$13))</f>
        <v>20657.852281998414</v>
      </c>
      <c r="S37" s="87"/>
      <c r="T37" s="88">
        <f t="shared" si="4"/>
        <v>34.000000000000341</v>
      </c>
      <c r="U37" s="88"/>
      <c r="V37" s="22">
        <f t="shared" si="1"/>
        <v>1</v>
      </c>
      <c r="W37">
        <f t="shared" si="2"/>
        <v>0</v>
      </c>
      <c r="X37" s="41">
        <f t="shared" si="5"/>
        <v>581172.8149455901</v>
      </c>
      <c r="Y37" s="42">
        <f t="shared" si="6"/>
        <v>5.9100000000000374E-2</v>
      </c>
    </row>
    <row r="38" spans="2:25">
      <c r="B38" s="40">
        <v>30</v>
      </c>
      <c r="C38" s="85">
        <f t="shared" si="0"/>
        <v>567483.35386430391</v>
      </c>
      <c r="D38" s="85"/>
      <c r="E38" s="40">
        <v>2015</v>
      </c>
      <c r="F38" s="8">
        <v>43572</v>
      </c>
      <c r="G38" s="48" t="s">
        <v>3</v>
      </c>
      <c r="H38" s="86">
        <v>118.81</v>
      </c>
      <c r="I38" s="86"/>
      <c r="J38" s="40">
        <v>46</v>
      </c>
      <c r="K38" s="89">
        <f t="shared" si="3"/>
        <v>17024.500615929115</v>
      </c>
      <c r="L38" s="90"/>
      <c r="M38" s="6">
        <f>IF(J38="","",(K38/J38)/LOOKUP(RIGHT($D$2,3),定数!$A$6:$A$13,定数!$B$6:$B$13))</f>
        <v>3.700978394767199</v>
      </c>
      <c r="N38" s="40">
        <v>2015</v>
      </c>
      <c r="O38" s="8">
        <v>43575</v>
      </c>
      <c r="P38" s="86">
        <v>119.27</v>
      </c>
      <c r="Q38" s="86"/>
      <c r="R38" s="87">
        <f>IF(P38="","",T38*M38*LOOKUP(RIGHT($D$2,3),定数!$A$6:$A$13,定数!$B$6:$B$13))</f>
        <v>-17024.500615928882</v>
      </c>
      <c r="S38" s="87"/>
      <c r="T38" s="88">
        <f t="shared" si="4"/>
        <v>-45.999999999999375</v>
      </c>
      <c r="U38" s="88"/>
      <c r="V38" s="22">
        <f t="shared" si="1"/>
        <v>0</v>
      </c>
      <c r="W38">
        <f t="shared" si="2"/>
        <v>1</v>
      </c>
      <c r="X38" s="41">
        <f t="shared" si="5"/>
        <v>581172.8149455901</v>
      </c>
      <c r="Y38" s="42">
        <f t="shared" si="6"/>
        <v>2.3554888888888903E-2</v>
      </c>
    </row>
    <row r="39" spans="2:25">
      <c r="B39" s="40">
        <v>31</v>
      </c>
      <c r="C39" s="85">
        <f t="shared" si="0"/>
        <v>550458.853248375</v>
      </c>
      <c r="D39" s="85"/>
      <c r="E39" s="40">
        <v>2015</v>
      </c>
      <c r="F39" s="8">
        <v>43577</v>
      </c>
      <c r="G39" s="48" t="s">
        <v>4</v>
      </c>
      <c r="H39" s="86">
        <v>119.68</v>
      </c>
      <c r="I39" s="86"/>
      <c r="J39" s="40">
        <v>34</v>
      </c>
      <c r="K39" s="89">
        <f t="shared" si="3"/>
        <v>16513.765597451249</v>
      </c>
      <c r="L39" s="90"/>
      <c r="M39" s="6">
        <f>IF(J39="","",(K39/J39)/LOOKUP(RIGHT($D$2,3),定数!$A$6:$A$13,定数!$B$6:$B$13))</f>
        <v>4.8569898816033081</v>
      </c>
      <c r="N39" s="40">
        <v>2015</v>
      </c>
      <c r="O39" s="8">
        <v>43577</v>
      </c>
      <c r="P39" s="86">
        <v>120.08</v>
      </c>
      <c r="Q39" s="86"/>
      <c r="R39" s="87">
        <f>IF(P39="","",T39*M39*LOOKUP(RIGHT($D$2,3),定数!$A$6:$A$13,定数!$B$6:$B$13))</f>
        <v>19427.959526412818</v>
      </c>
      <c r="S39" s="87"/>
      <c r="T39" s="88">
        <f t="shared" si="4"/>
        <v>39.999999999999147</v>
      </c>
      <c r="U39" s="88"/>
      <c r="V39" s="22">
        <f t="shared" si="1"/>
        <v>1</v>
      </c>
      <c r="W39">
        <f t="shared" si="2"/>
        <v>0</v>
      </c>
      <c r="X39" s="41">
        <f t="shared" si="5"/>
        <v>581172.8149455901</v>
      </c>
      <c r="Y39" s="42">
        <f t="shared" si="6"/>
        <v>5.2848242222221953E-2</v>
      </c>
    </row>
    <row r="40" spans="2:25">
      <c r="B40" s="40">
        <v>32</v>
      </c>
      <c r="C40" s="85">
        <f t="shared" si="0"/>
        <v>569886.81277478777</v>
      </c>
      <c r="D40" s="85"/>
      <c r="E40" s="40">
        <v>2015</v>
      </c>
      <c r="F40" s="8">
        <v>43583</v>
      </c>
      <c r="G40" s="48" t="s">
        <v>3</v>
      </c>
      <c r="H40" s="86">
        <v>118.89</v>
      </c>
      <c r="I40" s="86"/>
      <c r="J40" s="40">
        <v>55</v>
      </c>
      <c r="K40" s="89">
        <f t="shared" si="3"/>
        <v>17096.604383243633</v>
      </c>
      <c r="L40" s="90"/>
      <c r="M40" s="6">
        <f>IF(J40="","",(K40/J40)/LOOKUP(RIGHT($D$2,3),定数!$A$6:$A$13,定数!$B$6:$B$13))</f>
        <v>3.108473524226115</v>
      </c>
      <c r="N40" s="40">
        <v>2015</v>
      </c>
      <c r="O40" s="8">
        <v>43585</v>
      </c>
      <c r="P40" s="86">
        <v>119.44</v>
      </c>
      <c r="Q40" s="86"/>
      <c r="R40" s="87">
        <f>IF(P40="","",T40*M40*LOOKUP(RIGHT($D$2,3),定数!$A$6:$A$13,定数!$B$6:$B$13))</f>
        <v>-17096.604383243546</v>
      </c>
      <c r="S40" s="87"/>
      <c r="T40" s="88">
        <f t="shared" si="4"/>
        <v>-54.999999999999716</v>
      </c>
      <c r="U40" s="88"/>
      <c r="V40" s="22">
        <f t="shared" si="1"/>
        <v>0</v>
      </c>
      <c r="W40">
        <f t="shared" si="2"/>
        <v>1</v>
      </c>
      <c r="X40" s="41">
        <f t="shared" si="5"/>
        <v>581172.8149455901</v>
      </c>
      <c r="Y40" s="42">
        <f t="shared" si="6"/>
        <v>1.9419356653595288E-2</v>
      </c>
    </row>
    <row r="41" spans="2:25">
      <c r="B41" s="40">
        <v>33</v>
      </c>
      <c r="C41" s="85">
        <f t="shared" si="0"/>
        <v>552790.20839154418</v>
      </c>
      <c r="D41" s="85"/>
      <c r="E41" s="40">
        <v>2015</v>
      </c>
      <c r="F41" s="8">
        <v>43590</v>
      </c>
      <c r="G41" s="49" t="s">
        <v>4</v>
      </c>
      <c r="H41" s="86">
        <v>120.32</v>
      </c>
      <c r="I41" s="86"/>
      <c r="J41" s="40">
        <v>30</v>
      </c>
      <c r="K41" s="89">
        <f t="shared" si="3"/>
        <v>16583.706251746324</v>
      </c>
      <c r="L41" s="90"/>
      <c r="M41" s="6">
        <f>IF(J41="","",(K41/J41)/LOOKUP(RIGHT($D$2,3),定数!$A$6:$A$13,定数!$B$6:$B$13))</f>
        <v>5.5279020839154409</v>
      </c>
      <c r="N41" s="40">
        <v>2015</v>
      </c>
      <c r="O41" s="8">
        <v>43590</v>
      </c>
      <c r="P41" s="86">
        <v>120.02</v>
      </c>
      <c r="Q41" s="86"/>
      <c r="R41" s="87">
        <f>IF(P41="","",T41*M41*LOOKUP(RIGHT($D$2,3),定数!$A$6:$A$13,定数!$B$6:$B$13))</f>
        <v>-16583.706251746164</v>
      </c>
      <c r="S41" s="87"/>
      <c r="T41" s="88">
        <f t="shared" si="4"/>
        <v>-29.999999999999716</v>
      </c>
      <c r="U41" s="88"/>
      <c r="V41" s="22">
        <f t="shared" si="1"/>
        <v>0</v>
      </c>
      <c r="W41">
        <f t="shared" si="2"/>
        <v>2</v>
      </c>
      <c r="X41" s="41">
        <f t="shared" si="5"/>
        <v>581172.8149455901</v>
      </c>
      <c r="Y41" s="42">
        <f t="shared" si="6"/>
        <v>4.8836775953987277E-2</v>
      </c>
    </row>
    <row r="42" spans="2:25">
      <c r="B42" s="40">
        <v>34</v>
      </c>
      <c r="C42" s="85">
        <f t="shared" si="0"/>
        <v>536206.50213979802</v>
      </c>
      <c r="D42" s="85"/>
      <c r="E42" s="40">
        <v>2015</v>
      </c>
      <c r="F42" s="8">
        <v>43596</v>
      </c>
      <c r="G42" s="49" t="s">
        <v>4</v>
      </c>
      <c r="H42" s="86">
        <v>120.14</v>
      </c>
      <c r="I42" s="86"/>
      <c r="J42" s="40">
        <v>33</v>
      </c>
      <c r="K42" s="89">
        <f t="shared" si="3"/>
        <v>16086.19506419394</v>
      </c>
      <c r="L42" s="90"/>
      <c r="M42" s="6">
        <f>IF(J42="","",(K42/J42)/LOOKUP(RIGHT($D$2,3),定数!$A$6:$A$13,定数!$B$6:$B$13))</f>
        <v>4.8746045649072549</v>
      </c>
      <c r="N42" s="40">
        <v>2015</v>
      </c>
      <c r="O42" s="8">
        <v>43597</v>
      </c>
      <c r="P42" s="86">
        <v>119.81</v>
      </c>
      <c r="Q42" s="86"/>
      <c r="R42" s="87">
        <f>IF(P42="","",T42*M42*LOOKUP(RIGHT($D$2,3),定数!$A$6:$A$13,定数!$B$6:$B$13))</f>
        <v>-16086.195064193858</v>
      </c>
      <c r="S42" s="87"/>
      <c r="T42" s="88">
        <f t="shared" si="4"/>
        <v>-32.999999999999829</v>
      </c>
      <c r="U42" s="88"/>
      <c r="V42" s="22">
        <f t="shared" si="1"/>
        <v>0</v>
      </c>
      <c r="W42">
        <f t="shared" si="2"/>
        <v>3</v>
      </c>
      <c r="X42" s="41">
        <f t="shared" si="5"/>
        <v>581172.8149455901</v>
      </c>
      <c r="Y42" s="42">
        <f t="shared" si="6"/>
        <v>7.7371672675367376E-2</v>
      </c>
    </row>
    <row r="43" spans="2:25">
      <c r="B43" s="40">
        <v>35</v>
      </c>
      <c r="C43" s="85">
        <f t="shared" si="0"/>
        <v>520120.30707560416</v>
      </c>
      <c r="D43" s="85"/>
      <c r="E43" s="40">
        <v>2015</v>
      </c>
      <c r="F43" s="8">
        <v>43626</v>
      </c>
      <c r="G43" s="49" t="s">
        <v>3</v>
      </c>
      <c r="H43" s="86">
        <v>122.77</v>
      </c>
      <c r="I43" s="86"/>
      <c r="J43" s="40">
        <v>186</v>
      </c>
      <c r="K43" s="89">
        <f t="shared" si="3"/>
        <v>15603.609212268124</v>
      </c>
      <c r="L43" s="90"/>
      <c r="M43" s="6">
        <f>IF(J43="","",(K43/J43)/LOOKUP(RIGHT($D$2,3),定数!$A$6:$A$13,定数!$B$6:$B$13))</f>
        <v>0.83890372108968403</v>
      </c>
      <c r="N43" s="40">
        <v>2015</v>
      </c>
      <c r="O43" s="8">
        <v>43654</v>
      </c>
      <c r="P43" s="86">
        <v>120.43</v>
      </c>
      <c r="Q43" s="86"/>
      <c r="R43" s="87">
        <f>IF(P43="","",T43*M43*LOOKUP(RIGHT($D$2,3),定数!$A$6:$A$13,定数!$B$6:$B$13))</f>
        <v>19630.347073498517</v>
      </c>
      <c r="S43" s="87"/>
      <c r="T43" s="88">
        <f t="shared" si="4"/>
        <v>233.99999999999892</v>
      </c>
      <c r="U43" s="88"/>
      <c r="V43" s="22">
        <f t="shared" si="1"/>
        <v>1</v>
      </c>
      <c r="W43">
        <f t="shared" si="2"/>
        <v>0</v>
      </c>
      <c r="X43" s="41">
        <f t="shared" si="5"/>
        <v>581172.8149455901</v>
      </c>
      <c r="Y43" s="42">
        <f t="shared" si="6"/>
        <v>0.10505052249510627</v>
      </c>
    </row>
    <row r="44" spans="2:25">
      <c r="B44" s="40">
        <v>36</v>
      </c>
      <c r="C44" s="85">
        <f t="shared" si="0"/>
        <v>539750.65414910263</v>
      </c>
      <c r="D44" s="85"/>
      <c r="E44" s="40">
        <v>2015</v>
      </c>
      <c r="F44" s="8">
        <v>43661</v>
      </c>
      <c r="G44" s="49" t="s">
        <v>4</v>
      </c>
      <c r="H44" s="86">
        <v>123.5</v>
      </c>
      <c r="I44" s="86"/>
      <c r="J44" s="40">
        <v>20</v>
      </c>
      <c r="K44" s="89">
        <f t="shared" si="3"/>
        <v>16192.519624473078</v>
      </c>
      <c r="L44" s="90"/>
      <c r="M44" s="6">
        <f>IF(J44="","",(K44/J44)/LOOKUP(RIGHT($D$2,3),定数!$A$6:$A$13,定数!$B$6:$B$13))</f>
        <v>8.0962598122365392</v>
      </c>
      <c r="N44" s="40">
        <v>2015</v>
      </c>
      <c r="O44" s="8">
        <v>43661</v>
      </c>
      <c r="P44" s="86">
        <v>123.77</v>
      </c>
      <c r="Q44" s="86"/>
      <c r="R44" s="87">
        <f>IF(P44="","",T44*M44*LOOKUP(RIGHT($D$2,3),定数!$A$6:$A$13,定数!$B$6:$B$13))</f>
        <v>21859.901493038335</v>
      </c>
      <c r="S44" s="87"/>
      <c r="T44" s="88">
        <f t="shared" si="4"/>
        <v>26.999999999999602</v>
      </c>
      <c r="U44" s="88"/>
      <c r="V44" s="22">
        <f t="shared" si="1"/>
        <v>2</v>
      </c>
      <c r="W44">
        <f t="shared" si="2"/>
        <v>0</v>
      </c>
      <c r="X44" s="41">
        <f t="shared" si="5"/>
        <v>581172.8149455901</v>
      </c>
      <c r="Y44" s="42">
        <f t="shared" si="6"/>
        <v>7.1273397053792764E-2</v>
      </c>
    </row>
    <row r="45" spans="2:25">
      <c r="B45" s="40">
        <v>37</v>
      </c>
      <c r="C45" s="85">
        <f t="shared" si="0"/>
        <v>561610.55564214091</v>
      </c>
      <c r="D45" s="85"/>
      <c r="E45" s="40">
        <v>2015</v>
      </c>
      <c r="F45" s="8">
        <v>43677</v>
      </c>
      <c r="G45" s="49" t="s">
        <v>4</v>
      </c>
      <c r="H45" s="86">
        <v>124.31</v>
      </c>
      <c r="I45" s="86"/>
      <c r="J45" s="40">
        <v>37</v>
      </c>
      <c r="K45" s="89">
        <f t="shared" si="3"/>
        <v>16848.316669264226</v>
      </c>
      <c r="L45" s="90"/>
      <c r="M45" s="6">
        <f>IF(J45="","",(K45/J45)/LOOKUP(RIGHT($D$2,3),定数!$A$6:$A$13,定数!$B$6:$B$13))</f>
        <v>4.5535990998011417</v>
      </c>
      <c r="N45" s="40">
        <v>2015</v>
      </c>
      <c r="O45" s="8">
        <v>43677</v>
      </c>
      <c r="P45" s="86">
        <v>123.94</v>
      </c>
      <c r="Q45" s="86"/>
      <c r="R45" s="87">
        <f>IF(P45="","",T45*M45*LOOKUP(RIGHT($D$2,3),定数!$A$6:$A$13,定数!$B$6:$B$13))</f>
        <v>-16848.31666926443</v>
      </c>
      <c r="S45" s="87"/>
      <c r="T45" s="88">
        <f t="shared" si="4"/>
        <v>-37.000000000000455</v>
      </c>
      <c r="U45" s="88"/>
      <c r="V45" s="22">
        <f t="shared" si="1"/>
        <v>0</v>
      </c>
      <c r="W45">
        <f t="shared" si="2"/>
        <v>1</v>
      </c>
      <c r="X45" s="41">
        <f t="shared" si="5"/>
        <v>581172.8149455901</v>
      </c>
      <c r="Y45" s="42">
        <f t="shared" si="6"/>
        <v>3.3659969634472042E-2</v>
      </c>
    </row>
    <row r="46" spans="2:25">
      <c r="B46" s="40">
        <v>38</v>
      </c>
      <c r="C46" s="85">
        <f t="shared" si="0"/>
        <v>544762.23897287645</v>
      </c>
      <c r="D46" s="85"/>
      <c r="E46" s="40">
        <v>2015</v>
      </c>
      <c r="F46" s="8">
        <v>43681</v>
      </c>
      <c r="G46" s="49" t="s">
        <v>3</v>
      </c>
      <c r="H46" s="86">
        <v>123.93</v>
      </c>
      <c r="I46" s="86"/>
      <c r="J46" s="40">
        <v>19</v>
      </c>
      <c r="K46" s="89">
        <f t="shared" si="3"/>
        <v>16342.867169186293</v>
      </c>
      <c r="L46" s="90"/>
      <c r="M46" s="6">
        <f>IF(J46="","",(K46/J46)/LOOKUP(RIGHT($D$2,3),定数!$A$6:$A$13,定数!$B$6:$B$13))</f>
        <v>8.6015090364138374</v>
      </c>
      <c r="N46" s="40">
        <v>2015</v>
      </c>
      <c r="O46" s="8">
        <v>43681</v>
      </c>
      <c r="P46" s="86">
        <v>124.12</v>
      </c>
      <c r="Q46" s="86"/>
      <c r="R46" s="87">
        <f>IF(P46="","",T46*M46*LOOKUP(RIGHT($D$2,3),定数!$A$6:$A$13,定数!$B$6:$B$13))</f>
        <v>-16342.867169186096</v>
      </c>
      <c r="S46" s="87"/>
      <c r="T46" s="88">
        <f t="shared" si="4"/>
        <v>-18.999999999999773</v>
      </c>
      <c r="U46" s="88"/>
      <c r="V46" s="22">
        <f t="shared" si="1"/>
        <v>0</v>
      </c>
      <c r="W46">
        <f t="shared" si="2"/>
        <v>2</v>
      </c>
      <c r="X46" s="41">
        <f t="shared" si="5"/>
        <v>581172.8149455901</v>
      </c>
      <c r="Y46" s="42">
        <f t="shared" si="6"/>
        <v>6.26501705454382E-2</v>
      </c>
    </row>
    <row r="47" spans="2:25">
      <c r="B47" s="40">
        <v>39</v>
      </c>
      <c r="C47" s="85">
        <f t="shared" si="0"/>
        <v>528419.37180369033</v>
      </c>
      <c r="D47" s="85"/>
      <c r="E47" s="40">
        <v>2015</v>
      </c>
      <c r="F47" s="8">
        <v>43684</v>
      </c>
      <c r="G47" s="49" t="s">
        <v>4</v>
      </c>
      <c r="H47" s="86">
        <v>125.02</v>
      </c>
      <c r="I47" s="86"/>
      <c r="J47" s="40">
        <v>77</v>
      </c>
      <c r="K47" s="89">
        <f t="shared" si="3"/>
        <v>15852.581154110709</v>
      </c>
      <c r="L47" s="90"/>
      <c r="M47" s="6">
        <f>IF(J47="","",(K47/J47)/LOOKUP(RIGHT($D$2,3),定数!$A$6:$A$13,定数!$B$6:$B$13))</f>
        <v>2.0587767732611311</v>
      </c>
      <c r="N47" s="40">
        <v>2015</v>
      </c>
      <c r="O47" s="8">
        <v>43684</v>
      </c>
      <c r="P47" s="86">
        <v>124.25</v>
      </c>
      <c r="Q47" s="86"/>
      <c r="R47" s="87">
        <f>IF(P47="","",T47*M47*LOOKUP(RIGHT($D$2,3),定数!$A$6:$A$13,定数!$B$6:$B$13))</f>
        <v>-15852.581154110627</v>
      </c>
      <c r="S47" s="87"/>
      <c r="T47" s="88">
        <f t="shared" si="4"/>
        <v>-76.999999999999602</v>
      </c>
      <c r="U47" s="88"/>
      <c r="V47" s="22">
        <f t="shared" si="1"/>
        <v>0</v>
      </c>
      <c r="W47">
        <f t="shared" si="2"/>
        <v>3</v>
      </c>
      <c r="X47" s="41">
        <f t="shared" si="5"/>
        <v>581172.8149455901</v>
      </c>
      <c r="Y47" s="42">
        <f t="shared" si="6"/>
        <v>9.0770665429074859E-2</v>
      </c>
    </row>
    <row r="48" spans="2:25">
      <c r="B48" s="40">
        <v>40</v>
      </c>
      <c r="C48" s="85">
        <f t="shared" si="0"/>
        <v>512566.79064957972</v>
      </c>
      <c r="D48" s="85"/>
      <c r="E48" s="40">
        <v>2015</v>
      </c>
      <c r="F48" s="8">
        <v>43697</v>
      </c>
      <c r="G48" s="49" t="s">
        <v>3</v>
      </c>
      <c r="H48" s="86">
        <v>123.41</v>
      </c>
      <c r="I48" s="86"/>
      <c r="J48" s="40">
        <v>54</v>
      </c>
      <c r="K48" s="89">
        <f t="shared" si="3"/>
        <v>15377.003719487391</v>
      </c>
      <c r="L48" s="90"/>
      <c r="M48" s="6">
        <f>IF(J48="","",(K48/J48)/LOOKUP(RIGHT($D$2,3),定数!$A$6:$A$13,定数!$B$6:$B$13))</f>
        <v>2.8475932813865539</v>
      </c>
      <c r="N48" s="40">
        <v>2015</v>
      </c>
      <c r="O48" s="8">
        <v>43698</v>
      </c>
      <c r="P48" s="86">
        <v>122.53</v>
      </c>
      <c r="Q48" s="86"/>
      <c r="R48" s="87">
        <f>IF(P48="","",T48*M48*LOOKUP(RIGHT($D$2,3),定数!$A$6:$A$13,定数!$B$6:$B$13))</f>
        <v>25058.820876201546</v>
      </c>
      <c r="S48" s="87"/>
      <c r="T48" s="88">
        <f t="shared" si="4"/>
        <v>87.999999999999545</v>
      </c>
      <c r="U48" s="88"/>
      <c r="V48" s="22">
        <f t="shared" si="1"/>
        <v>1</v>
      </c>
      <c r="W48">
        <f>IF(T48&lt;&gt;"",IF(T48&lt;0,1+W47,0),"")</f>
        <v>0</v>
      </c>
      <c r="X48" s="41">
        <f t="shared" si="5"/>
        <v>581172.8149455901</v>
      </c>
      <c r="Y48" s="42">
        <f t="shared" si="6"/>
        <v>0.11804754546620244</v>
      </c>
    </row>
    <row r="49" spans="2:25">
      <c r="B49" s="40">
        <v>41</v>
      </c>
      <c r="C49" s="85">
        <f t="shared" si="0"/>
        <v>537625.61152578122</v>
      </c>
      <c r="D49" s="85"/>
      <c r="E49" s="40">
        <v>2015</v>
      </c>
      <c r="F49" s="8">
        <v>43705</v>
      </c>
      <c r="G49" s="49" t="s">
        <v>4</v>
      </c>
      <c r="H49" s="86">
        <v>121.56</v>
      </c>
      <c r="I49" s="86"/>
      <c r="J49" s="40">
        <v>83</v>
      </c>
      <c r="K49" s="89">
        <f t="shared" si="3"/>
        <v>16128.768345773437</v>
      </c>
      <c r="L49" s="90"/>
      <c r="M49" s="6">
        <f>IF(J49="","",(K49/J49)/LOOKUP(RIGHT($D$2,3),定数!$A$6:$A$13,定数!$B$6:$B$13))</f>
        <v>1.9432251019004141</v>
      </c>
      <c r="N49" s="40">
        <v>2015</v>
      </c>
      <c r="O49" s="8">
        <v>43709</v>
      </c>
      <c r="P49" s="86">
        <v>120.73</v>
      </c>
      <c r="Q49" s="86"/>
      <c r="R49" s="87">
        <f>IF(P49="","",T49*M49*LOOKUP(RIGHT($D$2,3),定数!$A$6:$A$13,定数!$B$6:$B$13))</f>
        <v>-16128.768345773404</v>
      </c>
      <c r="S49" s="87"/>
      <c r="T49" s="88">
        <f t="shared" si="4"/>
        <v>-82.999999999999829</v>
      </c>
      <c r="U49" s="88"/>
      <c r="V49" s="22">
        <f t="shared" si="1"/>
        <v>0</v>
      </c>
      <c r="W49">
        <f>IF(T49&lt;&gt;"",IF(T49&lt;0,1+W48,0),"")</f>
        <v>1</v>
      </c>
      <c r="X49" s="41">
        <f t="shared" si="5"/>
        <v>581172.8149455901</v>
      </c>
      <c r="Y49" s="42">
        <f t="shared" si="6"/>
        <v>7.4929869911217084E-2</v>
      </c>
    </row>
    <row r="50" spans="2:25">
      <c r="B50" s="40">
        <v>42</v>
      </c>
      <c r="C50" s="85">
        <f t="shared" si="0"/>
        <v>521496.84318000783</v>
      </c>
      <c r="D50" s="85"/>
      <c r="E50" s="40">
        <v>2015</v>
      </c>
      <c r="F50" s="8">
        <v>43718</v>
      </c>
      <c r="G50" s="49" t="s">
        <v>4</v>
      </c>
      <c r="H50" s="86">
        <v>121.32</v>
      </c>
      <c r="I50" s="86"/>
      <c r="J50" s="40">
        <v>135</v>
      </c>
      <c r="K50" s="89">
        <f t="shared" si="3"/>
        <v>15644.905295400235</v>
      </c>
      <c r="L50" s="90"/>
      <c r="M50" s="6">
        <f>IF(J50="","",(K50/J50)/LOOKUP(RIGHT($D$2,3),定数!$A$6:$A$13,定数!$B$6:$B$13))</f>
        <v>1.1588818737333506</v>
      </c>
      <c r="N50" s="40">
        <v>2015</v>
      </c>
      <c r="O50" s="8">
        <v>43722</v>
      </c>
      <c r="P50" s="86">
        <v>119.97</v>
      </c>
      <c r="Q50" s="86"/>
      <c r="R50" s="87">
        <f>IF(P50="","",T50*M50*LOOKUP(RIGHT($D$2,3),定数!$A$6:$A$13,定数!$B$6:$B$13))</f>
        <v>-15644.905295400167</v>
      </c>
      <c r="S50" s="87"/>
      <c r="T50" s="88">
        <f t="shared" si="4"/>
        <v>-134.99999999999943</v>
      </c>
      <c r="U50" s="88"/>
      <c r="V50" s="22">
        <f t="shared" si="1"/>
        <v>0</v>
      </c>
      <c r="W50">
        <f t="shared" si="2"/>
        <v>2</v>
      </c>
      <c r="X50" s="41">
        <f t="shared" si="5"/>
        <v>581172.8149455901</v>
      </c>
      <c r="Y50" s="42">
        <f t="shared" si="6"/>
        <v>0.10268197381388044</v>
      </c>
    </row>
    <row r="51" spans="2:25">
      <c r="B51" s="40">
        <v>43</v>
      </c>
      <c r="C51" s="85">
        <f t="shared" si="0"/>
        <v>505851.93788460764</v>
      </c>
      <c r="D51" s="85"/>
      <c r="E51" s="40">
        <v>2015</v>
      </c>
      <c r="F51" s="8">
        <v>43725</v>
      </c>
      <c r="G51" s="49" t="s">
        <v>4</v>
      </c>
      <c r="H51" s="86">
        <v>120.73</v>
      </c>
      <c r="I51" s="86"/>
      <c r="J51" s="40">
        <v>39</v>
      </c>
      <c r="K51" s="89">
        <f t="shared" si="3"/>
        <v>15175.55813653823</v>
      </c>
      <c r="L51" s="90"/>
      <c r="M51" s="6">
        <f>IF(J51="","",(K51/J51)/LOOKUP(RIGHT($D$2,3),定数!$A$6:$A$13,定数!$B$6:$B$13))</f>
        <v>3.8911687529585204</v>
      </c>
      <c r="N51" s="40">
        <v>2015</v>
      </c>
      <c r="O51" s="8">
        <v>43725</v>
      </c>
      <c r="P51" s="86">
        <v>120.34</v>
      </c>
      <c r="Q51" s="86"/>
      <c r="R51" s="87">
        <f>IF(P51="","",T51*M51*LOOKUP(RIGHT($D$2,3),定数!$A$6:$A$13,定数!$B$6:$B$13))</f>
        <v>-15175.558136538251</v>
      </c>
      <c r="S51" s="87"/>
      <c r="T51" s="88">
        <f t="shared" si="4"/>
        <v>-39.000000000000057</v>
      </c>
      <c r="U51" s="88"/>
      <c r="V51" s="22">
        <f t="shared" si="1"/>
        <v>0</v>
      </c>
      <c r="W51">
        <f t="shared" si="2"/>
        <v>3</v>
      </c>
      <c r="X51" s="41">
        <f t="shared" si="5"/>
        <v>581172.8149455901</v>
      </c>
      <c r="Y51" s="42">
        <f t="shared" si="6"/>
        <v>0.12960151459946401</v>
      </c>
    </row>
    <row r="52" spans="2:25">
      <c r="B52" s="40">
        <v>44</v>
      </c>
      <c r="C52" s="85">
        <f t="shared" si="0"/>
        <v>490676.37974806939</v>
      </c>
      <c r="D52" s="85"/>
      <c r="E52" s="40">
        <v>2015</v>
      </c>
      <c r="F52" s="8">
        <v>43732</v>
      </c>
      <c r="G52" s="49" t="s">
        <v>3</v>
      </c>
      <c r="H52" s="86">
        <v>119.37</v>
      </c>
      <c r="I52" s="86"/>
      <c r="J52" s="40">
        <v>81</v>
      </c>
      <c r="K52" s="89">
        <f t="shared" si="3"/>
        <v>14720.291392442081</v>
      </c>
      <c r="L52" s="90"/>
      <c r="M52" s="6">
        <f>IF(J52="","",(K52/J52)/LOOKUP(RIGHT($D$2,3),定数!$A$6:$A$13,定数!$B$6:$B$13))</f>
        <v>1.8173199249928496</v>
      </c>
      <c r="N52" s="40">
        <v>2015</v>
      </c>
      <c r="O52" s="8">
        <v>43732</v>
      </c>
      <c r="P52" s="86">
        <v>120.18</v>
      </c>
      <c r="Q52" s="86"/>
      <c r="R52" s="87">
        <f>IF(P52="","",T52*M52*LOOKUP(RIGHT($D$2,3),定数!$A$6:$A$13,定数!$B$6:$B$13))</f>
        <v>-14720.291392442125</v>
      </c>
      <c r="S52" s="87"/>
      <c r="T52" s="88">
        <f t="shared" si="4"/>
        <v>-81.000000000000227</v>
      </c>
      <c r="U52" s="88"/>
      <c r="V52" s="22">
        <f t="shared" si="1"/>
        <v>0</v>
      </c>
      <c r="W52">
        <f t="shared" si="2"/>
        <v>4</v>
      </c>
      <c r="X52" s="41">
        <f t="shared" si="5"/>
        <v>581172.8149455901</v>
      </c>
      <c r="Y52" s="42">
        <f t="shared" si="6"/>
        <v>0.1557134691614801</v>
      </c>
    </row>
    <row r="53" spans="2:25">
      <c r="B53" s="40">
        <v>45</v>
      </c>
      <c r="C53" s="85">
        <f t="shared" si="0"/>
        <v>475956.08835562726</v>
      </c>
      <c r="D53" s="85"/>
      <c r="E53" s="40">
        <v>2015</v>
      </c>
      <c r="F53" s="8">
        <v>43737</v>
      </c>
      <c r="G53" s="49" t="s">
        <v>3</v>
      </c>
      <c r="H53" s="86">
        <v>119.61</v>
      </c>
      <c r="I53" s="86"/>
      <c r="J53" s="40">
        <v>56</v>
      </c>
      <c r="K53" s="89">
        <f t="shared" si="3"/>
        <v>14278.682650668818</v>
      </c>
      <c r="L53" s="90"/>
      <c r="M53" s="6">
        <f>IF(J53="","",(K53/J53)/LOOKUP(RIGHT($D$2,3),定数!$A$6:$A$13,定数!$B$6:$B$13))</f>
        <v>2.5497647590480033</v>
      </c>
      <c r="N53" s="40">
        <v>2015</v>
      </c>
      <c r="O53" s="8">
        <v>43737</v>
      </c>
      <c r="P53" s="86">
        <v>120.17</v>
      </c>
      <c r="Q53" s="86"/>
      <c r="R53" s="87">
        <f>IF(P53="","",T53*M53*LOOKUP(RIGHT($D$2,3),定数!$A$6:$A$13,定数!$B$6:$B$13))</f>
        <v>-14278.682650668876</v>
      </c>
      <c r="S53" s="87"/>
      <c r="T53" s="88">
        <f t="shared" si="4"/>
        <v>-56.000000000000227</v>
      </c>
      <c r="U53" s="88"/>
      <c r="V53" s="22">
        <f t="shared" si="1"/>
        <v>0</v>
      </c>
      <c r="W53">
        <f t="shared" si="2"/>
        <v>5</v>
      </c>
      <c r="X53" s="41">
        <f t="shared" si="5"/>
        <v>581172.8149455901</v>
      </c>
      <c r="Y53" s="42">
        <f t="shared" si="6"/>
        <v>0.18104206508663578</v>
      </c>
    </row>
    <row r="54" spans="2:25">
      <c r="B54" s="40">
        <v>46</v>
      </c>
      <c r="C54" s="85">
        <f t="shared" si="0"/>
        <v>461677.40570495836</v>
      </c>
      <c r="D54" s="85"/>
      <c r="E54" s="40">
        <v>2015</v>
      </c>
      <c r="F54" s="8">
        <v>43752</v>
      </c>
      <c r="G54" s="49" t="s">
        <v>3</v>
      </c>
      <c r="H54" s="86">
        <v>119.42</v>
      </c>
      <c r="I54" s="86"/>
      <c r="J54" s="40">
        <v>33</v>
      </c>
      <c r="K54" s="89">
        <f t="shared" si="3"/>
        <v>13850.322171148751</v>
      </c>
      <c r="L54" s="90"/>
      <c r="M54" s="6">
        <f>IF(J54="","",(K54/J54)/LOOKUP(RIGHT($D$2,3),定数!$A$6:$A$13,定数!$B$6:$B$13))</f>
        <v>4.197067324590531</v>
      </c>
      <c r="N54" s="40">
        <v>2015</v>
      </c>
      <c r="O54" s="8">
        <v>43752</v>
      </c>
      <c r="P54" s="86">
        <v>119.03</v>
      </c>
      <c r="Q54" s="86"/>
      <c r="R54" s="87">
        <f>IF(P54="","",T54*M54*LOOKUP(RIGHT($D$2,3),定数!$A$6:$A$13,定数!$B$6:$B$13))</f>
        <v>16368.562565903096</v>
      </c>
      <c r="S54" s="87"/>
      <c r="T54" s="88">
        <f t="shared" si="4"/>
        <v>39.000000000000057</v>
      </c>
      <c r="U54" s="88"/>
      <c r="V54" s="22">
        <f t="shared" si="1"/>
        <v>1</v>
      </c>
      <c r="W54">
        <f t="shared" si="2"/>
        <v>0</v>
      </c>
      <c r="X54" s="41">
        <f t="shared" si="5"/>
        <v>581172.8149455901</v>
      </c>
      <c r="Y54" s="42">
        <f t="shared" si="6"/>
        <v>0.20561080313403679</v>
      </c>
    </row>
    <row r="55" spans="2:25">
      <c r="B55" s="40">
        <v>47</v>
      </c>
      <c r="C55" s="85">
        <f t="shared" si="0"/>
        <v>478045.96827086149</v>
      </c>
      <c r="D55" s="85"/>
      <c r="E55" s="40">
        <v>2015</v>
      </c>
      <c r="F55" s="8">
        <v>43758</v>
      </c>
      <c r="G55" s="49" t="s">
        <v>4</v>
      </c>
      <c r="H55" s="86">
        <v>119.57</v>
      </c>
      <c r="I55" s="86"/>
      <c r="J55" s="40">
        <v>32</v>
      </c>
      <c r="K55" s="89">
        <f t="shared" si="3"/>
        <v>14341.379048125844</v>
      </c>
      <c r="L55" s="90"/>
      <c r="M55" s="6">
        <f>IF(J55="","",(K55/J55)/LOOKUP(RIGHT($D$2,3),定数!$A$6:$A$13,定数!$B$6:$B$13))</f>
        <v>4.4816809525393264</v>
      </c>
      <c r="N55" s="40">
        <v>2015</v>
      </c>
      <c r="O55" s="8">
        <v>43758</v>
      </c>
      <c r="P55" s="86">
        <v>119.95</v>
      </c>
      <c r="Q55" s="86"/>
      <c r="R55" s="87">
        <f>IF(P55="","",T55*M55*LOOKUP(RIGHT($D$2,3),定数!$A$6:$A$13,定数!$B$6:$B$13))</f>
        <v>17030.387619649875</v>
      </c>
      <c r="S55" s="87"/>
      <c r="T55" s="88">
        <f t="shared" si="4"/>
        <v>38.000000000000966</v>
      </c>
      <c r="U55" s="88"/>
      <c r="V55" s="22">
        <f t="shared" si="1"/>
        <v>2</v>
      </c>
      <c r="W55">
        <f t="shared" si="2"/>
        <v>0</v>
      </c>
      <c r="X55" s="41">
        <f t="shared" si="5"/>
        <v>581172.8149455901</v>
      </c>
      <c r="Y55" s="42">
        <f t="shared" si="6"/>
        <v>0.17744609524515254</v>
      </c>
    </row>
    <row r="56" spans="2:25">
      <c r="B56" s="40">
        <v>48</v>
      </c>
      <c r="C56" s="85">
        <f t="shared" si="0"/>
        <v>495076.35589051136</v>
      </c>
      <c r="D56" s="85"/>
      <c r="E56" s="40">
        <v>2015</v>
      </c>
      <c r="F56" s="8">
        <v>43761</v>
      </c>
      <c r="G56" s="50" t="s">
        <v>4</v>
      </c>
      <c r="H56" s="86">
        <v>121.14</v>
      </c>
      <c r="I56" s="86"/>
      <c r="J56" s="40">
        <v>80</v>
      </c>
      <c r="K56" s="89">
        <f t="shared" si="3"/>
        <v>14852.29067671534</v>
      </c>
      <c r="L56" s="90"/>
      <c r="M56" s="6">
        <f>IF(J56="","",(K56/J56)/LOOKUP(RIGHT($D$2,3),定数!$A$6:$A$13,定数!$B$6:$B$13))</f>
        <v>1.8565363345894175</v>
      </c>
      <c r="N56" s="40">
        <v>2015</v>
      </c>
      <c r="O56" s="8">
        <v>43765</v>
      </c>
      <c r="P56" s="86">
        <v>120.34</v>
      </c>
      <c r="Q56" s="86"/>
      <c r="R56" s="87">
        <f>IF(P56="","",T56*M56*LOOKUP(RIGHT($D$2,3),定数!$A$6:$A$13,定数!$B$6:$B$13))</f>
        <v>-14852.290676715287</v>
      </c>
      <c r="S56" s="87"/>
      <c r="T56" s="88">
        <f t="shared" si="4"/>
        <v>-79.999999999999716</v>
      </c>
      <c r="U56" s="88"/>
      <c r="V56" s="22">
        <f t="shared" si="1"/>
        <v>0</v>
      </c>
      <c r="W56">
        <f t="shared" si="2"/>
        <v>1</v>
      </c>
      <c r="X56" s="41">
        <f t="shared" si="5"/>
        <v>581172.8149455901</v>
      </c>
      <c r="Y56" s="42">
        <f t="shared" si="6"/>
        <v>0.14814261238826043</v>
      </c>
    </row>
    <row r="57" spans="2:25">
      <c r="B57" s="40">
        <v>49</v>
      </c>
      <c r="C57" s="85">
        <f t="shared" si="0"/>
        <v>480224.0652137961</v>
      </c>
      <c r="D57" s="85"/>
      <c r="E57" s="40">
        <v>2015</v>
      </c>
      <c r="F57" s="8">
        <v>43775</v>
      </c>
      <c r="G57" s="50" t="s">
        <v>4</v>
      </c>
      <c r="H57" s="86">
        <v>121.88</v>
      </c>
      <c r="I57" s="86"/>
      <c r="J57" s="40">
        <v>26</v>
      </c>
      <c r="K57" s="89">
        <f t="shared" si="3"/>
        <v>14406.721956413883</v>
      </c>
      <c r="L57" s="90"/>
      <c r="M57" s="6">
        <f>IF(J57="","",(K57/J57)/LOOKUP(RIGHT($D$2,3),定数!$A$6:$A$13,定数!$B$6:$B$13))</f>
        <v>5.5410469063130323</v>
      </c>
      <c r="N57" s="40">
        <v>2015</v>
      </c>
      <c r="O57" s="8">
        <v>43775</v>
      </c>
      <c r="P57" s="86">
        <v>122.17</v>
      </c>
      <c r="Q57" s="86"/>
      <c r="R57" s="87">
        <f>IF(P57="","",T57*M57*LOOKUP(RIGHT($D$2,3),定数!$A$6:$A$13,定数!$B$6:$B$13))</f>
        <v>16069.036028308139</v>
      </c>
      <c r="S57" s="87"/>
      <c r="T57" s="88">
        <f t="shared" si="4"/>
        <v>29.000000000000625</v>
      </c>
      <c r="U57" s="88"/>
      <c r="V57" s="22">
        <f t="shared" si="1"/>
        <v>1</v>
      </c>
      <c r="W57">
        <f t="shared" si="2"/>
        <v>0</v>
      </c>
      <c r="X57" s="41">
        <f t="shared" si="5"/>
        <v>581172.8149455901</v>
      </c>
      <c r="Y57" s="42">
        <f t="shared" si="6"/>
        <v>0.17369833401661239</v>
      </c>
    </row>
    <row r="58" spans="2:25">
      <c r="B58" s="40">
        <v>50</v>
      </c>
      <c r="C58" s="85">
        <f t="shared" si="0"/>
        <v>496293.10124210425</v>
      </c>
      <c r="D58" s="85"/>
      <c r="E58" s="40">
        <v>2015</v>
      </c>
      <c r="F58" s="8">
        <v>43779</v>
      </c>
      <c r="G58" s="50" t="s">
        <v>4</v>
      </c>
      <c r="H58" s="86">
        <v>123.41</v>
      </c>
      <c r="I58" s="86"/>
      <c r="J58" s="40">
        <v>32</v>
      </c>
      <c r="K58" s="89">
        <f t="shared" si="3"/>
        <v>14888.793037263127</v>
      </c>
      <c r="L58" s="90"/>
      <c r="M58" s="6">
        <f>IF(J58="","",(K58/J58)/LOOKUP(RIGHT($D$2,3),定数!$A$6:$A$13,定数!$B$6:$B$13))</f>
        <v>4.6527478241447273</v>
      </c>
      <c r="N58" s="40">
        <v>2015</v>
      </c>
      <c r="O58" s="8">
        <v>43779</v>
      </c>
      <c r="P58" s="86">
        <v>123.09</v>
      </c>
      <c r="Q58" s="86"/>
      <c r="R58" s="87">
        <f>IF(P58="","",T58*M58*LOOKUP(RIGHT($D$2,3),定数!$A$6:$A$13,定数!$B$6:$B$13))</f>
        <v>-14888.793037262809</v>
      </c>
      <c r="S58" s="87"/>
      <c r="T58" s="88">
        <f t="shared" si="4"/>
        <v>-31.999999999999318</v>
      </c>
      <c r="U58" s="88"/>
      <c r="V58" s="22">
        <f t="shared" si="1"/>
        <v>0</v>
      </c>
      <c r="W58">
        <f t="shared" si="2"/>
        <v>1</v>
      </c>
      <c r="X58" s="41">
        <f t="shared" si="5"/>
        <v>581172.8149455901</v>
      </c>
      <c r="Y58" s="42">
        <f t="shared" si="6"/>
        <v>0.14604900903947537</v>
      </c>
    </row>
    <row r="59" spans="2:25">
      <c r="B59" s="40">
        <v>51</v>
      </c>
      <c r="C59" s="85">
        <f t="shared" si="0"/>
        <v>481404.30820484145</v>
      </c>
      <c r="D59" s="85"/>
      <c r="E59" s="40">
        <v>2015</v>
      </c>
      <c r="F59" s="8">
        <v>43795</v>
      </c>
      <c r="G59" s="50" t="s">
        <v>3</v>
      </c>
      <c r="H59" s="86">
        <v>122.53</v>
      </c>
      <c r="I59" s="86"/>
      <c r="J59" s="40">
        <v>11</v>
      </c>
      <c r="K59" s="89">
        <f t="shared" si="3"/>
        <v>14442.129246145243</v>
      </c>
      <c r="L59" s="90"/>
      <c r="M59" s="6">
        <f>IF(J59="","",(K59/J59)/LOOKUP(RIGHT($D$2,3),定数!$A$6:$A$13,定数!$B$6:$B$13))</f>
        <v>13.129208405586585</v>
      </c>
      <c r="N59" s="40">
        <v>2015</v>
      </c>
      <c r="O59" s="8">
        <v>43795</v>
      </c>
      <c r="P59" s="86">
        <v>122.64</v>
      </c>
      <c r="Q59" s="86"/>
      <c r="R59" s="87">
        <f>IF(P59="","",T59*M59*LOOKUP(RIGHT($D$2,3),定数!$A$6:$A$13,定数!$B$6:$B$13))</f>
        <v>-14442.129246145169</v>
      </c>
      <c r="S59" s="87"/>
      <c r="T59" s="88">
        <f t="shared" si="4"/>
        <v>-10.999999999999943</v>
      </c>
      <c r="U59" s="88"/>
      <c r="V59" s="22">
        <f t="shared" si="1"/>
        <v>0</v>
      </c>
      <c r="W59">
        <f t="shared" si="2"/>
        <v>2</v>
      </c>
      <c r="X59" s="41">
        <f t="shared" si="5"/>
        <v>581172.8149455901</v>
      </c>
      <c r="Y59" s="42">
        <f t="shared" si="6"/>
        <v>0.17166753876829055</v>
      </c>
    </row>
    <row r="60" spans="2:25">
      <c r="B60" s="40">
        <v>52</v>
      </c>
      <c r="C60" s="85">
        <f t="shared" si="0"/>
        <v>466962.17895869625</v>
      </c>
      <c r="D60" s="85"/>
      <c r="E60" s="40">
        <v>2015</v>
      </c>
      <c r="F60" s="8">
        <v>43799</v>
      </c>
      <c r="G60" s="50" t="s">
        <v>4</v>
      </c>
      <c r="H60" s="86">
        <v>123.15</v>
      </c>
      <c r="I60" s="86"/>
      <c r="J60" s="40">
        <v>45</v>
      </c>
      <c r="K60" s="89">
        <f t="shared" si="3"/>
        <v>14008.865368760888</v>
      </c>
      <c r="L60" s="90"/>
      <c r="M60" s="6">
        <f>IF(J60="","",(K60/J60)/LOOKUP(RIGHT($D$2,3),定数!$A$6:$A$13,定数!$B$6:$B$13))</f>
        <v>3.1130811930579751</v>
      </c>
      <c r="N60" s="40">
        <v>2015</v>
      </c>
      <c r="O60" s="8">
        <v>43800</v>
      </c>
      <c r="P60" s="86">
        <v>122.7</v>
      </c>
      <c r="Q60" s="86"/>
      <c r="R60" s="87">
        <f>IF(P60="","",T60*M60*LOOKUP(RIGHT($D$2,3),定数!$A$6:$A$13,定数!$B$6:$B$13))</f>
        <v>-14008.865368760977</v>
      </c>
      <c r="S60" s="87"/>
      <c r="T60" s="88">
        <f t="shared" si="4"/>
        <v>-45.000000000000284</v>
      </c>
      <c r="U60" s="88"/>
      <c r="V60" s="22">
        <f t="shared" si="1"/>
        <v>0</v>
      </c>
      <c r="W60">
        <f t="shared" si="2"/>
        <v>3</v>
      </c>
      <c r="X60" s="41">
        <f t="shared" si="5"/>
        <v>581172.8149455901</v>
      </c>
      <c r="Y60" s="42">
        <f t="shared" si="6"/>
        <v>0.19651751260524175</v>
      </c>
    </row>
    <row r="61" spans="2:25">
      <c r="B61" s="40">
        <v>53</v>
      </c>
      <c r="C61" s="85">
        <f t="shared" si="0"/>
        <v>452953.31358993531</v>
      </c>
      <c r="D61" s="85"/>
      <c r="E61" s="40">
        <v>2015</v>
      </c>
      <c r="F61" s="8">
        <v>43815</v>
      </c>
      <c r="G61" s="50" t="s">
        <v>4</v>
      </c>
      <c r="H61" s="86">
        <v>122.44</v>
      </c>
      <c r="I61" s="86"/>
      <c r="J61" s="40">
        <v>107</v>
      </c>
      <c r="K61" s="89">
        <f t="shared" si="3"/>
        <v>13588.599407698059</v>
      </c>
      <c r="L61" s="90"/>
      <c r="M61" s="6">
        <f>IF(J61="","",(K61/J61)/LOOKUP(RIGHT($D$2,3),定数!$A$6:$A$13,定数!$B$6:$B$13))</f>
        <v>1.2699625614671084</v>
      </c>
      <c r="N61" s="40">
        <v>2015</v>
      </c>
      <c r="O61" s="8">
        <v>43817</v>
      </c>
      <c r="P61" s="86">
        <v>121.37</v>
      </c>
      <c r="Q61" s="86"/>
      <c r="R61" s="87">
        <f>IF(P61="","",T61*M61*LOOKUP(RIGHT($D$2,3),定数!$A$6:$A$13,定数!$B$6:$B$13))</f>
        <v>-13588.599407697973</v>
      </c>
      <c r="S61" s="87"/>
      <c r="T61" s="88">
        <f t="shared" si="4"/>
        <v>-106.99999999999932</v>
      </c>
      <c r="U61" s="88"/>
      <c r="V61" s="22">
        <f t="shared" si="1"/>
        <v>0</v>
      </c>
      <c r="W61">
        <f t="shared" si="2"/>
        <v>4</v>
      </c>
      <c r="X61" s="41">
        <f t="shared" si="5"/>
        <v>581172.8149455901</v>
      </c>
      <c r="Y61" s="42">
        <f t="shared" si="6"/>
        <v>0.22062198722708459</v>
      </c>
    </row>
    <row r="62" spans="2:25">
      <c r="B62" s="40">
        <v>54</v>
      </c>
      <c r="C62" s="85">
        <f t="shared" si="0"/>
        <v>439364.71418223734</v>
      </c>
      <c r="D62" s="85"/>
      <c r="E62" s="40">
        <v>2015</v>
      </c>
      <c r="F62" s="8">
        <v>43821</v>
      </c>
      <c r="G62" s="50" t="s">
        <v>3</v>
      </c>
      <c r="H62" s="86">
        <v>120.84</v>
      </c>
      <c r="I62" s="86"/>
      <c r="J62" s="40">
        <v>44</v>
      </c>
      <c r="K62" s="89">
        <f t="shared" si="3"/>
        <v>13180.941425467119</v>
      </c>
      <c r="L62" s="90"/>
      <c r="M62" s="6">
        <f>IF(J62="","",(K62/J62)/LOOKUP(RIGHT($D$2,3),定数!$A$6:$A$13,定数!$B$6:$B$13))</f>
        <v>2.9956685057879815</v>
      </c>
      <c r="N62" s="40">
        <v>2015</v>
      </c>
      <c r="O62" s="8">
        <v>43823</v>
      </c>
      <c r="P62" s="86">
        <v>120.27</v>
      </c>
      <c r="Q62" s="86"/>
      <c r="R62" s="87">
        <f>IF(P62="","",T62*M62*LOOKUP(RIGHT($D$2,3),定数!$A$6:$A$13,定数!$B$6:$B$13))</f>
        <v>17075.310482991717</v>
      </c>
      <c r="S62" s="87"/>
      <c r="T62" s="88">
        <f t="shared" si="4"/>
        <v>57.000000000000739</v>
      </c>
      <c r="U62" s="88"/>
      <c r="V62" s="22">
        <f t="shared" si="1"/>
        <v>1</v>
      </c>
      <c r="W62">
        <f t="shared" si="2"/>
        <v>0</v>
      </c>
      <c r="X62" s="41">
        <f t="shared" si="5"/>
        <v>581172.8149455901</v>
      </c>
      <c r="Y62" s="42">
        <f t="shared" si="6"/>
        <v>0.24400332761027188</v>
      </c>
    </row>
    <row r="63" spans="2:25">
      <c r="B63" s="40">
        <v>55</v>
      </c>
      <c r="C63" s="85">
        <f t="shared" si="0"/>
        <v>456440.02466522908</v>
      </c>
      <c r="D63" s="85"/>
      <c r="E63" s="40">
        <v>2016</v>
      </c>
      <c r="F63" s="8">
        <v>43470</v>
      </c>
      <c r="G63" s="50" t="s">
        <v>3</v>
      </c>
      <c r="H63" s="86">
        <v>119.33</v>
      </c>
      <c r="I63" s="86"/>
      <c r="J63" s="40">
        <v>38</v>
      </c>
      <c r="K63" s="89">
        <f t="shared" si="3"/>
        <v>13693.200739956872</v>
      </c>
      <c r="L63" s="90"/>
      <c r="M63" s="6">
        <f>IF(J63="","",(K63/J63)/LOOKUP(RIGHT($D$2,3),定数!$A$6:$A$13,定数!$B$6:$B$13))</f>
        <v>3.6034738789360188</v>
      </c>
      <c r="N63" s="40">
        <v>2016</v>
      </c>
      <c r="O63" s="8">
        <v>43470</v>
      </c>
      <c r="P63" s="86">
        <v>118.88</v>
      </c>
      <c r="Q63" s="86"/>
      <c r="R63" s="87">
        <f>IF(P63="","",T63*M63*LOOKUP(RIGHT($D$2,3),定数!$A$6:$A$13,定数!$B$6:$B$13))</f>
        <v>16215.632455212188</v>
      </c>
      <c r="S63" s="87"/>
      <c r="T63" s="88">
        <f t="shared" si="4"/>
        <v>45.000000000000284</v>
      </c>
      <c r="U63" s="88"/>
      <c r="V63" s="22">
        <f t="shared" si="1"/>
        <v>2</v>
      </c>
      <c r="W63">
        <f t="shared" si="2"/>
        <v>0</v>
      </c>
      <c r="X63" s="41">
        <f t="shared" si="5"/>
        <v>581172.8149455901</v>
      </c>
      <c r="Y63" s="42">
        <f t="shared" si="6"/>
        <v>0.21462254784239798</v>
      </c>
    </row>
    <row r="64" spans="2:25">
      <c r="B64" s="40">
        <v>56</v>
      </c>
      <c r="C64" s="85">
        <f t="shared" si="0"/>
        <v>472655.65712044126</v>
      </c>
      <c r="D64" s="85"/>
      <c r="E64" s="40">
        <v>2016</v>
      </c>
      <c r="F64" s="8">
        <v>43476</v>
      </c>
      <c r="G64" s="50" t="s">
        <v>3</v>
      </c>
      <c r="H64" s="86">
        <v>117.25</v>
      </c>
      <c r="I64" s="86"/>
      <c r="J64" s="40">
        <v>73</v>
      </c>
      <c r="K64" s="89">
        <f t="shared" si="3"/>
        <v>14179.669713613237</v>
      </c>
      <c r="L64" s="90"/>
      <c r="M64" s="6">
        <f>IF(J64="","",(K64/J64)/LOOKUP(RIGHT($D$2,3),定数!$A$6:$A$13,定数!$B$6:$B$13))</f>
        <v>1.942420508714142</v>
      </c>
      <c r="N64" s="40">
        <v>2016</v>
      </c>
      <c r="O64" s="8">
        <v>43476</v>
      </c>
      <c r="P64" s="86">
        <v>117.98</v>
      </c>
      <c r="Q64" s="86"/>
      <c r="R64" s="87">
        <f>IF(P64="","",T64*M64*LOOKUP(RIGHT($D$2,3),定数!$A$6:$A$13,定数!$B$6:$B$13))</f>
        <v>-14179.669713613313</v>
      </c>
      <c r="S64" s="87"/>
      <c r="T64" s="88">
        <f t="shared" si="4"/>
        <v>-73.000000000000398</v>
      </c>
      <c r="U64" s="88"/>
      <c r="V64" s="22">
        <f t="shared" si="1"/>
        <v>0</v>
      </c>
      <c r="W64">
        <f t="shared" si="2"/>
        <v>1</v>
      </c>
      <c r="X64" s="41">
        <f t="shared" si="5"/>
        <v>581172.8149455901</v>
      </c>
      <c r="Y64" s="42">
        <f t="shared" si="6"/>
        <v>0.18672098046311458</v>
      </c>
    </row>
    <row r="65" spans="2:25">
      <c r="B65" s="40">
        <v>57</v>
      </c>
      <c r="C65" s="85">
        <f t="shared" si="0"/>
        <v>458475.98740682798</v>
      </c>
      <c r="D65" s="85"/>
      <c r="E65" s="40">
        <v>2016</v>
      </c>
      <c r="F65" s="8">
        <v>43477</v>
      </c>
      <c r="G65" s="50" t="s">
        <v>3</v>
      </c>
      <c r="H65" s="86">
        <v>117.4</v>
      </c>
      <c r="I65" s="86"/>
      <c r="J65" s="40">
        <v>40</v>
      </c>
      <c r="K65" s="89">
        <f t="shared" si="3"/>
        <v>13754.279622204838</v>
      </c>
      <c r="L65" s="90"/>
      <c r="M65" s="6">
        <f>IF(J65="","",(K65/J65)/LOOKUP(RIGHT($D$2,3),定数!$A$6:$A$13,定数!$B$6:$B$13))</f>
        <v>3.4385699055512093</v>
      </c>
      <c r="N65" s="40">
        <v>2016</v>
      </c>
      <c r="O65" s="8">
        <v>43477</v>
      </c>
      <c r="P65" s="86">
        <v>117.8</v>
      </c>
      <c r="Q65" s="86"/>
      <c r="R65" s="87">
        <f>IF(P65="","",T65*M65*LOOKUP(RIGHT($D$2,3),定数!$A$6:$A$13,定数!$B$6:$B$13))</f>
        <v>-13754.279622204544</v>
      </c>
      <c r="S65" s="87"/>
      <c r="T65" s="88">
        <f t="shared" si="4"/>
        <v>-39.999999999999147</v>
      </c>
      <c r="U65" s="88"/>
      <c r="V65" s="22">
        <f t="shared" si="1"/>
        <v>0</v>
      </c>
      <c r="W65">
        <f t="shared" si="2"/>
        <v>2</v>
      </c>
      <c r="X65" s="41">
        <f t="shared" si="5"/>
        <v>581172.8149455901</v>
      </c>
      <c r="Y65" s="42">
        <f t="shared" si="6"/>
        <v>0.21111935104922119</v>
      </c>
    </row>
    <row r="66" spans="2:25">
      <c r="B66" s="40">
        <v>58</v>
      </c>
      <c r="C66" s="85">
        <f t="shared" si="0"/>
        <v>444721.70778462343</v>
      </c>
      <c r="D66" s="85"/>
      <c r="E66" s="40">
        <v>2016</v>
      </c>
      <c r="F66" s="8">
        <v>43501</v>
      </c>
      <c r="G66" s="50" t="s">
        <v>3</v>
      </c>
      <c r="H66" s="86">
        <v>116.83</v>
      </c>
      <c r="I66" s="86"/>
      <c r="J66" s="40">
        <v>61</v>
      </c>
      <c r="K66" s="89">
        <f t="shared" si="3"/>
        <v>13341.651233538703</v>
      </c>
      <c r="L66" s="90"/>
      <c r="M66" s="6">
        <f>IF(J66="","",(K66/J66)/LOOKUP(RIGHT($D$2,3),定数!$A$6:$A$13,定数!$B$6:$B$13))</f>
        <v>2.1871559399243776</v>
      </c>
      <c r="N66" s="40">
        <v>2016</v>
      </c>
      <c r="O66" s="8">
        <v>43504</v>
      </c>
      <c r="P66" s="86">
        <v>117.44</v>
      </c>
      <c r="Q66" s="86"/>
      <c r="R66" s="87">
        <f>IF(P66="","",T66*M66*LOOKUP(RIGHT($D$2,3),定数!$A$6:$A$13,定数!$B$6:$B$13))</f>
        <v>-13341.651233538691</v>
      </c>
      <c r="S66" s="87"/>
      <c r="T66" s="88">
        <f t="shared" si="4"/>
        <v>-60.999999999999943</v>
      </c>
      <c r="U66" s="88"/>
      <c r="V66" s="22">
        <f t="shared" si="1"/>
        <v>0</v>
      </c>
      <c r="W66">
        <f t="shared" si="2"/>
        <v>3</v>
      </c>
      <c r="X66" s="41">
        <f t="shared" si="5"/>
        <v>581172.8149455901</v>
      </c>
      <c r="Y66" s="42">
        <f t="shared" si="6"/>
        <v>0.23478577051774407</v>
      </c>
    </row>
    <row r="67" spans="2:25">
      <c r="B67" s="40">
        <v>59</v>
      </c>
      <c r="C67" s="85">
        <f t="shared" si="0"/>
        <v>431380.05655108474</v>
      </c>
      <c r="D67" s="85"/>
      <c r="E67" s="40">
        <v>2016</v>
      </c>
      <c r="F67" s="8">
        <v>43504</v>
      </c>
      <c r="G67" s="50" t="s">
        <v>3</v>
      </c>
      <c r="H67" s="86">
        <v>116.7</v>
      </c>
      <c r="I67" s="86"/>
      <c r="J67" s="40">
        <v>83</v>
      </c>
      <c r="K67" s="89">
        <f t="shared" si="3"/>
        <v>12941.401696532541</v>
      </c>
      <c r="L67" s="90"/>
      <c r="M67" s="6">
        <f>IF(J67="","",(K67/J67)/LOOKUP(RIGHT($D$2,3),定数!$A$6:$A$13,定数!$B$6:$B$13))</f>
        <v>1.5592050236786192</v>
      </c>
      <c r="N67" s="40">
        <v>2016</v>
      </c>
      <c r="O67" s="8">
        <v>43504</v>
      </c>
      <c r="P67" s="86">
        <v>115.68</v>
      </c>
      <c r="Q67" s="86"/>
      <c r="R67" s="87">
        <f>IF(P67="","",T67*M67*LOOKUP(RIGHT($D$2,3),定数!$A$6:$A$13,定数!$B$6:$B$13))</f>
        <v>15903.891241521853</v>
      </c>
      <c r="S67" s="87"/>
      <c r="T67" s="88">
        <f t="shared" si="4"/>
        <v>101.9999999999996</v>
      </c>
      <c r="U67" s="88"/>
      <c r="V67" s="22">
        <f t="shared" si="1"/>
        <v>1</v>
      </c>
      <c r="W67">
        <f t="shared" si="2"/>
        <v>0</v>
      </c>
      <c r="X67" s="41">
        <f t="shared" si="5"/>
        <v>581172.8149455901</v>
      </c>
      <c r="Y67" s="42">
        <f t="shared" si="6"/>
        <v>0.25774219740221171</v>
      </c>
    </row>
    <row r="68" spans="2:25">
      <c r="B68" s="40">
        <v>60</v>
      </c>
      <c r="C68" s="85">
        <f t="shared" si="0"/>
        <v>447283.9477926066</v>
      </c>
      <c r="D68" s="85"/>
      <c r="E68" s="40">
        <v>2016</v>
      </c>
      <c r="F68" s="8">
        <v>43506</v>
      </c>
      <c r="G68" s="50" t="s">
        <v>3</v>
      </c>
      <c r="H68" s="86">
        <v>114.25</v>
      </c>
      <c r="I68" s="86"/>
      <c r="J68" s="40">
        <v>102</v>
      </c>
      <c r="K68" s="89">
        <f t="shared" si="3"/>
        <v>13418.518433778198</v>
      </c>
      <c r="L68" s="90"/>
      <c r="M68" s="6">
        <f>IF(J68="","",(K68/J68)/LOOKUP(RIGHT($D$2,3),定数!$A$6:$A$13,定数!$B$6:$B$13))</f>
        <v>1.3155410229194311</v>
      </c>
      <c r="N68" s="40">
        <v>2016</v>
      </c>
      <c r="O68" s="8">
        <v>43506</v>
      </c>
      <c r="P68" s="86">
        <v>112.99</v>
      </c>
      <c r="Q68" s="86"/>
      <c r="R68" s="87">
        <f>IF(P68="","",T68*M68*LOOKUP(RIGHT($D$2,3),定数!$A$6:$A$13,定数!$B$6:$B$13))</f>
        <v>16575.816888784899</v>
      </c>
      <c r="S68" s="87"/>
      <c r="T68" s="88">
        <f t="shared" si="4"/>
        <v>126.00000000000051</v>
      </c>
      <c r="U68" s="88"/>
      <c r="V68" s="22">
        <f t="shared" si="1"/>
        <v>2</v>
      </c>
      <c r="W68">
        <f t="shared" si="2"/>
        <v>0</v>
      </c>
      <c r="X68" s="41">
        <f t="shared" si="5"/>
        <v>581172.8149455901</v>
      </c>
      <c r="Y68" s="42">
        <f t="shared" si="6"/>
        <v>0.23037703022210065</v>
      </c>
    </row>
    <row r="69" spans="2:25">
      <c r="B69" s="40">
        <v>61</v>
      </c>
      <c r="C69" s="85">
        <f t="shared" si="0"/>
        <v>463859.76468139148</v>
      </c>
      <c r="D69" s="85"/>
      <c r="E69" s="40">
        <v>2016</v>
      </c>
      <c r="F69" s="8">
        <v>43514</v>
      </c>
      <c r="G69" s="50" t="s">
        <v>3</v>
      </c>
      <c r="H69" s="86">
        <v>113.44</v>
      </c>
      <c r="I69" s="86"/>
      <c r="J69" s="40">
        <v>50</v>
      </c>
      <c r="K69" s="89">
        <f t="shared" si="3"/>
        <v>13915.792940441745</v>
      </c>
      <c r="L69" s="90"/>
      <c r="M69" s="6">
        <f>IF(J69="","",(K69/J69)/LOOKUP(RIGHT($D$2,3),定数!$A$6:$A$13,定数!$B$6:$B$13))</f>
        <v>2.7831585880883489</v>
      </c>
      <c r="N69" s="40">
        <v>2016</v>
      </c>
      <c r="O69" s="8">
        <v>43514</v>
      </c>
      <c r="P69" s="86">
        <v>112.75</v>
      </c>
      <c r="Q69" s="86"/>
      <c r="R69" s="87">
        <f>IF(P69="","",T69*M69*LOOKUP(RIGHT($D$2,3),定数!$A$6:$A$13,定数!$B$6:$B$13))</f>
        <v>19203.794257809546</v>
      </c>
      <c r="S69" s="87"/>
      <c r="T69" s="88">
        <f t="shared" si="4"/>
        <v>68.999999999999773</v>
      </c>
      <c r="U69" s="88"/>
      <c r="V69" s="22">
        <f t="shared" si="1"/>
        <v>3</v>
      </c>
      <c r="W69">
        <f t="shared" si="2"/>
        <v>0</v>
      </c>
      <c r="X69" s="41">
        <f t="shared" si="5"/>
        <v>581172.8149455901</v>
      </c>
      <c r="Y69" s="42">
        <f t="shared" si="6"/>
        <v>0.2018557084009196</v>
      </c>
    </row>
    <row r="70" spans="2:25">
      <c r="B70" s="40">
        <v>62</v>
      </c>
      <c r="C70" s="85">
        <f t="shared" si="0"/>
        <v>483063.558939201</v>
      </c>
      <c r="D70" s="85"/>
      <c r="E70" s="40">
        <v>2016</v>
      </c>
      <c r="F70" s="8">
        <v>43531</v>
      </c>
      <c r="G70" s="50" t="s">
        <v>3</v>
      </c>
      <c r="H70" s="86">
        <v>113.21</v>
      </c>
      <c r="I70" s="86"/>
      <c r="J70" s="40">
        <v>42</v>
      </c>
      <c r="K70" s="89">
        <f t="shared" si="3"/>
        <v>14491.90676817603</v>
      </c>
      <c r="L70" s="90"/>
      <c r="M70" s="6">
        <f>IF(J70="","",(K70/J70)/LOOKUP(RIGHT($D$2,3),定数!$A$6:$A$13,定数!$B$6:$B$13))</f>
        <v>3.4504539924228639</v>
      </c>
      <c r="N70" s="40">
        <v>2016</v>
      </c>
      <c r="O70" s="8">
        <v>43532</v>
      </c>
      <c r="P70" s="86">
        <v>112.63</v>
      </c>
      <c r="Q70" s="86"/>
      <c r="R70" s="87">
        <f>IF(P70="","",T70*M70*LOOKUP(RIGHT($D$2,3),定数!$A$6:$A$13,定数!$B$6:$B$13))</f>
        <v>20012.633156052554</v>
      </c>
      <c r="S70" s="87"/>
      <c r="T70" s="88">
        <f t="shared" si="4"/>
        <v>57.999999999999829</v>
      </c>
      <c r="U70" s="88"/>
      <c r="V70" s="22">
        <f t="shared" si="1"/>
        <v>4</v>
      </c>
      <c r="W70">
        <f t="shared" si="2"/>
        <v>0</v>
      </c>
      <c r="X70" s="41">
        <f t="shared" si="5"/>
        <v>581172.8149455901</v>
      </c>
      <c r="Y70" s="42">
        <f t="shared" si="6"/>
        <v>0.16881253472871782</v>
      </c>
    </row>
    <row r="71" spans="2:25">
      <c r="B71" s="40">
        <v>63</v>
      </c>
      <c r="C71" s="85">
        <f t="shared" si="0"/>
        <v>503076.19209525356</v>
      </c>
      <c r="D71" s="85"/>
      <c r="E71" s="40">
        <v>2016</v>
      </c>
      <c r="F71" s="8">
        <v>43553</v>
      </c>
      <c r="G71" s="50" t="s">
        <v>4</v>
      </c>
      <c r="H71" s="86">
        <v>113.75</v>
      </c>
      <c r="I71" s="86"/>
      <c r="J71" s="40">
        <v>41</v>
      </c>
      <c r="K71" s="89">
        <f t="shared" si="3"/>
        <v>15092.285762857606</v>
      </c>
      <c r="L71" s="90"/>
      <c r="M71" s="6">
        <f>IF(J71="","",(K71/J71)/LOOKUP(RIGHT($D$2,3),定数!$A$6:$A$13,定数!$B$6:$B$13))</f>
        <v>3.6810453080140504</v>
      </c>
      <c r="N71" s="40">
        <v>2016</v>
      </c>
      <c r="O71" s="8">
        <v>43553</v>
      </c>
      <c r="P71" s="86">
        <v>113.34</v>
      </c>
      <c r="Q71" s="86"/>
      <c r="R71" s="87">
        <f>IF(P71="","",T71*M71*LOOKUP(RIGHT($D$2,3),定数!$A$6:$A$13,定数!$B$6:$B$13))</f>
        <v>-15092.28576285748</v>
      </c>
      <c r="S71" s="87"/>
      <c r="T71" s="88">
        <f t="shared" si="4"/>
        <v>-40.999999999999659</v>
      </c>
      <c r="U71" s="88"/>
      <c r="V71" s="22">
        <f t="shared" si="1"/>
        <v>0</v>
      </c>
      <c r="W71">
        <f t="shared" si="2"/>
        <v>1</v>
      </c>
      <c r="X71" s="41">
        <f t="shared" si="5"/>
        <v>581172.8149455901</v>
      </c>
      <c r="Y71" s="42">
        <f t="shared" si="6"/>
        <v>0.13437762545319332</v>
      </c>
    </row>
    <row r="72" spans="2:25">
      <c r="B72" s="40">
        <v>64</v>
      </c>
      <c r="C72" s="85">
        <f t="shared" si="0"/>
        <v>487983.90633239609</v>
      </c>
      <c r="D72" s="85"/>
      <c r="E72" s="40">
        <v>2016</v>
      </c>
      <c r="F72" s="8">
        <v>43555</v>
      </c>
      <c r="G72" s="50" t="s">
        <v>3</v>
      </c>
      <c r="H72" s="86">
        <v>112.14</v>
      </c>
      <c r="I72" s="86"/>
      <c r="J72" s="40">
        <v>52</v>
      </c>
      <c r="K72" s="89">
        <f t="shared" si="3"/>
        <v>14639.517189971883</v>
      </c>
      <c r="L72" s="90"/>
      <c r="M72" s="6">
        <f>IF(J72="","",(K72/J72)/LOOKUP(RIGHT($D$2,3),定数!$A$6:$A$13,定数!$B$6:$B$13))</f>
        <v>2.8152917673022855</v>
      </c>
      <c r="N72" s="40">
        <v>2016</v>
      </c>
      <c r="O72" s="8">
        <v>43558</v>
      </c>
      <c r="P72" s="86">
        <v>111.5</v>
      </c>
      <c r="Q72" s="86"/>
      <c r="R72" s="87">
        <f>IF(P72="","",T72*M72*LOOKUP(RIGHT($D$2,3),定数!$A$6:$A$13,定数!$B$6:$B$13))</f>
        <v>18017.867310734644</v>
      </c>
      <c r="S72" s="87"/>
      <c r="T72" s="88">
        <f t="shared" si="4"/>
        <v>64.000000000000057</v>
      </c>
      <c r="U72" s="88"/>
      <c r="V72" s="22">
        <f t="shared" si="1"/>
        <v>1</v>
      </c>
      <c r="W72">
        <f t="shared" si="2"/>
        <v>0</v>
      </c>
      <c r="X72" s="41">
        <f t="shared" si="5"/>
        <v>581172.8149455901</v>
      </c>
      <c r="Y72" s="42">
        <f t="shared" si="6"/>
        <v>0.16034629668959732</v>
      </c>
    </row>
    <row r="73" spans="2:25">
      <c r="B73" s="40">
        <v>65</v>
      </c>
      <c r="C73" s="85">
        <f t="shared" si="0"/>
        <v>506001.77364313073</v>
      </c>
      <c r="D73" s="85"/>
      <c r="E73" s="40">
        <v>2016</v>
      </c>
      <c r="F73" s="8">
        <v>43561</v>
      </c>
      <c r="G73" s="50" t="s">
        <v>3</v>
      </c>
      <c r="H73" s="86">
        <v>110.27</v>
      </c>
      <c r="I73" s="86"/>
      <c r="J73" s="40">
        <v>28</v>
      </c>
      <c r="K73" s="89">
        <f t="shared" si="3"/>
        <v>15180.053209293921</v>
      </c>
      <c r="L73" s="90"/>
      <c r="M73" s="6">
        <f>IF(J73="","",(K73/J73)/LOOKUP(RIGHT($D$2,3),定数!$A$6:$A$13,定数!$B$6:$B$13))</f>
        <v>5.4214475747478286</v>
      </c>
      <c r="N73" s="40">
        <v>2016</v>
      </c>
      <c r="O73" s="8">
        <v>43561</v>
      </c>
      <c r="P73" s="86">
        <v>109.95</v>
      </c>
      <c r="Q73" s="86"/>
      <c r="R73" s="87">
        <f>IF(P73="","",T73*M73*LOOKUP(RIGHT($D$2,3),定数!$A$6:$A$13,定数!$B$6:$B$13))</f>
        <v>17348.632239192681</v>
      </c>
      <c r="S73" s="87"/>
      <c r="T73" s="88">
        <f t="shared" si="4"/>
        <v>31.999999999999318</v>
      </c>
      <c r="U73" s="88"/>
      <c r="V73" s="22">
        <f t="shared" si="1"/>
        <v>2</v>
      </c>
      <c r="W73">
        <f t="shared" si="2"/>
        <v>0</v>
      </c>
      <c r="X73" s="41">
        <f t="shared" si="5"/>
        <v>581172.8149455901</v>
      </c>
      <c r="Y73" s="42">
        <f t="shared" si="6"/>
        <v>0.12934369841352089</v>
      </c>
    </row>
    <row r="74" spans="2:25">
      <c r="B74" s="40">
        <v>66</v>
      </c>
      <c r="C74" s="85">
        <f t="shared" ref="C74:C108" si="7">IF(R73="","",C73+R73)</f>
        <v>523350.40588232339</v>
      </c>
      <c r="D74" s="85"/>
      <c r="E74" s="40">
        <v>2016</v>
      </c>
      <c r="F74" s="8">
        <v>43569</v>
      </c>
      <c r="G74" s="50" t="s">
        <v>4</v>
      </c>
      <c r="H74" s="86">
        <v>109.47</v>
      </c>
      <c r="I74" s="86"/>
      <c r="J74" s="40">
        <v>37</v>
      </c>
      <c r="K74" s="89">
        <f t="shared" si="3"/>
        <v>15700.512176469701</v>
      </c>
      <c r="L74" s="90"/>
      <c r="M74" s="6">
        <f>IF(J74="","",(K74/J74)/LOOKUP(RIGHT($D$2,3),定数!$A$6:$A$13,定数!$B$6:$B$13))</f>
        <v>4.2433816693161353</v>
      </c>
      <c r="N74" s="40">
        <v>2016</v>
      </c>
      <c r="O74" s="8">
        <v>43570</v>
      </c>
      <c r="P74" s="86">
        <v>109.1</v>
      </c>
      <c r="Q74" s="86"/>
      <c r="R74" s="87">
        <f>IF(P74="","",T74*M74*LOOKUP(RIGHT($D$2,3),定数!$A$6:$A$13,定数!$B$6:$B$13))</f>
        <v>-15700.512176469894</v>
      </c>
      <c r="S74" s="87"/>
      <c r="T74" s="88">
        <f t="shared" si="4"/>
        <v>-37.000000000000455</v>
      </c>
      <c r="U74" s="88"/>
      <c r="V74" s="22">
        <f t="shared" ref="V74:V108" si="8">IF(T74&lt;&gt;"",IF(T74&gt;0,1+V73,0),"")</f>
        <v>0</v>
      </c>
      <c r="W74">
        <f t="shared" ref="W74" si="9">IF(T74&lt;&gt;"",IF(T74&lt;0,1+W73,0),"")</f>
        <v>1</v>
      </c>
      <c r="X74" s="41">
        <f t="shared" si="5"/>
        <v>581172.8149455901</v>
      </c>
      <c r="Y74" s="42">
        <f t="shared" si="6"/>
        <v>9.949262521627078E-2</v>
      </c>
    </row>
    <row r="75" spans="2:25">
      <c r="B75" s="40">
        <v>67</v>
      </c>
      <c r="C75" s="85">
        <f t="shared" si="7"/>
        <v>507649.89370585349</v>
      </c>
      <c r="D75" s="85"/>
      <c r="E75" s="40">
        <v>2016</v>
      </c>
      <c r="F75" s="8">
        <v>43575</v>
      </c>
      <c r="G75" s="50" t="s">
        <v>4</v>
      </c>
      <c r="H75" s="86">
        <v>109.37</v>
      </c>
      <c r="I75" s="86"/>
      <c r="J75" s="40">
        <v>46</v>
      </c>
      <c r="K75" s="89">
        <f t="shared" ref="K75:K108" si="10">IF(J75="","",C75*0.03)</f>
        <v>15229.496811175604</v>
      </c>
      <c r="L75" s="90"/>
      <c r="M75" s="6">
        <f>IF(J75="","",(K75/J75)/LOOKUP(RIGHT($D$2,3),定数!$A$6:$A$13,定数!$B$6:$B$13))</f>
        <v>3.3107601763425225</v>
      </c>
      <c r="N75" s="40">
        <v>2016</v>
      </c>
      <c r="O75" s="8">
        <v>43577</v>
      </c>
      <c r="P75" s="86">
        <v>110.12</v>
      </c>
      <c r="Q75" s="86"/>
      <c r="R75" s="87">
        <f>IF(P75="","",T75*M75*LOOKUP(RIGHT($D$2,3),定数!$A$6:$A$13,定数!$B$6:$B$13))</f>
        <v>24830.701322568919</v>
      </c>
      <c r="S75" s="87"/>
      <c r="T75" s="88">
        <f t="shared" si="4"/>
        <v>75</v>
      </c>
      <c r="U75" s="88"/>
      <c r="V75" s="22">
        <f t="shared" si="8"/>
        <v>1</v>
      </c>
      <c r="W75">
        <f t="shared" ref="W75:W90" si="11">IF(T75&lt;&gt;"",IF(T75&lt;0,1+W74,0),"")</f>
        <v>0</v>
      </c>
      <c r="X75" s="41">
        <f t="shared" si="5"/>
        <v>581172.8149455901</v>
      </c>
      <c r="Y75" s="42">
        <f t="shared" si="6"/>
        <v>0.12650784645978308</v>
      </c>
    </row>
    <row r="76" spans="2:25">
      <c r="B76" s="40">
        <v>68</v>
      </c>
      <c r="C76" s="85">
        <f t="shared" si="7"/>
        <v>532480.59502842242</v>
      </c>
      <c r="D76" s="85"/>
      <c r="E76" s="40">
        <v>2016</v>
      </c>
      <c r="F76" s="8">
        <v>43580</v>
      </c>
      <c r="G76" s="50" t="s">
        <v>4</v>
      </c>
      <c r="H76" s="86">
        <v>111.29</v>
      </c>
      <c r="I76" s="86"/>
      <c r="J76" s="40">
        <v>43</v>
      </c>
      <c r="K76" s="89">
        <f t="shared" si="10"/>
        <v>15974.417850852673</v>
      </c>
      <c r="L76" s="90"/>
      <c r="M76" s="6">
        <f>IF(J76="","",(K76/J76)/LOOKUP(RIGHT($D$2,3),定数!$A$6:$A$13,定数!$B$6:$B$13))</f>
        <v>3.7149808955471331</v>
      </c>
      <c r="N76" s="40">
        <v>2016</v>
      </c>
      <c r="O76" s="8">
        <v>43581</v>
      </c>
      <c r="P76" s="86">
        <v>110.87</v>
      </c>
      <c r="Q76" s="86"/>
      <c r="R76" s="87">
        <f>IF(P76="","",T76*M76*LOOKUP(RIGHT($D$2,3),定数!$A$6:$A$13,定数!$B$6:$B$13))</f>
        <v>-15602.919761298022</v>
      </c>
      <c r="S76" s="87"/>
      <c r="T76" s="88">
        <f t="shared" ref="T76:T108" si="12">IF(P76="","",IF(G76="買",(P76-H76),(H76-P76))*IF(RIGHT($D$2,3)="JPY",100,10000))</f>
        <v>-42.000000000000171</v>
      </c>
      <c r="U76" s="88"/>
      <c r="V76" s="22">
        <f t="shared" si="8"/>
        <v>0</v>
      </c>
      <c r="W76">
        <f t="shared" si="11"/>
        <v>1</v>
      </c>
      <c r="X76" s="41">
        <f t="shared" ref="X76:X108" si="13">IF(C76&lt;&gt;"",MAX(X75,C76),"")</f>
        <v>581172.8149455901</v>
      </c>
      <c r="Y76" s="42">
        <f t="shared" ref="Y76:Y108" si="14">IF(X76&lt;&gt;"",1-(C76/X76),"")</f>
        <v>8.3782686775750626E-2</v>
      </c>
    </row>
    <row r="77" spans="2:25">
      <c r="B77" s="40">
        <v>69</v>
      </c>
      <c r="C77" s="85">
        <f t="shared" si="7"/>
        <v>516877.67526712437</v>
      </c>
      <c r="D77" s="85"/>
      <c r="E77" s="40">
        <v>2016</v>
      </c>
      <c r="F77" s="8">
        <v>43619</v>
      </c>
      <c r="G77" s="50" t="s">
        <v>3</v>
      </c>
      <c r="H77" s="86">
        <v>108.44</v>
      </c>
      <c r="I77" s="86"/>
      <c r="J77" s="40">
        <v>71</v>
      </c>
      <c r="K77" s="89">
        <f t="shared" si="10"/>
        <v>15506.330258013732</v>
      </c>
      <c r="L77" s="90"/>
      <c r="M77" s="6">
        <f>IF(J77="","",(K77/J77)/LOOKUP(RIGHT($D$2,3),定数!$A$6:$A$13,定数!$B$6:$B$13))</f>
        <v>2.1839901771850325</v>
      </c>
      <c r="N77" s="40">
        <v>2016</v>
      </c>
      <c r="O77" s="8">
        <v>43619</v>
      </c>
      <c r="P77" s="86">
        <v>107.68</v>
      </c>
      <c r="Q77" s="86"/>
      <c r="R77" s="87">
        <f>IF(P77="","",T77*M77*LOOKUP(RIGHT($D$2,3),定数!$A$6:$A$13,定数!$B$6:$B$13))</f>
        <v>16598.325346606049</v>
      </c>
      <c r="S77" s="87"/>
      <c r="T77" s="88">
        <f t="shared" si="12"/>
        <v>75.999999999999091</v>
      </c>
      <c r="U77" s="88"/>
      <c r="V77" s="22">
        <f t="shared" si="8"/>
        <v>1</v>
      </c>
      <c r="W77">
        <f t="shared" si="11"/>
        <v>0</v>
      </c>
      <c r="X77" s="41">
        <f t="shared" si="13"/>
        <v>581172.8149455901</v>
      </c>
      <c r="Y77" s="42">
        <f t="shared" si="14"/>
        <v>0.11062998479115904</v>
      </c>
    </row>
    <row r="78" spans="2:25">
      <c r="B78" s="40">
        <v>70</v>
      </c>
      <c r="C78" s="85">
        <f t="shared" si="7"/>
        <v>533476.0006137304</v>
      </c>
      <c r="D78" s="85"/>
      <c r="E78" s="40">
        <v>2016</v>
      </c>
      <c r="F78" s="8">
        <v>43619</v>
      </c>
      <c r="G78" s="50" t="s">
        <v>3</v>
      </c>
      <c r="H78" s="86">
        <v>107.52</v>
      </c>
      <c r="I78" s="86"/>
      <c r="J78" s="40">
        <v>152</v>
      </c>
      <c r="K78" s="89">
        <f t="shared" si="10"/>
        <v>16004.280018411911</v>
      </c>
      <c r="L78" s="90"/>
      <c r="M78" s="6">
        <f>IF(J78="","",(K78/J78)/LOOKUP(RIGHT($D$2,3),定数!$A$6:$A$13,定数!$B$6:$B$13))</f>
        <v>1.0529131591060468</v>
      </c>
      <c r="N78" s="40">
        <v>2016</v>
      </c>
      <c r="O78" s="8">
        <v>43630</v>
      </c>
      <c r="P78" s="86">
        <v>105.63</v>
      </c>
      <c r="Q78" s="86"/>
      <c r="R78" s="87">
        <f>IF(P78="","",T78*M78*LOOKUP(RIGHT($D$2,3),定数!$A$6:$A$13,定数!$B$6:$B$13))</f>
        <v>19900.05870710429</v>
      </c>
      <c r="S78" s="87"/>
      <c r="T78" s="88">
        <f t="shared" si="12"/>
        <v>189.00000000000006</v>
      </c>
      <c r="U78" s="88"/>
      <c r="V78" s="22">
        <f t="shared" si="8"/>
        <v>2</v>
      </c>
      <c r="W78">
        <f t="shared" si="11"/>
        <v>0</v>
      </c>
      <c r="X78" s="41">
        <f t="shared" si="13"/>
        <v>581172.8149455901</v>
      </c>
      <c r="Y78" s="42">
        <f t="shared" si="14"/>
        <v>8.2069933598537537E-2</v>
      </c>
    </row>
    <row r="79" spans="2:25">
      <c r="B79" s="40">
        <v>71</v>
      </c>
      <c r="C79" s="85">
        <f t="shared" si="7"/>
        <v>553376.0593208347</v>
      </c>
      <c r="D79" s="85"/>
      <c r="E79" s="40">
        <v>2016</v>
      </c>
      <c r="F79" s="8">
        <v>43632</v>
      </c>
      <c r="G79" s="50" t="s">
        <v>3</v>
      </c>
      <c r="H79" s="86">
        <v>105.54</v>
      </c>
      <c r="I79" s="86"/>
      <c r="J79" s="40">
        <v>50</v>
      </c>
      <c r="K79" s="89">
        <f t="shared" si="10"/>
        <v>16601.281779625042</v>
      </c>
      <c r="L79" s="90"/>
      <c r="M79" s="6">
        <f>IF(J79="","",(K79/J79)/LOOKUP(RIGHT($D$2,3),定数!$A$6:$A$13,定数!$B$6:$B$13))</f>
        <v>3.3202563559250087</v>
      </c>
      <c r="N79" s="40">
        <v>2016</v>
      </c>
      <c r="O79" s="8">
        <v>43632</v>
      </c>
      <c r="P79" s="86">
        <v>104.8</v>
      </c>
      <c r="Q79" s="86"/>
      <c r="R79" s="87">
        <f>IF(P79="","",T79*M79*LOOKUP(RIGHT($D$2,3),定数!$A$6:$A$13,定数!$B$6:$B$13))</f>
        <v>24569.897033845366</v>
      </c>
      <c r="S79" s="87"/>
      <c r="T79" s="88">
        <f t="shared" si="12"/>
        <v>74.000000000000909</v>
      </c>
      <c r="U79" s="88"/>
      <c r="V79" s="22">
        <f t="shared" si="8"/>
        <v>3</v>
      </c>
      <c r="W79">
        <f t="shared" si="11"/>
        <v>0</v>
      </c>
      <c r="X79" s="41">
        <f t="shared" si="13"/>
        <v>581172.8149455901</v>
      </c>
      <c r="Y79" s="42">
        <f t="shared" si="14"/>
        <v>4.7828726516324971E-2</v>
      </c>
    </row>
    <row r="80" spans="2:25">
      <c r="B80" s="40">
        <v>72</v>
      </c>
      <c r="C80" s="85">
        <f t="shared" si="7"/>
        <v>577945.95635468001</v>
      </c>
      <c r="D80" s="85"/>
      <c r="E80" s="40">
        <v>2016</v>
      </c>
      <c r="F80" s="8">
        <v>43633</v>
      </c>
      <c r="G80" s="50" t="s">
        <v>3</v>
      </c>
      <c r="H80" s="86">
        <v>104.11</v>
      </c>
      <c r="I80" s="86"/>
      <c r="J80" s="40">
        <v>73</v>
      </c>
      <c r="K80" s="89">
        <f t="shared" si="10"/>
        <v>17338.378690640398</v>
      </c>
      <c r="L80" s="90"/>
      <c r="M80" s="6">
        <f>IF(J80="","",(K80/J80)/LOOKUP(RIGHT($D$2,3),定数!$A$6:$A$13,定数!$B$6:$B$13))</f>
        <v>2.3751203685808764</v>
      </c>
      <c r="N80" s="40">
        <v>2016</v>
      </c>
      <c r="O80" s="8">
        <v>43636</v>
      </c>
      <c r="P80" s="86">
        <v>104.84</v>
      </c>
      <c r="Q80" s="86"/>
      <c r="R80" s="87">
        <f>IF(P80="","",T80*M80*LOOKUP(RIGHT($D$2,3),定数!$A$6:$A$13,定数!$B$6:$B$13))</f>
        <v>-17338.378690640489</v>
      </c>
      <c r="S80" s="87"/>
      <c r="T80" s="88">
        <f t="shared" si="12"/>
        <v>-73.000000000000398</v>
      </c>
      <c r="U80" s="88"/>
      <c r="V80" s="22">
        <f t="shared" si="8"/>
        <v>0</v>
      </c>
      <c r="W80">
        <f t="shared" si="11"/>
        <v>1</v>
      </c>
      <c r="X80" s="41">
        <f t="shared" si="13"/>
        <v>581172.8149455901</v>
      </c>
      <c r="Y80" s="42">
        <f t="shared" si="14"/>
        <v>5.55232197364941E-3</v>
      </c>
    </row>
    <row r="81" spans="2:25">
      <c r="B81" s="40">
        <v>73</v>
      </c>
      <c r="C81" s="85">
        <f t="shared" si="7"/>
        <v>560607.57766403956</v>
      </c>
      <c r="D81" s="85"/>
      <c r="E81" s="40">
        <v>2016</v>
      </c>
      <c r="F81" s="8">
        <v>43644</v>
      </c>
      <c r="G81" s="50" t="s">
        <v>3</v>
      </c>
      <c r="H81" s="86">
        <v>101.61</v>
      </c>
      <c r="I81" s="86"/>
      <c r="J81" s="40">
        <v>43</v>
      </c>
      <c r="K81" s="89">
        <f t="shared" si="10"/>
        <v>16818.227329921185</v>
      </c>
      <c r="L81" s="90"/>
      <c r="M81" s="6">
        <f>IF(J81="","",(K81/J81)/LOOKUP(RIGHT($D$2,3),定数!$A$6:$A$13,定数!$B$6:$B$13))</f>
        <v>3.9112156581212059</v>
      </c>
      <c r="N81" s="40">
        <v>2016</v>
      </c>
      <c r="O81" s="8">
        <v>43644</v>
      </c>
      <c r="P81" s="86">
        <v>102.04</v>
      </c>
      <c r="Q81" s="86"/>
      <c r="R81" s="87">
        <f>IF(P81="","",T81*M81*LOOKUP(RIGHT($D$2,3),定数!$A$6:$A$13,定数!$B$6:$B$13))</f>
        <v>-16818.227329921454</v>
      </c>
      <c r="S81" s="87"/>
      <c r="T81" s="88">
        <f t="shared" si="12"/>
        <v>-43.000000000000682</v>
      </c>
      <c r="U81" s="88"/>
      <c r="V81" s="22">
        <f t="shared" si="8"/>
        <v>0</v>
      </c>
      <c r="W81">
        <f t="shared" si="11"/>
        <v>2</v>
      </c>
      <c r="X81" s="41">
        <f t="shared" si="13"/>
        <v>581172.8149455901</v>
      </c>
      <c r="Y81" s="42">
        <f t="shared" si="14"/>
        <v>3.5385752314439967E-2</v>
      </c>
    </row>
    <row r="82" spans="2:25">
      <c r="B82" s="40">
        <v>74</v>
      </c>
      <c r="C82" s="85">
        <f t="shared" si="7"/>
        <v>543789.35033411812</v>
      </c>
      <c r="D82" s="85"/>
      <c r="E82" s="40">
        <v>2016</v>
      </c>
      <c r="F82" s="8">
        <v>43645</v>
      </c>
      <c r="G82" s="50" t="s">
        <v>4</v>
      </c>
      <c r="H82" s="86">
        <v>102.95</v>
      </c>
      <c r="I82" s="86"/>
      <c r="J82" s="40">
        <v>46</v>
      </c>
      <c r="K82" s="89">
        <f t="shared" si="10"/>
        <v>16313.680510023543</v>
      </c>
      <c r="L82" s="90"/>
      <c r="M82" s="6">
        <f>IF(J82="","",(K82/J82)/LOOKUP(RIGHT($D$2,3),定数!$A$6:$A$13,定数!$B$6:$B$13))</f>
        <v>3.5464522847877271</v>
      </c>
      <c r="N82" s="40">
        <v>2016</v>
      </c>
      <c r="O82" s="8">
        <v>43646</v>
      </c>
      <c r="P82" s="86">
        <v>102.49</v>
      </c>
      <c r="Q82" s="86"/>
      <c r="R82" s="87">
        <f>IF(P82="","",T82*M82*LOOKUP(RIGHT($D$2,3),定数!$A$6:$A$13,定数!$B$6:$B$13))</f>
        <v>-16313.680510023827</v>
      </c>
      <c r="S82" s="87"/>
      <c r="T82" s="88">
        <f t="shared" si="12"/>
        <v>-46.000000000000796</v>
      </c>
      <c r="U82" s="88"/>
      <c r="V82" s="22">
        <f t="shared" si="8"/>
        <v>0</v>
      </c>
      <c r="W82">
        <f t="shared" si="11"/>
        <v>3</v>
      </c>
      <c r="X82" s="41">
        <f t="shared" si="13"/>
        <v>581172.8149455901</v>
      </c>
      <c r="Y82" s="42">
        <f t="shared" si="14"/>
        <v>6.4324179745007259E-2</v>
      </c>
    </row>
    <row r="83" spans="2:25">
      <c r="B83" s="40">
        <v>75</v>
      </c>
      <c r="C83" s="85">
        <f t="shared" si="7"/>
        <v>527475.66982409428</v>
      </c>
      <c r="D83" s="85"/>
      <c r="E83" s="40">
        <v>2016</v>
      </c>
      <c r="F83" s="8">
        <v>43646</v>
      </c>
      <c r="G83" s="50" t="s">
        <v>4</v>
      </c>
      <c r="H83" s="86">
        <v>102.87</v>
      </c>
      <c r="I83" s="86"/>
      <c r="J83" s="40">
        <v>42</v>
      </c>
      <c r="K83" s="89">
        <f t="shared" si="10"/>
        <v>15824.270094722828</v>
      </c>
      <c r="L83" s="90"/>
      <c r="M83" s="6">
        <f>IF(J83="","",(K83/J83)/LOOKUP(RIGHT($D$2,3),定数!$A$6:$A$13,定数!$B$6:$B$13))</f>
        <v>3.7676833558863878</v>
      </c>
      <c r="N83" s="40">
        <v>2016</v>
      </c>
      <c r="O83" s="8">
        <v>43646</v>
      </c>
      <c r="P83" s="86">
        <v>102.45</v>
      </c>
      <c r="Q83" s="86"/>
      <c r="R83" s="87">
        <f>IF(P83="","",T83*M83*LOOKUP(RIGHT($D$2,3),定数!$A$6:$A$13,定数!$B$6:$B$13))</f>
        <v>-15824.270094722893</v>
      </c>
      <c r="S83" s="87"/>
      <c r="T83" s="88">
        <f t="shared" si="12"/>
        <v>-42.000000000000171</v>
      </c>
      <c r="U83" s="88"/>
      <c r="V83" s="22">
        <f t="shared" si="8"/>
        <v>0</v>
      </c>
      <c r="W83">
        <f t="shared" si="11"/>
        <v>4</v>
      </c>
      <c r="X83" s="41">
        <f t="shared" si="13"/>
        <v>581172.8149455901</v>
      </c>
      <c r="Y83" s="42">
        <f t="shared" si="14"/>
        <v>9.2394454352657585E-2</v>
      </c>
    </row>
    <row r="84" spans="2:25">
      <c r="B84" s="40">
        <v>76</v>
      </c>
      <c r="C84" s="85">
        <f t="shared" si="7"/>
        <v>511651.39972937136</v>
      </c>
      <c r="D84" s="85"/>
      <c r="E84" s="40">
        <v>2016</v>
      </c>
      <c r="F84" s="8">
        <v>43646</v>
      </c>
      <c r="G84" s="50" t="s">
        <v>4</v>
      </c>
      <c r="H84" s="86">
        <v>103.25</v>
      </c>
      <c r="I84" s="86"/>
      <c r="J84" s="40">
        <v>90</v>
      </c>
      <c r="K84" s="89">
        <f t="shared" si="10"/>
        <v>15349.54199188114</v>
      </c>
      <c r="L84" s="90"/>
      <c r="M84" s="6">
        <f>IF(J84="","",(K84/J84)/LOOKUP(RIGHT($D$2,3),定数!$A$6:$A$13,定数!$B$6:$B$13))</f>
        <v>1.7055046657645712</v>
      </c>
      <c r="N84" s="40">
        <v>2016</v>
      </c>
      <c r="O84" s="8">
        <v>43650</v>
      </c>
      <c r="P84" s="86">
        <v>102.35</v>
      </c>
      <c r="Q84" s="86"/>
      <c r="R84" s="87">
        <f>IF(P84="","",T84*M84*LOOKUP(RIGHT($D$2,3),定数!$A$6:$A$13,定数!$B$6:$B$13))</f>
        <v>-15349.541991881239</v>
      </c>
      <c r="S84" s="87"/>
      <c r="T84" s="88">
        <f t="shared" si="12"/>
        <v>-90.000000000000568</v>
      </c>
      <c r="U84" s="88"/>
      <c r="V84" s="22">
        <f t="shared" si="8"/>
        <v>0</v>
      </c>
      <c r="W84">
        <f t="shared" si="11"/>
        <v>5</v>
      </c>
      <c r="X84" s="41">
        <f t="shared" si="13"/>
        <v>581172.8149455901</v>
      </c>
      <c r="Y84" s="42">
        <f t="shared" si="14"/>
        <v>0.11962262072207797</v>
      </c>
    </row>
    <row r="85" spans="2:25">
      <c r="B85" s="40">
        <v>77</v>
      </c>
      <c r="C85" s="85">
        <f t="shared" si="7"/>
        <v>496301.85773749015</v>
      </c>
      <c r="D85" s="85"/>
      <c r="E85" s="40">
        <v>2016</v>
      </c>
      <c r="F85" s="8">
        <v>43651</v>
      </c>
      <c r="G85" s="50" t="s">
        <v>3</v>
      </c>
      <c r="H85" s="86">
        <v>102.25</v>
      </c>
      <c r="I85" s="86"/>
      <c r="J85" s="40">
        <v>35</v>
      </c>
      <c r="K85" s="89">
        <f t="shared" si="10"/>
        <v>14889.055732124703</v>
      </c>
      <c r="L85" s="90"/>
      <c r="M85" s="6">
        <f>IF(J85="","",(K85/J85)/LOOKUP(RIGHT($D$2,3),定数!$A$6:$A$13,定数!$B$6:$B$13))</f>
        <v>4.254015923464201</v>
      </c>
      <c r="N85" s="40">
        <v>2016</v>
      </c>
      <c r="O85" s="8">
        <v>43651</v>
      </c>
      <c r="P85" s="86">
        <v>101.84</v>
      </c>
      <c r="Q85" s="86"/>
      <c r="R85" s="87">
        <f>IF(P85="","",T85*M85*LOOKUP(RIGHT($D$2,3),定数!$A$6:$A$13,定数!$B$6:$B$13))</f>
        <v>17441.465286203078</v>
      </c>
      <c r="S85" s="87"/>
      <c r="T85" s="88">
        <f t="shared" si="12"/>
        <v>40.999999999999659</v>
      </c>
      <c r="U85" s="88"/>
      <c r="V85" s="22">
        <f t="shared" si="8"/>
        <v>1</v>
      </c>
      <c r="W85">
        <f t="shared" si="11"/>
        <v>0</v>
      </c>
      <c r="X85" s="41">
        <f t="shared" si="13"/>
        <v>581172.8149455901</v>
      </c>
      <c r="Y85" s="42">
        <f t="shared" si="14"/>
        <v>0.14603394210041576</v>
      </c>
    </row>
    <row r="86" spans="2:25">
      <c r="B86" s="40">
        <v>78</v>
      </c>
      <c r="C86" s="85">
        <f t="shared" si="7"/>
        <v>513743.32302369323</v>
      </c>
      <c r="D86" s="85"/>
      <c r="E86" s="40">
        <v>2016</v>
      </c>
      <c r="F86" s="8">
        <v>43654</v>
      </c>
      <c r="G86" s="50" t="s">
        <v>3</v>
      </c>
      <c r="H86" s="86">
        <v>100.59</v>
      </c>
      <c r="I86" s="86"/>
      <c r="J86" s="40">
        <v>62</v>
      </c>
      <c r="K86" s="89">
        <f t="shared" si="10"/>
        <v>15412.299690710795</v>
      </c>
      <c r="L86" s="90"/>
      <c r="M86" s="6">
        <f>IF(J86="","",(K86/J86)/LOOKUP(RIGHT($D$2,3),定数!$A$6:$A$13,定数!$B$6:$B$13))</f>
        <v>2.4858547888243216</v>
      </c>
      <c r="N86" s="40">
        <v>2016</v>
      </c>
      <c r="O86" s="8">
        <v>43654</v>
      </c>
      <c r="P86" s="86">
        <v>101.21</v>
      </c>
      <c r="Q86" s="86"/>
      <c r="R86" s="87">
        <f>IF(P86="","",T86*M86*LOOKUP(RIGHT($D$2,3),定数!$A$6:$A$13,定数!$B$6:$B$13))</f>
        <v>-15412.299690710555</v>
      </c>
      <c r="S86" s="87"/>
      <c r="T86" s="88">
        <f t="shared" si="12"/>
        <v>-61.999999999999034</v>
      </c>
      <c r="U86" s="88"/>
      <c r="V86" s="22">
        <f t="shared" si="8"/>
        <v>0</v>
      </c>
      <c r="W86">
        <f t="shared" si="11"/>
        <v>1</v>
      </c>
      <c r="X86" s="41">
        <f t="shared" si="13"/>
        <v>581172.8149455901</v>
      </c>
      <c r="Y86" s="42">
        <f t="shared" si="14"/>
        <v>0.11602313492280203</v>
      </c>
    </row>
    <row r="87" spans="2:25">
      <c r="B87" s="40">
        <v>79</v>
      </c>
      <c r="C87" s="85">
        <f t="shared" si="7"/>
        <v>498331.02333298267</v>
      </c>
      <c r="D87" s="85"/>
      <c r="E87" s="40">
        <v>2016</v>
      </c>
      <c r="F87" s="8">
        <v>43660</v>
      </c>
      <c r="G87" s="50" t="s">
        <v>4</v>
      </c>
      <c r="H87" s="86">
        <v>104.8</v>
      </c>
      <c r="I87" s="86"/>
      <c r="J87" s="40">
        <v>75</v>
      </c>
      <c r="K87" s="89">
        <f t="shared" si="10"/>
        <v>14949.93069998948</v>
      </c>
      <c r="L87" s="90"/>
      <c r="M87" s="6">
        <f>IF(J87="","",(K87/J87)/LOOKUP(RIGHT($D$2,3),定数!$A$6:$A$13,定数!$B$6:$B$13))</f>
        <v>1.9933240933319305</v>
      </c>
      <c r="N87" s="40">
        <v>2016</v>
      </c>
      <c r="O87" s="8">
        <v>43660</v>
      </c>
      <c r="P87" s="86">
        <v>105.82</v>
      </c>
      <c r="Q87" s="86"/>
      <c r="R87" s="87">
        <f>IF(P87="","",T87*M87*LOOKUP(RIGHT($D$2,3),定数!$A$6:$A$13,定数!$B$6:$B$13))</f>
        <v>20331.905751985614</v>
      </c>
      <c r="S87" s="87"/>
      <c r="T87" s="88">
        <f t="shared" si="12"/>
        <v>101.9999999999996</v>
      </c>
      <c r="U87" s="88"/>
      <c r="V87" s="22">
        <f t="shared" si="8"/>
        <v>1</v>
      </c>
      <c r="W87">
        <f t="shared" si="11"/>
        <v>0</v>
      </c>
      <c r="X87" s="41">
        <f t="shared" si="13"/>
        <v>581172.8149455901</v>
      </c>
      <c r="Y87" s="42">
        <f t="shared" si="14"/>
        <v>0.14254244087511758</v>
      </c>
    </row>
    <row r="88" spans="2:25">
      <c r="B88" s="40">
        <v>80</v>
      </c>
      <c r="C88" s="85">
        <f t="shared" si="7"/>
        <v>518662.92908496829</v>
      </c>
      <c r="D88" s="85"/>
      <c r="E88" s="40">
        <v>2016</v>
      </c>
      <c r="F88" s="8">
        <v>43664</v>
      </c>
      <c r="G88" s="50" t="s">
        <v>4</v>
      </c>
      <c r="H88" s="86">
        <v>106.21</v>
      </c>
      <c r="I88" s="86"/>
      <c r="J88" s="40">
        <v>95</v>
      </c>
      <c r="K88" s="89">
        <f t="shared" si="10"/>
        <v>15559.887872549049</v>
      </c>
      <c r="L88" s="90"/>
      <c r="M88" s="6">
        <f>IF(J88="","",(K88/J88)/LOOKUP(RIGHT($D$2,3),定数!$A$6:$A$13,定数!$B$6:$B$13))</f>
        <v>1.6378829339525314</v>
      </c>
      <c r="N88" s="40">
        <v>2016</v>
      </c>
      <c r="O88" s="8">
        <v>43666</v>
      </c>
      <c r="P88" s="86">
        <v>107.37</v>
      </c>
      <c r="Q88" s="86"/>
      <c r="R88" s="87">
        <f>IF(P88="","",T88*M88*LOOKUP(RIGHT($D$2,3),定数!$A$6:$A$13,定数!$B$6:$B$13))</f>
        <v>18999.44203384954</v>
      </c>
      <c r="S88" s="87"/>
      <c r="T88" s="88">
        <f t="shared" si="12"/>
        <v>116.00000000000108</v>
      </c>
      <c r="U88" s="88"/>
      <c r="V88" s="22">
        <f t="shared" si="8"/>
        <v>2</v>
      </c>
      <c r="W88">
        <f t="shared" si="11"/>
        <v>0</v>
      </c>
      <c r="X88" s="41">
        <f t="shared" si="13"/>
        <v>581172.8149455901</v>
      </c>
      <c r="Y88" s="42">
        <f t="shared" si="14"/>
        <v>0.10755817246282251</v>
      </c>
    </row>
    <row r="89" spans="2:25">
      <c r="B89" s="40">
        <v>81</v>
      </c>
      <c r="C89" s="85">
        <f t="shared" si="7"/>
        <v>537662.37111881783</v>
      </c>
      <c r="D89" s="85"/>
      <c r="E89" s="40">
        <v>2016</v>
      </c>
      <c r="F89" s="8">
        <v>43679</v>
      </c>
      <c r="G89" s="50" t="s">
        <v>3</v>
      </c>
      <c r="H89" s="86">
        <v>101.45</v>
      </c>
      <c r="I89" s="86"/>
      <c r="J89" s="40">
        <v>110</v>
      </c>
      <c r="K89" s="89">
        <f t="shared" si="10"/>
        <v>16129.871133564535</v>
      </c>
      <c r="L89" s="90"/>
      <c r="M89" s="6">
        <f>IF(J89="","",(K89/J89)/LOOKUP(RIGHT($D$2,3),定数!$A$6:$A$13,定数!$B$6:$B$13))</f>
        <v>1.4663519212331395</v>
      </c>
      <c r="N89" s="40">
        <v>2016</v>
      </c>
      <c r="O89" s="8">
        <v>43685</v>
      </c>
      <c r="P89" s="86">
        <v>102.55</v>
      </c>
      <c r="Q89" s="86"/>
      <c r="R89" s="87">
        <f>IF(P89="","",T89*M89*LOOKUP(RIGHT($D$2,3),定数!$A$6:$A$13,定数!$B$6:$B$13))</f>
        <v>-16129.871133564453</v>
      </c>
      <c r="S89" s="87"/>
      <c r="T89" s="88">
        <f t="shared" si="12"/>
        <v>-109.99999999999943</v>
      </c>
      <c r="U89" s="88"/>
      <c r="V89" s="22">
        <f t="shared" si="8"/>
        <v>0</v>
      </c>
      <c r="W89">
        <f t="shared" si="11"/>
        <v>1</v>
      </c>
      <c r="X89" s="41">
        <f t="shared" si="13"/>
        <v>581172.8149455901</v>
      </c>
      <c r="Y89" s="42">
        <f t="shared" si="14"/>
        <v>7.4866619201460316E-2</v>
      </c>
    </row>
    <row r="90" spans="2:25">
      <c r="B90" s="40">
        <v>82</v>
      </c>
      <c r="C90" s="85">
        <f t="shared" si="7"/>
        <v>521532.49998525338</v>
      </c>
      <c r="D90" s="85"/>
      <c r="E90" s="40">
        <v>2016</v>
      </c>
      <c r="F90" s="8">
        <v>43693</v>
      </c>
      <c r="G90" s="50" t="s">
        <v>3</v>
      </c>
      <c r="H90" s="86">
        <v>101.05</v>
      </c>
      <c r="I90" s="86"/>
      <c r="J90" s="40">
        <v>25</v>
      </c>
      <c r="K90" s="89">
        <f t="shared" si="10"/>
        <v>15645.9749995576</v>
      </c>
      <c r="L90" s="90"/>
      <c r="M90" s="6">
        <f>IF(J90="","",(K90/J90)/LOOKUP(RIGHT($D$2,3),定数!$A$6:$A$13,定数!$B$6:$B$13))</f>
        <v>6.2583899998230406</v>
      </c>
      <c r="N90" s="40">
        <v>2016</v>
      </c>
      <c r="O90" s="8">
        <v>43693</v>
      </c>
      <c r="P90" s="86">
        <v>100.77</v>
      </c>
      <c r="Q90" s="86"/>
      <c r="R90" s="87">
        <f>IF(P90="","",T90*M90*LOOKUP(RIGHT($D$2,3),定数!$A$6:$A$13,定数!$B$6:$B$13))</f>
        <v>17523.491999504586</v>
      </c>
      <c r="S90" s="87"/>
      <c r="T90" s="88">
        <f t="shared" si="12"/>
        <v>28.000000000000114</v>
      </c>
      <c r="U90" s="88"/>
      <c r="V90" s="22">
        <f t="shared" si="8"/>
        <v>1</v>
      </c>
      <c r="W90">
        <f t="shared" si="11"/>
        <v>0</v>
      </c>
      <c r="X90" s="41">
        <f t="shared" si="13"/>
        <v>581172.8149455901</v>
      </c>
      <c r="Y90" s="42">
        <f t="shared" si="14"/>
        <v>0.10262062062541633</v>
      </c>
    </row>
    <row r="91" spans="2:25">
      <c r="B91" s="40">
        <v>83</v>
      </c>
      <c r="C91" s="85">
        <f t="shared" si="7"/>
        <v>539055.99198475794</v>
      </c>
      <c r="D91" s="85"/>
      <c r="E91" s="40">
        <v>2016</v>
      </c>
      <c r="F91" s="8">
        <v>43695</v>
      </c>
      <c r="G91" s="50" t="s">
        <v>3</v>
      </c>
      <c r="H91" s="86">
        <v>100.01</v>
      </c>
      <c r="I91" s="86"/>
      <c r="J91" s="40">
        <v>48</v>
      </c>
      <c r="K91" s="89">
        <f t="shared" si="10"/>
        <v>16171.679759542738</v>
      </c>
      <c r="L91" s="90"/>
      <c r="M91" s="6">
        <f>IF(J91="","",(K91/J91)/LOOKUP(RIGHT($D$2,3),定数!$A$6:$A$13,定数!$B$6:$B$13))</f>
        <v>3.3690999499047369</v>
      </c>
      <c r="N91" s="40">
        <v>2016</v>
      </c>
      <c r="O91" s="8">
        <v>43698</v>
      </c>
      <c r="P91" s="86">
        <v>100.49</v>
      </c>
      <c r="Q91" s="86"/>
      <c r="R91" s="87">
        <f>IF(P91="","",T91*M91*LOOKUP(RIGHT($D$2,3),定数!$A$6:$A$13,定数!$B$6:$B$13))</f>
        <v>-16171.67975954239</v>
      </c>
      <c r="S91" s="87"/>
      <c r="T91" s="88">
        <f t="shared" si="12"/>
        <v>-47.999999999998977</v>
      </c>
      <c r="U91" s="88"/>
      <c r="V91" s="22">
        <f t="shared" si="8"/>
        <v>0</v>
      </c>
      <c r="W91">
        <f t="shared" ref="W91:W106" si="15">IF(T91&lt;&gt;"",IF(T91&lt;0,1+W90,0),"")</f>
        <v>1</v>
      </c>
      <c r="X91" s="41">
        <f t="shared" si="13"/>
        <v>581172.8149455901</v>
      </c>
      <c r="Y91" s="42">
        <f t="shared" si="14"/>
        <v>7.2468673478430334E-2</v>
      </c>
    </row>
    <row r="92" spans="2:25">
      <c r="B92" s="40">
        <v>84</v>
      </c>
      <c r="C92" s="85">
        <f t="shared" si="7"/>
        <v>522884.31222521554</v>
      </c>
      <c r="D92" s="85"/>
      <c r="E92" s="40">
        <v>2016</v>
      </c>
      <c r="F92" s="8">
        <v>43727</v>
      </c>
      <c r="G92" s="50" t="s">
        <v>3</v>
      </c>
      <c r="H92" s="86">
        <v>101.98</v>
      </c>
      <c r="I92" s="86"/>
      <c r="J92" s="40">
        <v>28</v>
      </c>
      <c r="K92" s="89">
        <f t="shared" si="10"/>
        <v>15686.529366756466</v>
      </c>
      <c r="L92" s="90"/>
      <c r="M92" s="6">
        <f>IF(J92="","",(K92/J92)/LOOKUP(RIGHT($D$2,3),定数!$A$6:$A$13,定数!$B$6:$B$13))</f>
        <v>5.6023319166987378</v>
      </c>
      <c r="N92" s="40">
        <v>2016</v>
      </c>
      <c r="O92" s="8">
        <v>43729</v>
      </c>
      <c r="P92" s="86">
        <v>101.46</v>
      </c>
      <c r="Q92" s="86"/>
      <c r="R92" s="87">
        <f>IF(P92="","",T92*M92*LOOKUP(RIGHT($D$2,3),定数!$A$6:$A$13,定数!$B$6:$B$13))</f>
        <v>29132.125966834006</v>
      </c>
      <c r="S92" s="87"/>
      <c r="T92" s="88">
        <f t="shared" si="12"/>
        <v>52.000000000001023</v>
      </c>
      <c r="U92" s="88"/>
      <c r="V92" s="22">
        <f t="shared" si="8"/>
        <v>1</v>
      </c>
      <c r="W92">
        <f t="shared" si="15"/>
        <v>0</v>
      </c>
      <c r="X92" s="41">
        <f t="shared" si="13"/>
        <v>581172.8149455901</v>
      </c>
      <c r="Y92" s="42">
        <f t="shared" si="14"/>
        <v>0.10029461327407674</v>
      </c>
    </row>
    <row r="93" spans="2:25">
      <c r="B93" s="40">
        <v>85</v>
      </c>
      <c r="C93" s="85">
        <f t="shared" si="7"/>
        <v>552016.43819204951</v>
      </c>
      <c r="D93" s="85"/>
      <c r="E93" s="40">
        <v>2016</v>
      </c>
      <c r="F93" s="8">
        <v>43741</v>
      </c>
      <c r="G93" s="50" t="s">
        <v>4</v>
      </c>
      <c r="H93" s="86">
        <v>101.67</v>
      </c>
      <c r="I93" s="86"/>
      <c r="J93" s="40">
        <v>37</v>
      </c>
      <c r="K93" s="89">
        <f t="shared" si="10"/>
        <v>16560.493145761484</v>
      </c>
      <c r="L93" s="90"/>
      <c r="M93" s="6">
        <f>IF(J93="","",(K93/J93)/LOOKUP(RIGHT($D$2,3),定数!$A$6:$A$13,定数!$B$6:$B$13))</f>
        <v>4.4758089583139142</v>
      </c>
      <c r="N93" s="40">
        <v>2016</v>
      </c>
      <c r="O93" s="8">
        <v>43742</v>
      </c>
      <c r="P93" s="86">
        <v>102.11</v>
      </c>
      <c r="Q93" s="86"/>
      <c r="R93" s="87">
        <f>IF(P93="","",T93*M93*LOOKUP(RIGHT($D$2,3),定数!$A$6:$A$13,定数!$B$6:$B$13))</f>
        <v>19693.55941658112</v>
      </c>
      <c r="S93" s="87"/>
      <c r="T93" s="88">
        <f t="shared" si="12"/>
        <v>43.999999999999773</v>
      </c>
      <c r="U93" s="88"/>
      <c r="V93" s="22">
        <f t="shared" si="8"/>
        <v>2</v>
      </c>
      <c r="W93">
        <f t="shared" si="15"/>
        <v>0</v>
      </c>
      <c r="X93" s="41">
        <f t="shared" si="13"/>
        <v>581172.8149455901</v>
      </c>
      <c r="Y93" s="42">
        <f t="shared" si="14"/>
        <v>5.0168170299345838E-2</v>
      </c>
    </row>
    <row r="94" spans="2:25">
      <c r="B94" s="40">
        <v>86</v>
      </c>
      <c r="C94" s="85">
        <f t="shared" si="7"/>
        <v>571709.99760863069</v>
      </c>
      <c r="D94" s="85"/>
      <c r="E94" s="40">
        <v>2016</v>
      </c>
      <c r="F94" s="8">
        <v>43757</v>
      </c>
      <c r="G94" s="50" t="s">
        <v>3</v>
      </c>
      <c r="H94" s="86">
        <v>103.7</v>
      </c>
      <c r="I94" s="86"/>
      <c r="J94" s="40">
        <v>26</v>
      </c>
      <c r="K94" s="89">
        <f t="shared" si="10"/>
        <v>17151.299928258919</v>
      </c>
      <c r="L94" s="90"/>
      <c r="M94" s="6">
        <f>IF(J94="","",(K94/J94)/LOOKUP(RIGHT($D$2,3),定数!$A$6:$A$13,定数!$B$6:$B$13))</f>
        <v>6.5966538185611228</v>
      </c>
      <c r="N94" s="40">
        <v>2016</v>
      </c>
      <c r="O94" s="8">
        <v>43757</v>
      </c>
      <c r="P94" s="86">
        <v>103.42</v>
      </c>
      <c r="Q94" s="86"/>
      <c r="R94" s="87">
        <f>IF(P94="","",T94*M94*LOOKUP(RIGHT($D$2,3),定数!$A$6:$A$13,定数!$B$6:$B$13))</f>
        <v>18470.630691971219</v>
      </c>
      <c r="S94" s="87"/>
      <c r="T94" s="88">
        <f t="shared" si="12"/>
        <v>28.000000000000114</v>
      </c>
      <c r="U94" s="88"/>
      <c r="V94" s="22">
        <f t="shared" si="8"/>
        <v>3</v>
      </c>
      <c r="W94">
        <f t="shared" si="15"/>
        <v>0</v>
      </c>
      <c r="X94" s="41">
        <f t="shared" si="13"/>
        <v>581172.8149455901</v>
      </c>
      <c r="Y94" s="42">
        <f t="shared" si="14"/>
        <v>1.6282277996511829E-2</v>
      </c>
    </row>
    <row r="95" spans="2:25">
      <c r="B95" s="40">
        <v>87</v>
      </c>
      <c r="C95" s="85">
        <f t="shared" si="7"/>
        <v>590180.62830060185</v>
      </c>
      <c r="D95" s="85"/>
      <c r="E95" s="40">
        <v>2016</v>
      </c>
      <c r="F95" s="8">
        <v>43762</v>
      </c>
      <c r="G95" s="50" t="s">
        <v>4</v>
      </c>
      <c r="H95" s="86">
        <v>104.07</v>
      </c>
      <c r="I95" s="86"/>
      <c r="J95" s="40">
        <v>23</v>
      </c>
      <c r="K95" s="89">
        <f t="shared" si="10"/>
        <v>17705.418849018053</v>
      </c>
      <c r="L95" s="90"/>
      <c r="M95" s="6">
        <f>IF(J95="","",(K95/J95)/LOOKUP(RIGHT($D$2,3),定数!$A$6:$A$13,定数!$B$6:$B$13))</f>
        <v>7.698008195225241</v>
      </c>
      <c r="N95" s="40">
        <v>2016</v>
      </c>
      <c r="O95" s="8">
        <v>43763</v>
      </c>
      <c r="P95" s="86">
        <v>104.49</v>
      </c>
      <c r="Q95" s="86"/>
      <c r="R95" s="87">
        <f>IF(P95="","",T95*M95*LOOKUP(RIGHT($D$2,3),定数!$A$6:$A$13,定数!$B$6:$B$13))</f>
        <v>32331.634419946142</v>
      </c>
      <c r="S95" s="87"/>
      <c r="T95" s="88">
        <f t="shared" si="12"/>
        <v>42.000000000000171</v>
      </c>
      <c r="U95" s="88"/>
      <c r="V95" s="22">
        <f t="shared" si="8"/>
        <v>4</v>
      </c>
      <c r="W95">
        <f t="shared" si="15"/>
        <v>0</v>
      </c>
      <c r="X95" s="41">
        <f t="shared" si="13"/>
        <v>590180.62830060185</v>
      </c>
      <c r="Y95" s="42">
        <f t="shared" si="14"/>
        <v>0</v>
      </c>
    </row>
    <row r="96" spans="2:25">
      <c r="B96" s="40">
        <v>88</v>
      </c>
      <c r="C96" s="85">
        <f t="shared" si="7"/>
        <v>622512.26272054797</v>
      </c>
      <c r="D96" s="85"/>
      <c r="E96" s="40">
        <v>2016</v>
      </c>
      <c r="F96" s="8">
        <v>43765</v>
      </c>
      <c r="G96" s="50" t="s">
        <v>4</v>
      </c>
      <c r="H96" s="86">
        <v>104.76</v>
      </c>
      <c r="I96" s="86"/>
      <c r="J96" s="40">
        <v>33</v>
      </c>
      <c r="K96" s="89">
        <f t="shared" si="10"/>
        <v>18675.367881616439</v>
      </c>
      <c r="L96" s="90"/>
      <c r="M96" s="6">
        <f>IF(J96="","",(K96/J96)/LOOKUP(RIGHT($D$2,3),定数!$A$6:$A$13,定数!$B$6:$B$13))</f>
        <v>5.6592023883686178</v>
      </c>
      <c r="N96" s="40">
        <v>2016</v>
      </c>
      <c r="O96" s="8">
        <v>43765</v>
      </c>
      <c r="P96" s="86">
        <v>105.33</v>
      </c>
      <c r="Q96" s="86"/>
      <c r="R96" s="87">
        <f>IF(P96="","",T96*M96*LOOKUP(RIGHT($D$2,3),定数!$A$6:$A$13,定数!$B$6:$B$13))</f>
        <v>32257.453613700734</v>
      </c>
      <c r="S96" s="87"/>
      <c r="T96" s="88">
        <f t="shared" si="12"/>
        <v>56.999999999999318</v>
      </c>
      <c r="U96" s="88"/>
      <c r="V96" s="22">
        <f t="shared" si="8"/>
        <v>5</v>
      </c>
      <c r="W96">
        <f t="shared" si="15"/>
        <v>0</v>
      </c>
      <c r="X96" s="41">
        <f t="shared" si="13"/>
        <v>622512.26272054797</v>
      </c>
      <c r="Y96" s="42">
        <f t="shared" si="14"/>
        <v>0</v>
      </c>
    </row>
    <row r="97" spans="2:25">
      <c r="B97" s="40">
        <v>89</v>
      </c>
      <c r="C97" s="85">
        <f t="shared" si="7"/>
        <v>654769.71633424866</v>
      </c>
      <c r="D97" s="85"/>
      <c r="E97" s="40">
        <v>2016</v>
      </c>
      <c r="F97" s="8">
        <v>43777</v>
      </c>
      <c r="G97" s="50" t="s">
        <v>4</v>
      </c>
      <c r="H97" s="86">
        <v>104.56</v>
      </c>
      <c r="I97" s="86"/>
      <c r="J97" s="40">
        <v>23</v>
      </c>
      <c r="K97" s="89">
        <f t="shared" si="10"/>
        <v>19643.091490027458</v>
      </c>
      <c r="L97" s="90"/>
      <c r="M97" s="6">
        <f>IF(J97="","",(K97/J97)/LOOKUP(RIGHT($D$2,3),定数!$A$6:$A$13,定数!$B$6:$B$13))</f>
        <v>8.5404745608815045</v>
      </c>
      <c r="N97" s="40">
        <v>2016</v>
      </c>
      <c r="O97" s="8">
        <v>43777</v>
      </c>
      <c r="P97" s="86">
        <v>104.88</v>
      </c>
      <c r="Q97" s="86"/>
      <c r="R97" s="87">
        <f>IF(P97="","",T97*M97*LOOKUP(RIGHT($D$2,3),定数!$A$6:$A$13,定数!$B$6:$B$13))</f>
        <v>27329.518594820234</v>
      </c>
      <c r="S97" s="87"/>
      <c r="T97" s="88">
        <f t="shared" si="12"/>
        <v>31.999999999999318</v>
      </c>
      <c r="U97" s="88"/>
      <c r="V97" s="22">
        <f t="shared" si="8"/>
        <v>6</v>
      </c>
      <c r="W97">
        <f t="shared" si="15"/>
        <v>0</v>
      </c>
      <c r="X97" s="41">
        <f t="shared" si="13"/>
        <v>654769.71633424866</v>
      </c>
      <c r="Y97" s="42">
        <f t="shared" si="14"/>
        <v>0</v>
      </c>
    </row>
    <row r="98" spans="2:25">
      <c r="B98" s="40">
        <v>90</v>
      </c>
      <c r="C98" s="85">
        <f t="shared" si="7"/>
        <v>682099.23492906895</v>
      </c>
      <c r="D98" s="85"/>
      <c r="E98" s="40">
        <v>2016</v>
      </c>
      <c r="F98" s="8">
        <v>43786</v>
      </c>
      <c r="G98" s="50" t="s">
        <v>4</v>
      </c>
      <c r="H98" s="86">
        <v>109.64</v>
      </c>
      <c r="I98" s="86"/>
      <c r="J98" s="40">
        <v>73</v>
      </c>
      <c r="K98" s="89">
        <f t="shared" si="10"/>
        <v>20462.977047872067</v>
      </c>
      <c r="L98" s="90"/>
      <c r="M98" s="6">
        <f>IF(J98="","",(K98/J98)/LOOKUP(RIGHT($D$2,3),定数!$A$6:$A$13,定数!$B$6:$B$13))</f>
        <v>2.8031475408043929</v>
      </c>
      <c r="N98" s="40">
        <v>2016</v>
      </c>
      <c r="O98" s="8">
        <v>43787</v>
      </c>
      <c r="P98" s="86">
        <v>110.67</v>
      </c>
      <c r="Q98" s="86"/>
      <c r="R98" s="87">
        <f>IF(P98="","",T98*M98*LOOKUP(RIGHT($D$2,3),定数!$A$6:$A$13,定数!$B$6:$B$13))</f>
        <v>28872.419670285279</v>
      </c>
      <c r="S98" s="87"/>
      <c r="T98" s="88">
        <f t="shared" si="12"/>
        <v>103.00000000000011</v>
      </c>
      <c r="U98" s="88"/>
      <c r="V98" s="22">
        <f t="shared" si="8"/>
        <v>7</v>
      </c>
      <c r="W98">
        <f t="shared" si="15"/>
        <v>0</v>
      </c>
      <c r="X98" s="41">
        <f t="shared" si="13"/>
        <v>682099.23492906895</v>
      </c>
      <c r="Y98" s="42">
        <f t="shared" si="14"/>
        <v>0</v>
      </c>
    </row>
    <row r="99" spans="2:25">
      <c r="B99" s="40">
        <v>91</v>
      </c>
      <c r="C99" s="85">
        <f t="shared" si="7"/>
        <v>710971.65459935425</v>
      </c>
      <c r="D99" s="85"/>
      <c r="E99" s="40">
        <v>2016</v>
      </c>
      <c r="F99" s="8">
        <v>43786</v>
      </c>
      <c r="G99" s="50" t="s">
        <v>4</v>
      </c>
      <c r="H99" s="86">
        <v>110.86</v>
      </c>
      <c r="I99" s="86"/>
      <c r="J99" s="40">
        <v>79</v>
      </c>
      <c r="K99" s="89">
        <f t="shared" si="10"/>
        <v>21329.149637980627</v>
      </c>
      <c r="L99" s="90"/>
      <c r="M99" s="6">
        <f>IF(J99="","",(K99/J99)/LOOKUP(RIGHT($D$2,3),定数!$A$6:$A$13,定数!$B$6:$B$13))</f>
        <v>2.6998923592380537</v>
      </c>
      <c r="N99" s="40">
        <v>2016</v>
      </c>
      <c r="O99" s="8">
        <v>43792</v>
      </c>
      <c r="P99" s="86">
        <v>112.17</v>
      </c>
      <c r="Q99" s="86"/>
      <c r="R99" s="87">
        <f>IF(P99="","",T99*M99*LOOKUP(RIGHT($D$2,3),定数!$A$6:$A$13,定数!$B$6:$B$13))</f>
        <v>35368.589906018562</v>
      </c>
      <c r="S99" s="87"/>
      <c r="T99" s="88">
        <f t="shared" si="12"/>
        <v>131.00000000000023</v>
      </c>
      <c r="U99" s="88"/>
      <c r="V99" s="22">
        <f t="shared" si="8"/>
        <v>8</v>
      </c>
      <c r="W99">
        <f t="shared" si="15"/>
        <v>0</v>
      </c>
      <c r="X99" s="41">
        <f t="shared" si="13"/>
        <v>710971.65459935425</v>
      </c>
      <c r="Y99" s="42">
        <f t="shared" si="14"/>
        <v>0</v>
      </c>
    </row>
    <row r="100" spans="2:25">
      <c r="B100" s="40">
        <v>92</v>
      </c>
      <c r="C100" s="85">
        <f t="shared" si="7"/>
        <v>746340.24450537283</v>
      </c>
      <c r="D100" s="85"/>
      <c r="E100" s="40">
        <v>2017</v>
      </c>
      <c r="F100" s="8">
        <v>43468</v>
      </c>
      <c r="G100" s="50" t="s">
        <v>4</v>
      </c>
      <c r="H100" s="86">
        <v>118.21</v>
      </c>
      <c r="I100" s="86"/>
      <c r="J100" s="40">
        <v>91</v>
      </c>
      <c r="K100" s="89">
        <f t="shared" si="10"/>
        <v>22390.207335161183</v>
      </c>
      <c r="L100" s="90"/>
      <c r="M100" s="6">
        <f>IF(J100="","",(K100/J100)/LOOKUP(RIGHT($D$2,3),定数!$A$6:$A$13,定数!$B$6:$B$13))</f>
        <v>2.460462344523207</v>
      </c>
      <c r="N100" s="40">
        <v>2017</v>
      </c>
      <c r="O100" s="8">
        <v>43468</v>
      </c>
      <c r="P100" s="86">
        <v>117.3</v>
      </c>
      <c r="Q100" s="86"/>
      <c r="R100" s="87">
        <f>IF(P100="","",T100*M100*LOOKUP(RIGHT($D$2,3),定数!$A$6:$A$13,定数!$B$6:$B$13))</f>
        <v>-22390.2073351611</v>
      </c>
      <c r="S100" s="87"/>
      <c r="T100" s="88">
        <f t="shared" si="12"/>
        <v>-90.999999999999659</v>
      </c>
      <c r="U100" s="88"/>
      <c r="V100" s="22">
        <f t="shared" si="8"/>
        <v>0</v>
      </c>
      <c r="W100">
        <f t="shared" si="15"/>
        <v>1</v>
      </c>
      <c r="X100" s="41">
        <f t="shared" si="13"/>
        <v>746340.24450537283</v>
      </c>
      <c r="Y100" s="42">
        <f t="shared" si="14"/>
        <v>0</v>
      </c>
    </row>
    <row r="101" spans="2:25">
      <c r="B101" s="40">
        <v>93</v>
      </c>
      <c r="C101" s="85">
        <f t="shared" si="7"/>
        <v>723950.03717021178</v>
      </c>
      <c r="D101" s="85"/>
      <c r="E101" s="40">
        <v>2017</v>
      </c>
      <c r="F101" s="8">
        <v>43478</v>
      </c>
      <c r="G101" s="50" t="s">
        <v>3</v>
      </c>
      <c r="H101" s="86">
        <v>114.53</v>
      </c>
      <c r="I101" s="86"/>
      <c r="J101" s="40">
        <v>54</v>
      </c>
      <c r="K101" s="89">
        <f t="shared" si="10"/>
        <v>21718.501115106352</v>
      </c>
      <c r="L101" s="90"/>
      <c r="M101" s="6">
        <f>IF(J101="","",(K101/J101)/LOOKUP(RIGHT($D$2,3),定数!$A$6:$A$13,定数!$B$6:$B$13))</f>
        <v>4.0219446509456205</v>
      </c>
      <c r="N101" s="40">
        <v>2017</v>
      </c>
      <c r="O101" s="8">
        <v>43478</v>
      </c>
      <c r="P101" s="86">
        <v>115.07</v>
      </c>
      <c r="Q101" s="86"/>
      <c r="R101" s="87">
        <f>IF(P101="","",T101*M101*LOOKUP(RIGHT($D$2,3),定数!$A$6:$A$13,定数!$B$6:$B$13))</f>
        <v>-21718.501115106032</v>
      </c>
      <c r="S101" s="87"/>
      <c r="T101" s="88">
        <f t="shared" si="12"/>
        <v>-53.999999999999204</v>
      </c>
      <c r="U101" s="88"/>
      <c r="V101" s="22">
        <f t="shared" si="8"/>
        <v>0</v>
      </c>
      <c r="W101">
        <f t="shared" si="15"/>
        <v>2</v>
      </c>
      <c r="X101" s="41">
        <f t="shared" si="13"/>
        <v>746340.24450537283</v>
      </c>
      <c r="Y101" s="42">
        <f t="shared" si="14"/>
        <v>2.9999999999999805E-2</v>
      </c>
    </row>
    <row r="102" spans="2:25">
      <c r="B102" s="40">
        <v>94</v>
      </c>
      <c r="C102" s="85">
        <f t="shared" si="7"/>
        <v>702231.53605510574</v>
      </c>
      <c r="D102" s="85"/>
      <c r="E102" s="40">
        <v>2017</v>
      </c>
      <c r="F102" s="8">
        <v>43482</v>
      </c>
      <c r="G102" s="50" t="s">
        <v>3</v>
      </c>
      <c r="H102" s="86">
        <v>113.38</v>
      </c>
      <c r="I102" s="86"/>
      <c r="J102" s="40">
        <v>84</v>
      </c>
      <c r="K102" s="89">
        <f t="shared" si="10"/>
        <v>21066.946081653172</v>
      </c>
      <c r="L102" s="90"/>
      <c r="M102" s="6">
        <f>IF(J102="","",(K102/J102)/LOOKUP(RIGHT($D$2,3),定数!$A$6:$A$13,定数!$B$6:$B$13))</f>
        <v>2.5079697716253775</v>
      </c>
      <c r="N102" s="40">
        <v>2017</v>
      </c>
      <c r="O102" s="8">
        <v>43483</v>
      </c>
      <c r="P102" s="86">
        <v>114.22</v>
      </c>
      <c r="Q102" s="86"/>
      <c r="R102" s="87">
        <f>IF(P102="","",T102*M102*LOOKUP(RIGHT($D$2,3),定数!$A$6:$A$13,定数!$B$6:$B$13))</f>
        <v>-21066.946081653256</v>
      </c>
      <c r="S102" s="87"/>
      <c r="T102" s="88">
        <f t="shared" si="12"/>
        <v>-84.000000000000341</v>
      </c>
      <c r="U102" s="88"/>
      <c r="V102" s="22">
        <f t="shared" si="8"/>
        <v>0</v>
      </c>
      <c r="W102">
        <f t="shared" si="15"/>
        <v>3</v>
      </c>
      <c r="X102" s="41">
        <f t="shared" si="13"/>
        <v>746340.24450537283</v>
      </c>
      <c r="Y102" s="42">
        <f t="shared" si="14"/>
        <v>5.9099999999999375E-2</v>
      </c>
    </row>
    <row r="103" spans="2:25">
      <c r="B103" s="40">
        <v>95</v>
      </c>
      <c r="C103" s="85">
        <f t="shared" si="7"/>
        <v>681164.5899734525</v>
      </c>
      <c r="D103" s="85"/>
      <c r="E103" s="40">
        <v>2017</v>
      </c>
      <c r="F103" s="8">
        <v>43539</v>
      </c>
      <c r="G103" s="50" t="s">
        <v>3</v>
      </c>
      <c r="H103" s="86">
        <v>114.52</v>
      </c>
      <c r="I103" s="86"/>
      <c r="J103" s="40">
        <v>31</v>
      </c>
      <c r="K103" s="89">
        <f t="shared" si="10"/>
        <v>20434.937699203576</v>
      </c>
      <c r="L103" s="90"/>
      <c r="M103" s="6">
        <f>IF(J103="","",(K103/J103)/LOOKUP(RIGHT($D$2,3),定数!$A$6:$A$13,定数!$B$6:$B$13))</f>
        <v>6.5919153868398634</v>
      </c>
      <c r="N103" s="40">
        <v>2017</v>
      </c>
      <c r="O103" s="8">
        <v>43539</v>
      </c>
      <c r="P103" s="86">
        <v>114.16</v>
      </c>
      <c r="Q103" s="86"/>
      <c r="R103" s="87">
        <f>IF(P103="","",T103*M103*LOOKUP(RIGHT($D$2,3),定数!$A$6:$A$13,定数!$B$6:$B$13))</f>
        <v>23730.895392623472</v>
      </c>
      <c r="S103" s="87"/>
      <c r="T103" s="88">
        <f t="shared" si="12"/>
        <v>35.999999999999943</v>
      </c>
      <c r="U103" s="88"/>
      <c r="V103" s="22">
        <f t="shared" si="8"/>
        <v>1</v>
      </c>
      <c r="W103">
        <f t="shared" si="15"/>
        <v>0</v>
      </c>
      <c r="X103" s="41">
        <f t="shared" si="13"/>
        <v>746340.24450537283</v>
      </c>
      <c r="Y103" s="42">
        <f t="shared" si="14"/>
        <v>8.7326999999999488E-2</v>
      </c>
    </row>
    <row r="104" spans="2:25">
      <c r="B104" s="40">
        <v>96</v>
      </c>
      <c r="C104" s="85">
        <f t="shared" si="7"/>
        <v>704895.485366076</v>
      </c>
      <c r="D104" s="85"/>
      <c r="E104" s="40">
        <v>2017</v>
      </c>
      <c r="F104" s="8">
        <v>43545</v>
      </c>
      <c r="G104" s="50" t="s">
        <v>3</v>
      </c>
      <c r="H104" s="86">
        <v>112.42</v>
      </c>
      <c r="I104" s="86"/>
      <c r="J104" s="40">
        <v>36</v>
      </c>
      <c r="K104" s="89">
        <f t="shared" si="10"/>
        <v>21146.864560982278</v>
      </c>
      <c r="L104" s="90"/>
      <c r="M104" s="6">
        <f>IF(J104="","",(K104/J104)/LOOKUP(RIGHT($D$2,3),定数!$A$6:$A$13,定数!$B$6:$B$13))</f>
        <v>5.8741290447172991</v>
      </c>
      <c r="N104" s="40">
        <v>2017</v>
      </c>
      <c r="O104" s="8">
        <v>43545</v>
      </c>
      <c r="P104" s="86">
        <v>111.87</v>
      </c>
      <c r="Q104" s="86"/>
      <c r="R104" s="87">
        <f>IF(P104="","",T104*M104*LOOKUP(RIGHT($D$2,3),定数!$A$6:$A$13,定数!$B$6:$B$13))</f>
        <v>32307.709745944976</v>
      </c>
      <c r="S104" s="87"/>
      <c r="T104" s="88">
        <f t="shared" si="12"/>
        <v>54.999999999999716</v>
      </c>
      <c r="U104" s="88"/>
      <c r="V104" s="22">
        <f t="shared" si="8"/>
        <v>2</v>
      </c>
      <c r="W104">
        <f t="shared" si="15"/>
        <v>0</v>
      </c>
      <c r="X104" s="41">
        <f t="shared" si="13"/>
        <v>746340.24450537283</v>
      </c>
      <c r="Y104" s="42">
        <f t="shared" si="14"/>
        <v>5.55306503225802E-2</v>
      </c>
    </row>
    <row r="105" spans="2:25">
      <c r="B105" s="40">
        <v>97</v>
      </c>
      <c r="C105" s="85">
        <f t="shared" si="7"/>
        <v>737203.19511202094</v>
      </c>
      <c r="D105" s="85"/>
      <c r="E105" s="40">
        <v>2017</v>
      </c>
      <c r="F105" s="8">
        <v>43554</v>
      </c>
      <c r="G105" s="50" t="s">
        <v>4</v>
      </c>
      <c r="H105" s="86">
        <v>111.17</v>
      </c>
      <c r="I105" s="86"/>
      <c r="J105" s="40">
        <v>38</v>
      </c>
      <c r="K105" s="89">
        <f t="shared" si="10"/>
        <v>22116.095853360628</v>
      </c>
      <c r="L105" s="90"/>
      <c r="M105" s="6">
        <f>IF(J105="","",(K105/J105)/LOOKUP(RIGHT($D$2,3),定数!$A$6:$A$13,定数!$B$6:$B$13))</f>
        <v>5.8200252245685862</v>
      </c>
      <c r="N105" s="40">
        <v>2017</v>
      </c>
      <c r="O105" s="8">
        <v>43554</v>
      </c>
      <c r="P105" s="86">
        <v>111.72</v>
      </c>
      <c r="Q105" s="86"/>
      <c r="R105" s="87">
        <f>IF(P105="","",T105*M105*LOOKUP(RIGHT($D$2,3),定数!$A$6:$A$13,定数!$B$6:$B$13))</f>
        <v>32010.13873512706</v>
      </c>
      <c r="S105" s="87"/>
      <c r="T105" s="88">
        <f t="shared" si="12"/>
        <v>54.999999999999716</v>
      </c>
      <c r="U105" s="88"/>
      <c r="V105" s="22">
        <f t="shared" si="8"/>
        <v>3</v>
      </c>
      <c r="W105">
        <f t="shared" si="15"/>
        <v>0</v>
      </c>
      <c r="X105" s="41">
        <f t="shared" si="13"/>
        <v>746340.24450537283</v>
      </c>
      <c r="Y105" s="42">
        <f t="shared" si="14"/>
        <v>1.2242471795698706E-2</v>
      </c>
    </row>
    <row r="106" spans="2:25">
      <c r="B106" s="40">
        <v>98</v>
      </c>
      <c r="C106" s="85">
        <f t="shared" si="7"/>
        <v>769213.33384714799</v>
      </c>
      <c r="D106" s="85"/>
      <c r="E106" s="40">
        <v>2017</v>
      </c>
      <c r="F106" s="8">
        <v>43568</v>
      </c>
      <c r="G106" s="50" t="s">
        <v>3</v>
      </c>
      <c r="H106" s="86">
        <v>108.95</v>
      </c>
      <c r="I106" s="86"/>
      <c r="J106" s="40">
        <v>93</v>
      </c>
      <c r="K106" s="89">
        <f t="shared" si="10"/>
        <v>23076.400015414438</v>
      </c>
      <c r="L106" s="90"/>
      <c r="M106" s="6">
        <f>IF(J106="","",(K106/J106)/LOOKUP(RIGHT($D$2,3),定数!$A$6:$A$13,定数!$B$6:$B$13))</f>
        <v>2.4813333349907998</v>
      </c>
      <c r="N106" s="40">
        <v>2017</v>
      </c>
      <c r="O106" s="8">
        <v>43579</v>
      </c>
      <c r="P106" s="86">
        <v>109.88</v>
      </c>
      <c r="Q106" s="86"/>
      <c r="R106" s="87">
        <f>IF(P106="","",T106*M106*LOOKUP(RIGHT($D$2,3),定数!$A$6:$A$13,定数!$B$6:$B$13))</f>
        <v>-23076.400015414252</v>
      </c>
      <c r="S106" s="87"/>
      <c r="T106" s="88">
        <f t="shared" si="12"/>
        <v>-92.999999999999261</v>
      </c>
      <c r="U106" s="88"/>
      <c r="V106" s="22">
        <f t="shared" si="8"/>
        <v>0</v>
      </c>
      <c r="W106">
        <f t="shared" si="15"/>
        <v>1</v>
      </c>
      <c r="X106" s="41">
        <f t="shared" si="13"/>
        <v>769213.33384714799</v>
      </c>
      <c r="Y106" s="42">
        <f t="shared" si="14"/>
        <v>0</v>
      </c>
    </row>
    <row r="107" spans="2:25">
      <c r="B107" s="40">
        <v>99</v>
      </c>
      <c r="C107" s="85">
        <f t="shared" si="7"/>
        <v>746136.93383173377</v>
      </c>
      <c r="D107" s="85"/>
      <c r="E107" s="40">
        <v>2017</v>
      </c>
      <c r="F107" s="8">
        <v>43580</v>
      </c>
      <c r="G107" s="50" t="s">
        <v>4</v>
      </c>
      <c r="H107" s="86">
        <v>109.93</v>
      </c>
      <c r="I107" s="86"/>
      <c r="J107" s="40">
        <v>35</v>
      </c>
      <c r="K107" s="89">
        <f t="shared" si="10"/>
        <v>22384.108014952013</v>
      </c>
      <c r="L107" s="90"/>
      <c r="M107" s="6">
        <f>IF(J107="","",(K107/J107)/LOOKUP(RIGHT($D$2,3),定数!$A$6:$A$13,定数!$B$6:$B$13))</f>
        <v>6.3954594328434329</v>
      </c>
      <c r="N107" s="40">
        <v>2017</v>
      </c>
      <c r="O107" s="8">
        <v>43580</v>
      </c>
      <c r="P107" s="86">
        <v>110.33</v>
      </c>
      <c r="Q107" s="86"/>
      <c r="R107" s="87">
        <f>IF(P107="","",T107*M107*LOOKUP(RIGHT($D$2,3),定数!$A$6:$A$13,定数!$B$6:$B$13))</f>
        <v>25581.837731373187</v>
      </c>
      <c r="S107" s="87"/>
      <c r="T107" s="88">
        <f t="shared" si="12"/>
        <v>39.999999999999147</v>
      </c>
      <c r="U107" s="88"/>
      <c r="V107" s="22">
        <f t="shared" si="8"/>
        <v>1</v>
      </c>
      <c r="W107">
        <f>IF(T107&lt;&gt;"",IF(T107&lt;0,1+W106,0),"")</f>
        <v>0</v>
      </c>
      <c r="X107" s="41">
        <f t="shared" si="13"/>
        <v>769213.33384714799</v>
      </c>
      <c r="Y107" s="42">
        <f t="shared" si="14"/>
        <v>2.9999999999999694E-2</v>
      </c>
    </row>
    <row r="108" spans="2:25">
      <c r="B108" s="40">
        <v>100</v>
      </c>
      <c r="C108" s="85">
        <f t="shared" si="7"/>
        <v>771718.77156310691</v>
      </c>
      <c r="D108" s="85"/>
      <c r="E108" s="40">
        <v>2017</v>
      </c>
      <c r="F108" s="8">
        <v>43601</v>
      </c>
      <c r="G108" s="50" t="s">
        <v>3</v>
      </c>
      <c r="H108" s="86">
        <v>113.41</v>
      </c>
      <c r="I108" s="86"/>
      <c r="J108" s="40">
        <v>33</v>
      </c>
      <c r="K108" s="89">
        <f t="shared" si="10"/>
        <v>23151.563146893208</v>
      </c>
      <c r="L108" s="90"/>
      <c r="M108" s="6">
        <f>IF(J108="","",(K108/J108)/LOOKUP(RIGHT($D$2,3),定数!$A$6:$A$13,定数!$B$6:$B$13))</f>
        <v>7.0156251960282452</v>
      </c>
      <c r="N108" s="40">
        <v>2017</v>
      </c>
      <c r="O108" s="8">
        <v>43601</v>
      </c>
      <c r="P108" s="86">
        <v>113.01</v>
      </c>
      <c r="Q108" s="86"/>
      <c r="R108" s="87">
        <f>IF(P108="","",T108*M108*LOOKUP(RIGHT($D$2,3),定数!$A$6:$A$13,定数!$B$6:$B$13))</f>
        <v>28062.500784112381</v>
      </c>
      <c r="S108" s="87"/>
      <c r="T108" s="88">
        <f t="shared" si="12"/>
        <v>39.999999999999147</v>
      </c>
      <c r="U108" s="88"/>
      <c r="V108" s="22">
        <f t="shared" si="8"/>
        <v>2</v>
      </c>
      <c r="W108">
        <f>IF(T108&lt;&gt;"",IF(T108&lt;0,1+W107,0),"")</f>
        <v>0</v>
      </c>
      <c r="X108" s="41">
        <f t="shared" si="13"/>
        <v>771718.77156310691</v>
      </c>
      <c r="Y108" s="42">
        <f t="shared" si="14"/>
        <v>0</v>
      </c>
    </row>
    <row r="109" spans="2:25">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B2:Y109"/>
  <sheetViews>
    <sheetView zoomScale="120" zoomScaleNormal="120" workbookViewId="0">
      <pane ySplit="8" topLeftCell="A90" activePane="bottomLeft" state="frozen"/>
      <selection pane="bottomLeft" activeCell="E104" sqref="E104"/>
    </sheetView>
  </sheetViews>
  <sheetFormatPr defaultRowHeight="13.2"/>
  <cols>
    <col min="1" max="1" width="2.88671875" customWidth="1"/>
    <col min="2" max="18" width="6.6640625" customWidth="1"/>
    <col min="22" max="22" width="2.6640625" style="22" hidden="1" customWidth="1"/>
    <col min="23" max="23" width="2.5546875" hidden="1" customWidth="1"/>
    <col min="24" max="24" width="0" hidden="1" customWidth="1"/>
  </cols>
  <sheetData>
    <row r="2" spans="2:25">
      <c r="B2" s="51" t="s">
        <v>5</v>
      </c>
      <c r="C2" s="51"/>
      <c r="D2" s="53" t="s">
        <v>63</v>
      </c>
      <c r="E2" s="53"/>
      <c r="F2" s="51" t="s">
        <v>6</v>
      </c>
      <c r="G2" s="51"/>
      <c r="H2" s="55" t="s">
        <v>64</v>
      </c>
      <c r="I2" s="55"/>
      <c r="J2" s="51" t="s">
        <v>7</v>
      </c>
      <c r="K2" s="51"/>
      <c r="L2" s="52">
        <v>500000</v>
      </c>
      <c r="M2" s="53"/>
      <c r="N2" s="51" t="s">
        <v>8</v>
      </c>
      <c r="O2" s="51"/>
      <c r="P2" s="54">
        <f>SUM(L2,D4)</f>
        <v>781338.30824224395</v>
      </c>
      <c r="Q2" s="55"/>
      <c r="R2" s="1"/>
      <c r="S2" s="1"/>
      <c r="T2" s="1"/>
    </row>
    <row r="3" spans="2:25" ht="57" customHeight="1">
      <c r="B3" s="51" t="s">
        <v>9</v>
      </c>
      <c r="C3" s="51"/>
      <c r="D3" s="56" t="s">
        <v>62</v>
      </c>
      <c r="E3" s="56"/>
      <c r="F3" s="56"/>
      <c r="G3" s="56"/>
      <c r="H3" s="56"/>
      <c r="I3" s="56"/>
      <c r="J3" s="51" t="s">
        <v>10</v>
      </c>
      <c r="K3" s="51"/>
      <c r="L3" s="56" t="s">
        <v>65</v>
      </c>
      <c r="M3" s="57"/>
      <c r="N3" s="57"/>
      <c r="O3" s="57"/>
      <c r="P3" s="57"/>
      <c r="Q3" s="57"/>
      <c r="R3" s="1"/>
      <c r="S3" s="1"/>
    </row>
    <row r="4" spans="2:25">
      <c r="B4" s="51" t="s">
        <v>11</v>
      </c>
      <c r="C4" s="51"/>
      <c r="D4" s="58">
        <f>SUM($R$9:$S$993)</f>
        <v>281338.30824224389</v>
      </c>
      <c r="E4" s="58"/>
      <c r="F4" s="51" t="s">
        <v>12</v>
      </c>
      <c r="G4" s="51"/>
      <c r="H4" s="59">
        <f>SUM($T$9:$U$108)</f>
        <v>-13.999999999992554</v>
      </c>
      <c r="I4" s="55"/>
      <c r="J4" s="60"/>
      <c r="K4" s="60"/>
      <c r="L4" s="54"/>
      <c r="M4" s="54"/>
      <c r="N4" s="60" t="s">
        <v>60</v>
      </c>
      <c r="O4" s="60"/>
      <c r="P4" s="61">
        <f>MAX(Y:Y)</f>
        <v>0.3036094284160028</v>
      </c>
      <c r="Q4" s="61"/>
      <c r="R4" s="1"/>
      <c r="S4" s="1"/>
      <c r="T4" s="1"/>
    </row>
    <row r="5" spans="2:25">
      <c r="B5" s="44" t="s">
        <v>15</v>
      </c>
      <c r="C5" s="2">
        <f>COUNTIF($R$9:$R$990,"&gt;0")</f>
        <v>44</v>
      </c>
      <c r="D5" s="45" t="s">
        <v>16</v>
      </c>
      <c r="E5" s="15">
        <f>COUNTIF($R$9:$R$990,"&lt;0")</f>
        <v>51</v>
      </c>
      <c r="F5" s="45" t="s">
        <v>17</v>
      </c>
      <c r="G5" s="2">
        <f>COUNTIF($R$9:$R$990,"=0")</f>
        <v>0</v>
      </c>
      <c r="H5" s="45" t="s">
        <v>18</v>
      </c>
      <c r="I5" s="3">
        <f>C5/SUM(C5,E5,G5)</f>
        <v>0.4631578947368421</v>
      </c>
      <c r="J5" s="62" t="s">
        <v>19</v>
      </c>
      <c r="K5" s="51"/>
      <c r="L5" s="63">
        <f>MAX(V9:V993)</f>
        <v>8</v>
      </c>
      <c r="M5" s="64"/>
      <c r="N5" s="17" t="s">
        <v>20</v>
      </c>
      <c r="O5" s="9"/>
      <c r="P5" s="63">
        <f>MAX(W9:W993)</f>
        <v>7</v>
      </c>
      <c r="Q5" s="64"/>
      <c r="R5" s="1"/>
      <c r="S5" s="1"/>
      <c r="T5" s="1"/>
    </row>
    <row r="6" spans="2:25">
      <c r="B6" s="11"/>
      <c r="C6" s="13"/>
      <c r="D6" s="14"/>
      <c r="E6" s="10"/>
      <c r="F6" s="11"/>
      <c r="G6" s="10"/>
      <c r="H6" s="11"/>
      <c r="I6" s="16"/>
      <c r="J6" s="11"/>
      <c r="K6" s="11"/>
      <c r="L6" s="10"/>
      <c r="M6" s="10"/>
      <c r="N6" s="12"/>
      <c r="O6" s="12"/>
      <c r="P6" s="10"/>
      <c r="Q6" s="7"/>
      <c r="R6" s="1"/>
      <c r="S6" s="1"/>
      <c r="T6" s="1"/>
    </row>
    <row r="7" spans="2:25">
      <c r="B7" s="65" t="s">
        <v>21</v>
      </c>
      <c r="C7" s="67" t="s">
        <v>22</v>
      </c>
      <c r="D7" s="68"/>
      <c r="E7" s="71" t="s">
        <v>23</v>
      </c>
      <c r="F7" s="72"/>
      <c r="G7" s="72"/>
      <c r="H7" s="72"/>
      <c r="I7" s="73"/>
      <c r="J7" s="74" t="s">
        <v>24</v>
      </c>
      <c r="K7" s="75"/>
      <c r="L7" s="76"/>
      <c r="M7" s="77" t="s">
        <v>25</v>
      </c>
      <c r="N7" s="78" t="s">
        <v>26</v>
      </c>
      <c r="O7" s="79"/>
      <c r="P7" s="79"/>
      <c r="Q7" s="80"/>
      <c r="R7" s="81" t="s">
        <v>27</v>
      </c>
      <c r="S7" s="81"/>
      <c r="T7" s="81"/>
      <c r="U7" s="81"/>
    </row>
    <row r="8" spans="2:25">
      <c r="B8" s="66"/>
      <c r="C8" s="69"/>
      <c r="D8" s="70"/>
      <c r="E8" s="18" t="s">
        <v>28</v>
      </c>
      <c r="F8" s="18" t="s">
        <v>29</v>
      </c>
      <c r="G8" s="18" t="s">
        <v>30</v>
      </c>
      <c r="H8" s="82" t="s">
        <v>31</v>
      </c>
      <c r="I8" s="73"/>
      <c r="J8" s="4" t="s">
        <v>32</v>
      </c>
      <c r="K8" s="83" t="s">
        <v>33</v>
      </c>
      <c r="L8" s="76"/>
      <c r="M8" s="77"/>
      <c r="N8" s="5" t="s">
        <v>28</v>
      </c>
      <c r="O8" s="5" t="s">
        <v>29</v>
      </c>
      <c r="P8" s="84" t="s">
        <v>31</v>
      </c>
      <c r="Q8" s="80"/>
      <c r="R8" s="81" t="s">
        <v>34</v>
      </c>
      <c r="S8" s="81"/>
      <c r="T8" s="81" t="s">
        <v>32</v>
      </c>
      <c r="U8" s="81"/>
      <c r="Y8" t="s">
        <v>59</v>
      </c>
    </row>
    <row r="9" spans="2:25">
      <c r="B9" s="43">
        <v>1</v>
      </c>
      <c r="C9" s="85">
        <f>L2</f>
        <v>500000</v>
      </c>
      <c r="D9" s="85"/>
      <c r="E9" s="43">
        <v>2014</v>
      </c>
      <c r="F9" s="8">
        <v>43565</v>
      </c>
      <c r="G9" s="46" t="s">
        <v>3</v>
      </c>
      <c r="H9" s="86">
        <v>101.63</v>
      </c>
      <c r="I9" s="86"/>
      <c r="J9" s="43">
        <v>38</v>
      </c>
      <c r="K9" s="85">
        <f>IF(J9="","",C9*0.03)</f>
        <v>15000</v>
      </c>
      <c r="L9" s="85"/>
      <c r="M9" s="6">
        <f>IF(J9="","",(K9/J9)/LOOKUP(RIGHT($D$2,3),定数!$A$6:$A$13,定数!$B$6:$B$13))</f>
        <v>3.9473684210526319</v>
      </c>
      <c r="N9" s="43">
        <v>2014</v>
      </c>
      <c r="O9" s="8">
        <v>43569</v>
      </c>
      <c r="P9" s="86">
        <v>102.01</v>
      </c>
      <c r="Q9" s="86"/>
      <c r="R9" s="87">
        <f>IF(P9="","",T9*M9*LOOKUP(RIGHT($D$2,3),定数!$A$6:$A$13,定数!$B$6:$B$13))</f>
        <v>-15000.000000000384</v>
      </c>
      <c r="S9" s="87"/>
      <c r="T9" s="88">
        <f>IF(P9="","",IF(G9="買",(P9-H9),(H9-P9))*IF(RIGHT($D$2,3)="JPY",100,10000))</f>
        <v>-38.000000000000966</v>
      </c>
      <c r="U9" s="88"/>
      <c r="V9" s="1">
        <f>IF(T9&lt;&gt;"",IF(T9&gt;0,1+V8,0),"")</f>
        <v>0</v>
      </c>
      <c r="W9">
        <f>IF(T9&lt;&gt;"",IF(T9&lt;0,1+W8,0),"")</f>
        <v>1</v>
      </c>
    </row>
    <row r="10" spans="2:25">
      <c r="B10" s="43">
        <v>2</v>
      </c>
      <c r="C10" s="85">
        <f t="shared" ref="C10:C73" si="0">IF(R9="","",C9+R9)</f>
        <v>484999.99999999959</v>
      </c>
      <c r="D10" s="85"/>
      <c r="E10" s="43">
        <v>2014</v>
      </c>
      <c r="F10" s="8">
        <v>43572</v>
      </c>
      <c r="G10" s="46" t="s">
        <v>4</v>
      </c>
      <c r="H10" s="86">
        <v>102.28</v>
      </c>
      <c r="I10" s="86"/>
      <c r="J10" s="43">
        <v>28</v>
      </c>
      <c r="K10" s="89">
        <f>IF(J10="","",C10*0.03)</f>
        <v>14549.999999999987</v>
      </c>
      <c r="L10" s="90"/>
      <c r="M10" s="6">
        <f>IF(J10="","",(K10/J10)/LOOKUP(RIGHT($D$2,3),定数!$A$6:$A$13,定数!$B$6:$B$13))</f>
        <v>5.1964285714285667</v>
      </c>
      <c r="N10" s="43">
        <v>2014</v>
      </c>
      <c r="O10" s="8">
        <v>43580</v>
      </c>
      <c r="P10" s="86">
        <v>102</v>
      </c>
      <c r="Q10" s="86"/>
      <c r="R10" s="87">
        <f>IF(P10="","",T10*M10*LOOKUP(RIGHT($D$2,3),定数!$A$6:$A$13,定数!$B$6:$B$13))</f>
        <v>-14550.000000000045</v>
      </c>
      <c r="S10" s="87"/>
      <c r="T10" s="88">
        <f>IF(P10="","",IF(G10="買",(P10-H10),(H10-P10))*IF(RIGHT($D$2,3)="JPY",100,10000))</f>
        <v>-28.000000000000114</v>
      </c>
      <c r="U10" s="88"/>
      <c r="V10" s="22">
        <f t="shared" ref="V10:V73" si="1">IF(T10&lt;&gt;"",IF(T10&gt;0,1+V9,0),"")</f>
        <v>0</v>
      </c>
      <c r="W10">
        <f t="shared" ref="W10:W73" si="2">IF(T10&lt;&gt;"",IF(T10&lt;0,1+W9,0),"")</f>
        <v>2</v>
      </c>
      <c r="X10" s="41">
        <f>IF(C10&lt;&gt;"",MAX(C10,C9),"")</f>
        <v>500000</v>
      </c>
    </row>
    <row r="11" spans="2:25">
      <c r="B11" s="43">
        <v>3</v>
      </c>
      <c r="C11" s="85">
        <f t="shared" si="0"/>
        <v>470449.99999999953</v>
      </c>
      <c r="D11" s="85"/>
      <c r="E11" s="43">
        <v>2014</v>
      </c>
      <c r="F11" s="8">
        <v>43604</v>
      </c>
      <c r="G11" s="47" t="s">
        <v>3</v>
      </c>
      <c r="H11" s="86">
        <v>101.3</v>
      </c>
      <c r="I11" s="86"/>
      <c r="J11" s="43">
        <v>66</v>
      </c>
      <c r="K11" s="89">
        <f t="shared" ref="K11:K74" si="3">IF(J11="","",C11*0.03)</f>
        <v>14113.499999999985</v>
      </c>
      <c r="L11" s="90"/>
      <c r="M11" s="6">
        <f>IF(J11="","",(K11/J11)/LOOKUP(RIGHT($D$2,3),定数!$A$6:$A$13,定数!$B$6:$B$13))</f>
        <v>2.1384090909090885</v>
      </c>
      <c r="N11" s="43">
        <v>2014</v>
      </c>
      <c r="O11" s="8">
        <v>43608</v>
      </c>
      <c r="P11" s="86">
        <v>101.96</v>
      </c>
      <c r="Q11" s="86"/>
      <c r="R11" s="87">
        <f>IF(P11="","",T11*M11*LOOKUP(RIGHT($D$2,3),定数!$A$6:$A$13,定数!$B$6:$B$13))</f>
        <v>-14113.499999999911</v>
      </c>
      <c r="S11" s="87"/>
      <c r="T11" s="88">
        <f>IF(P11="","",IF(G11="買",(P11-H11),(H11-P11))*IF(RIGHT($D$2,3)="JPY",100,10000))</f>
        <v>-65.999999999999659</v>
      </c>
      <c r="U11" s="88"/>
      <c r="V11" s="22">
        <f t="shared" si="1"/>
        <v>0</v>
      </c>
      <c r="W11">
        <f t="shared" si="2"/>
        <v>3</v>
      </c>
      <c r="X11" s="41">
        <f>IF(C11&lt;&gt;"",MAX(X10,C11),"")</f>
        <v>500000</v>
      </c>
      <c r="Y11" s="42">
        <f>IF(X11&lt;&gt;"",1-(C11/X11),"")</f>
        <v>5.910000000000093E-2</v>
      </c>
    </row>
    <row r="12" spans="2:25">
      <c r="B12" s="43">
        <v>4</v>
      </c>
      <c r="C12" s="85">
        <f t="shared" si="0"/>
        <v>456336.49999999965</v>
      </c>
      <c r="D12" s="85"/>
      <c r="E12" s="43">
        <v>2014</v>
      </c>
      <c r="F12" s="8">
        <v>43642</v>
      </c>
      <c r="G12" s="47" t="s">
        <v>3</v>
      </c>
      <c r="H12" s="86">
        <v>101.62</v>
      </c>
      <c r="I12" s="86"/>
      <c r="J12" s="43">
        <v>34</v>
      </c>
      <c r="K12" s="89">
        <f t="shared" si="3"/>
        <v>13690.094999999988</v>
      </c>
      <c r="L12" s="90"/>
      <c r="M12" s="6">
        <f>IF(J12="","",(K12/J12)/LOOKUP(RIGHT($D$2,3),定数!$A$6:$A$13,定数!$B$6:$B$13))</f>
        <v>4.0264985294117608</v>
      </c>
      <c r="N12" s="43">
        <v>2014</v>
      </c>
      <c r="O12" s="8">
        <v>43649</v>
      </c>
      <c r="P12" s="86">
        <v>101.96</v>
      </c>
      <c r="Q12" s="86"/>
      <c r="R12" s="87">
        <f>IF(P12="","",T12*M12*LOOKUP(RIGHT($D$2,3),定数!$A$6:$A$13,定数!$B$6:$B$13))</f>
        <v>-13690.09499999955</v>
      </c>
      <c r="S12" s="87"/>
      <c r="T12" s="88">
        <f t="shared" ref="T12:T75" si="4">IF(P12="","",IF(G12="買",(P12-H12),(H12-P12))*IF(RIGHT($D$2,3)="JPY",100,10000))</f>
        <v>-33.99999999999892</v>
      </c>
      <c r="U12" s="88"/>
      <c r="V12" s="22">
        <f t="shared" si="1"/>
        <v>0</v>
      </c>
      <c r="W12">
        <f t="shared" si="2"/>
        <v>4</v>
      </c>
      <c r="X12" s="41">
        <f t="shared" ref="X12:X75" si="5">IF(C12&lt;&gt;"",MAX(X11,C12),"")</f>
        <v>500000</v>
      </c>
      <c r="Y12" s="42">
        <f t="shared" ref="Y12:Y75" si="6">IF(X12&lt;&gt;"",1-(C12/X12),"")</f>
        <v>8.732700000000071E-2</v>
      </c>
    </row>
    <row r="13" spans="2:25">
      <c r="B13" s="43">
        <v>5</v>
      </c>
      <c r="C13" s="85">
        <f t="shared" si="0"/>
        <v>442646.40500000009</v>
      </c>
      <c r="D13" s="85"/>
      <c r="E13" s="43">
        <v>2014</v>
      </c>
      <c r="F13" s="8">
        <v>43661</v>
      </c>
      <c r="G13" s="47" t="s">
        <v>4</v>
      </c>
      <c r="H13" s="86">
        <v>101.66</v>
      </c>
      <c r="I13" s="86"/>
      <c r="J13" s="43">
        <v>15</v>
      </c>
      <c r="K13" s="89">
        <f t="shared" si="3"/>
        <v>13279.392150000001</v>
      </c>
      <c r="L13" s="90"/>
      <c r="M13" s="6">
        <f>IF(J13="","",(K13/J13)/LOOKUP(RIGHT($D$2,3),定数!$A$6:$A$13,定数!$B$6:$B$13))</f>
        <v>8.8529281000000015</v>
      </c>
      <c r="N13" s="43">
        <v>2014</v>
      </c>
      <c r="O13" s="8">
        <v>43661</v>
      </c>
      <c r="P13" s="86">
        <v>101.51</v>
      </c>
      <c r="Q13" s="86"/>
      <c r="R13" s="87">
        <f>IF(P13="","",T13*M13*LOOKUP(RIGHT($D$2,3),定数!$A$6:$A$13,定数!$B$6:$B$13))</f>
        <v>-13279.392149999248</v>
      </c>
      <c r="S13" s="87"/>
      <c r="T13" s="88">
        <f t="shared" si="4"/>
        <v>-14.999999999999147</v>
      </c>
      <c r="U13" s="88"/>
      <c r="V13" s="22">
        <f t="shared" si="1"/>
        <v>0</v>
      </c>
      <c r="W13">
        <f t="shared" si="2"/>
        <v>5</v>
      </c>
      <c r="X13" s="41">
        <f t="shared" si="5"/>
        <v>500000</v>
      </c>
      <c r="Y13" s="42">
        <f t="shared" si="6"/>
        <v>0.11470718999999985</v>
      </c>
    </row>
    <row r="14" spans="2:25">
      <c r="B14" s="43">
        <v>6</v>
      </c>
      <c r="C14" s="85">
        <f t="shared" si="0"/>
        <v>429367.01285000081</v>
      </c>
      <c r="D14" s="85"/>
      <c r="E14" s="43">
        <v>2014</v>
      </c>
      <c r="F14" s="8">
        <v>43666</v>
      </c>
      <c r="G14" s="48" t="s">
        <v>3</v>
      </c>
      <c r="H14" s="86">
        <v>101.32</v>
      </c>
      <c r="I14" s="86"/>
      <c r="J14" s="43">
        <v>9</v>
      </c>
      <c r="K14" s="89">
        <f t="shared" si="3"/>
        <v>12881.010385500023</v>
      </c>
      <c r="L14" s="90"/>
      <c r="M14" s="6">
        <f>IF(J14="","",(K14/J14)/LOOKUP(RIGHT($D$2,3),定数!$A$6:$A$13,定数!$B$6:$B$13))</f>
        <v>14.312233761666693</v>
      </c>
      <c r="N14" s="43">
        <v>2014</v>
      </c>
      <c r="O14" s="8">
        <v>43667</v>
      </c>
      <c r="P14" s="86">
        <v>101.41</v>
      </c>
      <c r="Q14" s="86"/>
      <c r="R14" s="87">
        <f>IF(P14="","",T14*M14*LOOKUP(RIGHT($D$2,3),定数!$A$6:$A$13,定数!$B$6:$B$13))</f>
        <v>-12881.010385500511</v>
      </c>
      <c r="S14" s="87"/>
      <c r="T14" s="88">
        <f t="shared" si="4"/>
        <v>-9.0000000000003411</v>
      </c>
      <c r="U14" s="88"/>
      <c r="V14" s="22">
        <f t="shared" si="1"/>
        <v>0</v>
      </c>
      <c r="W14">
        <f t="shared" si="2"/>
        <v>6</v>
      </c>
      <c r="X14" s="41">
        <f t="shared" si="5"/>
        <v>500000</v>
      </c>
      <c r="Y14" s="42">
        <f t="shared" si="6"/>
        <v>0.14126597429999832</v>
      </c>
    </row>
    <row r="15" spans="2:25">
      <c r="B15" s="43">
        <v>7</v>
      </c>
      <c r="C15" s="85">
        <f t="shared" si="0"/>
        <v>416486.00246450031</v>
      </c>
      <c r="D15" s="85"/>
      <c r="E15" s="43">
        <v>2014</v>
      </c>
      <c r="F15" s="8">
        <v>43670</v>
      </c>
      <c r="G15" s="48" t="s">
        <v>4</v>
      </c>
      <c r="H15" s="86">
        <v>101.57</v>
      </c>
      <c r="I15" s="86"/>
      <c r="J15" s="43">
        <v>16</v>
      </c>
      <c r="K15" s="89">
        <f t="shared" si="3"/>
        <v>12494.580073935009</v>
      </c>
      <c r="L15" s="90"/>
      <c r="M15" s="6">
        <f>IF(J15="","",(K15/J15)/LOOKUP(RIGHT($D$2,3),定数!$A$6:$A$13,定数!$B$6:$B$13))</f>
        <v>7.8091125462093807</v>
      </c>
      <c r="N15" s="43">
        <v>2014</v>
      </c>
      <c r="O15" s="8">
        <v>43670</v>
      </c>
      <c r="P15" s="86">
        <v>101.77</v>
      </c>
      <c r="Q15" s="86"/>
      <c r="R15" s="87">
        <f>IF(P15="","",T15*M15*LOOKUP(RIGHT($D$2,3),定数!$A$6:$A$13,定数!$B$6:$B$13))</f>
        <v>15618.225092418985</v>
      </c>
      <c r="S15" s="87"/>
      <c r="T15" s="88">
        <f t="shared" si="4"/>
        <v>20.000000000000284</v>
      </c>
      <c r="U15" s="88"/>
      <c r="V15" s="22">
        <f t="shared" si="1"/>
        <v>1</v>
      </c>
      <c r="W15">
        <f t="shared" si="2"/>
        <v>0</v>
      </c>
      <c r="X15" s="41">
        <f t="shared" si="5"/>
        <v>500000</v>
      </c>
      <c r="Y15" s="42">
        <f t="shared" si="6"/>
        <v>0.16702799507099941</v>
      </c>
    </row>
    <row r="16" spans="2:25">
      <c r="B16" s="43">
        <v>8</v>
      </c>
      <c r="C16" s="85">
        <f t="shared" si="0"/>
        <v>432104.22755691927</v>
      </c>
      <c r="D16" s="85"/>
      <c r="E16" s="43">
        <v>2014</v>
      </c>
      <c r="F16" s="8">
        <v>43675</v>
      </c>
      <c r="G16" s="48" t="s">
        <v>4</v>
      </c>
      <c r="H16" s="86">
        <v>102</v>
      </c>
      <c r="I16" s="86"/>
      <c r="J16" s="43">
        <v>18</v>
      </c>
      <c r="K16" s="89">
        <f t="shared" si="3"/>
        <v>12963.126826707577</v>
      </c>
      <c r="L16" s="90"/>
      <c r="M16" s="6">
        <f>IF(J16="","",(K16/J16)/LOOKUP(RIGHT($D$2,3),定数!$A$6:$A$13,定数!$B$6:$B$13))</f>
        <v>7.2017371259486538</v>
      </c>
      <c r="N16" s="43">
        <v>2014</v>
      </c>
      <c r="O16" s="8">
        <v>43676</v>
      </c>
      <c r="P16" s="86">
        <v>102.24</v>
      </c>
      <c r="Q16" s="86"/>
      <c r="R16" s="87">
        <f>IF(P16="","",T16*M16*LOOKUP(RIGHT($D$2,3),定数!$A$6:$A$13,定数!$B$6:$B$13))</f>
        <v>17284.169102276399</v>
      </c>
      <c r="S16" s="87"/>
      <c r="T16" s="88">
        <f t="shared" si="4"/>
        <v>23.999999999999488</v>
      </c>
      <c r="U16" s="88"/>
      <c r="V16" s="22">
        <f t="shared" si="1"/>
        <v>2</v>
      </c>
      <c r="W16">
        <f t="shared" si="2"/>
        <v>0</v>
      </c>
      <c r="X16" s="41">
        <f t="shared" si="5"/>
        <v>500000</v>
      </c>
      <c r="Y16" s="42">
        <f t="shared" si="6"/>
        <v>0.13579154488616141</v>
      </c>
    </row>
    <row r="17" spans="2:25">
      <c r="B17" s="43">
        <v>9</v>
      </c>
      <c r="C17" s="85">
        <f t="shared" si="0"/>
        <v>449388.39665919566</v>
      </c>
      <c r="D17" s="85"/>
      <c r="E17" s="43">
        <v>2014</v>
      </c>
      <c r="F17" s="8">
        <v>43682</v>
      </c>
      <c r="G17" s="48" t="s">
        <v>3</v>
      </c>
      <c r="H17" s="86">
        <v>102.5</v>
      </c>
      <c r="I17" s="86"/>
      <c r="J17" s="43">
        <v>14</v>
      </c>
      <c r="K17" s="89">
        <f t="shared" si="3"/>
        <v>13481.651899775869</v>
      </c>
      <c r="L17" s="90"/>
      <c r="M17" s="6">
        <f>IF(J17="","",(K17/J17)/LOOKUP(RIGHT($D$2,3),定数!$A$6:$A$13,定数!$B$6:$B$13))</f>
        <v>9.6297513569827622</v>
      </c>
      <c r="N17" s="43">
        <v>2014</v>
      </c>
      <c r="O17" s="8">
        <v>43682</v>
      </c>
      <c r="P17" s="86">
        <v>102.64</v>
      </c>
      <c r="Q17" s="86"/>
      <c r="R17" s="87">
        <f>IF(P17="","",T17*M17*LOOKUP(RIGHT($D$2,3),定数!$A$6:$A$13,定数!$B$6:$B$13))</f>
        <v>-13481.651899775923</v>
      </c>
      <c r="S17" s="87"/>
      <c r="T17" s="88">
        <f t="shared" si="4"/>
        <v>-14.000000000000057</v>
      </c>
      <c r="U17" s="88"/>
      <c r="V17" s="22">
        <f t="shared" si="1"/>
        <v>0</v>
      </c>
      <c r="W17">
        <f t="shared" si="2"/>
        <v>1</v>
      </c>
      <c r="X17" s="41">
        <f t="shared" si="5"/>
        <v>500000</v>
      </c>
      <c r="Y17" s="42">
        <f t="shared" si="6"/>
        <v>0.10122320668160867</v>
      </c>
    </row>
    <row r="18" spans="2:25">
      <c r="B18" s="43">
        <v>10</v>
      </c>
      <c r="C18" s="85">
        <f t="shared" si="0"/>
        <v>435906.74475941976</v>
      </c>
      <c r="D18" s="85"/>
      <c r="E18" s="43">
        <v>2014</v>
      </c>
      <c r="F18" s="8">
        <v>43683</v>
      </c>
      <c r="G18" s="48" t="s">
        <v>3</v>
      </c>
      <c r="H18" s="86">
        <v>102.51</v>
      </c>
      <c r="I18" s="86"/>
      <c r="J18" s="43">
        <v>12</v>
      </c>
      <c r="K18" s="89">
        <f t="shared" si="3"/>
        <v>13077.202342782592</v>
      </c>
      <c r="L18" s="90"/>
      <c r="M18" s="6">
        <f>IF(J18="","",(K18/J18)/LOOKUP(RIGHT($D$2,3),定数!$A$6:$A$13,定数!$B$6:$B$13))</f>
        <v>10.897668618985492</v>
      </c>
      <c r="N18" s="43">
        <v>2014</v>
      </c>
      <c r="O18" s="8">
        <v>43683</v>
      </c>
      <c r="P18" s="86">
        <v>102.33</v>
      </c>
      <c r="Q18" s="86"/>
      <c r="R18" s="87">
        <f>IF(P18="","",T18*M18*LOOKUP(RIGHT($D$2,3),定数!$A$6:$A$13,定数!$B$6:$B$13))</f>
        <v>19615.80351417463</v>
      </c>
      <c r="S18" s="87"/>
      <c r="T18" s="88">
        <f t="shared" si="4"/>
        <v>18.000000000000682</v>
      </c>
      <c r="U18" s="88"/>
      <c r="V18" s="22">
        <f t="shared" si="1"/>
        <v>1</v>
      </c>
      <c r="W18">
        <f t="shared" si="2"/>
        <v>0</v>
      </c>
      <c r="X18" s="41">
        <f t="shared" si="5"/>
        <v>500000</v>
      </c>
      <c r="Y18" s="42">
        <f t="shared" si="6"/>
        <v>0.12818651048116048</v>
      </c>
    </row>
    <row r="19" spans="2:25">
      <c r="B19" s="43">
        <v>11</v>
      </c>
      <c r="C19" s="85">
        <f t="shared" si="0"/>
        <v>455522.54827359441</v>
      </c>
      <c r="D19" s="85"/>
      <c r="E19" s="43">
        <v>2014</v>
      </c>
      <c r="F19" s="8">
        <v>43690</v>
      </c>
      <c r="G19" s="48" t="s">
        <v>4</v>
      </c>
      <c r="H19" s="86">
        <v>102.33</v>
      </c>
      <c r="I19" s="86"/>
      <c r="J19" s="43">
        <v>12</v>
      </c>
      <c r="K19" s="89">
        <f t="shared" si="3"/>
        <v>13665.676448207832</v>
      </c>
      <c r="L19" s="90"/>
      <c r="M19" s="6">
        <f>IF(J19="","",(K19/J19)/LOOKUP(RIGHT($D$2,3),定数!$A$6:$A$13,定数!$B$6:$B$13))</f>
        <v>11.38806370683986</v>
      </c>
      <c r="N19" s="43">
        <v>2014</v>
      </c>
      <c r="O19" s="8">
        <v>43690</v>
      </c>
      <c r="P19" s="86">
        <v>102.46</v>
      </c>
      <c r="Q19" s="86"/>
      <c r="R19" s="87">
        <f>IF(P19="","",T19*M19*LOOKUP(RIGHT($D$2,3),定数!$A$6:$A$13,定数!$B$6:$B$13))</f>
        <v>14804.482818891302</v>
      </c>
      <c r="S19" s="87"/>
      <c r="T19" s="88">
        <f t="shared" si="4"/>
        <v>12.999999999999545</v>
      </c>
      <c r="U19" s="88"/>
      <c r="V19" s="22">
        <f t="shared" si="1"/>
        <v>2</v>
      </c>
      <c r="W19">
        <f t="shared" si="2"/>
        <v>0</v>
      </c>
      <c r="X19" s="41">
        <f t="shared" si="5"/>
        <v>500000</v>
      </c>
      <c r="Y19" s="42">
        <f t="shared" si="6"/>
        <v>8.8954903452811207E-2</v>
      </c>
    </row>
    <row r="20" spans="2:25">
      <c r="B20" s="43">
        <v>12</v>
      </c>
      <c r="C20" s="85">
        <f t="shared" si="0"/>
        <v>470327.0310924857</v>
      </c>
      <c r="D20" s="85"/>
      <c r="E20" s="43">
        <v>2014</v>
      </c>
      <c r="F20" s="8">
        <v>43691</v>
      </c>
      <c r="G20" s="48" t="s">
        <v>4</v>
      </c>
      <c r="H20" s="86">
        <v>102.53</v>
      </c>
      <c r="I20" s="86"/>
      <c r="J20" s="43">
        <v>21</v>
      </c>
      <c r="K20" s="89">
        <f t="shared" si="3"/>
        <v>14109.810932774571</v>
      </c>
      <c r="L20" s="90"/>
      <c r="M20" s="6">
        <f>IF(J20="","",(K20/J20)/LOOKUP(RIGHT($D$2,3),定数!$A$6:$A$13,定数!$B$6:$B$13))</f>
        <v>6.7189575870355096</v>
      </c>
      <c r="N20" s="43">
        <v>2014</v>
      </c>
      <c r="O20" s="8">
        <v>43692</v>
      </c>
      <c r="P20" s="86">
        <v>102.32</v>
      </c>
      <c r="Q20" s="86"/>
      <c r="R20" s="87">
        <f>IF(P20="","",T20*M20*LOOKUP(RIGHT($D$2,3),定数!$A$6:$A$13,定数!$B$6:$B$13))</f>
        <v>-14109.810932775104</v>
      </c>
      <c r="S20" s="87"/>
      <c r="T20" s="88">
        <f t="shared" si="4"/>
        <v>-21.000000000000796</v>
      </c>
      <c r="U20" s="88"/>
      <c r="V20" s="22">
        <f t="shared" si="1"/>
        <v>0</v>
      </c>
      <c r="W20">
        <f t="shared" si="2"/>
        <v>1</v>
      </c>
      <c r="X20" s="41">
        <f t="shared" si="5"/>
        <v>500000</v>
      </c>
      <c r="Y20" s="42">
        <f t="shared" si="6"/>
        <v>5.9345937815028615E-2</v>
      </c>
    </row>
    <row r="21" spans="2:25">
      <c r="B21" s="43">
        <v>13</v>
      </c>
      <c r="C21" s="85">
        <f t="shared" si="0"/>
        <v>456217.22015971062</v>
      </c>
      <c r="D21" s="85"/>
      <c r="E21" s="43">
        <v>2014</v>
      </c>
      <c r="F21" s="8">
        <v>43702</v>
      </c>
      <c r="G21" s="48" t="s">
        <v>4</v>
      </c>
      <c r="H21" s="86">
        <v>104.07</v>
      </c>
      <c r="I21" s="86"/>
      <c r="J21" s="43">
        <v>13</v>
      </c>
      <c r="K21" s="89">
        <f t="shared" si="3"/>
        <v>13686.516604791317</v>
      </c>
      <c r="L21" s="90"/>
      <c r="M21" s="6">
        <f>IF(J21="","",(K21/J21)/LOOKUP(RIGHT($D$2,3),定数!$A$6:$A$13,定数!$B$6:$B$13))</f>
        <v>10.528089695993321</v>
      </c>
      <c r="N21" s="43">
        <v>2014</v>
      </c>
      <c r="O21" s="8">
        <v>43703</v>
      </c>
      <c r="P21" s="86">
        <v>103.94</v>
      </c>
      <c r="Q21" s="86"/>
      <c r="R21" s="87">
        <f>IF(P21="","",T21*M21*LOOKUP(RIGHT($D$2,3),定数!$A$6:$A$13,定数!$B$6:$B$13))</f>
        <v>-13686.516604790839</v>
      </c>
      <c r="S21" s="87"/>
      <c r="T21" s="88">
        <f t="shared" si="4"/>
        <v>-12.999999999999545</v>
      </c>
      <c r="U21" s="88"/>
      <c r="V21" s="22">
        <f t="shared" si="1"/>
        <v>0</v>
      </c>
      <c r="W21">
        <f t="shared" si="2"/>
        <v>2</v>
      </c>
      <c r="X21" s="41">
        <f t="shared" si="5"/>
        <v>500000</v>
      </c>
      <c r="Y21" s="42">
        <f t="shared" si="6"/>
        <v>8.7565559680578775E-2</v>
      </c>
    </row>
    <row r="22" spans="2:25">
      <c r="B22" s="43">
        <v>14</v>
      </c>
      <c r="C22" s="85">
        <f t="shared" si="0"/>
        <v>442530.7035549198</v>
      </c>
      <c r="D22" s="85"/>
      <c r="E22" s="43">
        <v>2014</v>
      </c>
      <c r="F22" s="8">
        <v>43729</v>
      </c>
      <c r="G22" s="48" t="s">
        <v>4</v>
      </c>
      <c r="H22" s="86">
        <v>109.11</v>
      </c>
      <c r="I22" s="86"/>
      <c r="J22" s="43">
        <v>49</v>
      </c>
      <c r="K22" s="89">
        <f t="shared" si="3"/>
        <v>13275.921106647593</v>
      </c>
      <c r="L22" s="90"/>
      <c r="M22" s="6">
        <f>IF(J22="","",(K22/J22)/LOOKUP(RIGHT($D$2,3),定数!$A$6:$A$13,定数!$B$6:$B$13))</f>
        <v>2.7093716544178763</v>
      </c>
      <c r="N22" s="43">
        <v>2014</v>
      </c>
      <c r="O22" s="8">
        <v>43731</v>
      </c>
      <c r="P22" s="86">
        <v>108.62</v>
      </c>
      <c r="Q22" s="86"/>
      <c r="R22" s="87">
        <f>IF(P22="","",T22*M22*LOOKUP(RIGHT($D$2,3),定数!$A$6:$A$13,定数!$B$6:$B$13))</f>
        <v>-13275.921106647456</v>
      </c>
      <c r="S22" s="87"/>
      <c r="T22" s="88">
        <f t="shared" si="4"/>
        <v>-48.999999999999488</v>
      </c>
      <c r="U22" s="88"/>
      <c r="V22" s="22">
        <f t="shared" si="1"/>
        <v>0</v>
      </c>
      <c r="W22">
        <f t="shared" si="2"/>
        <v>3</v>
      </c>
      <c r="X22" s="41">
        <f t="shared" si="5"/>
        <v>500000</v>
      </c>
      <c r="Y22" s="42">
        <f t="shared" si="6"/>
        <v>0.1149385928901604</v>
      </c>
    </row>
    <row r="23" spans="2:25">
      <c r="B23" s="43">
        <v>15</v>
      </c>
      <c r="C23" s="85">
        <f t="shared" si="0"/>
        <v>429254.78244827234</v>
      </c>
      <c r="D23" s="85"/>
      <c r="E23" s="43">
        <v>2014</v>
      </c>
      <c r="F23" s="8">
        <v>43738</v>
      </c>
      <c r="G23" s="48" t="s">
        <v>4</v>
      </c>
      <c r="H23" s="86">
        <v>109.59</v>
      </c>
      <c r="I23" s="86"/>
      <c r="J23" s="43">
        <v>38</v>
      </c>
      <c r="K23" s="89">
        <f t="shared" si="3"/>
        <v>12877.64347344817</v>
      </c>
      <c r="L23" s="90"/>
      <c r="M23" s="6">
        <f>IF(J23="","",(K23/J23)/LOOKUP(RIGHT($D$2,3),定数!$A$6:$A$13,定数!$B$6:$B$13))</f>
        <v>3.3888535456442552</v>
      </c>
      <c r="N23" s="43">
        <v>2014</v>
      </c>
      <c r="O23" s="8">
        <v>43739</v>
      </c>
      <c r="P23" s="86">
        <v>109.21</v>
      </c>
      <c r="Q23" s="86"/>
      <c r="R23" s="87">
        <f>IF(P23="","",T23*M23*LOOKUP(RIGHT($D$2,3),定数!$A$6:$A$13,定数!$B$6:$B$13))</f>
        <v>-12877.643473448497</v>
      </c>
      <c r="S23" s="87"/>
      <c r="T23" s="88">
        <f t="shared" si="4"/>
        <v>-38.000000000000966</v>
      </c>
      <c r="U23" s="88"/>
      <c r="V23" s="22">
        <f t="shared" si="1"/>
        <v>0</v>
      </c>
      <c r="W23">
        <f t="shared" si="2"/>
        <v>4</v>
      </c>
      <c r="X23" s="41">
        <f t="shared" si="5"/>
        <v>500000</v>
      </c>
      <c r="Y23" s="42">
        <f t="shared" si="6"/>
        <v>0.14149043510345538</v>
      </c>
    </row>
    <row r="24" spans="2:25">
      <c r="B24" s="43">
        <v>16</v>
      </c>
      <c r="C24" s="85">
        <f t="shared" si="0"/>
        <v>416377.13897482381</v>
      </c>
      <c r="D24" s="85"/>
      <c r="E24" s="43">
        <v>2014</v>
      </c>
      <c r="F24" s="8">
        <v>43746</v>
      </c>
      <c r="G24" s="48" t="s">
        <v>3</v>
      </c>
      <c r="H24" s="86">
        <v>107.96</v>
      </c>
      <c r="I24" s="86"/>
      <c r="J24" s="43">
        <v>59</v>
      </c>
      <c r="K24" s="89">
        <f t="shared" si="3"/>
        <v>12491.314169244713</v>
      </c>
      <c r="L24" s="90"/>
      <c r="M24" s="6">
        <f>IF(J24="","",(K24/J24)/LOOKUP(RIGHT($D$2,3),定数!$A$6:$A$13,定数!$B$6:$B$13))</f>
        <v>2.1171718930923245</v>
      </c>
      <c r="N24" s="43">
        <v>2014</v>
      </c>
      <c r="O24" s="8">
        <v>43746</v>
      </c>
      <c r="P24" s="86">
        <v>108.55</v>
      </c>
      <c r="Q24" s="86"/>
      <c r="R24" s="87">
        <f>IF(P24="","",T24*M24*LOOKUP(RIGHT($D$2,3),定数!$A$6:$A$13,定数!$B$6:$B$13))</f>
        <v>-12491.314169244786</v>
      </c>
      <c r="S24" s="87"/>
      <c r="T24" s="88">
        <f t="shared" si="4"/>
        <v>-59.000000000000341</v>
      </c>
      <c r="U24" s="88"/>
      <c r="V24" s="22">
        <f t="shared" si="1"/>
        <v>0</v>
      </c>
      <c r="W24">
        <f t="shared" si="2"/>
        <v>5</v>
      </c>
      <c r="X24" s="41">
        <f t="shared" si="5"/>
        <v>500000</v>
      </c>
      <c r="Y24" s="42">
        <f t="shared" si="6"/>
        <v>0.16724572205035237</v>
      </c>
    </row>
    <row r="25" spans="2:25">
      <c r="B25" s="43">
        <v>17</v>
      </c>
      <c r="C25" s="85">
        <f t="shared" si="0"/>
        <v>403885.82480557903</v>
      </c>
      <c r="D25" s="85"/>
      <c r="E25" s="43">
        <v>2014</v>
      </c>
      <c r="F25" s="8">
        <v>43746</v>
      </c>
      <c r="G25" s="48" t="s">
        <v>3</v>
      </c>
      <c r="H25" s="86">
        <v>108.04</v>
      </c>
      <c r="I25" s="86"/>
      <c r="J25" s="43">
        <v>71</v>
      </c>
      <c r="K25" s="89">
        <f t="shared" si="3"/>
        <v>12116.57474416737</v>
      </c>
      <c r="L25" s="90"/>
      <c r="M25" s="6">
        <f>IF(J25="","",(K25/J25)/LOOKUP(RIGHT($D$2,3),定数!$A$6:$A$13,定数!$B$6:$B$13))</f>
        <v>1.7065598231221648</v>
      </c>
      <c r="N25" s="43">
        <v>2014</v>
      </c>
      <c r="O25" s="8">
        <v>43751</v>
      </c>
      <c r="P25" s="86">
        <v>107.02</v>
      </c>
      <c r="Q25" s="86"/>
      <c r="R25" s="87">
        <f>IF(P25="","",T25*M25*LOOKUP(RIGHT($D$2,3),定数!$A$6:$A$13,定数!$B$6:$B$13))</f>
        <v>17406.910195846256</v>
      </c>
      <c r="S25" s="87"/>
      <c r="T25" s="88">
        <f t="shared" si="4"/>
        <v>102.00000000000102</v>
      </c>
      <c r="U25" s="88"/>
      <c r="V25" s="22">
        <f t="shared" si="1"/>
        <v>1</v>
      </c>
      <c r="W25">
        <f t="shared" si="2"/>
        <v>0</v>
      </c>
      <c r="X25" s="41">
        <f t="shared" si="5"/>
        <v>500000</v>
      </c>
      <c r="Y25" s="42">
        <f t="shared" si="6"/>
        <v>0.1922283503888419</v>
      </c>
    </row>
    <row r="26" spans="2:25">
      <c r="B26" s="43">
        <v>18</v>
      </c>
      <c r="C26" s="85">
        <f t="shared" si="0"/>
        <v>421292.73500142526</v>
      </c>
      <c r="D26" s="85"/>
      <c r="E26" s="43">
        <v>2014</v>
      </c>
      <c r="F26" s="8">
        <v>43752</v>
      </c>
      <c r="G26" s="48" t="s">
        <v>3</v>
      </c>
      <c r="H26" s="86">
        <v>106.91</v>
      </c>
      <c r="I26" s="86"/>
      <c r="J26" s="43">
        <v>41</v>
      </c>
      <c r="K26" s="89">
        <f t="shared" si="3"/>
        <v>12638.782050042757</v>
      </c>
      <c r="L26" s="90"/>
      <c r="M26" s="6">
        <f>IF(J26="","",(K26/J26)/LOOKUP(RIGHT($D$2,3),定数!$A$6:$A$13,定数!$B$6:$B$13))</f>
        <v>3.0826297683031112</v>
      </c>
      <c r="N26" s="43">
        <v>2014</v>
      </c>
      <c r="O26" s="8">
        <v>43752</v>
      </c>
      <c r="P26" s="86">
        <v>107.32</v>
      </c>
      <c r="Q26" s="86"/>
      <c r="R26" s="87">
        <f>IF(P26="","",T26*M26*LOOKUP(RIGHT($D$2,3),定数!$A$6:$A$13,定数!$B$6:$B$13))</f>
        <v>-12638.782050042651</v>
      </c>
      <c r="S26" s="87"/>
      <c r="T26" s="88">
        <f t="shared" si="4"/>
        <v>-40.999999999999659</v>
      </c>
      <c r="U26" s="88"/>
      <c r="V26" s="22">
        <f t="shared" si="1"/>
        <v>0</v>
      </c>
      <c r="W26">
        <f t="shared" si="2"/>
        <v>1</v>
      </c>
      <c r="X26" s="41">
        <f t="shared" si="5"/>
        <v>500000</v>
      </c>
      <c r="Y26" s="42">
        <f t="shared" si="6"/>
        <v>0.15741452999714944</v>
      </c>
    </row>
    <row r="27" spans="2:25">
      <c r="B27" s="43">
        <v>19</v>
      </c>
      <c r="C27" s="85">
        <f t="shared" si="0"/>
        <v>408653.95295138261</v>
      </c>
      <c r="D27" s="85"/>
      <c r="E27" s="43">
        <v>2014</v>
      </c>
      <c r="F27" s="8">
        <v>43767</v>
      </c>
      <c r="G27" s="48" t="s">
        <v>4</v>
      </c>
      <c r="H27" s="86">
        <v>108.18</v>
      </c>
      <c r="I27" s="86"/>
      <c r="J27" s="43">
        <v>19</v>
      </c>
      <c r="K27" s="89">
        <f t="shared" si="3"/>
        <v>12259.618588541478</v>
      </c>
      <c r="L27" s="90"/>
      <c r="M27" s="6">
        <f>IF(J27="","",(K27/J27)/LOOKUP(RIGHT($D$2,3),定数!$A$6:$A$13,定数!$B$6:$B$13))</f>
        <v>6.4524308360744627</v>
      </c>
      <c r="N27" s="43">
        <v>2014</v>
      </c>
      <c r="O27" s="8">
        <v>43767</v>
      </c>
      <c r="P27" s="86">
        <v>108.5</v>
      </c>
      <c r="Q27" s="86"/>
      <c r="R27" s="87">
        <f>IF(P27="","",T27*M27*LOOKUP(RIGHT($D$2,3),定数!$A$6:$A$13,定数!$B$6:$B$13))</f>
        <v>20647.778675437839</v>
      </c>
      <c r="S27" s="87"/>
      <c r="T27" s="88">
        <f t="shared" si="4"/>
        <v>31.999999999999318</v>
      </c>
      <c r="U27" s="88"/>
      <c r="V27" s="22">
        <f t="shared" si="1"/>
        <v>1</v>
      </c>
      <c r="W27">
        <f t="shared" si="2"/>
        <v>0</v>
      </c>
      <c r="X27" s="41">
        <f t="shared" si="5"/>
        <v>500000</v>
      </c>
      <c r="Y27" s="42">
        <f t="shared" si="6"/>
        <v>0.18269209409723475</v>
      </c>
    </row>
    <row r="28" spans="2:25">
      <c r="B28" s="43">
        <v>20</v>
      </c>
      <c r="C28" s="85">
        <f t="shared" si="0"/>
        <v>429301.73162682046</v>
      </c>
      <c r="D28" s="85"/>
      <c r="E28" s="43">
        <v>2014</v>
      </c>
      <c r="F28" s="8">
        <v>43773</v>
      </c>
      <c r="G28" s="48" t="s">
        <v>4</v>
      </c>
      <c r="H28" s="86">
        <v>113.52</v>
      </c>
      <c r="I28" s="86"/>
      <c r="J28" s="43">
        <v>36</v>
      </c>
      <c r="K28" s="89">
        <f t="shared" si="3"/>
        <v>12879.051948804614</v>
      </c>
      <c r="L28" s="90"/>
      <c r="M28" s="6">
        <f>IF(J28="","",(K28/J28)/LOOKUP(RIGHT($D$2,3),定数!$A$6:$A$13,定数!$B$6:$B$13))</f>
        <v>3.5775144302235038</v>
      </c>
      <c r="N28" s="43">
        <v>2014</v>
      </c>
      <c r="O28" s="8">
        <v>43774</v>
      </c>
      <c r="P28" s="86">
        <v>114.03</v>
      </c>
      <c r="Q28" s="86"/>
      <c r="R28" s="87">
        <f>IF(P28="","",T28*M28*LOOKUP(RIGHT($D$2,3),定数!$A$6:$A$13,定数!$B$6:$B$13))</f>
        <v>18245.323594140053</v>
      </c>
      <c r="S28" s="87"/>
      <c r="T28" s="88">
        <f t="shared" si="4"/>
        <v>51.000000000000512</v>
      </c>
      <c r="U28" s="88"/>
      <c r="V28" s="22">
        <f t="shared" si="1"/>
        <v>2</v>
      </c>
      <c r="W28">
        <f t="shared" si="2"/>
        <v>0</v>
      </c>
      <c r="X28" s="41">
        <f t="shared" si="5"/>
        <v>500000</v>
      </c>
      <c r="Y28" s="42">
        <f t="shared" si="6"/>
        <v>0.1413965367463591</v>
      </c>
    </row>
    <row r="29" spans="2:25">
      <c r="B29" s="43">
        <v>21</v>
      </c>
      <c r="C29" s="85">
        <f t="shared" si="0"/>
        <v>447547.05522096052</v>
      </c>
      <c r="D29" s="85"/>
      <c r="E29" s="43">
        <v>2014</v>
      </c>
      <c r="F29" s="8">
        <v>43782</v>
      </c>
      <c r="G29" s="48" t="s">
        <v>4</v>
      </c>
      <c r="H29" s="86">
        <v>115.82</v>
      </c>
      <c r="I29" s="86"/>
      <c r="J29" s="43">
        <v>44</v>
      </c>
      <c r="K29" s="89">
        <f t="shared" si="3"/>
        <v>13426.411656628816</v>
      </c>
      <c r="L29" s="90"/>
      <c r="M29" s="6">
        <f>IF(J29="","",(K29/J29)/LOOKUP(RIGHT($D$2,3),定数!$A$6:$A$13,定数!$B$6:$B$13))</f>
        <v>3.0514571946883673</v>
      </c>
      <c r="N29" s="43">
        <v>2014</v>
      </c>
      <c r="O29" s="8">
        <v>43783</v>
      </c>
      <c r="P29" s="86">
        <v>116.56</v>
      </c>
      <c r="Q29" s="86"/>
      <c r="R29" s="87">
        <f>IF(P29="","",T29*M29*LOOKUP(RIGHT($D$2,3),定数!$A$6:$A$13,定数!$B$6:$B$13))</f>
        <v>22580.783240694193</v>
      </c>
      <c r="S29" s="87"/>
      <c r="T29" s="88">
        <f t="shared" si="4"/>
        <v>74.000000000000909</v>
      </c>
      <c r="U29" s="88"/>
      <c r="V29" s="22">
        <f t="shared" si="1"/>
        <v>3</v>
      </c>
      <c r="W29">
        <f t="shared" si="2"/>
        <v>0</v>
      </c>
      <c r="X29" s="41">
        <f t="shared" si="5"/>
        <v>500000</v>
      </c>
      <c r="Y29" s="42">
        <f t="shared" si="6"/>
        <v>0.104905889558079</v>
      </c>
    </row>
    <row r="30" spans="2:25">
      <c r="B30" s="43">
        <v>22</v>
      </c>
      <c r="C30" s="85">
        <f t="shared" si="0"/>
        <v>470127.83846165473</v>
      </c>
      <c r="D30" s="85"/>
      <c r="E30" s="43">
        <v>2014</v>
      </c>
      <c r="F30" s="8">
        <v>43804</v>
      </c>
      <c r="G30" s="48" t="s">
        <v>4</v>
      </c>
      <c r="H30" s="86">
        <v>119.95</v>
      </c>
      <c r="I30" s="86"/>
      <c r="J30" s="43">
        <v>26</v>
      </c>
      <c r="K30" s="89">
        <f t="shared" si="3"/>
        <v>14103.835153849641</v>
      </c>
      <c r="L30" s="90"/>
      <c r="M30" s="6">
        <f>IF(J30="","",(K30/J30)/LOOKUP(RIGHT($D$2,3),定数!$A$6:$A$13,定数!$B$6:$B$13))</f>
        <v>5.4245519822498611</v>
      </c>
      <c r="N30" s="43">
        <v>2014</v>
      </c>
      <c r="O30" s="8">
        <v>43804</v>
      </c>
      <c r="P30" s="86">
        <v>120.34</v>
      </c>
      <c r="Q30" s="86"/>
      <c r="R30" s="87">
        <f>IF(P30="","",T30*M30*LOOKUP(RIGHT($D$2,3),定数!$A$6:$A$13,定数!$B$6:$B$13))</f>
        <v>21155.752730774489</v>
      </c>
      <c r="S30" s="87"/>
      <c r="T30" s="88">
        <f t="shared" si="4"/>
        <v>39.000000000000057</v>
      </c>
      <c r="U30" s="88"/>
      <c r="V30" s="22">
        <f t="shared" si="1"/>
        <v>4</v>
      </c>
      <c r="W30">
        <f t="shared" si="2"/>
        <v>0</v>
      </c>
      <c r="X30" s="41">
        <f t="shared" si="5"/>
        <v>500000</v>
      </c>
      <c r="Y30" s="42">
        <f t="shared" si="6"/>
        <v>5.9744323076690531E-2</v>
      </c>
    </row>
    <row r="31" spans="2:25">
      <c r="B31" s="43">
        <v>23</v>
      </c>
      <c r="C31" s="85">
        <f t="shared" si="0"/>
        <v>491283.59119242919</v>
      </c>
      <c r="D31" s="85"/>
      <c r="E31" s="43">
        <v>2014</v>
      </c>
      <c r="F31" s="8">
        <v>43821</v>
      </c>
      <c r="G31" s="48" t="s">
        <v>4</v>
      </c>
      <c r="H31" s="86">
        <v>119.63</v>
      </c>
      <c r="I31" s="86"/>
      <c r="J31" s="43">
        <v>60</v>
      </c>
      <c r="K31" s="89">
        <f t="shared" si="3"/>
        <v>14738.507735772875</v>
      </c>
      <c r="L31" s="90"/>
      <c r="M31" s="6">
        <f>IF(J31="","",(K31/J31)/LOOKUP(RIGHT($D$2,3),定数!$A$6:$A$13,定数!$B$6:$B$13))</f>
        <v>2.456417955962146</v>
      </c>
      <c r="N31" s="43">
        <v>2014</v>
      </c>
      <c r="O31" s="8">
        <v>43822</v>
      </c>
      <c r="P31" s="86">
        <v>120.81</v>
      </c>
      <c r="Q31" s="86"/>
      <c r="R31" s="87">
        <f>IF(P31="","",T31*M31*LOOKUP(RIGHT($D$2,3),定数!$A$6:$A$13,定数!$B$6:$B$13))</f>
        <v>28985.731880353491</v>
      </c>
      <c r="S31" s="87"/>
      <c r="T31" s="88">
        <f t="shared" si="4"/>
        <v>118.00000000000068</v>
      </c>
      <c r="U31" s="88"/>
      <c r="V31" s="22">
        <f t="shared" si="1"/>
        <v>5</v>
      </c>
      <c r="W31">
        <f t="shared" si="2"/>
        <v>0</v>
      </c>
      <c r="X31" s="41">
        <f t="shared" si="5"/>
        <v>500000</v>
      </c>
      <c r="Y31" s="42">
        <f t="shared" si="6"/>
        <v>1.7432817615141594E-2</v>
      </c>
    </row>
    <row r="32" spans="2:25">
      <c r="B32" s="43">
        <v>24</v>
      </c>
      <c r="C32" s="85">
        <f t="shared" si="0"/>
        <v>520269.32307278266</v>
      </c>
      <c r="D32" s="85"/>
      <c r="E32" s="43">
        <v>2015</v>
      </c>
      <c r="F32" s="8">
        <v>43542</v>
      </c>
      <c r="G32" s="48" t="s">
        <v>3</v>
      </c>
      <c r="H32" s="86">
        <v>121.22</v>
      </c>
      <c r="I32" s="86"/>
      <c r="J32" s="43">
        <v>20</v>
      </c>
      <c r="K32" s="89">
        <f t="shared" si="3"/>
        <v>15608.079692183479</v>
      </c>
      <c r="L32" s="90"/>
      <c r="M32" s="6">
        <f>IF(J32="","",(K32/J32)/LOOKUP(RIGHT($D$2,3),定数!$A$6:$A$13,定数!$B$6:$B$13))</f>
        <v>7.8040398460917393</v>
      </c>
      <c r="N32" s="43">
        <v>2015</v>
      </c>
      <c r="O32" s="8">
        <v>43542</v>
      </c>
      <c r="P32" s="86">
        <v>120.96</v>
      </c>
      <c r="Q32" s="86"/>
      <c r="R32" s="87">
        <f>IF(P32="","",T32*M32*LOOKUP(RIGHT($D$2,3),定数!$A$6:$A$13,定数!$B$6:$B$13))</f>
        <v>20290.503599838921</v>
      </c>
      <c r="S32" s="87"/>
      <c r="T32" s="88">
        <f t="shared" si="4"/>
        <v>26.000000000000512</v>
      </c>
      <c r="U32" s="88"/>
      <c r="V32" s="22">
        <f t="shared" si="1"/>
        <v>6</v>
      </c>
      <c r="W32">
        <f t="shared" si="2"/>
        <v>0</v>
      </c>
      <c r="X32" s="41">
        <f t="shared" si="5"/>
        <v>520269.32307278266</v>
      </c>
      <c r="Y32" s="42">
        <f t="shared" si="6"/>
        <v>0</v>
      </c>
    </row>
    <row r="33" spans="2:25">
      <c r="B33" s="43">
        <v>25</v>
      </c>
      <c r="C33" s="85">
        <f t="shared" si="0"/>
        <v>540559.82667262154</v>
      </c>
      <c r="D33" s="85"/>
      <c r="E33" s="43">
        <v>2015</v>
      </c>
      <c r="F33" s="8">
        <v>43549</v>
      </c>
      <c r="G33" s="48" t="s">
        <v>3</v>
      </c>
      <c r="H33" s="86">
        <v>119.55</v>
      </c>
      <c r="I33" s="86"/>
      <c r="J33" s="43">
        <v>25</v>
      </c>
      <c r="K33" s="89">
        <f t="shared" si="3"/>
        <v>16216.794800178646</v>
      </c>
      <c r="L33" s="90"/>
      <c r="M33" s="6">
        <f>IF(J33="","",(K33/J33)/LOOKUP(RIGHT($D$2,3),定数!$A$6:$A$13,定数!$B$6:$B$13))</f>
        <v>6.4867179200714586</v>
      </c>
      <c r="N33" s="43">
        <v>2015</v>
      </c>
      <c r="O33" s="8">
        <v>43550</v>
      </c>
      <c r="P33" s="86">
        <v>119.16</v>
      </c>
      <c r="Q33" s="86"/>
      <c r="R33" s="87">
        <f>IF(P33="","",T33*M33*LOOKUP(RIGHT($D$2,3),定数!$A$6:$A$13,定数!$B$6:$B$13))</f>
        <v>25298.199888278727</v>
      </c>
      <c r="S33" s="87"/>
      <c r="T33" s="88">
        <f t="shared" si="4"/>
        <v>39.000000000000057</v>
      </c>
      <c r="U33" s="88"/>
      <c r="V33" s="22">
        <f t="shared" si="1"/>
        <v>7</v>
      </c>
      <c r="W33">
        <f t="shared" si="2"/>
        <v>0</v>
      </c>
      <c r="X33" s="41">
        <f t="shared" si="5"/>
        <v>540559.82667262154</v>
      </c>
      <c r="Y33" s="42">
        <f t="shared" si="6"/>
        <v>0</v>
      </c>
    </row>
    <row r="34" spans="2:25">
      <c r="B34" s="43">
        <v>26</v>
      </c>
      <c r="C34" s="85">
        <f t="shared" si="0"/>
        <v>565858.02656090027</v>
      </c>
      <c r="D34" s="85"/>
      <c r="E34" s="43">
        <v>2015</v>
      </c>
      <c r="F34" s="8">
        <v>43558</v>
      </c>
      <c r="G34" s="48" t="s">
        <v>3</v>
      </c>
      <c r="H34" s="86">
        <v>118.82</v>
      </c>
      <c r="I34" s="86"/>
      <c r="J34" s="43">
        <v>110</v>
      </c>
      <c r="K34" s="89">
        <f t="shared" si="3"/>
        <v>16975.740796827009</v>
      </c>
      <c r="L34" s="90"/>
      <c r="M34" s="6">
        <f>IF(J34="","",(K34/J34)/LOOKUP(RIGHT($D$2,3),定数!$A$6:$A$13,定数!$B$6:$B$13))</f>
        <v>1.54324916334791</v>
      </c>
      <c r="N34" s="43">
        <v>2015</v>
      </c>
      <c r="O34" s="8">
        <v>43562</v>
      </c>
      <c r="P34" s="86">
        <v>119.92</v>
      </c>
      <c r="Q34" s="86"/>
      <c r="R34" s="87">
        <f>IF(P34="","",T34*M34*LOOKUP(RIGHT($D$2,3),定数!$A$6:$A$13,定数!$B$6:$B$13))</f>
        <v>-16975.740796827144</v>
      </c>
      <c r="S34" s="87"/>
      <c r="T34" s="88">
        <f t="shared" si="4"/>
        <v>-110.00000000000085</v>
      </c>
      <c r="U34" s="88"/>
      <c r="V34" s="22">
        <f t="shared" si="1"/>
        <v>0</v>
      </c>
      <c r="W34">
        <f t="shared" si="2"/>
        <v>1</v>
      </c>
      <c r="X34" s="41">
        <f t="shared" si="5"/>
        <v>565858.02656090027</v>
      </c>
      <c r="Y34" s="42">
        <f t="shared" si="6"/>
        <v>0</v>
      </c>
    </row>
    <row r="35" spans="2:25">
      <c r="B35" s="43">
        <v>27</v>
      </c>
      <c r="C35" s="85">
        <f t="shared" si="0"/>
        <v>548882.28576407314</v>
      </c>
      <c r="D35" s="85"/>
      <c r="E35" s="43">
        <v>2015</v>
      </c>
      <c r="F35" s="8">
        <v>43564</v>
      </c>
      <c r="G35" s="48" t="s">
        <v>4</v>
      </c>
      <c r="H35" s="86">
        <v>120.44</v>
      </c>
      <c r="I35" s="86"/>
      <c r="J35" s="43">
        <v>48</v>
      </c>
      <c r="K35" s="89">
        <f t="shared" si="3"/>
        <v>16466.468572922193</v>
      </c>
      <c r="L35" s="90"/>
      <c r="M35" s="6">
        <f>IF(J35="","",(K35/J35)/LOOKUP(RIGHT($D$2,3),定数!$A$6:$A$13,定数!$B$6:$B$13))</f>
        <v>3.4305142860254567</v>
      </c>
      <c r="N35" s="43">
        <v>2015</v>
      </c>
      <c r="O35" s="8">
        <v>43568</v>
      </c>
      <c r="P35" s="86">
        <v>119.96</v>
      </c>
      <c r="Q35" s="86"/>
      <c r="R35" s="87">
        <f>IF(P35="","",T35*M35*LOOKUP(RIGHT($D$2,3),定数!$A$6:$A$13,定数!$B$6:$B$13))</f>
        <v>-16466.468572922331</v>
      </c>
      <c r="S35" s="87"/>
      <c r="T35" s="88">
        <f t="shared" si="4"/>
        <v>-48.000000000000398</v>
      </c>
      <c r="U35" s="88"/>
      <c r="V35" s="22">
        <f t="shared" si="1"/>
        <v>0</v>
      </c>
      <c r="W35">
        <f t="shared" si="2"/>
        <v>2</v>
      </c>
      <c r="X35" s="41">
        <f t="shared" si="5"/>
        <v>565858.02656090027</v>
      </c>
      <c r="Y35" s="42">
        <f t="shared" si="6"/>
        <v>3.0000000000000249E-2</v>
      </c>
    </row>
    <row r="36" spans="2:25">
      <c r="B36" s="43">
        <v>28</v>
      </c>
      <c r="C36" s="85">
        <f t="shared" si="0"/>
        <v>532415.81719115085</v>
      </c>
      <c r="D36" s="85"/>
      <c r="E36" s="43">
        <v>2015</v>
      </c>
      <c r="F36" s="8">
        <v>43570</v>
      </c>
      <c r="G36" s="48" t="s">
        <v>3</v>
      </c>
      <c r="H36" s="86">
        <v>119.45</v>
      </c>
      <c r="I36" s="86"/>
      <c r="J36" s="43">
        <v>27</v>
      </c>
      <c r="K36" s="89">
        <f t="shared" si="3"/>
        <v>15972.474515734524</v>
      </c>
      <c r="L36" s="90"/>
      <c r="M36" s="6">
        <f>IF(J36="","",(K36/J36)/LOOKUP(RIGHT($D$2,3),定数!$A$6:$A$13,定数!$B$6:$B$13))</f>
        <v>5.9157313021238975</v>
      </c>
      <c r="N36" s="43">
        <v>2015</v>
      </c>
      <c r="O36" s="8">
        <v>43570</v>
      </c>
      <c r="P36" s="86">
        <v>119.04</v>
      </c>
      <c r="Q36" s="86"/>
      <c r="R36" s="87">
        <f>IF(P36="","",T36*M36*LOOKUP(RIGHT($D$2,3),定数!$A$6:$A$13,定数!$B$6:$B$13))</f>
        <v>24254.498338707781</v>
      </c>
      <c r="S36" s="87"/>
      <c r="T36" s="88">
        <f t="shared" si="4"/>
        <v>40.999999999999659</v>
      </c>
      <c r="U36" s="88"/>
      <c r="V36" s="22">
        <f t="shared" si="1"/>
        <v>1</v>
      </c>
      <c r="W36">
        <f t="shared" si="2"/>
        <v>0</v>
      </c>
      <c r="X36" s="41">
        <f t="shared" si="5"/>
        <v>565858.02656090027</v>
      </c>
      <c r="Y36" s="42">
        <f t="shared" si="6"/>
        <v>5.9100000000000374E-2</v>
      </c>
    </row>
    <row r="37" spans="2:25">
      <c r="B37" s="43">
        <v>29</v>
      </c>
      <c r="C37" s="85">
        <f t="shared" si="0"/>
        <v>556670.31552985869</v>
      </c>
      <c r="D37" s="85"/>
      <c r="E37" s="43">
        <v>2015</v>
      </c>
      <c r="F37" s="8">
        <v>43572</v>
      </c>
      <c r="G37" s="48" t="s">
        <v>3</v>
      </c>
      <c r="H37" s="86">
        <v>118.81</v>
      </c>
      <c r="I37" s="86"/>
      <c r="J37" s="43">
        <v>46</v>
      </c>
      <c r="K37" s="89">
        <f t="shared" si="3"/>
        <v>16700.109465895759</v>
      </c>
      <c r="L37" s="90"/>
      <c r="M37" s="6">
        <f>IF(J37="","",(K37/J37)/LOOKUP(RIGHT($D$2,3),定数!$A$6:$A$13,定数!$B$6:$B$13))</f>
        <v>3.6304585795425561</v>
      </c>
      <c r="N37" s="43">
        <v>2015</v>
      </c>
      <c r="O37" s="8">
        <v>43575</v>
      </c>
      <c r="P37" s="86">
        <v>119.27</v>
      </c>
      <c r="Q37" s="86"/>
      <c r="R37" s="87">
        <f>IF(P37="","",T37*M37*LOOKUP(RIGHT($D$2,3),定数!$A$6:$A$13,定数!$B$6:$B$13))</f>
        <v>-16700.10946589553</v>
      </c>
      <c r="S37" s="87"/>
      <c r="T37" s="88">
        <f t="shared" si="4"/>
        <v>-45.999999999999375</v>
      </c>
      <c r="U37" s="88"/>
      <c r="V37" s="22">
        <f t="shared" si="1"/>
        <v>0</v>
      </c>
      <c r="W37">
        <f t="shared" si="2"/>
        <v>1</v>
      </c>
      <c r="X37" s="41">
        <f t="shared" si="5"/>
        <v>565858.02656090027</v>
      </c>
      <c r="Y37" s="42">
        <f t="shared" si="6"/>
        <v>1.6236777777778433E-2</v>
      </c>
    </row>
    <row r="38" spans="2:25">
      <c r="B38" s="43">
        <v>30</v>
      </c>
      <c r="C38" s="85">
        <f t="shared" si="0"/>
        <v>539970.20606396312</v>
      </c>
      <c r="D38" s="85"/>
      <c r="E38" s="43">
        <v>2015</v>
      </c>
      <c r="F38" s="8">
        <v>43577</v>
      </c>
      <c r="G38" s="48" t="s">
        <v>4</v>
      </c>
      <c r="H38" s="86">
        <v>119.68</v>
      </c>
      <c r="I38" s="86"/>
      <c r="J38" s="43">
        <v>34</v>
      </c>
      <c r="K38" s="89">
        <f t="shared" si="3"/>
        <v>16199.106181918893</v>
      </c>
      <c r="L38" s="90"/>
      <c r="M38" s="6">
        <f>IF(J38="","",(K38/J38)/LOOKUP(RIGHT($D$2,3),定数!$A$6:$A$13,定数!$B$6:$B$13))</f>
        <v>4.7644429946820273</v>
      </c>
      <c r="N38" s="43">
        <v>2015</v>
      </c>
      <c r="O38" s="8">
        <v>43579</v>
      </c>
      <c r="P38" s="86">
        <v>119.34</v>
      </c>
      <c r="Q38" s="86"/>
      <c r="R38" s="87">
        <f>IF(P38="","",T38*M38*LOOKUP(RIGHT($D$2,3),定数!$A$6:$A$13,定数!$B$6:$B$13))</f>
        <v>-16199.106181919055</v>
      </c>
      <c r="S38" s="87"/>
      <c r="T38" s="88">
        <f t="shared" si="4"/>
        <v>-34.000000000000341</v>
      </c>
      <c r="U38" s="88"/>
      <c r="V38" s="22">
        <f t="shared" si="1"/>
        <v>0</v>
      </c>
      <c r="W38">
        <f t="shared" si="2"/>
        <v>2</v>
      </c>
      <c r="X38" s="41">
        <f t="shared" si="5"/>
        <v>565858.02656090027</v>
      </c>
      <c r="Y38" s="42">
        <f t="shared" si="6"/>
        <v>4.5749674444444777E-2</v>
      </c>
    </row>
    <row r="39" spans="2:25">
      <c r="B39" s="43">
        <v>31</v>
      </c>
      <c r="C39" s="85">
        <f t="shared" si="0"/>
        <v>523771.09988204407</v>
      </c>
      <c r="D39" s="85"/>
      <c r="E39" s="43">
        <v>2015</v>
      </c>
      <c r="F39" s="8">
        <v>43583</v>
      </c>
      <c r="G39" s="48" t="s">
        <v>3</v>
      </c>
      <c r="H39" s="86">
        <v>118.89</v>
      </c>
      <c r="I39" s="86"/>
      <c r="J39" s="43">
        <v>55</v>
      </c>
      <c r="K39" s="89">
        <f t="shared" si="3"/>
        <v>15713.132996461321</v>
      </c>
      <c r="L39" s="90"/>
      <c r="M39" s="6">
        <f>IF(J39="","",(K39/J39)/LOOKUP(RIGHT($D$2,3),定数!$A$6:$A$13,定数!$B$6:$B$13))</f>
        <v>2.8569332720838765</v>
      </c>
      <c r="N39" s="43">
        <v>2015</v>
      </c>
      <c r="O39" s="8">
        <v>43585</v>
      </c>
      <c r="P39" s="86">
        <v>119.44</v>
      </c>
      <c r="Q39" s="86"/>
      <c r="R39" s="87">
        <f>IF(P39="","",T39*M39*LOOKUP(RIGHT($D$2,3),定数!$A$6:$A$13,定数!$B$6:$B$13))</f>
        <v>-15713.132996461241</v>
      </c>
      <c r="S39" s="87"/>
      <c r="T39" s="88">
        <f t="shared" si="4"/>
        <v>-54.999999999999716</v>
      </c>
      <c r="U39" s="88"/>
      <c r="V39" s="22">
        <f t="shared" si="1"/>
        <v>0</v>
      </c>
      <c r="W39">
        <f t="shared" si="2"/>
        <v>3</v>
      </c>
      <c r="X39" s="41">
        <f t="shared" si="5"/>
        <v>565858.02656090027</v>
      </c>
      <c r="Y39" s="42">
        <f t="shared" si="6"/>
        <v>7.4377184211111613E-2</v>
      </c>
    </row>
    <row r="40" spans="2:25">
      <c r="B40" s="43">
        <v>32</v>
      </c>
      <c r="C40" s="85">
        <f t="shared" si="0"/>
        <v>508057.96688558283</v>
      </c>
      <c r="D40" s="85"/>
      <c r="E40" s="43">
        <v>2015</v>
      </c>
      <c r="F40" s="8">
        <v>43590</v>
      </c>
      <c r="G40" s="49" t="s">
        <v>4</v>
      </c>
      <c r="H40" s="86">
        <v>120.32</v>
      </c>
      <c r="I40" s="86"/>
      <c r="J40" s="43">
        <v>30</v>
      </c>
      <c r="K40" s="89">
        <f t="shared" si="3"/>
        <v>15241.739006567484</v>
      </c>
      <c r="L40" s="90"/>
      <c r="M40" s="6">
        <f>IF(J40="","",(K40/J40)/LOOKUP(RIGHT($D$2,3),定数!$A$6:$A$13,定数!$B$6:$B$13))</f>
        <v>5.0805796688558278</v>
      </c>
      <c r="N40" s="43">
        <v>2015</v>
      </c>
      <c r="O40" s="8">
        <v>43590</v>
      </c>
      <c r="P40" s="86">
        <v>120.02</v>
      </c>
      <c r="Q40" s="86"/>
      <c r="R40" s="87">
        <f>IF(P40="","",T40*M40*LOOKUP(RIGHT($D$2,3),定数!$A$6:$A$13,定数!$B$6:$B$13))</f>
        <v>-15241.739006567341</v>
      </c>
      <c r="S40" s="87"/>
      <c r="T40" s="88">
        <f t="shared" si="4"/>
        <v>-29.999999999999716</v>
      </c>
      <c r="U40" s="88"/>
      <c r="V40" s="22">
        <f t="shared" si="1"/>
        <v>0</v>
      </c>
      <c r="W40">
        <f t="shared" si="2"/>
        <v>4</v>
      </c>
      <c r="X40" s="41">
        <f t="shared" si="5"/>
        <v>565858.02656090027</v>
      </c>
      <c r="Y40" s="42">
        <f t="shared" si="6"/>
        <v>0.10214586868477815</v>
      </c>
    </row>
    <row r="41" spans="2:25">
      <c r="B41" s="43">
        <v>33</v>
      </c>
      <c r="C41" s="85">
        <f t="shared" si="0"/>
        <v>492816.2278790155</v>
      </c>
      <c r="D41" s="85"/>
      <c r="E41" s="43">
        <v>2015</v>
      </c>
      <c r="F41" s="8">
        <v>43596</v>
      </c>
      <c r="G41" s="49" t="s">
        <v>4</v>
      </c>
      <c r="H41" s="86">
        <v>120.14</v>
      </c>
      <c r="I41" s="86"/>
      <c r="J41" s="43">
        <v>33</v>
      </c>
      <c r="K41" s="89">
        <f t="shared" si="3"/>
        <v>14784.486836370465</v>
      </c>
      <c r="L41" s="90"/>
      <c r="M41" s="6">
        <f>IF(J41="","",(K41/J41)/LOOKUP(RIGHT($D$2,3),定数!$A$6:$A$13,定数!$B$6:$B$13))</f>
        <v>4.4801475261728685</v>
      </c>
      <c r="N41" s="43">
        <v>2015</v>
      </c>
      <c r="O41" s="8">
        <v>43597</v>
      </c>
      <c r="P41" s="86">
        <v>119.81</v>
      </c>
      <c r="Q41" s="86"/>
      <c r="R41" s="87">
        <f>IF(P41="","",T41*M41*LOOKUP(RIGHT($D$2,3),定数!$A$6:$A$13,定数!$B$6:$B$13))</f>
        <v>-14784.486836370392</v>
      </c>
      <c r="S41" s="87"/>
      <c r="T41" s="88">
        <f t="shared" si="4"/>
        <v>-32.999999999999829</v>
      </c>
      <c r="U41" s="88"/>
      <c r="V41" s="22">
        <f t="shared" si="1"/>
        <v>0</v>
      </c>
      <c r="W41">
        <f t="shared" si="2"/>
        <v>5</v>
      </c>
      <c r="X41" s="41">
        <f t="shared" si="5"/>
        <v>565858.02656090027</v>
      </c>
      <c r="Y41" s="42">
        <f t="shared" si="6"/>
        <v>0.12908149262423452</v>
      </c>
    </row>
    <row r="42" spans="2:25">
      <c r="B42" s="43">
        <v>34</v>
      </c>
      <c r="C42" s="85">
        <f t="shared" si="0"/>
        <v>478031.74104264512</v>
      </c>
      <c r="D42" s="85"/>
      <c r="E42" s="43">
        <v>2015</v>
      </c>
      <c r="F42" s="8">
        <v>43626</v>
      </c>
      <c r="G42" s="49" t="s">
        <v>3</v>
      </c>
      <c r="H42" s="86">
        <v>122.77</v>
      </c>
      <c r="I42" s="86"/>
      <c r="J42" s="43">
        <v>186</v>
      </c>
      <c r="K42" s="89">
        <f t="shared" si="3"/>
        <v>14340.952231279352</v>
      </c>
      <c r="L42" s="90"/>
      <c r="M42" s="6">
        <f>IF(J42="","",(K42/J42)/LOOKUP(RIGHT($D$2,3),定数!$A$6:$A$13,定数!$B$6:$B$13))</f>
        <v>0.77101893716555669</v>
      </c>
      <c r="N42" s="43">
        <v>2015</v>
      </c>
      <c r="O42" s="8">
        <v>43682</v>
      </c>
      <c r="P42" s="86">
        <v>124.63</v>
      </c>
      <c r="Q42" s="86"/>
      <c r="R42" s="87">
        <f>IF(P42="","",T42*M42*LOOKUP(RIGHT($D$2,3),定数!$A$6:$A$13,定数!$B$6:$B$13))</f>
        <v>-14340.952231279351</v>
      </c>
      <c r="S42" s="87"/>
      <c r="T42" s="88">
        <f t="shared" si="4"/>
        <v>-185.99999999999994</v>
      </c>
      <c r="U42" s="88"/>
      <c r="V42" s="22">
        <f t="shared" si="1"/>
        <v>0</v>
      </c>
      <c r="W42">
        <f t="shared" si="2"/>
        <v>6</v>
      </c>
      <c r="X42" s="41">
        <f t="shared" si="5"/>
        <v>565858.02656090027</v>
      </c>
      <c r="Y42" s="42">
        <f t="shared" si="6"/>
        <v>0.15520904784550738</v>
      </c>
    </row>
    <row r="43" spans="2:25">
      <c r="B43" s="43">
        <v>35</v>
      </c>
      <c r="C43" s="85">
        <f t="shared" si="0"/>
        <v>463690.78881136578</v>
      </c>
      <c r="D43" s="85"/>
      <c r="E43" s="43">
        <v>2015</v>
      </c>
      <c r="F43" s="8">
        <v>43684</v>
      </c>
      <c r="G43" s="49" t="s">
        <v>4</v>
      </c>
      <c r="H43" s="86">
        <v>125.02</v>
      </c>
      <c r="I43" s="86"/>
      <c r="J43" s="43">
        <v>77</v>
      </c>
      <c r="K43" s="89">
        <f t="shared" si="3"/>
        <v>13910.723664340972</v>
      </c>
      <c r="L43" s="90"/>
      <c r="M43" s="6">
        <f>IF(J43="","",(K43/J43)/LOOKUP(RIGHT($D$2,3),定数!$A$6:$A$13,定数!$B$6:$B$13))</f>
        <v>1.806587488875451</v>
      </c>
      <c r="N43" s="43">
        <v>2015</v>
      </c>
      <c r="O43" s="8">
        <v>43684</v>
      </c>
      <c r="P43" s="86">
        <v>124.25</v>
      </c>
      <c r="Q43" s="86"/>
      <c r="R43" s="87">
        <f>IF(P43="","",T43*M43*LOOKUP(RIGHT($D$2,3),定数!$A$6:$A$13,定数!$B$6:$B$13))</f>
        <v>-13910.723664340901</v>
      </c>
      <c r="S43" s="87"/>
      <c r="T43" s="88">
        <f t="shared" si="4"/>
        <v>-76.999999999999602</v>
      </c>
      <c r="U43" s="88"/>
      <c r="V43" s="22">
        <f t="shared" si="1"/>
        <v>0</v>
      </c>
      <c r="W43">
        <f t="shared" si="2"/>
        <v>7</v>
      </c>
      <c r="X43" s="41">
        <f t="shared" si="5"/>
        <v>565858.02656090027</v>
      </c>
      <c r="Y43" s="42">
        <f t="shared" si="6"/>
        <v>0.18055277641014211</v>
      </c>
    </row>
    <row r="44" spans="2:25">
      <c r="B44" s="43">
        <v>36</v>
      </c>
      <c r="C44" s="85">
        <f t="shared" si="0"/>
        <v>449780.06514702487</v>
      </c>
      <c r="D44" s="85"/>
      <c r="E44" s="43">
        <v>2015</v>
      </c>
      <c r="F44" s="8">
        <v>43697</v>
      </c>
      <c r="G44" s="49" t="s">
        <v>3</v>
      </c>
      <c r="H44" s="86">
        <v>123.41</v>
      </c>
      <c r="I44" s="86"/>
      <c r="J44" s="43">
        <v>54</v>
      </c>
      <c r="K44" s="89">
        <f t="shared" si="3"/>
        <v>13493.401954410745</v>
      </c>
      <c r="L44" s="90"/>
      <c r="M44" s="6">
        <f>IF(J44="","",(K44/J44)/LOOKUP(RIGHT($D$2,3),定数!$A$6:$A$13,定数!$B$6:$B$13))</f>
        <v>2.4987781397056934</v>
      </c>
      <c r="N44" s="43">
        <v>2015</v>
      </c>
      <c r="O44" s="8">
        <v>43698</v>
      </c>
      <c r="P44" s="86">
        <v>122.37</v>
      </c>
      <c r="Q44" s="86"/>
      <c r="R44" s="87">
        <f>IF(P44="","",T44*M44*LOOKUP(RIGHT($D$2,3),定数!$A$6:$A$13,定数!$B$6:$B$13))</f>
        <v>25987.29265293901</v>
      </c>
      <c r="S44" s="87"/>
      <c r="T44" s="88">
        <f t="shared" si="4"/>
        <v>103.9999999999992</v>
      </c>
      <c r="U44" s="88"/>
      <c r="V44" s="22">
        <f t="shared" si="1"/>
        <v>1</v>
      </c>
      <c r="W44">
        <f t="shared" si="2"/>
        <v>0</v>
      </c>
      <c r="X44" s="41">
        <f t="shared" si="5"/>
        <v>565858.02656090027</v>
      </c>
      <c r="Y44" s="42">
        <f t="shared" si="6"/>
        <v>0.20513619311783771</v>
      </c>
    </row>
    <row r="45" spans="2:25">
      <c r="B45" s="43">
        <v>37</v>
      </c>
      <c r="C45" s="85">
        <f t="shared" si="0"/>
        <v>475767.35779996391</v>
      </c>
      <c r="D45" s="85"/>
      <c r="E45" s="43">
        <v>2015</v>
      </c>
      <c r="F45" s="8">
        <v>43705</v>
      </c>
      <c r="G45" s="49" t="s">
        <v>4</v>
      </c>
      <c r="H45" s="86">
        <v>121.56</v>
      </c>
      <c r="I45" s="86"/>
      <c r="J45" s="43">
        <v>83</v>
      </c>
      <c r="K45" s="89">
        <f t="shared" si="3"/>
        <v>14273.020733998917</v>
      </c>
      <c r="L45" s="90"/>
      <c r="M45" s="6">
        <f>IF(J45="","",(K45/J45)/LOOKUP(RIGHT($D$2,3),定数!$A$6:$A$13,定数!$B$6:$B$13))</f>
        <v>1.7196410522890262</v>
      </c>
      <c r="N45" s="43">
        <v>2015</v>
      </c>
      <c r="O45" s="8">
        <v>43709</v>
      </c>
      <c r="P45" s="86">
        <v>120.73</v>
      </c>
      <c r="Q45" s="86"/>
      <c r="R45" s="87">
        <f>IF(P45="","",T45*M45*LOOKUP(RIGHT($D$2,3),定数!$A$6:$A$13,定数!$B$6:$B$13))</f>
        <v>-14273.020733998888</v>
      </c>
      <c r="S45" s="87"/>
      <c r="T45" s="88">
        <f t="shared" si="4"/>
        <v>-82.999999999999829</v>
      </c>
      <c r="U45" s="88"/>
      <c r="V45" s="22">
        <f t="shared" si="1"/>
        <v>0</v>
      </c>
      <c r="W45">
        <f t="shared" si="2"/>
        <v>1</v>
      </c>
      <c r="X45" s="41">
        <f t="shared" si="5"/>
        <v>565858.02656090027</v>
      </c>
      <c r="Y45" s="42">
        <f t="shared" si="6"/>
        <v>0.15921072872020203</v>
      </c>
    </row>
    <row r="46" spans="2:25">
      <c r="B46" s="43">
        <v>38</v>
      </c>
      <c r="C46" s="85">
        <f t="shared" si="0"/>
        <v>461494.337065965</v>
      </c>
      <c r="D46" s="85"/>
      <c r="E46" s="43">
        <v>2015</v>
      </c>
      <c r="F46" s="8">
        <v>43718</v>
      </c>
      <c r="G46" s="49" t="s">
        <v>4</v>
      </c>
      <c r="H46" s="86">
        <v>121.32</v>
      </c>
      <c r="I46" s="86"/>
      <c r="J46" s="43">
        <v>135</v>
      </c>
      <c r="K46" s="89">
        <f t="shared" si="3"/>
        <v>13844.830111978948</v>
      </c>
      <c r="L46" s="90"/>
      <c r="M46" s="6">
        <f>IF(J46="","",(K46/J46)/LOOKUP(RIGHT($D$2,3),定数!$A$6:$A$13,定数!$B$6:$B$13))</f>
        <v>1.0255429712577</v>
      </c>
      <c r="N46" s="43">
        <v>2015</v>
      </c>
      <c r="O46" s="8">
        <v>43722</v>
      </c>
      <c r="P46" s="86">
        <v>119.97</v>
      </c>
      <c r="Q46" s="86"/>
      <c r="R46" s="87">
        <f>IF(P46="","",T46*M46*LOOKUP(RIGHT($D$2,3),定数!$A$6:$A$13,定数!$B$6:$B$13))</f>
        <v>-13844.83011197889</v>
      </c>
      <c r="S46" s="87"/>
      <c r="T46" s="88">
        <f t="shared" si="4"/>
        <v>-134.99999999999943</v>
      </c>
      <c r="U46" s="88"/>
      <c r="V46" s="22">
        <f t="shared" si="1"/>
        <v>0</v>
      </c>
      <c r="W46">
        <f t="shared" si="2"/>
        <v>2</v>
      </c>
      <c r="X46" s="41">
        <f t="shared" si="5"/>
        <v>565858.02656090027</v>
      </c>
      <c r="Y46" s="42">
        <f t="shared" si="6"/>
        <v>0.18443440685859591</v>
      </c>
    </row>
    <row r="47" spans="2:25">
      <c r="B47" s="43">
        <v>39</v>
      </c>
      <c r="C47" s="85">
        <f t="shared" si="0"/>
        <v>447649.50695398613</v>
      </c>
      <c r="D47" s="85"/>
      <c r="E47" s="43">
        <v>2015</v>
      </c>
      <c r="F47" s="8">
        <v>43725</v>
      </c>
      <c r="G47" s="49" t="s">
        <v>4</v>
      </c>
      <c r="H47" s="86">
        <v>120.73</v>
      </c>
      <c r="I47" s="86"/>
      <c r="J47" s="43">
        <v>39</v>
      </c>
      <c r="K47" s="89">
        <f t="shared" si="3"/>
        <v>13429.485208619584</v>
      </c>
      <c r="L47" s="90"/>
      <c r="M47" s="6">
        <f>IF(J47="","",(K47/J47)/LOOKUP(RIGHT($D$2,3),定数!$A$6:$A$13,定数!$B$6:$B$13))</f>
        <v>3.4434577457998934</v>
      </c>
      <c r="N47" s="43">
        <v>2015</v>
      </c>
      <c r="O47" s="8">
        <v>43725</v>
      </c>
      <c r="P47" s="86">
        <v>120.34</v>
      </c>
      <c r="Q47" s="86"/>
      <c r="R47" s="87">
        <f>IF(P47="","",T47*M47*LOOKUP(RIGHT($D$2,3),定数!$A$6:$A$13,定数!$B$6:$B$13))</f>
        <v>-13429.485208619604</v>
      </c>
      <c r="S47" s="87"/>
      <c r="T47" s="88">
        <f t="shared" si="4"/>
        <v>-39.000000000000057</v>
      </c>
      <c r="U47" s="88"/>
      <c r="V47" s="22">
        <f t="shared" si="1"/>
        <v>0</v>
      </c>
      <c r="W47">
        <f t="shared" si="2"/>
        <v>3</v>
      </c>
      <c r="X47" s="41">
        <f t="shared" si="5"/>
        <v>565858.02656090027</v>
      </c>
      <c r="Y47" s="42">
        <f t="shared" si="6"/>
        <v>0.20890137465283787</v>
      </c>
    </row>
    <row r="48" spans="2:25">
      <c r="B48" s="43">
        <v>40</v>
      </c>
      <c r="C48" s="85">
        <f t="shared" si="0"/>
        <v>434220.02174536651</v>
      </c>
      <c r="D48" s="85"/>
      <c r="E48" s="43">
        <v>2015</v>
      </c>
      <c r="F48" s="8">
        <v>43732</v>
      </c>
      <c r="G48" s="49" t="s">
        <v>3</v>
      </c>
      <c r="H48" s="86">
        <v>119.37</v>
      </c>
      <c r="I48" s="86"/>
      <c r="J48" s="43">
        <v>81</v>
      </c>
      <c r="K48" s="89">
        <f t="shared" si="3"/>
        <v>13026.600652360994</v>
      </c>
      <c r="L48" s="90"/>
      <c r="M48" s="6">
        <f>IF(J48="","",(K48/J48)/LOOKUP(RIGHT($D$2,3),定数!$A$6:$A$13,定数!$B$6:$B$13))</f>
        <v>1.6082223027606164</v>
      </c>
      <c r="N48" s="43">
        <v>2015</v>
      </c>
      <c r="O48" s="8">
        <v>43732</v>
      </c>
      <c r="P48" s="86">
        <v>120.18</v>
      </c>
      <c r="Q48" s="86"/>
      <c r="R48" s="87">
        <f>IF(P48="","",T48*M48*LOOKUP(RIGHT($D$2,3),定数!$A$6:$A$13,定数!$B$6:$B$13))</f>
        <v>-13026.600652361029</v>
      </c>
      <c r="S48" s="87"/>
      <c r="T48" s="88">
        <f t="shared" si="4"/>
        <v>-81.000000000000227</v>
      </c>
      <c r="U48" s="88"/>
      <c r="V48" s="22">
        <f t="shared" si="1"/>
        <v>0</v>
      </c>
      <c r="W48">
        <f t="shared" si="2"/>
        <v>4</v>
      </c>
      <c r="X48" s="41">
        <f t="shared" si="5"/>
        <v>565858.02656090027</v>
      </c>
      <c r="Y48" s="42">
        <f t="shared" si="6"/>
        <v>0.23263433341325279</v>
      </c>
    </row>
    <row r="49" spans="2:25">
      <c r="B49" s="43">
        <v>41</v>
      </c>
      <c r="C49" s="85">
        <f t="shared" si="0"/>
        <v>421193.42109300545</v>
      </c>
      <c r="D49" s="85"/>
      <c r="E49" s="43">
        <v>2015</v>
      </c>
      <c r="F49" s="8">
        <v>43737</v>
      </c>
      <c r="G49" s="49" t="s">
        <v>3</v>
      </c>
      <c r="H49" s="86">
        <v>119.61</v>
      </c>
      <c r="I49" s="86"/>
      <c r="J49" s="43">
        <v>56</v>
      </c>
      <c r="K49" s="89">
        <f t="shared" si="3"/>
        <v>12635.802632790163</v>
      </c>
      <c r="L49" s="90"/>
      <c r="M49" s="6">
        <f>IF(J49="","",(K49/J49)/LOOKUP(RIGHT($D$2,3),定数!$A$6:$A$13,定数!$B$6:$B$13))</f>
        <v>2.2563933272839578</v>
      </c>
      <c r="N49" s="43">
        <v>2015</v>
      </c>
      <c r="O49" s="8">
        <v>43737</v>
      </c>
      <c r="P49" s="86">
        <v>120.17</v>
      </c>
      <c r="Q49" s="86"/>
      <c r="R49" s="87">
        <f>IF(P49="","",T49*M49*LOOKUP(RIGHT($D$2,3),定数!$A$6:$A$13,定数!$B$6:$B$13))</f>
        <v>-12635.802632790215</v>
      </c>
      <c r="S49" s="87"/>
      <c r="T49" s="88">
        <f t="shared" si="4"/>
        <v>-56.000000000000227</v>
      </c>
      <c r="U49" s="88"/>
      <c r="V49" s="22">
        <f t="shared" si="1"/>
        <v>0</v>
      </c>
      <c r="W49">
        <f t="shared" si="2"/>
        <v>5</v>
      </c>
      <c r="X49" s="41">
        <f t="shared" si="5"/>
        <v>565858.02656090027</v>
      </c>
      <c r="Y49" s="42">
        <f t="shared" si="6"/>
        <v>0.25565530341085541</v>
      </c>
    </row>
    <row r="50" spans="2:25">
      <c r="B50" s="43">
        <v>42</v>
      </c>
      <c r="C50" s="85">
        <f t="shared" si="0"/>
        <v>408557.61846021522</v>
      </c>
      <c r="D50" s="85"/>
      <c r="E50" s="43">
        <v>2015</v>
      </c>
      <c r="F50" s="8">
        <v>43752</v>
      </c>
      <c r="G50" s="49" t="s">
        <v>3</v>
      </c>
      <c r="H50" s="86">
        <v>119.42</v>
      </c>
      <c r="I50" s="86"/>
      <c r="J50" s="43">
        <v>33</v>
      </c>
      <c r="K50" s="89">
        <f t="shared" si="3"/>
        <v>12256.728553806457</v>
      </c>
      <c r="L50" s="90"/>
      <c r="M50" s="6">
        <f>IF(J50="","",(K50/J50)/LOOKUP(RIGHT($D$2,3),定数!$A$6:$A$13,定数!$B$6:$B$13))</f>
        <v>3.7141601678201384</v>
      </c>
      <c r="N50" s="43">
        <v>2015</v>
      </c>
      <c r="O50" s="8">
        <v>43752</v>
      </c>
      <c r="P50" s="86">
        <v>118.96</v>
      </c>
      <c r="Q50" s="86"/>
      <c r="R50" s="87">
        <f>IF(P50="","",T50*M50*LOOKUP(RIGHT($D$2,3),定数!$A$6:$A$13,定数!$B$6:$B$13))</f>
        <v>17085.136771972931</v>
      </c>
      <c r="S50" s="87"/>
      <c r="T50" s="88">
        <f t="shared" si="4"/>
        <v>46.000000000000796</v>
      </c>
      <c r="U50" s="88"/>
      <c r="V50" s="22">
        <f t="shared" si="1"/>
        <v>1</v>
      </c>
      <c r="W50">
        <f t="shared" si="2"/>
        <v>0</v>
      </c>
      <c r="X50" s="41">
        <f t="shared" si="5"/>
        <v>565858.02656090027</v>
      </c>
      <c r="Y50" s="42">
        <f t="shared" si="6"/>
        <v>0.27798564430852979</v>
      </c>
    </row>
    <row r="51" spans="2:25">
      <c r="B51" s="43">
        <v>43</v>
      </c>
      <c r="C51" s="85">
        <f t="shared" si="0"/>
        <v>425642.75523218815</v>
      </c>
      <c r="D51" s="85"/>
      <c r="E51" s="43">
        <v>2015</v>
      </c>
      <c r="F51" s="8">
        <v>43758</v>
      </c>
      <c r="G51" s="49" t="s">
        <v>4</v>
      </c>
      <c r="H51" s="86">
        <v>119.57</v>
      </c>
      <c r="I51" s="86"/>
      <c r="J51" s="43">
        <v>32</v>
      </c>
      <c r="K51" s="89">
        <f t="shared" si="3"/>
        <v>12769.282656965644</v>
      </c>
      <c r="L51" s="90"/>
      <c r="M51" s="6">
        <f>IF(J51="","",(K51/J51)/LOOKUP(RIGHT($D$2,3),定数!$A$6:$A$13,定数!$B$6:$B$13))</f>
        <v>3.990400830301764</v>
      </c>
      <c r="N51" s="43">
        <v>2015</v>
      </c>
      <c r="O51" s="8">
        <v>43759</v>
      </c>
      <c r="P51" s="86">
        <v>120.02</v>
      </c>
      <c r="Q51" s="86"/>
      <c r="R51" s="87">
        <f>IF(P51="","",T51*M51*LOOKUP(RIGHT($D$2,3),定数!$A$6:$A$13,定数!$B$6:$B$13))</f>
        <v>17956.803736358052</v>
      </c>
      <c r="S51" s="87"/>
      <c r="T51" s="88">
        <f t="shared" si="4"/>
        <v>45.000000000000284</v>
      </c>
      <c r="U51" s="88"/>
      <c r="V51" s="22">
        <f t="shared" si="1"/>
        <v>2</v>
      </c>
      <c r="W51">
        <f t="shared" si="2"/>
        <v>0</v>
      </c>
      <c r="X51" s="41">
        <f t="shared" si="5"/>
        <v>565858.02656090027</v>
      </c>
      <c r="Y51" s="42">
        <f t="shared" si="6"/>
        <v>0.24779231670688606</v>
      </c>
    </row>
    <row r="52" spans="2:25">
      <c r="B52" s="43">
        <v>44</v>
      </c>
      <c r="C52" s="85">
        <f t="shared" si="0"/>
        <v>443599.55896854622</v>
      </c>
      <c r="D52" s="85"/>
      <c r="E52" s="43">
        <v>2015</v>
      </c>
      <c r="F52" s="8">
        <v>43761</v>
      </c>
      <c r="G52" s="50" t="s">
        <v>4</v>
      </c>
      <c r="H52" s="86">
        <v>121.14</v>
      </c>
      <c r="I52" s="86"/>
      <c r="J52" s="43">
        <v>80</v>
      </c>
      <c r="K52" s="89">
        <f t="shared" si="3"/>
        <v>13307.986769056386</v>
      </c>
      <c r="L52" s="90"/>
      <c r="M52" s="6">
        <f>IF(J52="","",(K52/J52)/LOOKUP(RIGHT($D$2,3),定数!$A$6:$A$13,定数!$B$6:$B$13))</f>
        <v>1.6634983461320483</v>
      </c>
      <c r="N52" s="43">
        <v>2015</v>
      </c>
      <c r="O52" s="8">
        <v>43765</v>
      </c>
      <c r="P52" s="86">
        <v>120.34</v>
      </c>
      <c r="Q52" s="86"/>
      <c r="R52" s="87">
        <f>IF(P52="","",T52*M52*LOOKUP(RIGHT($D$2,3),定数!$A$6:$A$13,定数!$B$6:$B$13))</f>
        <v>-13307.986769056339</v>
      </c>
      <c r="S52" s="87"/>
      <c r="T52" s="88">
        <f t="shared" si="4"/>
        <v>-79.999999999999716</v>
      </c>
      <c r="U52" s="88"/>
      <c r="V52" s="22">
        <f t="shared" si="1"/>
        <v>0</v>
      </c>
      <c r="W52">
        <f t="shared" si="2"/>
        <v>1</v>
      </c>
      <c r="X52" s="41">
        <f t="shared" si="5"/>
        <v>565858.02656090027</v>
      </c>
      <c r="Y52" s="42">
        <f t="shared" si="6"/>
        <v>0.21605855506795757</v>
      </c>
    </row>
    <row r="53" spans="2:25">
      <c r="B53" s="43">
        <v>45</v>
      </c>
      <c r="C53" s="85">
        <f t="shared" si="0"/>
        <v>430291.57219948986</v>
      </c>
      <c r="D53" s="85"/>
      <c r="E53" s="43">
        <v>2015</v>
      </c>
      <c r="F53" s="8">
        <v>43775</v>
      </c>
      <c r="G53" s="50" t="s">
        <v>4</v>
      </c>
      <c r="H53" s="86">
        <v>121.88</v>
      </c>
      <c r="I53" s="86"/>
      <c r="J53" s="43">
        <v>26</v>
      </c>
      <c r="K53" s="89">
        <f t="shared" si="3"/>
        <v>12908.747165984696</v>
      </c>
      <c r="L53" s="90"/>
      <c r="M53" s="6">
        <f>IF(J53="","",(K53/J53)/LOOKUP(RIGHT($D$2,3),定数!$A$6:$A$13,定数!$B$6:$B$13))</f>
        <v>4.9649027561479606</v>
      </c>
      <c r="N53" s="43">
        <v>2015</v>
      </c>
      <c r="O53" s="8">
        <v>43775</v>
      </c>
      <c r="P53" s="86">
        <v>122.23</v>
      </c>
      <c r="Q53" s="86"/>
      <c r="R53" s="87">
        <f>IF(P53="","",T53*M53*LOOKUP(RIGHT($D$2,3),定数!$A$6:$A$13,定数!$B$6:$B$13))</f>
        <v>17377.159646518285</v>
      </c>
      <c r="S53" s="87"/>
      <c r="T53" s="88">
        <f t="shared" si="4"/>
        <v>35.000000000000853</v>
      </c>
      <c r="U53" s="88"/>
      <c r="V53" s="22">
        <f t="shared" si="1"/>
        <v>1</v>
      </c>
      <c r="W53">
        <f t="shared" si="2"/>
        <v>0</v>
      </c>
      <c r="X53" s="41">
        <f t="shared" si="5"/>
        <v>565858.02656090027</v>
      </c>
      <c r="Y53" s="42">
        <f t="shared" si="6"/>
        <v>0.23957679841591872</v>
      </c>
    </row>
    <row r="54" spans="2:25">
      <c r="B54" s="43">
        <v>46</v>
      </c>
      <c r="C54" s="85">
        <f t="shared" si="0"/>
        <v>447668.73184600816</v>
      </c>
      <c r="D54" s="85"/>
      <c r="E54" s="43">
        <v>2015</v>
      </c>
      <c r="F54" s="8">
        <v>43779</v>
      </c>
      <c r="G54" s="50" t="s">
        <v>4</v>
      </c>
      <c r="H54" s="86">
        <v>123.41</v>
      </c>
      <c r="I54" s="86"/>
      <c r="J54" s="43">
        <v>32</v>
      </c>
      <c r="K54" s="89">
        <f t="shared" si="3"/>
        <v>13430.061955380244</v>
      </c>
      <c r="L54" s="90"/>
      <c r="M54" s="6">
        <f>IF(J54="","",(K54/J54)/LOOKUP(RIGHT($D$2,3),定数!$A$6:$A$13,定数!$B$6:$B$13))</f>
        <v>4.1968943610563265</v>
      </c>
      <c r="N54" s="43">
        <v>2015</v>
      </c>
      <c r="O54" s="8">
        <v>43779</v>
      </c>
      <c r="P54" s="86">
        <v>123.09</v>
      </c>
      <c r="Q54" s="86"/>
      <c r="R54" s="87">
        <f>IF(P54="","",T54*M54*LOOKUP(RIGHT($D$2,3),定数!$A$6:$A$13,定数!$B$6:$B$13))</f>
        <v>-13430.061955379957</v>
      </c>
      <c r="S54" s="87"/>
      <c r="T54" s="88">
        <f t="shared" si="4"/>
        <v>-31.999999999999318</v>
      </c>
      <c r="U54" s="88"/>
      <c r="V54" s="22">
        <f t="shared" si="1"/>
        <v>0</v>
      </c>
      <c r="W54">
        <f t="shared" si="2"/>
        <v>1</v>
      </c>
      <c r="X54" s="41">
        <f t="shared" si="5"/>
        <v>565858.02656090027</v>
      </c>
      <c r="Y54" s="42">
        <f t="shared" si="6"/>
        <v>0.20886739989040704</v>
      </c>
    </row>
    <row r="55" spans="2:25">
      <c r="B55" s="43">
        <v>47</v>
      </c>
      <c r="C55" s="85">
        <f t="shared" si="0"/>
        <v>434238.6698906282</v>
      </c>
      <c r="D55" s="85"/>
      <c r="E55" s="43">
        <v>2015</v>
      </c>
      <c r="F55" s="8">
        <v>43795</v>
      </c>
      <c r="G55" s="50" t="s">
        <v>3</v>
      </c>
      <c r="H55" s="86">
        <v>122.53</v>
      </c>
      <c r="I55" s="86"/>
      <c r="J55" s="43">
        <v>11</v>
      </c>
      <c r="K55" s="89">
        <f t="shared" si="3"/>
        <v>13027.160096718846</v>
      </c>
      <c r="L55" s="90"/>
      <c r="M55" s="6">
        <f>IF(J55="","",(K55/J55)/LOOKUP(RIGHT($D$2,3),定数!$A$6:$A$13,定数!$B$6:$B$13))</f>
        <v>11.84287281519895</v>
      </c>
      <c r="N55" s="43">
        <v>2015</v>
      </c>
      <c r="O55" s="8">
        <v>43795</v>
      </c>
      <c r="P55" s="86">
        <v>122.64</v>
      </c>
      <c r="Q55" s="86"/>
      <c r="R55" s="87">
        <f>IF(P55="","",T55*M55*LOOKUP(RIGHT($D$2,3),定数!$A$6:$A$13,定数!$B$6:$B$13))</f>
        <v>-13027.160096718777</v>
      </c>
      <c r="S55" s="87"/>
      <c r="T55" s="88">
        <f t="shared" si="4"/>
        <v>-10.999999999999943</v>
      </c>
      <c r="U55" s="88"/>
      <c r="V55" s="22">
        <f t="shared" si="1"/>
        <v>0</v>
      </c>
      <c r="W55">
        <f t="shared" si="2"/>
        <v>2</v>
      </c>
      <c r="X55" s="41">
        <f t="shared" si="5"/>
        <v>565858.02656090027</v>
      </c>
      <c r="Y55" s="42">
        <f t="shared" si="6"/>
        <v>0.23260137789369428</v>
      </c>
    </row>
    <row r="56" spans="2:25">
      <c r="B56" s="43">
        <v>48</v>
      </c>
      <c r="C56" s="85">
        <f t="shared" si="0"/>
        <v>421211.50979390944</v>
      </c>
      <c r="D56" s="85"/>
      <c r="E56" s="43">
        <v>2015</v>
      </c>
      <c r="F56" s="8">
        <v>43799</v>
      </c>
      <c r="G56" s="50" t="s">
        <v>4</v>
      </c>
      <c r="H56" s="86">
        <v>123.15</v>
      </c>
      <c r="I56" s="86"/>
      <c r="J56" s="43">
        <v>45</v>
      </c>
      <c r="K56" s="89">
        <f t="shared" si="3"/>
        <v>12636.345293817283</v>
      </c>
      <c r="L56" s="90"/>
      <c r="M56" s="6">
        <f>IF(J56="","",(K56/J56)/LOOKUP(RIGHT($D$2,3),定数!$A$6:$A$13,定数!$B$6:$B$13))</f>
        <v>2.8080767319593964</v>
      </c>
      <c r="N56" s="43">
        <v>2015</v>
      </c>
      <c r="O56" s="8">
        <v>43800</v>
      </c>
      <c r="P56" s="86">
        <v>122.7</v>
      </c>
      <c r="Q56" s="86"/>
      <c r="R56" s="87">
        <f>IF(P56="","",T56*M56*LOOKUP(RIGHT($D$2,3),定数!$A$6:$A$13,定数!$B$6:$B$13))</f>
        <v>-12636.345293817363</v>
      </c>
      <c r="S56" s="87"/>
      <c r="T56" s="88">
        <f t="shared" si="4"/>
        <v>-45.000000000000284</v>
      </c>
      <c r="U56" s="88"/>
      <c r="V56" s="22">
        <f t="shared" si="1"/>
        <v>0</v>
      </c>
      <c r="W56">
        <f t="shared" si="2"/>
        <v>3</v>
      </c>
      <c r="X56" s="41">
        <f t="shared" si="5"/>
        <v>565858.02656090027</v>
      </c>
      <c r="Y56" s="42">
        <f t="shared" si="6"/>
        <v>0.2556233365568833</v>
      </c>
    </row>
    <row r="57" spans="2:25">
      <c r="B57" s="43">
        <v>49</v>
      </c>
      <c r="C57" s="85">
        <f t="shared" si="0"/>
        <v>408575.1645000921</v>
      </c>
      <c r="D57" s="85"/>
      <c r="E57" s="43">
        <v>2015</v>
      </c>
      <c r="F57" s="8">
        <v>43815</v>
      </c>
      <c r="G57" s="50" t="s">
        <v>4</v>
      </c>
      <c r="H57" s="86">
        <v>122.44</v>
      </c>
      <c r="I57" s="86"/>
      <c r="J57" s="43">
        <v>107</v>
      </c>
      <c r="K57" s="89">
        <f t="shared" si="3"/>
        <v>12257.254935002762</v>
      </c>
      <c r="L57" s="90"/>
      <c r="M57" s="6">
        <f>IF(J57="","",(K57/J57)/LOOKUP(RIGHT($D$2,3),定数!$A$6:$A$13,定数!$B$6:$B$13))</f>
        <v>1.1455378443927815</v>
      </c>
      <c r="N57" s="43">
        <v>2015</v>
      </c>
      <c r="O57" s="8">
        <v>43817</v>
      </c>
      <c r="P57" s="86">
        <v>121.37</v>
      </c>
      <c r="Q57" s="86"/>
      <c r="R57" s="87">
        <f>IF(P57="","",T57*M57*LOOKUP(RIGHT($D$2,3),定数!$A$6:$A$13,定数!$B$6:$B$13))</f>
        <v>-12257.254935002684</v>
      </c>
      <c r="S57" s="87"/>
      <c r="T57" s="88">
        <f t="shared" si="4"/>
        <v>-106.99999999999932</v>
      </c>
      <c r="U57" s="88"/>
      <c r="V57" s="22">
        <f t="shared" si="1"/>
        <v>0</v>
      </c>
      <c r="W57">
        <f t="shared" si="2"/>
        <v>4</v>
      </c>
      <c r="X57" s="41">
        <f t="shared" si="5"/>
        <v>565858.02656090027</v>
      </c>
      <c r="Y57" s="42">
        <f t="shared" si="6"/>
        <v>0.27795463646017693</v>
      </c>
    </row>
    <row r="58" spans="2:25">
      <c r="B58" s="43">
        <v>50</v>
      </c>
      <c r="C58" s="85">
        <f t="shared" si="0"/>
        <v>396317.90956508939</v>
      </c>
      <c r="D58" s="85"/>
      <c r="E58" s="43">
        <v>2015</v>
      </c>
      <c r="F58" s="8">
        <v>43821</v>
      </c>
      <c r="G58" s="50" t="s">
        <v>3</v>
      </c>
      <c r="H58" s="86">
        <v>120.84</v>
      </c>
      <c r="I58" s="86"/>
      <c r="J58" s="43">
        <v>44</v>
      </c>
      <c r="K58" s="89">
        <f t="shared" si="3"/>
        <v>11889.537286952682</v>
      </c>
      <c r="L58" s="90"/>
      <c r="M58" s="6">
        <f>IF(J58="","",(K58/J58)/LOOKUP(RIGHT($D$2,3),定数!$A$6:$A$13,定数!$B$6:$B$13))</f>
        <v>2.7021675652165187</v>
      </c>
      <c r="N58" s="43">
        <v>2015</v>
      </c>
      <c r="O58" s="8">
        <v>43826</v>
      </c>
      <c r="P58" s="86">
        <v>120.17</v>
      </c>
      <c r="Q58" s="86"/>
      <c r="R58" s="87">
        <f>IF(P58="","",T58*M58*LOOKUP(RIGHT($D$2,3),定数!$A$6:$A$13,定数!$B$6:$B$13))</f>
        <v>18104.522686950721</v>
      </c>
      <c r="S58" s="87"/>
      <c r="T58" s="88">
        <f t="shared" si="4"/>
        <v>67.000000000000171</v>
      </c>
      <c r="U58" s="88"/>
      <c r="V58" s="22">
        <f t="shared" si="1"/>
        <v>1</v>
      </c>
      <c r="W58">
        <f t="shared" si="2"/>
        <v>0</v>
      </c>
      <c r="X58" s="41">
        <f t="shared" si="5"/>
        <v>565858.02656090027</v>
      </c>
      <c r="Y58" s="42">
        <f t="shared" si="6"/>
        <v>0.29961599736637157</v>
      </c>
    </row>
    <row r="59" spans="2:25">
      <c r="B59" s="43">
        <v>51</v>
      </c>
      <c r="C59" s="85">
        <f t="shared" si="0"/>
        <v>414422.43225204013</v>
      </c>
      <c r="D59" s="85"/>
      <c r="E59" s="43">
        <v>2016</v>
      </c>
      <c r="F59" s="8">
        <v>43470</v>
      </c>
      <c r="G59" s="50" t="s">
        <v>3</v>
      </c>
      <c r="H59" s="86">
        <v>119.33</v>
      </c>
      <c r="I59" s="86"/>
      <c r="J59" s="43">
        <v>38</v>
      </c>
      <c r="K59" s="89">
        <f t="shared" si="3"/>
        <v>12432.672967561204</v>
      </c>
      <c r="L59" s="90"/>
      <c r="M59" s="6">
        <f>IF(J59="","",(K59/J59)/LOOKUP(RIGHT($D$2,3),定数!$A$6:$A$13,定数!$B$6:$B$13))</f>
        <v>3.2717560440950537</v>
      </c>
      <c r="N59" s="43">
        <v>2016</v>
      </c>
      <c r="O59" s="8">
        <v>43470</v>
      </c>
      <c r="P59" s="86">
        <v>118.8</v>
      </c>
      <c r="Q59" s="86"/>
      <c r="R59" s="87">
        <f>IF(P59="","",T59*M59*LOOKUP(RIGHT($D$2,3),定数!$A$6:$A$13,定数!$B$6:$B$13))</f>
        <v>17340.307033703823</v>
      </c>
      <c r="S59" s="87"/>
      <c r="T59" s="88">
        <f t="shared" si="4"/>
        <v>53.000000000000114</v>
      </c>
      <c r="U59" s="88"/>
      <c r="V59" s="22">
        <f t="shared" si="1"/>
        <v>2</v>
      </c>
      <c r="W59">
        <f t="shared" si="2"/>
        <v>0</v>
      </c>
      <c r="X59" s="41">
        <f t="shared" si="5"/>
        <v>565858.02656090027</v>
      </c>
      <c r="Y59" s="42">
        <f t="shared" si="6"/>
        <v>0.26762118270060786</v>
      </c>
    </row>
    <row r="60" spans="2:25">
      <c r="B60" s="43">
        <v>52</v>
      </c>
      <c r="C60" s="85">
        <f t="shared" si="0"/>
        <v>431762.73928574397</v>
      </c>
      <c r="D60" s="85"/>
      <c r="E60" s="43">
        <v>2016</v>
      </c>
      <c r="F60" s="8">
        <v>43476</v>
      </c>
      <c r="G60" s="50" t="s">
        <v>3</v>
      </c>
      <c r="H60" s="86">
        <v>117.25</v>
      </c>
      <c r="I60" s="86"/>
      <c r="J60" s="43">
        <v>73</v>
      </c>
      <c r="K60" s="89">
        <f t="shared" si="3"/>
        <v>12952.882178572319</v>
      </c>
      <c r="L60" s="90"/>
      <c r="M60" s="6">
        <f>IF(J60="","",(K60/J60)/LOOKUP(RIGHT($D$2,3),定数!$A$6:$A$13,定数!$B$6:$B$13))</f>
        <v>1.7743674217222354</v>
      </c>
      <c r="N60" s="43">
        <v>2016</v>
      </c>
      <c r="O60" s="8">
        <v>43476</v>
      </c>
      <c r="P60" s="86">
        <v>117.98</v>
      </c>
      <c r="Q60" s="86"/>
      <c r="R60" s="87">
        <f>IF(P60="","",T60*M60*LOOKUP(RIGHT($D$2,3),定数!$A$6:$A$13,定数!$B$6:$B$13))</f>
        <v>-12952.882178572389</v>
      </c>
      <c r="S60" s="87"/>
      <c r="T60" s="88">
        <f t="shared" si="4"/>
        <v>-73.000000000000398</v>
      </c>
      <c r="U60" s="88"/>
      <c r="V60" s="22">
        <f t="shared" si="1"/>
        <v>0</v>
      </c>
      <c r="W60">
        <f t="shared" si="2"/>
        <v>1</v>
      </c>
      <c r="X60" s="41">
        <f t="shared" si="5"/>
        <v>565858.02656090027</v>
      </c>
      <c r="Y60" s="42">
        <f t="shared" si="6"/>
        <v>0.23697691113465957</v>
      </c>
    </row>
    <row r="61" spans="2:25">
      <c r="B61" s="43">
        <v>53</v>
      </c>
      <c r="C61" s="85">
        <f t="shared" si="0"/>
        <v>418809.85710717156</v>
      </c>
      <c r="D61" s="85"/>
      <c r="E61" s="43">
        <v>2016</v>
      </c>
      <c r="F61" s="8">
        <v>43477</v>
      </c>
      <c r="G61" s="50" t="s">
        <v>3</v>
      </c>
      <c r="H61" s="86">
        <v>117.4</v>
      </c>
      <c r="I61" s="86"/>
      <c r="J61" s="43">
        <v>40</v>
      </c>
      <c r="K61" s="89">
        <f t="shared" si="3"/>
        <v>12564.295713215146</v>
      </c>
      <c r="L61" s="90"/>
      <c r="M61" s="6">
        <f>IF(J61="","",(K61/J61)/LOOKUP(RIGHT($D$2,3),定数!$A$6:$A$13,定数!$B$6:$B$13))</f>
        <v>3.1410739283037867</v>
      </c>
      <c r="N61" s="43">
        <v>2016</v>
      </c>
      <c r="O61" s="8">
        <v>43477</v>
      </c>
      <c r="P61" s="86">
        <v>117.8</v>
      </c>
      <c r="Q61" s="86"/>
      <c r="R61" s="87">
        <f>IF(P61="","",T61*M61*LOOKUP(RIGHT($D$2,3),定数!$A$6:$A$13,定数!$B$6:$B$13))</f>
        <v>-12564.295713214879</v>
      </c>
      <c r="S61" s="87"/>
      <c r="T61" s="88">
        <f t="shared" si="4"/>
        <v>-39.999999999999147</v>
      </c>
      <c r="U61" s="88"/>
      <c r="V61" s="22">
        <f t="shared" si="1"/>
        <v>0</v>
      </c>
      <c r="W61">
        <f t="shared" si="2"/>
        <v>2</v>
      </c>
      <c r="X61" s="41">
        <f t="shared" si="5"/>
        <v>565858.02656090027</v>
      </c>
      <c r="Y61" s="42">
        <f t="shared" si="6"/>
        <v>0.25986760380061991</v>
      </c>
    </row>
    <row r="62" spans="2:25">
      <c r="B62" s="43">
        <v>54</v>
      </c>
      <c r="C62" s="85">
        <f t="shared" si="0"/>
        <v>406245.56139395665</v>
      </c>
      <c r="D62" s="85"/>
      <c r="E62" s="43">
        <v>2016</v>
      </c>
      <c r="F62" s="8">
        <v>43501</v>
      </c>
      <c r="G62" s="50" t="s">
        <v>3</v>
      </c>
      <c r="H62" s="86">
        <v>116.83</v>
      </c>
      <c r="I62" s="86"/>
      <c r="J62" s="43">
        <v>61</v>
      </c>
      <c r="K62" s="89">
        <f t="shared" si="3"/>
        <v>12187.366841818699</v>
      </c>
      <c r="L62" s="90"/>
      <c r="M62" s="6">
        <f>IF(J62="","",(K62/J62)/LOOKUP(RIGHT($D$2,3),定数!$A$6:$A$13,定数!$B$6:$B$13))</f>
        <v>1.9979289904620818</v>
      </c>
      <c r="N62" s="43">
        <v>2016</v>
      </c>
      <c r="O62" s="8">
        <v>43504</v>
      </c>
      <c r="P62" s="86">
        <v>117.44</v>
      </c>
      <c r="Q62" s="86"/>
      <c r="R62" s="87">
        <f>IF(P62="","",T62*M62*LOOKUP(RIGHT($D$2,3),定数!$A$6:$A$13,定数!$B$6:$B$13))</f>
        <v>-12187.366841818688</v>
      </c>
      <c r="S62" s="87"/>
      <c r="T62" s="88">
        <f t="shared" si="4"/>
        <v>-60.999999999999943</v>
      </c>
      <c r="U62" s="88"/>
      <c r="V62" s="22">
        <f t="shared" si="1"/>
        <v>0</v>
      </c>
      <c r="W62">
        <f t="shared" si="2"/>
        <v>3</v>
      </c>
      <c r="X62" s="41">
        <f t="shared" si="5"/>
        <v>565858.02656090027</v>
      </c>
      <c r="Y62" s="42">
        <f t="shared" si="6"/>
        <v>0.28207157568660091</v>
      </c>
    </row>
    <row r="63" spans="2:25">
      <c r="B63" s="43">
        <v>55</v>
      </c>
      <c r="C63" s="85">
        <f t="shared" si="0"/>
        <v>394058.19455213798</v>
      </c>
      <c r="D63" s="85"/>
      <c r="E63" s="43">
        <v>2016</v>
      </c>
      <c r="F63" s="8">
        <v>43504</v>
      </c>
      <c r="G63" s="50" t="s">
        <v>3</v>
      </c>
      <c r="H63" s="86">
        <v>116.7</v>
      </c>
      <c r="I63" s="86"/>
      <c r="J63" s="43">
        <v>83</v>
      </c>
      <c r="K63" s="89">
        <f t="shared" si="3"/>
        <v>11821.74583656414</v>
      </c>
      <c r="L63" s="90"/>
      <c r="M63" s="6">
        <f>IF(J63="","",(K63/J63)/LOOKUP(RIGHT($D$2,3),定数!$A$6:$A$13,定数!$B$6:$B$13))</f>
        <v>1.4243067272968843</v>
      </c>
      <c r="N63" s="43">
        <v>2016</v>
      </c>
      <c r="O63" s="8">
        <v>43504</v>
      </c>
      <c r="P63" s="86">
        <v>115.49</v>
      </c>
      <c r="Q63" s="86"/>
      <c r="R63" s="87">
        <f>IF(P63="","",T63*M63*LOOKUP(RIGHT($D$2,3),定数!$A$6:$A$13,定数!$B$6:$B$13))</f>
        <v>17234.111400292415</v>
      </c>
      <c r="S63" s="87"/>
      <c r="T63" s="88">
        <f t="shared" si="4"/>
        <v>121.0000000000008</v>
      </c>
      <c r="U63" s="88"/>
      <c r="V63" s="22">
        <f t="shared" si="1"/>
        <v>1</v>
      </c>
      <c r="W63">
        <f t="shared" si="2"/>
        <v>0</v>
      </c>
      <c r="X63" s="41">
        <f t="shared" si="5"/>
        <v>565858.02656090027</v>
      </c>
      <c r="Y63" s="42">
        <f t="shared" si="6"/>
        <v>0.3036094284160028</v>
      </c>
    </row>
    <row r="64" spans="2:25">
      <c r="B64" s="43">
        <v>56</v>
      </c>
      <c r="C64" s="85">
        <f t="shared" si="0"/>
        <v>411292.30595243041</v>
      </c>
      <c r="D64" s="85"/>
      <c r="E64" s="43">
        <v>2016</v>
      </c>
      <c r="F64" s="8">
        <v>43506</v>
      </c>
      <c r="G64" s="50" t="s">
        <v>3</v>
      </c>
      <c r="H64" s="86">
        <v>114.25</v>
      </c>
      <c r="I64" s="86"/>
      <c r="J64" s="43">
        <v>102</v>
      </c>
      <c r="K64" s="89">
        <f t="shared" si="3"/>
        <v>12338.769178572911</v>
      </c>
      <c r="L64" s="90"/>
      <c r="M64" s="6">
        <f>IF(J64="","",(K64/J64)/LOOKUP(RIGHT($D$2,3),定数!$A$6:$A$13,定数!$B$6:$B$13))</f>
        <v>1.2096832528012658</v>
      </c>
      <c r="N64" s="43">
        <v>2016</v>
      </c>
      <c r="O64" s="8">
        <v>43506</v>
      </c>
      <c r="P64" s="86">
        <v>112.75</v>
      </c>
      <c r="Q64" s="86"/>
      <c r="R64" s="87">
        <f>IF(P64="","",T64*M64*LOOKUP(RIGHT($D$2,3),定数!$A$6:$A$13,定数!$B$6:$B$13))</f>
        <v>18145.248792018985</v>
      </c>
      <c r="S64" s="87"/>
      <c r="T64" s="88">
        <f t="shared" si="4"/>
        <v>150</v>
      </c>
      <c r="U64" s="88"/>
      <c r="V64" s="22">
        <f t="shared" si="1"/>
        <v>2</v>
      </c>
      <c r="W64">
        <f t="shared" si="2"/>
        <v>0</v>
      </c>
      <c r="X64" s="41">
        <f t="shared" si="5"/>
        <v>565858.02656090027</v>
      </c>
      <c r="Y64" s="42">
        <f t="shared" si="6"/>
        <v>0.27315282871901569</v>
      </c>
    </row>
    <row r="65" spans="2:25">
      <c r="B65" s="43">
        <v>57</v>
      </c>
      <c r="C65" s="85">
        <f t="shared" si="0"/>
        <v>429437.55474444939</v>
      </c>
      <c r="D65" s="85"/>
      <c r="E65" s="43">
        <v>2016</v>
      </c>
      <c r="F65" s="8">
        <v>43514</v>
      </c>
      <c r="G65" s="50" t="s">
        <v>3</v>
      </c>
      <c r="H65" s="86">
        <v>113.44</v>
      </c>
      <c r="I65" s="86"/>
      <c r="J65" s="43">
        <v>50</v>
      </c>
      <c r="K65" s="89">
        <f t="shared" si="3"/>
        <v>12883.126642333482</v>
      </c>
      <c r="L65" s="90"/>
      <c r="M65" s="6">
        <f>IF(J65="","",(K65/J65)/LOOKUP(RIGHT($D$2,3),定数!$A$6:$A$13,定数!$B$6:$B$13))</f>
        <v>2.5766253284666965</v>
      </c>
      <c r="N65" s="43">
        <v>2016</v>
      </c>
      <c r="O65" s="8">
        <v>43515</v>
      </c>
      <c r="P65" s="86">
        <v>112.62</v>
      </c>
      <c r="Q65" s="86"/>
      <c r="R65" s="87">
        <f>IF(P65="","",T65*M65*LOOKUP(RIGHT($D$2,3),定数!$A$6:$A$13,定数!$B$6:$B$13))</f>
        <v>21128.327693426734</v>
      </c>
      <c r="S65" s="87"/>
      <c r="T65" s="88">
        <f t="shared" si="4"/>
        <v>81.999999999999318</v>
      </c>
      <c r="U65" s="88"/>
      <c r="V65" s="22">
        <f t="shared" si="1"/>
        <v>3</v>
      </c>
      <c r="W65">
        <f t="shared" si="2"/>
        <v>0</v>
      </c>
      <c r="X65" s="41">
        <f t="shared" si="5"/>
        <v>565858.02656090027</v>
      </c>
      <c r="Y65" s="42">
        <f t="shared" si="6"/>
        <v>0.24108604175073711</v>
      </c>
    </row>
    <row r="66" spans="2:25">
      <c r="B66" s="43">
        <v>58</v>
      </c>
      <c r="C66" s="85">
        <f t="shared" si="0"/>
        <v>450565.88243787613</v>
      </c>
      <c r="D66" s="85"/>
      <c r="E66" s="43">
        <v>2016</v>
      </c>
      <c r="F66" s="8">
        <v>43531</v>
      </c>
      <c r="G66" s="50" t="s">
        <v>3</v>
      </c>
      <c r="H66" s="86">
        <v>113.21</v>
      </c>
      <c r="I66" s="86"/>
      <c r="J66" s="43">
        <v>42</v>
      </c>
      <c r="K66" s="89">
        <f t="shared" si="3"/>
        <v>13516.976473136283</v>
      </c>
      <c r="L66" s="90"/>
      <c r="M66" s="6">
        <f>IF(J66="","",(K66/J66)/LOOKUP(RIGHT($D$2,3),定数!$A$6:$A$13,定数!$B$6:$B$13))</f>
        <v>3.218327731699115</v>
      </c>
      <c r="N66" s="43">
        <v>2016</v>
      </c>
      <c r="O66" s="8">
        <v>43532</v>
      </c>
      <c r="P66" s="86">
        <v>112.52</v>
      </c>
      <c r="Q66" s="86"/>
      <c r="R66" s="87">
        <f>IF(P66="","",T66*M66*LOOKUP(RIGHT($D$2,3),定数!$A$6:$A$13,定数!$B$6:$B$13))</f>
        <v>22206.46134872382</v>
      </c>
      <c r="S66" s="87"/>
      <c r="T66" s="88">
        <f t="shared" si="4"/>
        <v>68.999999999999773</v>
      </c>
      <c r="U66" s="88"/>
      <c r="V66" s="22">
        <f t="shared" si="1"/>
        <v>4</v>
      </c>
      <c r="W66">
        <f t="shared" si="2"/>
        <v>0</v>
      </c>
      <c r="X66" s="41">
        <f t="shared" si="5"/>
        <v>565858.02656090027</v>
      </c>
      <c r="Y66" s="42">
        <f t="shared" si="6"/>
        <v>0.20374747500487356</v>
      </c>
    </row>
    <row r="67" spans="2:25">
      <c r="B67" s="43">
        <v>59</v>
      </c>
      <c r="C67" s="85">
        <f t="shared" si="0"/>
        <v>472772.34378659993</v>
      </c>
      <c r="D67" s="85"/>
      <c r="E67" s="43">
        <v>2016</v>
      </c>
      <c r="F67" s="8">
        <v>43553</v>
      </c>
      <c r="G67" s="50" t="s">
        <v>4</v>
      </c>
      <c r="H67" s="86">
        <v>113.75</v>
      </c>
      <c r="I67" s="86"/>
      <c r="J67" s="43">
        <v>41</v>
      </c>
      <c r="K67" s="89">
        <f t="shared" si="3"/>
        <v>14183.170313597997</v>
      </c>
      <c r="L67" s="90"/>
      <c r="M67" s="6">
        <f>IF(J67="","",(K67/J67)/LOOKUP(RIGHT($D$2,3),定数!$A$6:$A$13,定数!$B$6:$B$13))</f>
        <v>3.4593098325848772</v>
      </c>
      <c r="N67" s="43">
        <v>2016</v>
      </c>
      <c r="O67" s="8">
        <v>43553</v>
      </c>
      <c r="P67" s="86">
        <v>113.34</v>
      </c>
      <c r="Q67" s="86"/>
      <c r="R67" s="87">
        <f>IF(P67="","",T67*M67*LOOKUP(RIGHT($D$2,3),定数!$A$6:$A$13,定数!$B$6:$B$13))</f>
        <v>-14183.170313597879</v>
      </c>
      <c r="S67" s="87"/>
      <c r="T67" s="88">
        <f t="shared" si="4"/>
        <v>-40.999999999999659</v>
      </c>
      <c r="U67" s="88"/>
      <c r="V67" s="22">
        <f t="shared" si="1"/>
        <v>0</v>
      </c>
      <c r="W67">
        <f t="shared" si="2"/>
        <v>1</v>
      </c>
      <c r="X67" s="41">
        <f t="shared" si="5"/>
        <v>565858.02656090027</v>
      </c>
      <c r="Y67" s="42">
        <f t="shared" si="6"/>
        <v>0.1645036005586854</v>
      </c>
    </row>
    <row r="68" spans="2:25">
      <c r="B68" s="43">
        <v>60</v>
      </c>
      <c r="C68" s="85">
        <f t="shared" si="0"/>
        <v>458589.17347300204</v>
      </c>
      <c r="D68" s="85"/>
      <c r="E68" s="43">
        <v>2016</v>
      </c>
      <c r="F68" s="8">
        <v>43555</v>
      </c>
      <c r="G68" s="50" t="s">
        <v>3</v>
      </c>
      <c r="H68" s="86">
        <v>112.14</v>
      </c>
      <c r="I68" s="86"/>
      <c r="J68" s="43">
        <v>52</v>
      </c>
      <c r="K68" s="89">
        <f t="shared" si="3"/>
        <v>13757.67520419006</v>
      </c>
      <c r="L68" s="90"/>
      <c r="M68" s="6">
        <f>IF(J68="","",(K68/J68)/LOOKUP(RIGHT($D$2,3),定数!$A$6:$A$13,定数!$B$6:$B$13))</f>
        <v>2.6457067700365502</v>
      </c>
      <c r="N68" s="43">
        <v>2016</v>
      </c>
      <c r="O68" s="8">
        <v>43559</v>
      </c>
      <c r="P68" s="86">
        <v>111.38</v>
      </c>
      <c r="Q68" s="86"/>
      <c r="R68" s="87">
        <f>IF(P68="","",T68*M68*LOOKUP(RIGHT($D$2,3),定数!$A$6:$A$13,定数!$B$6:$B$13))</f>
        <v>20107.371452277916</v>
      </c>
      <c r="S68" s="87"/>
      <c r="T68" s="88">
        <f t="shared" si="4"/>
        <v>76.000000000000512</v>
      </c>
      <c r="U68" s="88"/>
      <c r="V68" s="22">
        <f t="shared" si="1"/>
        <v>1</v>
      </c>
      <c r="W68">
        <f t="shared" si="2"/>
        <v>0</v>
      </c>
      <c r="X68" s="41">
        <f t="shared" si="5"/>
        <v>565858.02656090027</v>
      </c>
      <c r="Y68" s="42">
        <f t="shared" si="6"/>
        <v>0.18956849254192465</v>
      </c>
    </row>
    <row r="69" spans="2:25">
      <c r="B69" s="43">
        <v>61</v>
      </c>
      <c r="C69" s="85">
        <f t="shared" si="0"/>
        <v>478696.54492527997</v>
      </c>
      <c r="D69" s="85"/>
      <c r="E69" s="43">
        <v>2016</v>
      </c>
      <c r="F69" s="8">
        <v>43561</v>
      </c>
      <c r="G69" s="50" t="s">
        <v>3</v>
      </c>
      <c r="H69" s="86">
        <v>110.27</v>
      </c>
      <c r="I69" s="86"/>
      <c r="J69" s="43">
        <v>28</v>
      </c>
      <c r="K69" s="89">
        <f t="shared" si="3"/>
        <v>14360.896347758398</v>
      </c>
      <c r="L69" s="90"/>
      <c r="M69" s="6">
        <f>IF(J69="","",(K69/J69)/LOOKUP(RIGHT($D$2,3),定数!$A$6:$A$13,定数!$B$6:$B$13))</f>
        <v>5.128891552770857</v>
      </c>
      <c r="N69" s="43">
        <v>2016</v>
      </c>
      <c r="O69" s="8">
        <v>43561</v>
      </c>
      <c r="P69" s="86">
        <v>109.89</v>
      </c>
      <c r="Q69" s="86"/>
      <c r="R69" s="87">
        <f>IF(P69="","",T69*M69*LOOKUP(RIGHT($D$2,3),定数!$A$6:$A$13,定数!$B$6:$B$13))</f>
        <v>19489.787900529023</v>
      </c>
      <c r="S69" s="87"/>
      <c r="T69" s="88">
        <f t="shared" si="4"/>
        <v>37.999999999999545</v>
      </c>
      <c r="U69" s="88"/>
      <c r="V69" s="22">
        <f t="shared" si="1"/>
        <v>2</v>
      </c>
      <c r="W69">
        <f t="shared" si="2"/>
        <v>0</v>
      </c>
      <c r="X69" s="41">
        <f t="shared" si="5"/>
        <v>565858.02656090027</v>
      </c>
      <c r="Y69" s="42">
        <f t="shared" si="6"/>
        <v>0.15403418798414725</v>
      </c>
    </row>
    <row r="70" spans="2:25">
      <c r="B70" s="43">
        <v>62</v>
      </c>
      <c r="C70" s="85">
        <f t="shared" si="0"/>
        <v>498186.33282580902</v>
      </c>
      <c r="D70" s="85"/>
      <c r="E70" s="43">
        <v>2016</v>
      </c>
      <c r="F70" s="8">
        <v>43569</v>
      </c>
      <c r="G70" s="50" t="s">
        <v>4</v>
      </c>
      <c r="H70" s="86">
        <v>109.47</v>
      </c>
      <c r="I70" s="86"/>
      <c r="J70" s="43">
        <v>37</v>
      </c>
      <c r="K70" s="89">
        <f t="shared" si="3"/>
        <v>14945.589984774269</v>
      </c>
      <c r="L70" s="90"/>
      <c r="M70" s="6">
        <f>IF(J70="","",(K70/J70)/LOOKUP(RIGHT($D$2,3),定数!$A$6:$A$13,定数!$B$6:$B$13))</f>
        <v>4.039348644533586</v>
      </c>
      <c r="N70" s="43">
        <v>2016</v>
      </c>
      <c r="O70" s="8">
        <v>43570</v>
      </c>
      <c r="P70" s="86">
        <v>109.1</v>
      </c>
      <c r="Q70" s="86"/>
      <c r="R70" s="87">
        <f>IF(P70="","",T70*M70*LOOKUP(RIGHT($D$2,3),定数!$A$6:$A$13,定数!$B$6:$B$13))</f>
        <v>-14945.589984774451</v>
      </c>
      <c r="S70" s="87"/>
      <c r="T70" s="88">
        <f t="shared" si="4"/>
        <v>-37.000000000000455</v>
      </c>
      <c r="U70" s="88"/>
      <c r="V70" s="22">
        <f t="shared" si="1"/>
        <v>0</v>
      </c>
      <c r="W70">
        <f t="shared" si="2"/>
        <v>1</v>
      </c>
      <c r="X70" s="41">
        <f t="shared" si="5"/>
        <v>565858.02656090027</v>
      </c>
      <c r="Y70" s="42">
        <f t="shared" si="6"/>
        <v>0.11959129420921644</v>
      </c>
    </row>
    <row r="71" spans="2:25">
      <c r="B71" s="43">
        <v>63</v>
      </c>
      <c r="C71" s="85">
        <f t="shared" si="0"/>
        <v>483240.74284103455</v>
      </c>
      <c r="D71" s="85"/>
      <c r="E71" s="43">
        <v>2016</v>
      </c>
      <c r="F71" s="8">
        <v>43575</v>
      </c>
      <c r="G71" s="50" t="s">
        <v>4</v>
      </c>
      <c r="H71" s="86">
        <v>109.37</v>
      </c>
      <c r="I71" s="86"/>
      <c r="J71" s="43">
        <v>46</v>
      </c>
      <c r="K71" s="89">
        <f t="shared" si="3"/>
        <v>14497.222285231035</v>
      </c>
      <c r="L71" s="90"/>
      <c r="M71" s="6">
        <f>IF(J71="","",(K71/J71)/LOOKUP(RIGHT($D$2,3),定数!$A$6:$A$13,定数!$B$6:$B$13))</f>
        <v>3.1515700620067468</v>
      </c>
      <c r="N71" s="43">
        <v>2016</v>
      </c>
      <c r="O71" s="8">
        <v>43577</v>
      </c>
      <c r="P71" s="86">
        <v>110.26</v>
      </c>
      <c r="Q71" s="86"/>
      <c r="R71" s="87">
        <f>IF(P71="","",T71*M71*LOOKUP(RIGHT($D$2,3),定数!$A$6:$A$13,定数!$B$6:$B$13))</f>
        <v>28048.973551860065</v>
      </c>
      <c r="S71" s="87"/>
      <c r="T71" s="88">
        <f t="shared" si="4"/>
        <v>89.000000000000057</v>
      </c>
      <c r="U71" s="88"/>
      <c r="V71" s="22">
        <f t="shared" si="1"/>
        <v>1</v>
      </c>
      <c r="W71">
        <f t="shared" si="2"/>
        <v>0</v>
      </c>
      <c r="X71" s="41">
        <f t="shared" si="5"/>
        <v>565858.02656090027</v>
      </c>
      <c r="Y71" s="42">
        <f t="shared" si="6"/>
        <v>0.1460035553829403</v>
      </c>
    </row>
    <row r="72" spans="2:25">
      <c r="B72" s="43">
        <v>64</v>
      </c>
      <c r="C72" s="85">
        <f t="shared" si="0"/>
        <v>511289.71639289462</v>
      </c>
      <c r="D72" s="85"/>
      <c r="E72" s="43">
        <v>2016</v>
      </c>
      <c r="F72" s="8">
        <v>43580</v>
      </c>
      <c r="G72" s="50" t="s">
        <v>4</v>
      </c>
      <c r="H72" s="86">
        <v>111.3</v>
      </c>
      <c r="I72" s="86"/>
      <c r="J72" s="43">
        <v>43</v>
      </c>
      <c r="K72" s="89">
        <f t="shared" si="3"/>
        <v>15338.691491786838</v>
      </c>
      <c r="L72" s="90"/>
      <c r="M72" s="6">
        <f>IF(J72="","",(K72/J72)/LOOKUP(RIGHT($D$2,3),定数!$A$6:$A$13,定数!$B$6:$B$13))</f>
        <v>3.5671375562294974</v>
      </c>
      <c r="N72" s="43">
        <v>2016</v>
      </c>
      <c r="O72" s="8">
        <v>43581</v>
      </c>
      <c r="P72" s="86">
        <v>110.87</v>
      </c>
      <c r="Q72" s="86"/>
      <c r="R72" s="87">
        <f>IF(P72="","",T72*M72*LOOKUP(RIGHT($D$2,3),定数!$A$6:$A$13,定数!$B$6:$B$13))</f>
        <v>-15338.691491786574</v>
      </c>
      <c r="S72" s="87"/>
      <c r="T72" s="88">
        <f t="shared" si="4"/>
        <v>-42.999999999999261</v>
      </c>
      <c r="U72" s="88"/>
      <c r="V72" s="22">
        <f t="shared" si="1"/>
        <v>0</v>
      </c>
      <c r="W72">
        <f t="shared" si="2"/>
        <v>1</v>
      </c>
      <c r="X72" s="41">
        <f t="shared" si="5"/>
        <v>565858.02656090027</v>
      </c>
      <c r="Y72" s="42">
        <f t="shared" si="6"/>
        <v>9.6434631314950114E-2</v>
      </c>
    </row>
    <row r="73" spans="2:25">
      <c r="B73" s="43">
        <v>65</v>
      </c>
      <c r="C73" s="85">
        <f t="shared" si="0"/>
        <v>495951.02490110806</v>
      </c>
      <c r="D73" s="85"/>
      <c r="E73" s="43">
        <v>2016</v>
      </c>
      <c r="F73" s="8">
        <v>43619</v>
      </c>
      <c r="G73" s="50" t="s">
        <v>3</v>
      </c>
      <c r="H73" s="86">
        <v>108.44</v>
      </c>
      <c r="I73" s="86"/>
      <c r="J73" s="43">
        <v>71</v>
      </c>
      <c r="K73" s="89">
        <f t="shared" si="3"/>
        <v>14878.530747033241</v>
      </c>
      <c r="L73" s="90"/>
      <c r="M73" s="6">
        <f>IF(J73="","",(K73/J73)/LOOKUP(RIGHT($D$2,3),定数!$A$6:$A$13,定数!$B$6:$B$13))</f>
        <v>2.0955677108497524</v>
      </c>
      <c r="N73" s="43">
        <v>2016</v>
      </c>
      <c r="O73" s="8">
        <v>43619</v>
      </c>
      <c r="P73" s="86">
        <v>107.53</v>
      </c>
      <c r="Q73" s="86"/>
      <c r="R73" s="87">
        <f>IF(P73="","",T73*M73*LOOKUP(RIGHT($D$2,3),定数!$A$6:$A$13,定数!$B$6:$B$13))</f>
        <v>19069.666168732674</v>
      </c>
      <c r="S73" s="87"/>
      <c r="T73" s="88">
        <f t="shared" si="4"/>
        <v>90.999999999999659</v>
      </c>
      <c r="U73" s="88"/>
      <c r="V73" s="22">
        <f t="shared" si="1"/>
        <v>1</v>
      </c>
      <c r="W73">
        <f t="shared" si="2"/>
        <v>0</v>
      </c>
      <c r="X73" s="41">
        <f t="shared" si="5"/>
        <v>565858.02656090027</v>
      </c>
      <c r="Y73" s="42">
        <f t="shared" si="6"/>
        <v>0.12354159237550111</v>
      </c>
    </row>
    <row r="74" spans="2:25">
      <c r="B74" s="43">
        <v>66</v>
      </c>
      <c r="C74" s="85">
        <f t="shared" ref="C74:C108" si="7">IF(R73="","",C73+R73)</f>
        <v>515020.69106984074</v>
      </c>
      <c r="D74" s="85"/>
      <c r="E74" s="43">
        <v>2016</v>
      </c>
      <c r="F74" s="8">
        <v>43619</v>
      </c>
      <c r="G74" s="50" t="s">
        <v>3</v>
      </c>
      <c r="H74" s="86">
        <v>107.52</v>
      </c>
      <c r="I74" s="86"/>
      <c r="J74" s="43">
        <v>152</v>
      </c>
      <c r="K74" s="89">
        <f t="shared" si="3"/>
        <v>15450.620732095222</v>
      </c>
      <c r="L74" s="90"/>
      <c r="M74" s="6">
        <f>IF(J74="","",(K74/J74)/LOOKUP(RIGHT($D$2,3),定数!$A$6:$A$13,定数!$B$6:$B$13))</f>
        <v>1.016488206058896</v>
      </c>
      <c r="N74" s="43">
        <v>2016</v>
      </c>
      <c r="O74" s="8">
        <v>43632</v>
      </c>
      <c r="P74" s="86">
        <v>105.39</v>
      </c>
      <c r="Q74" s="86"/>
      <c r="R74" s="87">
        <f>IF(P74="","",T74*M74*LOOKUP(RIGHT($D$2,3),定数!$A$6:$A$13,定数!$B$6:$B$13))</f>
        <v>21651.198789054441</v>
      </c>
      <c r="S74" s="87"/>
      <c r="T74" s="88">
        <f t="shared" si="4"/>
        <v>212.99999999999955</v>
      </c>
      <c r="U74" s="88"/>
      <c r="V74" s="22">
        <f t="shared" ref="V74:V108" si="8">IF(T74&lt;&gt;"",IF(T74&gt;0,1+V73,0),"")</f>
        <v>2</v>
      </c>
      <c r="W74">
        <f t="shared" ref="W74" si="9">IF(T74&lt;&gt;"",IF(T74&lt;0,1+W73,0),"")</f>
        <v>0</v>
      </c>
      <c r="X74" s="41">
        <f t="shared" si="5"/>
        <v>565858.02656090027</v>
      </c>
      <c r="Y74" s="42">
        <f t="shared" si="6"/>
        <v>8.9841149378108498E-2</v>
      </c>
    </row>
    <row r="75" spans="2:25">
      <c r="B75" s="43">
        <v>67</v>
      </c>
      <c r="C75" s="85">
        <f t="shared" si="7"/>
        <v>536671.88985889521</v>
      </c>
      <c r="D75" s="85"/>
      <c r="E75" s="43">
        <v>2016</v>
      </c>
      <c r="F75" s="8">
        <v>43633</v>
      </c>
      <c r="G75" s="50" t="s">
        <v>3</v>
      </c>
      <c r="H75" s="86">
        <v>104.11</v>
      </c>
      <c r="I75" s="86"/>
      <c r="J75" s="43">
        <v>73</v>
      </c>
      <c r="K75" s="89">
        <f t="shared" ref="K75:K108" si="10">IF(J75="","",C75*0.03)</f>
        <v>16100.156695766857</v>
      </c>
      <c r="L75" s="90"/>
      <c r="M75" s="6">
        <f>IF(J75="","",(K75/J75)/LOOKUP(RIGHT($D$2,3),定数!$A$6:$A$13,定数!$B$6:$B$13))</f>
        <v>2.2055009172283366</v>
      </c>
      <c r="N75" s="43">
        <v>2016</v>
      </c>
      <c r="O75" s="8">
        <v>43636</v>
      </c>
      <c r="P75" s="86">
        <v>104.84</v>
      </c>
      <c r="Q75" s="86"/>
      <c r="R75" s="87">
        <f>IF(P75="","",T75*M75*LOOKUP(RIGHT($D$2,3),定数!$A$6:$A$13,定数!$B$6:$B$13))</f>
        <v>-16100.156695766944</v>
      </c>
      <c r="S75" s="87"/>
      <c r="T75" s="88">
        <f t="shared" si="4"/>
        <v>-73.000000000000398</v>
      </c>
      <c r="U75" s="88"/>
      <c r="V75" s="22">
        <f t="shared" si="8"/>
        <v>0</v>
      </c>
      <c r="W75">
        <f t="shared" ref="W75:W90" si="11">IF(T75&lt;&gt;"",IF(T75&lt;0,1+W74,0),"")</f>
        <v>1</v>
      </c>
      <c r="X75" s="41">
        <f t="shared" si="5"/>
        <v>565858.02656090027</v>
      </c>
      <c r="Y75" s="42">
        <f t="shared" si="6"/>
        <v>5.1578550328938211E-2</v>
      </c>
    </row>
    <row r="76" spans="2:25">
      <c r="B76" s="43">
        <v>68</v>
      </c>
      <c r="C76" s="85">
        <f t="shared" si="7"/>
        <v>520571.73316312826</v>
      </c>
      <c r="D76" s="85"/>
      <c r="E76" s="43">
        <v>2016</v>
      </c>
      <c r="F76" s="8">
        <v>43644</v>
      </c>
      <c r="G76" s="50" t="s">
        <v>3</v>
      </c>
      <c r="H76" s="86">
        <v>101.61</v>
      </c>
      <c r="I76" s="86"/>
      <c r="J76" s="43">
        <v>43</v>
      </c>
      <c r="K76" s="89">
        <f t="shared" si="10"/>
        <v>15617.151994893848</v>
      </c>
      <c r="L76" s="90"/>
      <c r="M76" s="6">
        <f>IF(J76="","",(K76/J76)/LOOKUP(RIGHT($D$2,3),定数!$A$6:$A$13,定数!$B$6:$B$13))</f>
        <v>3.6318958127660115</v>
      </c>
      <c r="N76" s="43">
        <v>2016</v>
      </c>
      <c r="O76" s="8">
        <v>43644</v>
      </c>
      <c r="P76" s="86">
        <v>102.04</v>
      </c>
      <c r="Q76" s="86"/>
      <c r="R76" s="87">
        <f>IF(P76="","",T76*M76*LOOKUP(RIGHT($D$2,3),定数!$A$6:$A$13,定数!$B$6:$B$13))</f>
        <v>-15617.151994894099</v>
      </c>
      <c r="S76" s="87"/>
      <c r="T76" s="88">
        <f t="shared" ref="T76:T108" si="12">IF(P76="","",IF(G76="買",(P76-H76),(H76-P76))*IF(RIGHT($D$2,3)="JPY",100,10000))</f>
        <v>-43.000000000000682</v>
      </c>
      <c r="U76" s="88"/>
      <c r="V76" s="22">
        <f t="shared" si="8"/>
        <v>0</v>
      </c>
      <c r="W76">
        <f t="shared" si="11"/>
        <v>2</v>
      </c>
      <c r="X76" s="41">
        <f t="shared" ref="X76:X108" si="13">IF(C76&lt;&gt;"",MAX(X75,C76),"")</f>
        <v>565858.02656090027</v>
      </c>
      <c r="Y76" s="42">
        <f t="shared" ref="Y76:Y108" si="14">IF(X76&lt;&gt;"",1-(C76/X76),"")</f>
        <v>8.0031193819070201E-2</v>
      </c>
    </row>
    <row r="77" spans="2:25">
      <c r="B77" s="43">
        <v>69</v>
      </c>
      <c r="C77" s="85">
        <f t="shared" si="7"/>
        <v>504954.58116823417</v>
      </c>
      <c r="D77" s="85"/>
      <c r="E77" s="43">
        <v>2016</v>
      </c>
      <c r="F77" s="8">
        <v>43645</v>
      </c>
      <c r="G77" s="50" t="s">
        <v>4</v>
      </c>
      <c r="H77" s="86">
        <v>102.95</v>
      </c>
      <c r="I77" s="86"/>
      <c r="J77" s="43">
        <v>46</v>
      </c>
      <c r="K77" s="89">
        <f t="shared" si="10"/>
        <v>15148.637435047025</v>
      </c>
      <c r="L77" s="90"/>
      <c r="M77" s="6">
        <f>IF(J77="","",(K77/J77)/LOOKUP(RIGHT($D$2,3),定数!$A$6:$A$13,定数!$B$6:$B$13))</f>
        <v>3.2931820510971797</v>
      </c>
      <c r="N77" s="43">
        <v>2016</v>
      </c>
      <c r="O77" s="8">
        <v>43646</v>
      </c>
      <c r="P77" s="86">
        <v>102.49</v>
      </c>
      <c r="Q77" s="86"/>
      <c r="R77" s="87">
        <f>IF(P77="","",T77*M77*LOOKUP(RIGHT($D$2,3),定数!$A$6:$A$13,定数!$B$6:$B$13))</f>
        <v>-15148.637435047289</v>
      </c>
      <c r="S77" s="87"/>
      <c r="T77" s="88">
        <f t="shared" si="12"/>
        <v>-46.000000000000796</v>
      </c>
      <c r="U77" s="88"/>
      <c r="V77" s="22">
        <f t="shared" si="8"/>
        <v>0</v>
      </c>
      <c r="W77">
        <f t="shared" si="11"/>
        <v>3</v>
      </c>
      <c r="X77" s="41">
        <f t="shared" si="13"/>
        <v>565858.02656090027</v>
      </c>
      <c r="Y77" s="42">
        <f t="shared" si="14"/>
        <v>0.10763025800449855</v>
      </c>
    </row>
    <row r="78" spans="2:25">
      <c r="B78" s="43">
        <v>70</v>
      </c>
      <c r="C78" s="85">
        <f t="shared" si="7"/>
        <v>489805.94373318687</v>
      </c>
      <c r="D78" s="85"/>
      <c r="E78" s="43">
        <v>2016</v>
      </c>
      <c r="F78" s="8">
        <v>43646</v>
      </c>
      <c r="G78" s="50" t="s">
        <v>4</v>
      </c>
      <c r="H78" s="86">
        <v>102.87</v>
      </c>
      <c r="I78" s="86"/>
      <c r="J78" s="43">
        <v>42</v>
      </c>
      <c r="K78" s="89">
        <f t="shared" si="10"/>
        <v>14694.178311995605</v>
      </c>
      <c r="L78" s="90"/>
      <c r="M78" s="6">
        <f>IF(J78="","",(K78/J78)/LOOKUP(RIGHT($D$2,3),定数!$A$6:$A$13,定数!$B$6:$B$13))</f>
        <v>3.4986138838084777</v>
      </c>
      <c r="N78" s="43">
        <v>2016</v>
      </c>
      <c r="O78" s="8">
        <v>43646</v>
      </c>
      <c r="P78" s="86">
        <v>102.45</v>
      </c>
      <c r="Q78" s="86"/>
      <c r="R78" s="87">
        <f>IF(P78="","",T78*M78*LOOKUP(RIGHT($D$2,3),定数!$A$6:$A$13,定数!$B$6:$B$13))</f>
        <v>-14694.178311995665</v>
      </c>
      <c r="S78" s="87"/>
      <c r="T78" s="88">
        <f t="shared" si="12"/>
        <v>-42.000000000000171</v>
      </c>
      <c r="U78" s="88"/>
      <c r="V78" s="22">
        <f t="shared" si="8"/>
        <v>0</v>
      </c>
      <c r="W78">
        <f t="shared" si="11"/>
        <v>4</v>
      </c>
      <c r="X78" s="41">
        <f t="shared" si="13"/>
        <v>565858.02656090027</v>
      </c>
      <c r="Y78" s="42">
        <f t="shared" si="14"/>
        <v>0.13440135026436406</v>
      </c>
    </row>
    <row r="79" spans="2:25">
      <c r="B79" s="43">
        <v>71</v>
      </c>
      <c r="C79" s="85">
        <f t="shared" si="7"/>
        <v>475111.76542119123</v>
      </c>
      <c r="D79" s="85"/>
      <c r="E79" s="43">
        <v>2016</v>
      </c>
      <c r="F79" s="8">
        <v>43646</v>
      </c>
      <c r="G79" s="50" t="s">
        <v>4</v>
      </c>
      <c r="H79" s="86">
        <v>103.25</v>
      </c>
      <c r="I79" s="86"/>
      <c r="J79" s="43">
        <v>90</v>
      </c>
      <c r="K79" s="89">
        <f t="shared" si="10"/>
        <v>14253.352962635736</v>
      </c>
      <c r="L79" s="90"/>
      <c r="M79" s="6">
        <f>IF(J79="","",(K79/J79)/LOOKUP(RIGHT($D$2,3),定数!$A$6:$A$13,定数!$B$6:$B$13))</f>
        <v>1.583705884737304</v>
      </c>
      <c r="N79" s="43">
        <v>2016</v>
      </c>
      <c r="O79" s="8">
        <v>43650</v>
      </c>
      <c r="P79" s="86">
        <v>102.35</v>
      </c>
      <c r="Q79" s="86"/>
      <c r="R79" s="87">
        <f>IF(P79="","",T79*M79*LOOKUP(RIGHT($D$2,3),定数!$A$6:$A$13,定数!$B$6:$B$13))</f>
        <v>-14253.352962635827</v>
      </c>
      <c r="S79" s="87"/>
      <c r="T79" s="88">
        <f t="shared" si="12"/>
        <v>-90.000000000000568</v>
      </c>
      <c r="U79" s="88"/>
      <c r="V79" s="22">
        <f t="shared" si="8"/>
        <v>0</v>
      </c>
      <c r="W79">
        <f t="shared" si="11"/>
        <v>5</v>
      </c>
      <c r="X79" s="41">
        <f t="shared" si="13"/>
        <v>565858.02656090027</v>
      </c>
      <c r="Y79" s="42">
        <f t="shared" si="14"/>
        <v>0.16036930975643326</v>
      </c>
    </row>
    <row r="80" spans="2:25">
      <c r="B80" s="43">
        <v>72</v>
      </c>
      <c r="C80" s="85">
        <f t="shared" si="7"/>
        <v>460858.41245855542</v>
      </c>
      <c r="D80" s="85"/>
      <c r="E80" s="43">
        <v>2016</v>
      </c>
      <c r="F80" s="8">
        <v>43651</v>
      </c>
      <c r="G80" s="50" t="s">
        <v>3</v>
      </c>
      <c r="H80" s="86">
        <v>102.25</v>
      </c>
      <c r="I80" s="86"/>
      <c r="J80" s="43">
        <v>35</v>
      </c>
      <c r="K80" s="89">
        <f t="shared" si="10"/>
        <v>13825.752373756663</v>
      </c>
      <c r="L80" s="90"/>
      <c r="M80" s="6">
        <f>IF(J80="","",(K80/J80)/LOOKUP(RIGHT($D$2,3),定数!$A$6:$A$13,定数!$B$6:$B$13))</f>
        <v>3.9502149639304753</v>
      </c>
      <c r="N80" s="43">
        <v>2016</v>
      </c>
      <c r="O80" s="8">
        <v>43651</v>
      </c>
      <c r="P80" s="86">
        <v>101.77</v>
      </c>
      <c r="Q80" s="86"/>
      <c r="R80" s="87">
        <f>IF(P80="","",T80*M80*LOOKUP(RIGHT($D$2,3),定数!$A$6:$A$13,定数!$B$6:$B$13))</f>
        <v>18961.031826866441</v>
      </c>
      <c r="S80" s="87"/>
      <c r="T80" s="88">
        <f t="shared" si="12"/>
        <v>48.000000000000398</v>
      </c>
      <c r="U80" s="88"/>
      <c r="V80" s="22">
        <f t="shared" si="8"/>
        <v>1</v>
      </c>
      <c r="W80">
        <f t="shared" si="11"/>
        <v>0</v>
      </c>
      <c r="X80" s="41">
        <f t="shared" si="13"/>
        <v>565858.02656090027</v>
      </c>
      <c r="Y80" s="42">
        <f t="shared" si="14"/>
        <v>0.18555823046374031</v>
      </c>
    </row>
    <row r="81" spans="2:25">
      <c r="B81" s="43">
        <v>73</v>
      </c>
      <c r="C81" s="85">
        <f t="shared" si="7"/>
        <v>479819.44428542187</v>
      </c>
      <c r="D81" s="85"/>
      <c r="E81" s="43">
        <v>2016</v>
      </c>
      <c r="F81" s="8">
        <v>43654</v>
      </c>
      <c r="G81" s="50" t="s">
        <v>3</v>
      </c>
      <c r="H81" s="86">
        <v>100.59</v>
      </c>
      <c r="I81" s="86"/>
      <c r="J81" s="43">
        <v>62</v>
      </c>
      <c r="K81" s="89">
        <f t="shared" si="10"/>
        <v>14394.583328562656</v>
      </c>
      <c r="L81" s="90"/>
      <c r="M81" s="6">
        <f>IF(J81="","",(K81/J81)/LOOKUP(RIGHT($D$2,3),定数!$A$6:$A$13,定数!$B$6:$B$13))</f>
        <v>2.3217069884778478</v>
      </c>
      <c r="N81" s="43">
        <v>2016</v>
      </c>
      <c r="O81" s="8">
        <v>43654</v>
      </c>
      <c r="P81" s="86">
        <v>101.21</v>
      </c>
      <c r="Q81" s="86"/>
      <c r="R81" s="87">
        <f>IF(P81="","",T81*M81*LOOKUP(RIGHT($D$2,3),定数!$A$6:$A$13,定数!$B$6:$B$13))</f>
        <v>-14394.583328562434</v>
      </c>
      <c r="S81" s="87"/>
      <c r="T81" s="88">
        <f t="shared" si="12"/>
        <v>-61.999999999999034</v>
      </c>
      <c r="U81" s="88"/>
      <c r="V81" s="22">
        <f t="shared" si="8"/>
        <v>0</v>
      </c>
      <c r="W81">
        <f t="shared" si="11"/>
        <v>1</v>
      </c>
      <c r="X81" s="41">
        <f t="shared" si="13"/>
        <v>565858.02656090027</v>
      </c>
      <c r="Y81" s="42">
        <f t="shared" si="14"/>
        <v>0.15204976908853396</v>
      </c>
    </row>
    <row r="82" spans="2:25">
      <c r="B82" s="43">
        <v>74</v>
      </c>
      <c r="C82" s="85">
        <f t="shared" si="7"/>
        <v>465424.86095685943</v>
      </c>
      <c r="D82" s="85"/>
      <c r="E82" s="43">
        <v>2016</v>
      </c>
      <c r="F82" s="8">
        <v>43660</v>
      </c>
      <c r="G82" s="50" t="s">
        <v>4</v>
      </c>
      <c r="H82" s="86">
        <v>104.8</v>
      </c>
      <c r="I82" s="86"/>
      <c r="J82" s="43">
        <v>75</v>
      </c>
      <c r="K82" s="89">
        <f t="shared" si="10"/>
        <v>13962.745828705782</v>
      </c>
      <c r="L82" s="90"/>
      <c r="M82" s="6">
        <f>IF(J82="","",(K82/J82)/LOOKUP(RIGHT($D$2,3),定数!$A$6:$A$13,定数!$B$6:$B$13))</f>
        <v>1.8616994438274375</v>
      </c>
      <c r="N82" s="43">
        <v>2016</v>
      </c>
      <c r="O82" s="8">
        <v>43661</v>
      </c>
      <c r="P82" s="86">
        <v>106.01</v>
      </c>
      <c r="Q82" s="86"/>
      <c r="R82" s="87">
        <f>IF(P82="","",T82*M82*LOOKUP(RIGHT($D$2,3),定数!$A$6:$A$13,定数!$B$6:$B$13))</f>
        <v>22526.563270312141</v>
      </c>
      <c r="S82" s="87"/>
      <c r="T82" s="88">
        <f t="shared" si="12"/>
        <v>121.0000000000008</v>
      </c>
      <c r="U82" s="88"/>
      <c r="V82" s="22">
        <f t="shared" si="8"/>
        <v>1</v>
      </c>
      <c r="W82">
        <f t="shared" si="11"/>
        <v>0</v>
      </c>
      <c r="X82" s="41">
        <f t="shared" si="13"/>
        <v>565858.02656090027</v>
      </c>
      <c r="Y82" s="42">
        <f t="shared" si="14"/>
        <v>0.17748827601587758</v>
      </c>
    </row>
    <row r="83" spans="2:25">
      <c r="B83" s="43">
        <v>75</v>
      </c>
      <c r="C83" s="85">
        <f t="shared" si="7"/>
        <v>487951.42422717158</v>
      </c>
      <c r="D83" s="85"/>
      <c r="E83" s="43">
        <v>2016</v>
      </c>
      <c r="F83" s="8">
        <v>43664</v>
      </c>
      <c r="G83" s="50" t="s">
        <v>4</v>
      </c>
      <c r="H83" s="86">
        <v>106.21</v>
      </c>
      <c r="I83" s="86"/>
      <c r="J83" s="43">
        <v>95</v>
      </c>
      <c r="K83" s="89">
        <f t="shared" si="10"/>
        <v>14638.542726815147</v>
      </c>
      <c r="L83" s="90"/>
      <c r="M83" s="6">
        <f>IF(J83="","",(K83/J83)/LOOKUP(RIGHT($D$2,3),定数!$A$6:$A$13,定数!$B$6:$B$13))</f>
        <v>1.5408992344015946</v>
      </c>
      <c r="N83" s="43">
        <v>2016</v>
      </c>
      <c r="O83" s="8">
        <v>43671</v>
      </c>
      <c r="P83" s="86">
        <v>105.26</v>
      </c>
      <c r="Q83" s="86"/>
      <c r="R83" s="87">
        <f>IF(P83="","",T83*M83*LOOKUP(RIGHT($D$2,3),定数!$A$6:$A$13,定数!$B$6:$B$13))</f>
        <v>-14638.542726814972</v>
      </c>
      <c r="S83" s="87"/>
      <c r="T83" s="88">
        <f t="shared" si="12"/>
        <v>-94.999999999998863</v>
      </c>
      <c r="U83" s="88"/>
      <c r="V83" s="22">
        <f t="shared" si="8"/>
        <v>0</v>
      </c>
      <c r="W83">
        <f t="shared" si="11"/>
        <v>1</v>
      </c>
      <c r="X83" s="41">
        <f t="shared" si="13"/>
        <v>565858.02656090027</v>
      </c>
      <c r="Y83" s="42">
        <f t="shared" si="14"/>
        <v>0.13767870857504572</v>
      </c>
    </row>
    <row r="84" spans="2:25">
      <c r="B84" s="43">
        <v>76</v>
      </c>
      <c r="C84" s="85">
        <f t="shared" si="7"/>
        <v>473312.8815003566</v>
      </c>
      <c r="D84" s="85"/>
      <c r="E84" s="43">
        <v>2016</v>
      </c>
      <c r="F84" s="8">
        <v>43679</v>
      </c>
      <c r="G84" s="50" t="s">
        <v>3</v>
      </c>
      <c r="H84" s="86">
        <v>101.45</v>
      </c>
      <c r="I84" s="86"/>
      <c r="J84" s="43">
        <v>110</v>
      </c>
      <c r="K84" s="89">
        <f t="shared" si="10"/>
        <v>14199.386445010698</v>
      </c>
      <c r="L84" s="90"/>
      <c r="M84" s="6">
        <f>IF(J84="","",(K84/J84)/LOOKUP(RIGHT($D$2,3),定数!$A$6:$A$13,定数!$B$6:$B$13))</f>
        <v>1.2908533131827906</v>
      </c>
      <c r="N84" s="43">
        <v>2016</v>
      </c>
      <c r="O84" s="8">
        <v>43685</v>
      </c>
      <c r="P84" s="86">
        <v>102.55</v>
      </c>
      <c r="Q84" s="86"/>
      <c r="R84" s="87">
        <f>IF(P84="","",T84*M84*LOOKUP(RIGHT($D$2,3),定数!$A$6:$A$13,定数!$B$6:$B$13))</f>
        <v>-14199.386445010623</v>
      </c>
      <c r="S84" s="87"/>
      <c r="T84" s="88">
        <f t="shared" si="12"/>
        <v>-109.99999999999943</v>
      </c>
      <c r="U84" s="88"/>
      <c r="V84" s="22">
        <f t="shared" si="8"/>
        <v>0</v>
      </c>
      <c r="W84">
        <f t="shared" si="11"/>
        <v>2</v>
      </c>
      <c r="X84" s="41">
        <f t="shared" si="13"/>
        <v>565858.02656090027</v>
      </c>
      <c r="Y84" s="42">
        <f t="shared" si="14"/>
        <v>0.16354834731779411</v>
      </c>
    </row>
    <row r="85" spans="2:25">
      <c r="B85" s="43">
        <v>77</v>
      </c>
      <c r="C85" s="85">
        <f t="shared" si="7"/>
        <v>459113.49505534599</v>
      </c>
      <c r="D85" s="85"/>
      <c r="E85" s="43">
        <v>2016</v>
      </c>
      <c r="F85" s="8">
        <v>43693</v>
      </c>
      <c r="G85" s="50" t="s">
        <v>3</v>
      </c>
      <c r="H85" s="86">
        <v>101.05</v>
      </c>
      <c r="I85" s="86"/>
      <c r="J85" s="43">
        <v>25</v>
      </c>
      <c r="K85" s="89">
        <f t="shared" si="10"/>
        <v>13773.40485166038</v>
      </c>
      <c r="L85" s="90"/>
      <c r="M85" s="6">
        <f>IF(J85="","",(K85/J85)/LOOKUP(RIGHT($D$2,3),定数!$A$6:$A$13,定数!$B$6:$B$13))</f>
        <v>5.5093619406641521</v>
      </c>
      <c r="N85" s="43">
        <v>2016</v>
      </c>
      <c r="O85" s="8">
        <v>43693</v>
      </c>
      <c r="P85" s="86">
        <v>100.72</v>
      </c>
      <c r="Q85" s="86"/>
      <c r="R85" s="87">
        <f>IF(P85="","",T85*M85*LOOKUP(RIGHT($D$2,3),定数!$A$6:$A$13,定数!$B$6:$B$13))</f>
        <v>18180.894404191607</v>
      </c>
      <c r="S85" s="87"/>
      <c r="T85" s="88">
        <f t="shared" si="12"/>
        <v>32.999999999999829</v>
      </c>
      <c r="U85" s="88"/>
      <c r="V85" s="22">
        <f t="shared" si="8"/>
        <v>1</v>
      </c>
      <c r="W85">
        <f t="shared" si="11"/>
        <v>0</v>
      </c>
      <c r="X85" s="41">
        <f t="shared" si="13"/>
        <v>565858.02656090027</v>
      </c>
      <c r="Y85" s="42">
        <f t="shared" si="14"/>
        <v>0.18864189689826005</v>
      </c>
    </row>
    <row r="86" spans="2:25">
      <c r="B86" s="43">
        <v>78</v>
      </c>
      <c r="C86" s="85">
        <f t="shared" si="7"/>
        <v>477294.38945953758</v>
      </c>
      <c r="D86" s="85"/>
      <c r="E86" s="43">
        <v>2016</v>
      </c>
      <c r="F86" s="8">
        <v>43695</v>
      </c>
      <c r="G86" s="50" t="s">
        <v>3</v>
      </c>
      <c r="H86" s="86">
        <v>100.01</v>
      </c>
      <c r="I86" s="86"/>
      <c r="J86" s="43">
        <v>48</v>
      </c>
      <c r="K86" s="89">
        <f t="shared" si="10"/>
        <v>14318.831683786128</v>
      </c>
      <c r="L86" s="90"/>
      <c r="M86" s="6">
        <f>IF(J86="","",(K86/J86)/LOOKUP(RIGHT($D$2,3),定数!$A$6:$A$13,定数!$B$6:$B$13))</f>
        <v>2.98308993412211</v>
      </c>
      <c r="N86" s="43">
        <v>2016</v>
      </c>
      <c r="O86" s="8">
        <v>43698</v>
      </c>
      <c r="P86" s="86">
        <v>100.49</v>
      </c>
      <c r="Q86" s="86"/>
      <c r="R86" s="87">
        <f>IF(P86="","",T86*M86*LOOKUP(RIGHT($D$2,3),定数!$A$6:$A$13,定数!$B$6:$B$13))</f>
        <v>-14318.831683785822</v>
      </c>
      <c r="S86" s="87"/>
      <c r="T86" s="88">
        <f t="shared" si="12"/>
        <v>-47.999999999998977</v>
      </c>
      <c r="U86" s="88"/>
      <c r="V86" s="22">
        <f t="shared" si="8"/>
        <v>0</v>
      </c>
      <c r="W86">
        <f t="shared" si="11"/>
        <v>1</v>
      </c>
      <c r="X86" s="41">
        <f t="shared" si="13"/>
        <v>565858.02656090027</v>
      </c>
      <c r="Y86" s="42">
        <f t="shared" si="14"/>
        <v>0.15651211601543136</v>
      </c>
    </row>
    <row r="87" spans="2:25">
      <c r="B87" s="43">
        <v>79</v>
      </c>
      <c r="C87" s="85">
        <f t="shared" si="7"/>
        <v>462975.55777575175</v>
      </c>
      <c r="D87" s="85"/>
      <c r="E87" s="43">
        <v>2016</v>
      </c>
      <c r="F87" s="8">
        <v>43727</v>
      </c>
      <c r="G87" s="50" t="s">
        <v>3</v>
      </c>
      <c r="H87" s="86">
        <v>101.98</v>
      </c>
      <c r="I87" s="86"/>
      <c r="J87" s="43">
        <v>28</v>
      </c>
      <c r="K87" s="89">
        <f t="shared" si="10"/>
        <v>13889.266733272552</v>
      </c>
      <c r="L87" s="90"/>
      <c r="M87" s="6">
        <f>IF(J87="","",(K87/J87)/LOOKUP(RIGHT($D$2,3),定数!$A$6:$A$13,定数!$B$6:$B$13))</f>
        <v>4.9604524047401979</v>
      </c>
      <c r="N87" s="43">
        <v>2016</v>
      </c>
      <c r="O87" s="8">
        <v>43729</v>
      </c>
      <c r="P87" s="86">
        <v>101.37</v>
      </c>
      <c r="Q87" s="86"/>
      <c r="R87" s="87">
        <f>IF(P87="","",T87*M87*LOOKUP(RIGHT($D$2,3),定数!$A$6:$A$13,定数!$B$6:$B$13))</f>
        <v>30258.75966891518</v>
      </c>
      <c r="S87" s="87"/>
      <c r="T87" s="88">
        <f t="shared" si="12"/>
        <v>60.999999999999943</v>
      </c>
      <c r="U87" s="88"/>
      <c r="V87" s="22">
        <f t="shared" si="8"/>
        <v>1</v>
      </c>
      <c r="W87">
        <f t="shared" si="11"/>
        <v>0</v>
      </c>
      <c r="X87" s="41">
        <f t="shared" si="13"/>
        <v>565858.02656090027</v>
      </c>
      <c r="Y87" s="42">
        <f t="shared" si="14"/>
        <v>0.18181675253496798</v>
      </c>
    </row>
    <row r="88" spans="2:25">
      <c r="B88" s="43">
        <v>80</v>
      </c>
      <c r="C88" s="85">
        <f t="shared" si="7"/>
        <v>493234.31744466693</v>
      </c>
      <c r="D88" s="85"/>
      <c r="E88" s="43">
        <v>2016</v>
      </c>
      <c r="F88" s="8">
        <v>43741</v>
      </c>
      <c r="G88" s="50" t="s">
        <v>4</v>
      </c>
      <c r="H88" s="86">
        <v>101.67</v>
      </c>
      <c r="I88" s="86"/>
      <c r="J88" s="43">
        <v>37</v>
      </c>
      <c r="K88" s="89">
        <f t="shared" si="10"/>
        <v>14797.029523340007</v>
      </c>
      <c r="L88" s="90"/>
      <c r="M88" s="6">
        <f>IF(J88="","",(K88/J88)/LOOKUP(RIGHT($D$2,3),定数!$A$6:$A$13,定数!$B$6:$B$13))</f>
        <v>3.9991971684702721</v>
      </c>
      <c r="N88" s="43">
        <v>2016</v>
      </c>
      <c r="O88" s="8">
        <v>43742</v>
      </c>
      <c r="P88" s="86">
        <v>102.19</v>
      </c>
      <c r="Q88" s="86"/>
      <c r="R88" s="87">
        <f>IF(P88="","",T88*M88*LOOKUP(RIGHT($D$2,3),定数!$A$6:$A$13,定数!$B$6:$B$13))</f>
        <v>20795.825276045256</v>
      </c>
      <c r="S88" s="87"/>
      <c r="T88" s="88">
        <f t="shared" si="12"/>
        <v>51.999999999999602</v>
      </c>
      <c r="U88" s="88"/>
      <c r="V88" s="22">
        <f t="shared" si="8"/>
        <v>2</v>
      </c>
      <c r="W88">
        <f t="shared" si="11"/>
        <v>0</v>
      </c>
      <c r="X88" s="41">
        <f t="shared" si="13"/>
        <v>565858.02656090027</v>
      </c>
      <c r="Y88" s="42">
        <f t="shared" si="14"/>
        <v>0.12834263314707484</v>
      </c>
    </row>
    <row r="89" spans="2:25">
      <c r="B89" s="43">
        <v>81</v>
      </c>
      <c r="C89" s="85">
        <f t="shared" si="7"/>
        <v>514030.14272071217</v>
      </c>
      <c r="D89" s="85"/>
      <c r="E89" s="43">
        <v>2016</v>
      </c>
      <c r="F89" s="8">
        <v>43757</v>
      </c>
      <c r="G89" s="50" t="s">
        <v>3</v>
      </c>
      <c r="H89" s="86">
        <v>103.7</v>
      </c>
      <c r="I89" s="86"/>
      <c r="J89" s="43">
        <v>26</v>
      </c>
      <c r="K89" s="89">
        <f t="shared" si="10"/>
        <v>15420.904281621364</v>
      </c>
      <c r="L89" s="90"/>
      <c r="M89" s="6">
        <f>IF(J89="","",(K89/J89)/LOOKUP(RIGHT($D$2,3),定数!$A$6:$A$13,定数!$B$6:$B$13))</f>
        <v>5.9311170313928328</v>
      </c>
      <c r="N89" s="43">
        <v>2016</v>
      </c>
      <c r="O89" s="8">
        <v>43757</v>
      </c>
      <c r="P89" s="86">
        <v>103.36</v>
      </c>
      <c r="Q89" s="86"/>
      <c r="R89" s="87">
        <f>IF(P89="","",T89*M89*LOOKUP(RIGHT($D$2,3),定数!$A$6:$A$13,定数!$B$6:$B$13))</f>
        <v>20165.797906735832</v>
      </c>
      <c r="S89" s="87"/>
      <c r="T89" s="88">
        <f t="shared" si="12"/>
        <v>34.000000000000341</v>
      </c>
      <c r="U89" s="88"/>
      <c r="V89" s="22">
        <f t="shared" si="8"/>
        <v>3</v>
      </c>
      <c r="W89">
        <f t="shared" si="11"/>
        <v>0</v>
      </c>
      <c r="X89" s="41">
        <f t="shared" si="13"/>
        <v>565858.02656090027</v>
      </c>
      <c r="Y89" s="42">
        <f t="shared" si="14"/>
        <v>9.1591673895978776E-2</v>
      </c>
    </row>
    <row r="90" spans="2:25">
      <c r="B90" s="43">
        <v>82</v>
      </c>
      <c r="C90" s="85">
        <f t="shared" si="7"/>
        <v>534195.94062744803</v>
      </c>
      <c r="D90" s="85"/>
      <c r="E90" s="43">
        <v>2016</v>
      </c>
      <c r="F90" s="8">
        <v>43762</v>
      </c>
      <c r="G90" s="50" t="s">
        <v>4</v>
      </c>
      <c r="H90" s="86">
        <v>104.07</v>
      </c>
      <c r="I90" s="86"/>
      <c r="J90" s="43">
        <v>23</v>
      </c>
      <c r="K90" s="89">
        <f t="shared" si="10"/>
        <v>16025.87821882344</v>
      </c>
      <c r="L90" s="90"/>
      <c r="M90" s="6">
        <f>IF(J90="","",(K90/J90)/LOOKUP(RIGHT($D$2,3),定数!$A$6:$A$13,定数!$B$6:$B$13))</f>
        <v>6.9677731386188873</v>
      </c>
      <c r="N90" s="43">
        <v>2016</v>
      </c>
      <c r="O90" s="8">
        <v>43743</v>
      </c>
      <c r="P90" s="86">
        <v>104.56</v>
      </c>
      <c r="Q90" s="86"/>
      <c r="R90" s="87">
        <f>IF(P90="","",T90*M90*LOOKUP(RIGHT($D$2,3),定数!$A$6:$A$13,定数!$B$6:$B$13))</f>
        <v>34142.088379233181</v>
      </c>
      <c r="S90" s="87"/>
      <c r="T90" s="88">
        <f t="shared" si="12"/>
        <v>49.000000000000909</v>
      </c>
      <c r="U90" s="88"/>
      <c r="V90" s="22">
        <f t="shared" si="8"/>
        <v>4</v>
      </c>
      <c r="W90">
        <f t="shared" si="11"/>
        <v>0</v>
      </c>
      <c r="X90" s="41">
        <f t="shared" si="13"/>
        <v>565858.02656090027</v>
      </c>
      <c r="Y90" s="42">
        <f t="shared" si="14"/>
        <v>5.5954116487282213E-2</v>
      </c>
    </row>
    <row r="91" spans="2:25">
      <c r="B91" s="43">
        <v>83</v>
      </c>
      <c r="C91" s="85">
        <f t="shared" si="7"/>
        <v>568338.02900668117</v>
      </c>
      <c r="D91" s="85"/>
      <c r="E91" s="43">
        <v>2016</v>
      </c>
      <c r="F91" s="8">
        <v>43765</v>
      </c>
      <c r="G91" s="50" t="s">
        <v>4</v>
      </c>
      <c r="H91" s="86">
        <v>104.76</v>
      </c>
      <c r="I91" s="86"/>
      <c r="J91" s="43">
        <v>33</v>
      </c>
      <c r="K91" s="89">
        <f t="shared" si="10"/>
        <v>17050.140870200434</v>
      </c>
      <c r="L91" s="90"/>
      <c r="M91" s="6">
        <f>IF(J91="","",(K91/J91)/LOOKUP(RIGHT($D$2,3),定数!$A$6:$A$13,定数!$B$6:$B$13))</f>
        <v>5.1667093546061915</v>
      </c>
      <c r="N91" s="43">
        <v>2016</v>
      </c>
      <c r="O91" s="8">
        <v>43766</v>
      </c>
      <c r="P91" s="86">
        <v>105.43</v>
      </c>
      <c r="Q91" s="86"/>
      <c r="R91" s="87">
        <f>IF(P91="","",T91*M91*LOOKUP(RIGHT($D$2,3),定数!$A$6:$A$13,定数!$B$6:$B$13))</f>
        <v>34616.952675861568</v>
      </c>
      <c r="S91" s="87"/>
      <c r="T91" s="88">
        <f t="shared" si="12"/>
        <v>67.000000000000171</v>
      </c>
      <c r="U91" s="88"/>
      <c r="V91" s="22">
        <f t="shared" si="8"/>
        <v>5</v>
      </c>
      <c r="W91">
        <f t="shared" ref="W91:W106" si="15">IF(T91&lt;&gt;"",IF(T91&lt;0,1+W90,0),"")</f>
        <v>0</v>
      </c>
      <c r="X91" s="41">
        <f t="shared" si="13"/>
        <v>568338.02900668117</v>
      </c>
      <c r="Y91" s="42">
        <f t="shared" si="14"/>
        <v>0</v>
      </c>
    </row>
    <row r="92" spans="2:25">
      <c r="B92" s="43">
        <v>84</v>
      </c>
      <c r="C92" s="85">
        <f t="shared" si="7"/>
        <v>602954.98168254271</v>
      </c>
      <c r="D92" s="85"/>
      <c r="E92" s="43">
        <v>2016</v>
      </c>
      <c r="F92" s="8">
        <v>43777</v>
      </c>
      <c r="G92" s="50" t="s">
        <v>4</v>
      </c>
      <c r="H92" s="86">
        <v>104.56</v>
      </c>
      <c r="I92" s="86"/>
      <c r="J92" s="43">
        <v>23</v>
      </c>
      <c r="K92" s="89">
        <f t="shared" si="10"/>
        <v>18088.649450476281</v>
      </c>
      <c r="L92" s="90"/>
      <c r="M92" s="6">
        <f>IF(J92="","",(K92/J92)/LOOKUP(RIGHT($D$2,3),定数!$A$6:$A$13,定数!$B$6:$B$13))</f>
        <v>7.8646301958592524</v>
      </c>
      <c r="N92" s="43">
        <v>2016</v>
      </c>
      <c r="O92" s="8">
        <v>43777</v>
      </c>
      <c r="P92" s="86">
        <v>104.94</v>
      </c>
      <c r="Q92" s="86"/>
      <c r="R92" s="87">
        <f>IF(P92="","",T92*M92*LOOKUP(RIGHT($D$2,3),定数!$A$6:$A$13,定数!$B$6:$B$13))</f>
        <v>29885.594744264803</v>
      </c>
      <c r="S92" s="87"/>
      <c r="T92" s="88">
        <f t="shared" si="12"/>
        <v>37.999999999999545</v>
      </c>
      <c r="U92" s="88"/>
      <c r="V92" s="22">
        <f t="shared" si="8"/>
        <v>6</v>
      </c>
      <c r="W92">
        <f t="shared" si="15"/>
        <v>0</v>
      </c>
      <c r="X92" s="41">
        <f t="shared" si="13"/>
        <v>602954.98168254271</v>
      </c>
      <c r="Y92" s="42">
        <f t="shared" si="14"/>
        <v>0</v>
      </c>
    </row>
    <row r="93" spans="2:25">
      <c r="B93" s="43">
        <v>85</v>
      </c>
      <c r="C93" s="85">
        <f t="shared" si="7"/>
        <v>632840.57642680756</v>
      </c>
      <c r="D93" s="85"/>
      <c r="E93" s="43">
        <v>2016</v>
      </c>
      <c r="F93" s="8">
        <v>43786</v>
      </c>
      <c r="G93" s="50" t="s">
        <v>4</v>
      </c>
      <c r="H93" s="86">
        <v>109.64</v>
      </c>
      <c r="I93" s="86"/>
      <c r="J93" s="43">
        <v>73</v>
      </c>
      <c r="K93" s="89">
        <f t="shared" si="10"/>
        <v>18985.217292804227</v>
      </c>
      <c r="L93" s="90"/>
      <c r="M93" s="6">
        <f>IF(J93="","",(K93/J93)/LOOKUP(RIGHT($D$2,3),定数!$A$6:$A$13,定数!$B$6:$B$13))</f>
        <v>2.6007146976444147</v>
      </c>
      <c r="N93" s="43">
        <v>2016</v>
      </c>
      <c r="O93" s="8">
        <v>43787</v>
      </c>
      <c r="P93" s="86">
        <v>110.86</v>
      </c>
      <c r="Q93" s="86"/>
      <c r="R93" s="87">
        <f>IF(P93="","",T93*M93*LOOKUP(RIGHT($D$2,3),定数!$A$6:$A$13,定数!$B$6:$B$13))</f>
        <v>31728.71931126183</v>
      </c>
      <c r="S93" s="87"/>
      <c r="T93" s="88">
        <f t="shared" si="12"/>
        <v>121.99999999999989</v>
      </c>
      <c r="U93" s="88"/>
      <c r="V93" s="22">
        <f t="shared" si="8"/>
        <v>7</v>
      </c>
      <c r="W93">
        <f t="shared" si="15"/>
        <v>0</v>
      </c>
      <c r="X93" s="41">
        <f t="shared" si="13"/>
        <v>632840.57642680756</v>
      </c>
      <c r="Y93" s="42">
        <f t="shared" si="14"/>
        <v>0</v>
      </c>
    </row>
    <row r="94" spans="2:25">
      <c r="B94" s="43">
        <v>86</v>
      </c>
      <c r="C94" s="85">
        <f t="shared" si="7"/>
        <v>664569.29573806934</v>
      </c>
      <c r="D94" s="85"/>
      <c r="E94" s="43">
        <v>2016</v>
      </c>
      <c r="F94" s="8">
        <v>43787</v>
      </c>
      <c r="G94" s="50" t="s">
        <v>4</v>
      </c>
      <c r="H94" s="86">
        <v>110.86</v>
      </c>
      <c r="I94" s="86"/>
      <c r="J94" s="43">
        <v>79</v>
      </c>
      <c r="K94" s="89">
        <f t="shared" si="10"/>
        <v>19937.078872142079</v>
      </c>
      <c r="L94" s="90"/>
      <c r="M94" s="6">
        <f>IF(J94="","",(K94/J94)/LOOKUP(RIGHT($D$2,3),定数!$A$6:$A$13,定数!$B$6:$B$13))</f>
        <v>2.5236808698914022</v>
      </c>
      <c r="N94" s="43">
        <v>2016</v>
      </c>
      <c r="O94" s="8">
        <v>43792</v>
      </c>
      <c r="P94" s="86">
        <v>112.41</v>
      </c>
      <c r="Q94" s="86"/>
      <c r="R94" s="87">
        <f>IF(P94="","",T94*M94*LOOKUP(RIGHT($D$2,3),定数!$A$6:$A$13,定数!$B$6:$B$13))</f>
        <v>39117.053483316668</v>
      </c>
      <c r="S94" s="87"/>
      <c r="T94" s="88">
        <f t="shared" si="12"/>
        <v>154.99999999999972</v>
      </c>
      <c r="U94" s="88"/>
      <c r="V94" s="22">
        <f t="shared" si="8"/>
        <v>8</v>
      </c>
      <c r="W94">
        <f t="shared" si="15"/>
        <v>0</v>
      </c>
      <c r="X94" s="41">
        <f t="shared" si="13"/>
        <v>664569.29573806934</v>
      </c>
      <c r="Y94" s="42">
        <f t="shared" si="14"/>
        <v>0</v>
      </c>
    </row>
    <row r="95" spans="2:25">
      <c r="B95" s="43">
        <v>87</v>
      </c>
      <c r="C95" s="85">
        <f t="shared" si="7"/>
        <v>703686.34922138602</v>
      </c>
      <c r="D95" s="85"/>
      <c r="E95" s="43">
        <v>2017</v>
      </c>
      <c r="F95" s="8">
        <v>43468</v>
      </c>
      <c r="G95" s="50" t="s">
        <v>4</v>
      </c>
      <c r="H95" s="86">
        <v>118.21</v>
      </c>
      <c r="I95" s="86"/>
      <c r="J95" s="43">
        <v>91</v>
      </c>
      <c r="K95" s="89">
        <f t="shared" si="10"/>
        <v>21110.590476641581</v>
      </c>
      <c r="L95" s="90"/>
      <c r="M95" s="6">
        <f>IF(J95="","",(K95/J95)/LOOKUP(RIGHT($D$2,3),定数!$A$6:$A$13,定数!$B$6:$B$13))</f>
        <v>2.3198451073232507</v>
      </c>
      <c r="N95" s="43">
        <v>2017</v>
      </c>
      <c r="O95" s="8">
        <v>43468</v>
      </c>
      <c r="P95" s="86">
        <v>117.3</v>
      </c>
      <c r="Q95" s="86"/>
      <c r="R95" s="87">
        <f>IF(P95="","",T95*M95*LOOKUP(RIGHT($D$2,3),定数!$A$6:$A$13,定数!$B$6:$B$13))</f>
        <v>-21110.590476641501</v>
      </c>
      <c r="S95" s="87"/>
      <c r="T95" s="88">
        <f t="shared" si="12"/>
        <v>-90.999999999999659</v>
      </c>
      <c r="U95" s="88"/>
      <c r="V95" s="22">
        <f t="shared" si="8"/>
        <v>0</v>
      </c>
      <c r="W95">
        <f t="shared" si="15"/>
        <v>1</v>
      </c>
      <c r="X95" s="41">
        <f t="shared" si="13"/>
        <v>703686.34922138602</v>
      </c>
      <c r="Y95" s="42">
        <f t="shared" si="14"/>
        <v>0</v>
      </c>
    </row>
    <row r="96" spans="2:25">
      <c r="B96" s="43">
        <v>88</v>
      </c>
      <c r="C96" s="85">
        <f t="shared" si="7"/>
        <v>682575.75874474447</v>
      </c>
      <c r="D96" s="85"/>
      <c r="E96" s="43">
        <v>2017</v>
      </c>
      <c r="F96" s="8">
        <v>43478</v>
      </c>
      <c r="G96" s="50" t="s">
        <v>3</v>
      </c>
      <c r="H96" s="86">
        <v>114.53</v>
      </c>
      <c r="I96" s="86"/>
      <c r="J96" s="43">
        <v>54</v>
      </c>
      <c r="K96" s="89">
        <f t="shared" si="10"/>
        <v>20477.272762342334</v>
      </c>
      <c r="L96" s="90"/>
      <c r="M96" s="6">
        <f>IF(J96="","",(K96/J96)/LOOKUP(RIGHT($D$2,3),定数!$A$6:$A$13,定数!$B$6:$B$13))</f>
        <v>3.7920875485819137</v>
      </c>
      <c r="N96" s="43">
        <v>2017</v>
      </c>
      <c r="O96" s="8">
        <v>43478</v>
      </c>
      <c r="P96" s="86">
        <v>115.07</v>
      </c>
      <c r="Q96" s="86"/>
      <c r="R96" s="87">
        <f>IF(P96="","",T96*M96*LOOKUP(RIGHT($D$2,3),定数!$A$6:$A$13,定数!$B$6:$B$13))</f>
        <v>-20477.272762342032</v>
      </c>
      <c r="S96" s="87"/>
      <c r="T96" s="88">
        <f t="shared" si="12"/>
        <v>-53.999999999999204</v>
      </c>
      <c r="U96" s="88"/>
      <c r="V96" s="22">
        <f t="shared" si="8"/>
        <v>0</v>
      </c>
      <c r="W96">
        <f t="shared" si="15"/>
        <v>2</v>
      </c>
      <c r="X96" s="41">
        <f t="shared" si="13"/>
        <v>703686.34922138602</v>
      </c>
      <c r="Y96" s="42">
        <f t="shared" si="14"/>
        <v>2.9999999999999916E-2</v>
      </c>
    </row>
    <row r="97" spans="2:25">
      <c r="B97" s="43">
        <v>89</v>
      </c>
      <c r="C97" s="85">
        <f t="shared" si="7"/>
        <v>662098.48598240246</v>
      </c>
      <c r="D97" s="85"/>
      <c r="E97" s="43">
        <v>2017</v>
      </c>
      <c r="F97" s="8">
        <v>43482</v>
      </c>
      <c r="G97" s="50" t="s">
        <v>3</v>
      </c>
      <c r="H97" s="86">
        <v>113.38</v>
      </c>
      <c r="I97" s="86"/>
      <c r="J97" s="43">
        <v>84</v>
      </c>
      <c r="K97" s="89">
        <f t="shared" si="10"/>
        <v>19862.954579472073</v>
      </c>
      <c r="L97" s="90"/>
      <c r="M97" s="6">
        <f>IF(J97="","",(K97/J97)/LOOKUP(RIGHT($D$2,3),定数!$A$6:$A$13,定数!$B$6:$B$13))</f>
        <v>2.3646374499371516</v>
      </c>
      <c r="N97" s="43">
        <v>2017</v>
      </c>
      <c r="O97" s="8">
        <v>43483</v>
      </c>
      <c r="P97" s="86">
        <v>114.22</v>
      </c>
      <c r="Q97" s="86"/>
      <c r="R97" s="87">
        <f>IF(P97="","",T97*M97*LOOKUP(RIGHT($D$2,3),定数!$A$6:$A$13,定数!$B$6:$B$13))</f>
        <v>-19862.954579472153</v>
      </c>
      <c r="S97" s="87"/>
      <c r="T97" s="88">
        <f t="shared" si="12"/>
        <v>-84.000000000000341</v>
      </c>
      <c r="U97" s="88"/>
      <c r="V97" s="22">
        <f t="shared" si="8"/>
        <v>0</v>
      </c>
      <c r="W97">
        <f t="shared" si="15"/>
        <v>3</v>
      </c>
      <c r="X97" s="41">
        <f t="shared" si="13"/>
        <v>703686.34922138602</v>
      </c>
      <c r="Y97" s="42">
        <f t="shared" si="14"/>
        <v>5.9099999999999486E-2</v>
      </c>
    </row>
    <row r="98" spans="2:25">
      <c r="B98" s="43">
        <v>90</v>
      </c>
      <c r="C98" s="85">
        <f t="shared" si="7"/>
        <v>642235.53140293027</v>
      </c>
      <c r="D98" s="85"/>
      <c r="E98" s="43">
        <v>2017</v>
      </c>
      <c r="F98" s="8">
        <v>43539</v>
      </c>
      <c r="G98" s="50" t="s">
        <v>3</v>
      </c>
      <c r="H98" s="86">
        <v>114.52</v>
      </c>
      <c r="I98" s="86"/>
      <c r="J98" s="43">
        <v>31</v>
      </c>
      <c r="K98" s="89">
        <f t="shared" si="10"/>
        <v>19267.065942087906</v>
      </c>
      <c r="L98" s="90"/>
      <c r="M98" s="6">
        <f>IF(J98="","",(K98/J98)/LOOKUP(RIGHT($D$2,3),定数!$A$6:$A$13,定数!$B$6:$B$13))</f>
        <v>6.2151825619638403</v>
      </c>
      <c r="N98" s="43">
        <v>2017</v>
      </c>
      <c r="O98" s="8">
        <v>43539</v>
      </c>
      <c r="P98" s="86">
        <v>114.09</v>
      </c>
      <c r="Q98" s="86"/>
      <c r="R98" s="87">
        <f>IF(P98="","",T98*M98*LOOKUP(RIGHT($D$2,3),定数!$A$6:$A$13,定数!$B$6:$B$13))</f>
        <v>26725.285016444053</v>
      </c>
      <c r="S98" s="87"/>
      <c r="T98" s="88">
        <f t="shared" si="12"/>
        <v>42.999999999999261</v>
      </c>
      <c r="U98" s="88"/>
      <c r="V98" s="22">
        <f t="shared" si="8"/>
        <v>1</v>
      </c>
      <c r="W98">
        <f t="shared" si="15"/>
        <v>0</v>
      </c>
      <c r="X98" s="41">
        <f t="shared" si="13"/>
        <v>703686.34922138602</v>
      </c>
      <c r="Y98" s="42">
        <f t="shared" si="14"/>
        <v>8.732699999999971E-2</v>
      </c>
    </row>
    <row r="99" spans="2:25">
      <c r="B99" s="43">
        <v>91</v>
      </c>
      <c r="C99" s="85">
        <f t="shared" si="7"/>
        <v>668960.81641937431</v>
      </c>
      <c r="D99" s="85"/>
      <c r="E99" s="43">
        <v>2017</v>
      </c>
      <c r="F99" s="8">
        <v>43545</v>
      </c>
      <c r="G99" s="50" t="s">
        <v>3</v>
      </c>
      <c r="H99" s="86">
        <v>112.42</v>
      </c>
      <c r="I99" s="86"/>
      <c r="J99" s="43">
        <v>36</v>
      </c>
      <c r="K99" s="89">
        <f t="shared" si="10"/>
        <v>20068.824492581229</v>
      </c>
      <c r="L99" s="90"/>
      <c r="M99" s="6">
        <f>IF(J99="","",(K99/J99)/LOOKUP(RIGHT($D$2,3),定数!$A$6:$A$13,定数!$B$6:$B$13))</f>
        <v>5.5746734701614526</v>
      </c>
      <c r="N99" s="43">
        <v>2017</v>
      </c>
      <c r="O99" s="8">
        <v>43545</v>
      </c>
      <c r="P99" s="86">
        <v>111.76</v>
      </c>
      <c r="Q99" s="86"/>
      <c r="R99" s="87">
        <f>IF(P99="","",T99*M99*LOOKUP(RIGHT($D$2,3),定数!$A$6:$A$13,定数!$B$6:$B$13))</f>
        <v>36792.844903065394</v>
      </c>
      <c r="S99" s="87"/>
      <c r="T99" s="88">
        <f t="shared" si="12"/>
        <v>65.999999999999659</v>
      </c>
      <c r="U99" s="88"/>
      <c r="V99" s="22">
        <f t="shared" si="8"/>
        <v>2</v>
      </c>
      <c r="W99">
        <f t="shared" si="15"/>
        <v>0</v>
      </c>
      <c r="X99" s="41">
        <f t="shared" si="13"/>
        <v>703686.34922138602</v>
      </c>
      <c r="Y99" s="42">
        <f t="shared" si="14"/>
        <v>4.934802677419392E-2</v>
      </c>
    </row>
    <row r="100" spans="2:25">
      <c r="B100" s="43">
        <v>92</v>
      </c>
      <c r="C100" s="85">
        <f t="shared" si="7"/>
        <v>705753.66132243967</v>
      </c>
      <c r="D100" s="85"/>
      <c r="E100" s="43">
        <v>2017</v>
      </c>
      <c r="F100" s="8">
        <v>43554</v>
      </c>
      <c r="G100" s="50" t="s">
        <v>4</v>
      </c>
      <c r="H100" s="86">
        <v>111.17</v>
      </c>
      <c r="I100" s="86"/>
      <c r="J100" s="43">
        <v>38</v>
      </c>
      <c r="K100" s="89">
        <f t="shared" si="10"/>
        <v>21172.60983967319</v>
      </c>
      <c r="L100" s="90"/>
      <c r="M100" s="6">
        <f>IF(J100="","",(K100/J100)/LOOKUP(RIGHT($D$2,3),定数!$A$6:$A$13,定数!$B$6:$B$13))</f>
        <v>5.5717394314929445</v>
      </c>
      <c r="N100" s="43">
        <v>2017</v>
      </c>
      <c r="O100" s="8">
        <v>43554</v>
      </c>
      <c r="P100" s="86">
        <v>111.82</v>
      </c>
      <c r="Q100" s="86"/>
      <c r="R100" s="87">
        <f>IF(P100="","",T100*M100*LOOKUP(RIGHT($D$2,3),定数!$A$6:$A$13,定数!$B$6:$B$13))</f>
        <v>36216.306304703663</v>
      </c>
      <c r="S100" s="87"/>
      <c r="T100" s="88">
        <f t="shared" si="12"/>
        <v>64.999999999999147</v>
      </c>
      <c r="U100" s="88"/>
      <c r="V100" s="22">
        <f t="shared" si="8"/>
        <v>3</v>
      </c>
      <c r="W100">
        <f t="shared" si="15"/>
        <v>0</v>
      </c>
      <c r="X100" s="41">
        <f t="shared" si="13"/>
        <v>705753.66132243967</v>
      </c>
      <c r="Y100" s="42">
        <f t="shared" si="14"/>
        <v>0</v>
      </c>
    </row>
    <row r="101" spans="2:25">
      <c r="B101" s="43">
        <v>93</v>
      </c>
      <c r="C101" s="85">
        <f t="shared" si="7"/>
        <v>741969.96762714337</v>
      </c>
      <c r="D101" s="85"/>
      <c r="E101" s="43">
        <v>2017</v>
      </c>
      <c r="F101" s="8">
        <v>43568</v>
      </c>
      <c r="G101" s="50" t="s">
        <v>3</v>
      </c>
      <c r="H101" s="86">
        <v>108.95</v>
      </c>
      <c r="I101" s="86"/>
      <c r="J101" s="43">
        <v>93</v>
      </c>
      <c r="K101" s="89">
        <f t="shared" si="10"/>
        <v>22259.0990288143</v>
      </c>
      <c r="L101" s="90"/>
      <c r="M101" s="6">
        <f>IF(J101="","",(K101/J101)/LOOKUP(RIGHT($D$2,3),定数!$A$6:$A$13,定数!$B$6:$B$13))</f>
        <v>2.3934515084746559</v>
      </c>
      <c r="N101" s="43">
        <v>2017</v>
      </c>
      <c r="O101" s="8">
        <v>43579</v>
      </c>
      <c r="P101" s="86">
        <v>109.88</v>
      </c>
      <c r="Q101" s="86"/>
      <c r="R101" s="87">
        <f>IF(P101="","",T101*M101*LOOKUP(RIGHT($D$2,3),定数!$A$6:$A$13,定数!$B$6:$B$13))</f>
        <v>-22259.099028814122</v>
      </c>
      <c r="S101" s="87"/>
      <c r="T101" s="88">
        <f t="shared" si="12"/>
        <v>-92.999999999999261</v>
      </c>
      <c r="U101" s="88"/>
      <c r="V101" s="22">
        <f t="shared" si="8"/>
        <v>0</v>
      </c>
      <c r="W101">
        <f t="shared" si="15"/>
        <v>1</v>
      </c>
      <c r="X101" s="41">
        <f t="shared" si="13"/>
        <v>741969.96762714337</v>
      </c>
      <c r="Y101" s="42">
        <f t="shared" si="14"/>
        <v>0</v>
      </c>
    </row>
    <row r="102" spans="2:25">
      <c r="B102" s="43">
        <v>94</v>
      </c>
      <c r="C102" s="85">
        <f t="shared" si="7"/>
        <v>719710.86859832925</v>
      </c>
      <c r="D102" s="85"/>
      <c r="E102" s="43">
        <v>2017</v>
      </c>
      <c r="F102" s="8">
        <v>43580</v>
      </c>
      <c r="G102" s="50" t="s">
        <v>4</v>
      </c>
      <c r="H102" s="86">
        <v>109.93</v>
      </c>
      <c r="I102" s="86"/>
      <c r="J102" s="43">
        <v>35</v>
      </c>
      <c r="K102" s="89">
        <f t="shared" si="10"/>
        <v>21591.326057949878</v>
      </c>
      <c r="L102" s="90"/>
      <c r="M102" s="6">
        <f>IF(J102="","",(K102/J102)/LOOKUP(RIGHT($D$2,3),定数!$A$6:$A$13,定数!$B$6:$B$13))</f>
        <v>6.1689503022713943</v>
      </c>
      <c r="N102" s="43">
        <v>2017</v>
      </c>
      <c r="O102" s="8">
        <v>43580</v>
      </c>
      <c r="P102" s="86">
        <v>110.41</v>
      </c>
      <c r="Q102" s="86"/>
      <c r="R102" s="87">
        <f>IF(P102="","",T102*M102*LOOKUP(RIGHT($D$2,3),定数!$A$6:$A$13,定数!$B$6:$B$13))</f>
        <v>29610.961450902061</v>
      </c>
      <c r="S102" s="87"/>
      <c r="T102" s="88">
        <f t="shared" si="12"/>
        <v>47.999999999998977</v>
      </c>
      <c r="U102" s="88"/>
      <c r="V102" s="22">
        <f t="shared" si="8"/>
        <v>1</v>
      </c>
      <c r="W102">
        <f t="shared" si="15"/>
        <v>0</v>
      </c>
      <c r="X102" s="41">
        <f t="shared" si="13"/>
        <v>741969.96762714337</v>
      </c>
      <c r="Y102" s="42">
        <f t="shared" si="14"/>
        <v>2.9999999999999805E-2</v>
      </c>
    </row>
    <row r="103" spans="2:25">
      <c r="B103" s="43">
        <v>95</v>
      </c>
      <c r="C103" s="85">
        <f t="shared" si="7"/>
        <v>749321.8300492313</v>
      </c>
      <c r="D103" s="85"/>
      <c r="E103" s="43">
        <v>2017</v>
      </c>
      <c r="F103" s="8">
        <v>43601</v>
      </c>
      <c r="G103" s="50" t="s">
        <v>3</v>
      </c>
      <c r="H103" s="86">
        <v>113.41</v>
      </c>
      <c r="I103" s="86"/>
      <c r="J103" s="43">
        <v>33</v>
      </c>
      <c r="K103" s="89">
        <f t="shared" si="10"/>
        <v>22479.654901476937</v>
      </c>
      <c r="L103" s="90"/>
      <c r="M103" s="6">
        <f>IF(J103="","",(K103/J103)/LOOKUP(RIGHT($D$2,3),定数!$A$6:$A$13,定数!$B$6:$B$13))</f>
        <v>6.812016636811193</v>
      </c>
      <c r="N103" s="43">
        <v>2017</v>
      </c>
      <c r="O103" s="8">
        <v>43601</v>
      </c>
      <c r="P103" s="86">
        <v>112.94</v>
      </c>
      <c r="Q103" s="86"/>
      <c r="R103" s="87">
        <f>IF(P103="","",T103*M103*LOOKUP(RIGHT($D$2,3),定数!$A$6:$A$13,定数!$B$6:$B$13))</f>
        <v>32016.478193012528</v>
      </c>
      <c r="S103" s="87"/>
      <c r="T103" s="88">
        <f t="shared" si="12"/>
        <v>46.999999999999886</v>
      </c>
      <c r="U103" s="88"/>
      <c r="V103" s="22">
        <f t="shared" si="8"/>
        <v>2</v>
      </c>
      <c r="W103">
        <f t="shared" si="15"/>
        <v>0</v>
      </c>
      <c r="X103" s="41">
        <f t="shared" si="13"/>
        <v>749321.8300492313</v>
      </c>
      <c r="Y103" s="42">
        <f t="shared" si="14"/>
        <v>0</v>
      </c>
    </row>
    <row r="104" spans="2:25">
      <c r="B104" s="43">
        <v>96</v>
      </c>
      <c r="C104" s="85">
        <f t="shared" si="7"/>
        <v>781338.30824224383</v>
      </c>
      <c r="D104" s="85"/>
      <c r="E104" s="43"/>
      <c r="F104" s="8"/>
      <c r="G104" s="43"/>
      <c r="H104" s="86"/>
      <c r="I104" s="86"/>
      <c r="J104" s="43"/>
      <c r="K104" s="89" t="str">
        <f t="shared" si="10"/>
        <v/>
      </c>
      <c r="L104" s="90"/>
      <c r="M104" s="6" t="str">
        <f>IF(J104="","",(K104/J104)/LOOKUP(RIGHT($D$2,3),定数!$A$6:$A$13,定数!$B$6:$B$13))</f>
        <v/>
      </c>
      <c r="N104" s="43"/>
      <c r="O104" s="8"/>
      <c r="P104" s="86"/>
      <c r="Q104" s="86"/>
      <c r="R104" s="87" t="str">
        <f>IF(P104="","",T104*M104*LOOKUP(RIGHT($D$2,3),定数!$A$6:$A$13,定数!$B$6:$B$13))</f>
        <v/>
      </c>
      <c r="S104" s="87"/>
      <c r="T104" s="88" t="str">
        <f t="shared" si="12"/>
        <v/>
      </c>
      <c r="U104" s="88"/>
      <c r="V104" s="22" t="str">
        <f t="shared" si="8"/>
        <v/>
      </c>
      <c r="W104" t="str">
        <f t="shared" si="15"/>
        <v/>
      </c>
      <c r="X104" s="41">
        <f t="shared" si="13"/>
        <v>781338.30824224383</v>
      </c>
      <c r="Y104" s="42">
        <f t="shared" si="14"/>
        <v>0</v>
      </c>
    </row>
    <row r="105" spans="2:25">
      <c r="B105" s="43">
        <v>97</v>
      </c>
      <c r="C105" s="85" t="str">
        <f t="shared" si="7"/>
        <v/>
      </c>
      <c r="D105" s="85"/>
      <c r="E105" s="43"/>
      <c r="F105" s="8"/>
      <c r="G105" s="43"/>
      <c r="H105" s="86"/>
      <c r="I105" s="86"/>
      <c r="J105" s="43"/>
      <c r="K105" s="89" t="str">
        <f t="shared" si="10"/>
        <v/>
      </c>
      <c r="L105" s="90"/>
      <c r="M105" s="6" t="str">
        <f>IF(J105="","",(K105/J105)/LOOKUP(RIGHT($D$2,3),定数!$A$6:$A$13,定数!$B$6:$B$13))</f>
        <v/>
      </c>
      <c r="N105" s="43"/>
      <c r="O105" s="8"/>
      <c r="P105" s="86"/>
      <c r="Q105" s="86"/>
      <c r="R105" s="87" t="str">
        <f>IF(P105="","",T105*M105*LOOKUP(RIGHT($D$2,3),定数!$A$6:$A$13,定数!$B$6:$B$13))</f>
        <v/>
      </c>
      <c r="S105" s="87"/>
      <c r="T105" s="88" t="str">
        <f t="shared" si="12"/>
        <v/>
      </c>
      <c r="U105" s="88"/>
      <c r="V105" s="22" t="str">
        <f t="shared" si="8"/>
        <v/>
      </c>
      <c r="W105" t="str">
        <f t="shared" si="15"/>
        <v/>
      </c>
      <c r="X105" s="41" t="str">
        <f t="shared" si="13"/>
        <v/>
      </c>
      <c r="Y105" s="42" t="str">
        <f t="shared" si="14"/>
        <v/>
      </c>
    </row>
    <row r="106" spans="2:25">
      <c r="B106" s="43">
        <v>98</v>
      </c>
      <c r="C106" s="85" t="str">
        <f t="shared" si="7"/>
        <v/>
      </c>
      <c r="D106" s="85"/>
      <c r="E106" s="43"/>
      <c r="F106" s="8"/>
      <c r="G106" s="43"/>
      <c r="H106" s="86"/>
      <c r="I106" s="86"/>
      <c r="J106" s="43"/>
      <c r="K106" s="89" t="str">
        <f t="shared" si="10"/>
        <v/>
      </c>
      <c r="L106" s="90"/>
      <c r="M106" s="6" t="str">
        <f>IF(J106="","",(K106/J106)/LOOKUP(RIGHT($D$2,3),定数!$A$6:$A$13,定数!$B$6:$B$13))</f>
        <v/>
      </c>
      <c r="N106" s="43"/>
      <c r="O106" s="8"/>
      <c r="P106" s="86"/>
      <c r="Q106" s="86"/>
      <c r="R106" s="87" t="str">
        <f>IF(P106="","",T106*M106*LOOKUP(RIGHT($D$2,3),定数!$A$6:$A$13,定数!$B$6:$B$13))</f>
        <v/>
      </c>
      <c r="S106" s="87"/>
      <c r="T106" s="88" t="str">
        <f t="shared" si="12"/>
        <v/>
      </c>
      <c r="U106" s="88"/>
      <c r="V106" s="22" t="str">
        <f t="shared" si="8"/>
        <v/>
      </c>
      <c r="W106" t="str">
        <f t="shared" si="15"/>
        <v/>
      </c>
      <c r="X106" s="41" t="str">
        <f t="shared" si="13"/>
        <v/>
      </c>
      <c r="Y106" s="42" t="str">
        <f t="shared" si="14"/>
        <v/>
      </c>
    </row>
    <row r="107" spans="2:25">
      <c r="B107" s="43">
        <v>99</v>
      </c>
      <c r="C107" s="85" t="str">
        <f t="shared" si="7"/>
        <v/>
      </c>
      <c r="D107" s="85"/>
      <c r="E107" s="43"/>
      <c r="F107" s="8"/>
      <c r="G107" s="43"/>
      <c r="H107" s="86"/>
      <c r="I107" s="86"/>
      <c r="J107" s="43"/>
      <c r="K107" s="89" t="str">
        <f t="shared" si="10"/>
        <v/>
      </c>
      <c r="L107" s="90"/>
      <c r="M107" s="6" t="str">
        <f>IF(J107="","",(K107/J107)/LOOKUP(RIGHT($D$2,3),定数!$A$6:$A$13,定数!$B$6:$B$13))</f>
        <v/>
      </c>
      <c r="N107" s="43"/>
      <c r="O107" s="8"/>
      <c r="P107" s="86"/>
      <c r="Q107" s="86"/>
      <c r="R107" s="87" t="str">
        <f>IF(P107="","",T107*M107*LOOKUP(RIGHT($D$2,3),定数!$A$6:$A$13,定数!$B$6:$B$13))</f>
        <v/>
      </c>
      <c r="S107" s="87"/>
      <c r="T107" s="88" t="str">
        <f t="shared" si="12"/>
        <v/>
      </c>
      <c r="U107" s="88"/>
      <c r="V107" s="22" t="str">
        <f t="shared" si="8"/>
        <v/>
      </c>
      <c r="W107" t="str">
        <f>IF(T107&lt;&gt;"",IF(T107&lt;0,1+W106,0),"")</f>
        <v/>
      </c>
      <c r="X107" s="41" t="str">
        <f t="shared" si="13"/>
        <v/>
      </c>
      <c r="Y107" s="42" t="str">
        <f t="shared" si="14"/>
        <v/>
      </c>
    </row>
    <row r="108" spans="2:25">
      <c r="B108" s="43">
        <v>100</v>
      </c>
      <c r="C108" s="85" t="str">
        <f t="shared" si="7"/>
        <v/>
      </c>
      <c r="D108" s="85"/>
      <c r="E108" s="43"/>
      <c r="F108" s="8"/>
      <c r="G108" s="43"/>
      <c r="H108" s="86"/>
      <c r="I108" s="86"/>
      <c r="J108" s="43"/>
      <c r="K108" s="89" t="str">
        <f t="shared" si="10"/>
        <v/>
      </c>
      <c r="L108" s="90"/>
      <c r="M108" s="6" t="str">
        <f>IF(J108="","",(K108/J108)/LOOKUP(RIGHT($D$2,3),定数!$A$6:$A$13,定数!$B$6:$B$13))</f>
        <v/>
      </c>
      <c r="N108" s="43"/>
      <c r="O108" s="8"/>
      <c r="P108" s="86"/>
      <c r="Q108" s="86"/>
      <c r="R108" s="87" t="str">
        <f>IF(P108="","",T108*M108*LOOKUP(RIGHT($D$2,3),定数!$A$6:$A$13,定数!$B$6:$B$13))</f>
        <v/>
      </c>
      <c r="S108" s="87"/>
      <c r="T108" s="88" t="str">
        <f t="shared" si="12"/>
        <v/>
      </c>
      <c r="U108" s="88"/>
      <c r="V108" s="22" t="str">
        <f t="shared" si="8"/>
        <v/>
      </c>
      <c r="W108" t="str">
        <f>IF(T108&lt;&gt;"",IF(T108&lt;0,1+W107,0),"")</f>
        <v/>
      </c>
      <c r="X108" s="41" t="str">
        <f t="shared" si="13"/>
        <v/>
      </c>
      <c r="Y108" s="42" t="str">
        <f t="shared" si="14"/>
        <v/>
      </c>
    </row>
    <row r="109" spans="2:25">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23" priority="7" stopIfTrue="1" operator="equal">
      <formula>"買"</formula>
    </cfRule>
    <cfRule type="cellIs" dxfId="22" priority="8" stopIfTrue="1" operator="equal">
      <formula>"売"</formula>
    </cfRule>
  </conditionalFormatting>
  <conditionalFormatting sqref="G9:G11 G14:G45 G47:G108">
    <cfRule type="cellIs" dxfId="21" priority="5" stopIfTrue="1" operator="equal">
      <formula>"買"</formula>
    </cfRule>
    <cfRule type="cellIs" dxfId="20" priority="6"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B2:Y109"/>
  <sheetViews>
    <sheetView zoomScale="120" zoomScaleNormal="120" workbookViewId="0">
      <pane ySplit="8" topLeftCell="A88" activePane="bottomLeft" state="frozen"/>
      <selection pane="bottomLeft" activeCell="E102" sqref="E102"/>
    </sheetView>
  </sheetViews>
  <sheetFormatPr defaultRowHeight="13.2"/>
  <cols>
    <col min="1" max="1" width="2.88671875" customWidth="1"/>
    <col min="2" max="18" width="6.6640625" customWidth="1"/>
    <col min="22" max="22" width="2.6640625" style="22" hidden="1" customWidth="1"/>
    <col min="23" max="23" width="2.5546875" hidden="1" customWidth="1"/>
    <col min="24" max="24" width="0" hidden="1" customWidth="1"/>
  </cols>
  <sheetData>
    <row r="2" spans="2:25">
      <c r="B2" s="51" t="s">
        <v>5</v>
      </c>
      <c r="C2" s="51"/>
      <c r="D2" s="53" t="s">
        <v>63</v>
      </c>
      <c r="E2" s="53"/>
      <c r="F2" s="51" t="s">
        <v>6</v>
      </c>
      <c r="G2" s="51"/>
      <c r="H2" s="55" t="s">
        <v>64</v>
      </c>
      <c r="I2" s="55"/>
      <c r="J2" s="51" t="s">
        <v>7</v>
      </c>
      <c r="K2" s="51"/>
      <c r="L2" s="52">
        <v>500000</v>
      </c>
      <c r="M2" s="53"/>
      <c r="N2" s="51" t="s">
        <v>8</v>
      </c>
      <c r="O2" s="51"/>
      <c r="P2" s="54">
        <f>SUM(L2,D4)</f>
        <v>1296189.2232442861</v>
      </c>
      <c r="Q2" s="55"/>
      <c r="R2" s="1"/>
      <c r="S2" s="1"/>
      <c r="T2" s="1"/>
    </row>
    <row r="3" spans="2:25" ht="57" customHeight="1">
      <c r="B3" s="51" t="s">
        <v>9</v>
      </c>
      <c r="C3" s="51"/>
      <c r="D3" s="56" t="s">
        <v>62</v>
      </c>
      <c r="E3" s="56"/>
      <c r="F3" s="56"/>
      <c r="G3" s="56"/>
      <c r="H3" s="56"/>
      <c r="I3" s="56"/>
      <c r="J3" s="51" t="s">
        <v>10</v>
      </c>
      <c r="K3" s="51"/>
      <c r="L3" s="56" t="s">
        <v>67</v>
      </c>
      <c r="M3" s="57"/>
      <c r="N3" s="57"/>
      <c r="O3" s="57"/>
      <c r="P3" s="57"/>
      <c r="Q3" s="57"/>
      <c r="R3" s="1"/>
      <c r="S3" s="1"/>
    </row>
    <row r="4" spans="2:25">
      <c r="B4" s="51" t="s">
        <v>11</v>
      </c>
      <c r="C4" s="51"/>
      <c r="D4" s="58">
        <f>SUM($R$9:$S$993)</f>
        <v>796189.22324428614</v>
      </c>
      <c r="E4" s="58"/>
      <c r="F4" s="51" t="s">
        <v>12</v>
      </c>
      <c r="G4" s="51"/>
      <c r="H4" s="59">
        <f>SUM($T$9:$U$108)</f>
        <v>475.00000000000722</v>
      </c>
      <c r="I4" s="55"/>
      <c r="J4" s="60" t="s">
        <v>61</v>
      </c>
      <c r="K4" s="60"/>
      <c r="L4" s="54">
        <f>MAX($C$9:$D$990)-C9</f>
        <v>796189.22324428614</v>
      </c>
      <c r="M4" s="54"/>
      <c r="N4" s="60" t="s">
        <v>60</v>
      </c>
      <c r="O4" s="60"/>
      <c r="P4" s="61">
        <f>MAX(Y:Y)</f>
        <v>0.25415873212264339</v>
      </c>
      <c r="Q4" s="61"/>
      <c r="R4" s="1"/>
      <c r="S4" s="1"/>
      <c r="T4" s="1"/>
    </row>
    <row r="5" spans="2:25">
      <c r="B5" s="36" t="s">
        <v>15</v>
      </c>
      <c r="C5" s="2">
        <f>COUNTIF($R$9:$R$990,"&gt;0")</f>
        <v>42</v>
      </c>
      <c r="D5" s="37" t="s">
        <v>16</v>
      </c>
      <c r="E5" s="15">
        <f>COUNTIF($R$9:$R$990,"&lt;0")</f>
        <v>51</v>
      </c>
      <c r="F5" s="37" t="s">
        <v>17</v>
      </c>
      <c r="G5" s="2">
        <f>COUNTIF($R$9:$R$990,"=0")</f>
        <v>0</v>
      </c>
      <c r="H5" s="37" t="s">
        <v>18</v>
      </c>
      <c r="I5" s="3">
        <f>C5/SUM(C5,E5,G5)</f>
        <v>0.45161290322580644</v>
      </c>
      <c r="J5" s="62" t="s">
        <v>19</v>
      </c>
      <c r="K5" s="51"/>
      <c r="L5" s="63">
        <f>MAX(V9:V993)</f>
        <v>5</v>
      </c>
      <c r="M5" s="64"/>
      <c r="N5" s="17" t="s">
        <v>20</v>
      </c>
      <c r="O5" s="9"/>
      <c r="P5" s="63">
        <f>MAX(W9:W993)</f>
        <v>7</v>
      </c>
      <c r="Q5" s="64"/>
      <c r="R5" s="1"/>
      <c r="S5" s="1"/>
      <c r="T5" s="1"/>
    </row>
    <row r="6" spans="2:25">
      <c r="B6" s="11"/>
      <c r="C6" s="13"/>
      <c r="D6" s="14"/>
      <c r="E6" s="10"/>
      <c r="F6" s="11"/>
      <c r="G6" s="10"/>
      <c r="H6" s="11"/>
      <c r="I6" s="16"/>
      <c r="J6" s="11"/>
      <c r="K6" s="11"/>
      <c r="L6" s="10"/>
      <c r="M6" s="10"/>
      <c r="N6" s="12"/>
      <c r="O6" s="12"/>
      <c r="P6" s="10"/>
      <c r="Q6" s="7"/>
      <c r="R6" s="1"/>
      <c r="S6" s="1"/>
      <c r="T6" s="1"/>
    </row>
    <row r="7" spans="2:25">
      <c r="B7" s="65" t="s">
        <v>21</v>
      </c>
      <c r="C7" s="67" t="s">
        <v>22</v>
      </c>
      <c r="D7" s="68"/>
      <c r="E7" s="71" t="s">
        <v>23</v>
      </c>
      <c r="F7" s="72"/>
      <c r="G7" s="72"/>
      <c r="H7" s="72"/>
      <c r="I7" s="73"/>
      <c r="J7" s="74" t="s">
        <v>24</v>
      </c>
      <c r="K7" s="75"/>
      <c r="L7" s="76"/>
      <c r="M7" s="77" t="s">
        <v>25</v>
      </c>
      <c r="N7" s="78" t="s">
        <v>26</v>
      </c>
      <c r="O7" s="79"/>
      <c r="P7" s="79"/>
      <c r="Q7" s="80"/>
      <c r="R7" s="81" t="s">
        <v>27</v>
      </c>
      <c r="S7" s="81"/>
      <c r="T7" s="81"/>
      <c r="U7" s="81"/>
    </row>
    <row r="8" spans="2:25">
      <c r="B8" s="66"/>
      <c r="C8" s="69"/>
      <c r="D8" s="70"/>
      <c r="E8" s="18" t="s">
        <v>28</v>
      </c>
      <c r="F8" s="18" t="s">
        <v>29</v>
      </c>
      <c r="G8" s="18" t="s">
        <v>30</v>
      </c>
      <c r="H8" s="82" t="s">
        <v>31</v>
      </c>
      <c r="I8" s="73"/>
      <c r="J8" s="4" t="s">
        <v>32</v>
      </c>
      <c r="K8" s="83" t="s">
        <v>33</v>
      </c>
      <c r="L8" s="76"/>
      <c r="M8" s="77"/>
      <c r="N8" s="5" t="s">
        <v>28</v>
      </c>
      <c r="O8" s="5" t="s">
        <v>29</v>
      </c>
      <c r="P8" s="84" t="s">
        <v>31</v>
      </c>
      <c r="Q8" s="80"/>
      <c r="R8" s="81" t="s">
        <v>34</v>
      </c>
      <c r="S8" s="81"/>
      <c r="T8" s="81" t="s">
        <v>32</v>
      </c>
      <c r="U8" s="81"/>
      <c r="Y8" t="s">
        <v>59</v>
      </c>
    </row>
    <row r="9" spans="2:25">
      <c r="B9" s="35">
        <v>1</v>
      </c>
      <c r="C9" s="85">
        <f>L2</f>
        <v>500000</v>
      </c>
      <c r="D9" s="85"/>
      <c r="E9" s="35">
        <v>2014</v>
      </c>
      <c r="F9" s="8">
        <v>43565</v>
      </c>
      <c r="G9" s="46" t="s">
        <v>3</v>
      </c>
      <c r="H9" s="86">
        <v>101.63</v>
      </c>
      <c r="I9" s="86"/>
      <c r="J9" s="35">
        <v>38</v>
      </c>
      <c r="K9" s="85">
        <f>IF(J9="","",C9*0.03)</f>
        <v>15000</v>
      </c>
      <c r="L9" s="85"/>
      <c r="M9" s="6">
        <f>IF(J9="","",(K9/J9)/LOOKUP(RIGHT($D$2,3),定数!$A$6:$A$13,定数!$B$6:$B$13))</f>
        <v>3.9473684210526319</v>
      </c>
      <c r="N9" s="35">
        <v>2014</v>
      </c>
      <c r="O9" s="8">
        <v>43569</v>
      </c>
      <c r="P9" s="86">
        <v>102.01</v>
      </c>
      <c r="Q9" s="86"/>
      <c r="R9" s="87">
        <f>IF(P9="","",T9*M9*LOOKUP(RIGHT($D$2,3),定数!$A$6:$A$13,定数!$B$6:$B$13))</f>
        <v>-15000.000000000384</v>
      </c>
      <c r="S9" s="87"/>
      <c r="T9" s="88">
        <f>IF(P9="","",IF(G9="買",(P9-H9),(H9-P9))*IF(RIGHT($D$2,3)="JPY",100,10000))</f>
        <v>-38.000000000000966</v>
      </c>
      <c r="U9" s="88"/>
      <c r="V9" s="1">
        <f>IF(T9&lt;&gt;"",IF(T9&gt;0,1+V8,0),"")</f>
        <v>0</v>
      </c>
      <c r="W9">
        <f>IF(T9&lt;&gt;"",IF(T9&lt;0,1+W8,0),"")</f>
        <v>1</v>
      </c>
    </row>
    <row r="10" spans="2:25">
      <c r="B10" s="35">
        <v>2</v>
      </c>
      <c r="C10" s="85">
        <f t="shared" ref="C10:C73" si="0">IF(R9="","",C9+R9)</f>
        <v>484999.99999999959</v>
      </c>
      <c r="D10" s="85"/>
      <c r="E10" s="35">
        <v>2014</v>
      </c>
      <c r="F10" s="8">
        <v>43572</v>
      </c>
      <c r="G10" s="46" t="s">
        <v>4</v>
      </c>
      <c r="H10" s="86">
        <v>102.28</v>
      </c>
      <c r="I10" s="86"/>
      <c r="J10" s="35">
        <v>28</v>
      </c>
      <c r="K10" s="89">
        <f>IF(J10="","",C10*0.03)</f>
        <v>14549.999999999987</v>
      </c>
      <c r="L10" s="90"/>
      <c r="M10" s="6">
        <f>IF(J10="","",(K10/J10)/LOOKUP(RIGHT($D$2,3),定数!$A$6:$A$13,定数!$B$6:$B$13))</f>
        <v>5.1964285714285667</v>
      </c>
      <c r="N10" s="35">
        <v>2014</v>
      </c>
      <c r="O10" s="8">
        <v>43580</v>
      </c>
      <c r="P10" s="86">
        <v>102</v>
      </c>
      <c r="Q10" s="86"/>
      <c r="R10" s="87">
        <f>IF(P10="","",T10*M10*LOOKUP(RIGHT($D$2,3),定数!$A$6:$A$13,定数!$B$6:$B$13))</f>
        <v>-14550.000000000045</v>
      </c>
      <c r="S10" s="87"/>
      <c r="T10" s="88">
        <f>IF(P10="","",IF(G10="買",(P10-H10),(H10-P10))*IF(RIGHT($D$2,3)="JPY",100,10000))</f>
        <v>-28.000000000000114</v>
      </c>
      <c r="U10" s="88"/>
      <c r="V10" s="22">
        <f t="shared" ref="V10:V73" si="1">IF(T10&lt;&gt;"",IF(T10&gt;0,1+V9,0),"")</f>
        <v>0</v>
      </c>
      <c r="W10">
        <f t="shared" ref="W10:W73" si="2">IF(T10&lt;&gt;"",IF(T10&lt;0,1+W9,0),"")</f>
        <v>2</v>
      </c>
      <c r="X10" s="41">
        <f>IF(C10&lt;&gt;"",MAX(C10,C9),"")</f>
        <v>500000</v>
      </c>
    </row>
    <row r="11" spans="2:25">
      <c r="B11" s="35">
        <v>3</v>
      </c>
      <c r="C11" s="85">
        <f t="shared" ref="C11:C16" si="3">IF(R10="","",C10+R10)</f>
        <v>470449.99999999953</v>
      </c>
      <c r="D11" s="85"/>
      <c r="E11" s="35">
        <v>2014</v>
      </c>
      <c r="F11" s="8">
        <v>43604</v>
      </c>
      <c r="G11" s="47" t="s">
        <v>3</v>
      </c>
      <c r="H11" s="86">
        <v>101.3</v>
      </c>
      <c r="I11" s="86"/>
      <c r="J11" s="35">
        <v>66</v>
      </c>
      <c r="K11" s="89">
        <f t="shared" ref="K11:K74" si="4">IF(J11="","",C11*0.03)</f>
        <v>14113.499999999985</v>
      </c>
      <c r="L11" s="90"/>
      <c r="M11" s="6">
        <f>IF(J11="","",(K11/J11)/LOOKUP(RIGHT($D$2,3),定数!$A$6:$A$13,定数!$B$6:$B$13))</f>
        <v>2.1384090909090885</v>
      </c>
      <c r="N11" s="35">
        <v>2014</v>
      </c>
      <c r="O11" s="8">
        <v>43608</v>
      </c>
      <c r="P11" s="86">
        <v>101.96</v>
      </c>
      <c r="Q11" s="86"/>
      <c r="R11" s="87">
        <f>IF(P11="","",T11*M11*LOOKUP(RIGHT($D$2,3),定数!$A$6:$A$13,定数!$B$6:$B$13))</f>
        <v>-14113.499999999911</v>
      </c>
      <c r="S11" s="87"/>
      <c r="T11" s="88">
        <f>IF(P11="","",IF(G11="買",(P11-H11),(H11-P11))*IF(RIGHT($D$2,3)="JPY",100,10000))</f>
        <v>-65.999999999999659</v>
      </c>
      <c r="U11" s="88"/>
      <c r="V11" s="22">
        <f t="shared" si="1"/>
        <v>0</v>
      </c>
      <c r="W11">
        <f t="shared" si="2"/>
        <v>3</v>
      </c>
      <c r="X11" s="41">
        <f>IF(C11&lt;&gt;"",MAX(X10,C11),"")</f>
        <v>500000</v>
      </c>
      <c r="Y11" s="42">
        <f>IF(X11&lt;&gt;"",1-(C11/X11),"")</f>
        <v>5.910000000000093E-2</v>
      </c>
    </row>
    <row r="12" spans="2:25">
      <c r="B12" s="35">
        <v>4</v>
      </c>
      <c r="C12" s="85">
        <f t="shared" si="3"/>
        <v>456336.49999999965</v>
      </c>
      <c r="D12" s="85"/>
      <c r="E12" s="35">
        <v>2014</v>
      </c>
      <c r="F12" s="8">
        <v>43642</v>
      </c>
      <c r="G12" s="47" t="s">
        <v>3</v>
      </c>
      <c r="H12" s="86">
        <v>101.62</v>
      </c>
      <c r="I12" s="86"/>
      <c r="J12" s="35">
        <v>34</v>
      </c>
      <c r="K12" s="89">
        <f t="shared" si="4"/>
        <v>13690.094999999988</v>
      </c>
      <c r="L12" s="90"/>
      <c r="M12" s="6">
        <f>IF(J12="","",(K12/J12)/LOOKUP(RIGHT($D$2,3),定数!$A$6:$A$13,定数!$B$6:$B$13))</f>
        <v>4.0264985294117608</v>
      </c>
      <c r="N12" s="35">
        <v>2014</v>
      </c>
      <c r="O12" s="8">
        <v>43649</v>
      </c>
      <c r="P12" s="86">
        <v>101.96</v>
      </c>
      <c r="Q12" s="86"/>
      <c r="R12" s="87">
        <f>IF(P12="","",T12*M12*LOOKUP(RIGHT($D$2,3),定数!$A$6:$A$13,定数!$B$6:$B$13))</f>
        <v>-13690.09499999955</v>
      </c>
      <c r="S12" s="87"/>
      <c r="T12" s="88">
        <f t="shared" ref="T12:T75" si="5">IF(P12="","",IF(G12="買",(P12-H12),(H12-P12))*IF(RIGHT($D$2,3)="JPY",100,10000))</f>
        <v>-33.99999999999892</v>
      </c>
      <c r="U12" s="88"/>
      <c r="V12" s="22">
        <f t="shared" si="1"/>
        <v>0</v>
      </c>
      <c r="W12">
        <f t="shared" si="2"/>
        <v>4</v>
      </c>
      <c r="X12" s="41">
        <f t="shared" ref="X12:X75" si="6">IF(C12&lt;&gt;"",MAX(X11,C12),"")</f>
        <v>500000</v>
      </c>
      <c r="Y12" s="42">
        <f t="shared" ref="Y12:Y75" si="7">IF(X12&lt;&gt;"",1-(C12/X12),"")</f>
        <v>8.732700000000071E-2</v>
      </c>
    </row>
    <row r="13" spans="2:25">
      <c r="B13" s="35">
        <v>5</v>
      </c>
      <c r="C13" s="85">
        <f t="shared" si="3"/>
        <v>442646.40500000009</v>
      </c>
      <c r="D13" s="85"/>
      <c r="E13" s="35">
        <v>2014</v>
      </c>
      <c r="F13" s="8">
        <v>43661</v>
      </c>
      <c r="G13" s="47" t="s">
        <v>4</v>
      </c>
      <c r="H13" s="86">
        <v>101.66</v>
      </c>
      <c r="I13" s="86"/>
      <c r="J13" s="35">
        <v>15</v>
      </c>
      <c r="K13" s="89">
        <f t="shared" si="4"/>
        <v>13279.392150000001</v>
      </c>
      <c r="L13" s="90"/>
      <c r="M13" s="6">
        <f>IF(J13="","",(K13/J13)/LOOKUP(RIGHT($D$2,3),定数!$A$6:$A$13,定数!$B$6:$B$13))</f>
        <v>8.8529281000000015</v>
      </c>
      <c r="N13" s="35">
        <v>2014</v>
      </c>
      <c r="O13" s="8">
        <v>43661</v>
      </c>
      <c r="P13" s="86">
        <v>101.51</v>
      </c>
      <c r="Q13" s="86"/>
      <c r="R13" s="87">
        <f>IF(P13="","",T13*M13*LOOKUP(RIGHT($D$2,3),定数!$A$6:$A$13,定数!$B$6:$B$13))</f>
        <v>-13279.392149999248</v>
      </c>
      <c r="S13" s="87"/>
      <c r="T13" s="88">
        <f t="shared" si="5"/>
        <v>-14.999999999999147</v>
      </c>
      <c r="U13" s="88"/>
      <c r="V13" s="22">
        <f t="shared" si="1"/>
        <v>0</v>
      </c>
      <c r="W13">
        <f t="shared" si="2"/>
        <v>5</v>
      </c>
      <c r="X13" s="41">
        <f t="shared" si="6"/>
        <v>500000</v>
      </c>
      <c r="Y13" s="42">
        <f t="shared" si="7"/>
        <v>0.11470718999999985</v>
      </c>
    </row>
    <row r="14" spans="2:25">
      <c r="B14" s="35">
        <v>6</v>
      </c>
      <c r="C14" s="85">
        <f t="shared" si="3"/>
        <v>429367.01285000081</v>
      </c>
      <c r="D14" s="85"/>
      <c r="E14" s="35">
        <v>2014</v>
      </c>
      <c r="F14" s="8">
        <v>43666</v>
      </c>
      <c r="G14" s="48" t="s">
        <v>3</v>
      </c>
      <c r="H14" s="86">
        <v>101.32</v>
      </c>
      <c r="I14" s="86"/>
      <c r="J14" s="35">
        <v>9</v>
      </c>
      <c r="K14" s="89">
        <f t="shared" si="4"/>
        <v>12881.010385500023</v>
      </c>
      <c r="L14" s="90"/>
      <c r="M14" s="6">
        <f>IF(J14="","",(K14/J14)/LOOKUP(RIGHT($D$2,3),定数!$A$6:$A$13,定数!$B$6:$B$13))</f>
        <v>14.312233761666693</v>
      </c>
      <c r="N14" s="35">
        <v>2014</v>
      </c>
      <c r="O14" s="8">
        <v>43667</v>
      </c>
      <c r="P14" s="86">
        <v>101.41</v>
      </c>
      <c r="Q14" s="86"/>
      <c r="R14" s="87">
        <f>IF(P14="","",T14*M14*LOOKUP(RIGHT($D$2,3),定数!$A$6:$A$13,定数!$B$6:$B$13))</f>
        <v>-12881.010385500511</v>
      </c>
      <c r="S14" s="87"/>
      <c r="T14" s="88">
        <f t="shared" si="5"/>
        <v>-9.0000000000003411</v>
      </c>
      <c r="U14" s="88"/>
      <c r="V14" s="22">
        <f t="shared" si="1"/>
        <v>0</v>
      </c>
      <c r="W14">
        <f t="shared" si="2"/>
        <v>6</v>
      </c>
      <c r="X14" s="41">
        <f t="shared" si="6"/>
        <v>500000</v>
      </c>
      <c r="Y14" s="42">
        <f t="shared" si="7"/>
        <v>0.14126597429999832</v>
      </c>
    </row>
    <row r="15" spans="2:25">
      <c r="B15" s="35">
        <v>7</v>
      </c>
      <c r="C15" s="85">
        <f t="shared" si="3"/>
        <v>416486.00246450031</v>
      </c>
      <c r="D15" s="85"/>
      <c r="E15" s="35">
        <v>2014</v>
      </c>
      <c r="F15" s="8">
        <v>43670</v>
      </c>
      <c r="G15" s="48" t="s">
        <v>4</v>
      </c>
      <c r="H15" s="86">
        <v>101.57</v>
      </c>
      <c r="I15" s="86"/>
      <c r="J15" s="35">
        <v>16</v>
      </c>
      <c r="K15" s="89">
        <f t="shared" si="4"/>
        <v>12494.580073935009</v>
      </c>
      <c r="L15" s="90"/>
      <c r="M15" s="6">
        <f>IF(J15="","",(K15/J15)/LOOKUP(RIGHT($D$2,3),定数!$A$6:$A$13,定数!$B$6:$B$13))</f>
        <v>7.8091125462093807</v>
      </c>
      <c r="N15" s="35">
        <v>2014</v>
      </c>
      <c r="O15" s="8">
        <v>43670</v>
      </c>
      <c r="P15" s="86">
        <v>101.84</v>
      </c>
      <c r="Q15" s="86"/>
      <c r="R15" s="87">
        <f>IF(P15="","",T15*M15*LOOKUP(RIGHT($D$2,3),定数!$A$6:$A$13,定数!$B$6:$B$13))</f>
        <v>21084.60387476613</v>
      </c>
      <c r="S15" s="87"/>
      <c r="T15" s="88">
        <f t="shared" si="5"/>
        <v>27.000000000001023</v>
      </c>
      <c r="U15" s="88"/>
      <c r="V15" s="22">
        <f t="shared" si="1"/>
        <v>1</v>
      </c>
      <c r="W15">
        <f t="shared" si="2"/>
        <v>0</v>
      </c>
      <c r="X15" s="41">
        <f t="shared" si="6"/>
        <v>500000</v>
      </c>
      <c r="Y15" s="42">
        <f t="shared" si="7"/>
        <v>0.16702799507099941</v>
      </c>
    </row>
    <row r="16" spans="2:25">
      <c r="B16" s="35">
        <v>8</v>
      </c>
      <c r="C16" s="85">
        <f t="shared" si="3"/>
        <v>437570.60633926647</v>
      </c>
      <c r="D16" s="85"/>
      <c r="E16" s="35">
        <v>2014</v>
      </c>
      <c r="F16" s="8">
        <v>43675</v>
      </c>
      <c r="G16" s="48" t="s">
        <v>4</v>
      </c>
      <c r="H16" s="86">
        <v>102</v>
      </c>
      <c r="I16" s="86"/>
      <c r="J16" s="35">
        <v>18</v>
      </c>
      <c r="K16" s="89">
        <f t="shared" si="4"/>
        <v>13127.118190177993</v>
      </c>
      <c r="L16" s="90"/>
      <c r="M16" s="6">
        <f>IF(J16="","",(K16/J16)/LOOKUP(RIGHT($D$2,3),定数!$A$6:$A$13,定数!$B$6:$B$13))</f>
        <v>7.2928434389877737</v>
      </c>
      <c r="N16" s="35">
        <v>2014</v>
      </c>
      <c r="O16" s="8">
        <v>43676</v>
      </c>
      <c r="P16" s="86">
        <v>102.33</v>
      </c>
      <c r="Q16" s="86"/>
      <c r="R16" s="87">
        <f>IF(P16="","",T16*M16*LOOKUP(RIGHT($D$2,3),定数!$A$6:$A$13,定数!$B$6:$B$13))</f>
        <v>24066.383348659529</v>
      </c>
      <c r="S16" s="87"/>
      <c r="T16" s="88">
        <f t="shared" si="5"/>
        <v>32.999999999999829</v>
      </c>
      <c r="U16" s="88"/>
      <c r="V16" s="22">
        <f t="shared" si="1"/>
        <v>2</v>
      </c>
      <c r="W16">
        <f t="shared" si="2"/>
        <v>0</v>
      </c>
      <c r="X16" s="41">
        <f t="shared" si="6"/>
        <v>500000</v>
      </c>
      <c r="Y16" s="42">
        <f t="shared" si="7"/>
        <v>0.12485878732146705</v>
      </c>
    </row>
    <row r="17" spans="2:25">
      <c r="B17" s="35">
        <v>9</v>
      </c>
      <c r="C17" s="85">
        <f t="shared" si="0"/>
        <v>461636.98968792602</v>
      </c>
      <c r="D17" s="85"/>
      <c r="E17" s="35">
        <v>2014</v>
      </c>
      <c r="F17" s="8">
        <v>43682</v>
      </c>
      <c r="G17" s="48" t="s">
        <v>3</v>
      </c>
      <c r="H17" s="86">
        <v>102.5</v>
      </c>
      <c r="I17" s="86"/>
      <c r="J17" s="35">
        <v>14</v>
      </c>
      <c r="K17" s="89">
        <f t="shared" si="4"/>
        <v>13849.109690637781</v>
      </c>
      <c r="L17" s="90"/>
      <c r="M17" s="6">
        <f>IF(J17="","",(K17/J17)/LOOKUP(RIGHT($D$2,3),定数!$A$6:$A$13,定数!$B$6:$B$13))</f>
        <v>9.8922212075984142</v>
      </c>
      <c r="N17" s="35">
        <v>2014</v>
      </c>
      <c r="O17" s="8">
        <v>43682</v>
      </c>
      <c r="P17" s="86">
        <v>102.64</v>
      </c>
      <c r="Q17" s="86"/>
      <c r="R17" s="87">
        <f>IF(P17="","",T17*M17*LOOKUP(RIGHT($D$2,3),定数!$A$6:$A$13,定数!$B$6:$B$13))</f>
        <v>-13849.109690637837</v>
      </c>
      <c r="S17" s="87"/>
      <c r="T17" s="88">
        <f t="shared" si="5"/>
        <v>-14.000000000000057</v>
      </c>
      <c r="U17" s="88"/>
      <c r="V17" s="22">
        <f t="shared" si="1"/>
        <v>0</v>
      </c>
      <c r="W17">
        <f t="shared" si="2"/>
        <v>1</v>
      </c>
      <c r="X17" s="41">
        <f t="shared" si="6"/>
        <v>500000</v>
      </c>
      <c r="Y17" s="42">
        <f t="shared" si="7"/>
        <v>7.6726020624147906E-2</v>
      </c>
    </row>
    <row r="18" spans="2:25">
      <c r="B18" s="35">
        <v>10</v>
      </c>
      <c r="C18" s="85">
        <f t="shared" si="0"/>
        <v>447787.87999728817</v>
      </c>
      <c r="D18" s="85"/>
      <c r="E18" s="35">
        <v>2014</v>
      </c>
      <c r="F18" s="8">
        <v>43683</v>
      </c>
      <c r="G18" s="48" t="s">
        <v>3</v>
      </c>
      <c r="H18" s="86">
        <v>102.51</v>
      </c>
      <c r="I18" s="86"/>
      <c r="J18" s="35">
        <v>12</v>
      </c>
      <c r="K18" s="89">
        <f t="shared" si="4"/>
        <v>13433.636399918645</v>
      </c>
      <c r="L18" s="90"/>
      <c r="M18" s="6">
        <f>IF(J18="","",(K18/J18)/LOOKUP(RIGHT($D$2,3),定数!$A$6:$A$13,定数!$B$6:$B$13))</f>
        <v>11.194696999932205</v>
      </c>
      <c r="N18" s="35">
        <v>2014</v>
      </c>
      <c r="O18" s="8">
        <v>43683</v>
      </c>
      <c r="P18" s="86">
        <v>102.27</v>
      </c>
      <c r="Q18" s="86"/>
      <c r="R18" s="87">
        <f>IF(P18="","",T18*M18*LOOKUP(RIGHT($D$2,3),定数!$A$6:$A$13,定数!$B$6:$B$13))</f>
        <v>26867.272799838309</v>
      </c>
      <c r="S18" s="87"/>
      <c r="T18" s="88">
        <f t="shared" si="5"/>
        <v>24.000000000000909</v>
      </c>
      <c r="U18" s="88"/>
      <c r="V18" s="22">
        <f t="shared" si="1"/>
        <v>1</v>
      </c>
      <c r="W18">
        <f t="shared" si="2"/>
        <v>0</v>
      </c>
      <c r="X18" s="41">
        <f t="shared" si="6"/>
        <v>500000</v>
      </c>
      <c r="Y18" s="42">
        <f t="shared" si="7"/>
        <v>0.10442424000542372</v>
      </c>
    </row>
    <row r="19" spans="2:25">
      <c r="B19" s="35">
        <v>11</v>
      </c>
      <c r="C19" s="85">
        <f t="shared" si="0"/>
        <v>474655.1527971265</v>
      </c>
      <c r="D19" s="85"/>
      <c r="E19" s="35">
        <v>2014</v>
      </c>
      <c r="F19" s="8">
        <v>43690</v>
      </c>
      <c r="G19" s="48" t="s">
        <v>4</v>
      </c>
      <c r="H19" s="86">
        <v>102.33</v>
      </c>
      <c r="I19" s="86"/>
      <c r="J19" s="35">
        <v>12</v>
      </c>
      <c r="K19" s="89">
        <f t="shared" si="4"/>
        <v>14239.654583913794</v>
      </c>
      <c r="L19" s="90"/>
      <c r="M19" s="6">
        <f>IF(J19="","",(K19/J19)/LOOKUP(RIGHT($D$2,3),定数!$A$6:$A$13,定数!$B$6:$B$13))</f>
        <v>11.866378819928162</v>
      </c>
      <c r="N19" s="35">
        <v>2014</v>
      </c>
      <c r="O19" s="8">
        <v>43690</v>
      </c>
      <c r="P19" s="86">
        <v>102.51</v>
      </c>
      <c r="Q19" s="86"/>
      <c r="R19" s="87">
        <f>IF(P19="","",T19*M19*LOOKUP(RIGHT($D$2,3),定数!$A$6:$A$13,定数!$B$6:$B$13))</f>
        <v>21359.481875871501</v>
      </c>
      <c r="S19" s="87"/>
      <c r="T19" s="88">
        <f t="shared" si="5"/>
        <v>18.000000000000682</v>
      </c>
      <c r="U19" s="88"/>
      <c r="V19" s="22">
        <f t="shared" si="1"/>
        <v>2</v>
      </c>
      <c r="W19">
        <f t="shared" si="2"/>
        <v>0</v>
      </c>
      <c r="X19" s="41">
        <f t="shared" si="6"/>
        <v>500000</v>
      </c>
      <c r="Y19" s="42">
        <f t="shared" si="7"/>
        <v>5.0689694405746999E-2</v>
      </c>
    </row>
    <row r="20" spans="2:25">
      <c r="B20" s="35">
        <v>12</v>
      </c>
      <c r="C20" s="85">
        <f t="shared" si="0"/>
        <v>496014.63467299799</v>
      </c>
      <c r="D20" s="85"/>
      <c r="E20" s="35">
        <v>2014</v>
      </c>
      <c r="F20" s="8">
        <v>43691</v>
      </c>
      <c r="G20" s="48" t="s">
        <v>4</v>
      </c>
      <c r="H20" s="86">
        <v>102.53</v>
      </c>
      <c r="I20" s="86"/>
      <c r="J20" s="35">
        <v>21</v>
      </c>
      <c r="K20" s="89">
        <f t="shared" si="4"/>
        <v>14880.439040189938</v>
      </c>
      <c r="L20" s="90"/>
      <c r="M20" s="6">
        <f>IF(J20="","",(K20/J20)/LOOKUP(RIGHT($D$2,3),定数!$A$6:$A$13,定数!$B$6:$B$13))</f>
        <v>7.0859233524713989</v>
      </c>
      <c r="N20" s="35">
        <v>2014</v>
      </c>
      <c r="O20" s="8">
        <v>43692</v>
      </c>
      <c r="P20" s="86">
        <v>102.32</v>
      </c>
      <c r="Q20" s="86"/>
      <c r="R20" s="87">
        <f>IF(P20="","",T20*M20*LOOKUP(RIGHT($D$2,3),定数!$A$6:$A$13,定数!$B$6:$B$13))</f>
        <v>-14880.4390401905</v>
      </c>
      <c r="S20" s="87"/>
      <c r="T20" s="88">
        <f t="shared" si="5"/>
        <v>-21.000000000000796</v>
      </c>
      <c r="U20" s="88"/>
      <c r="V20" s="22">
        <f t="shared" si="1"/>
        <v>0</v>
      </c>
      <c r="W20">
        <f t="shared" si="2"/>
        <v>1</v>
      </c>
      <c r="X20" s="41">
        <f t="shared" si="6"/>
        <v>500000</v>
      </c>
      <c r="Y20" s="42">
        <f t="shared" si="7"/>
        <v>7.970730654003999E-3</v>
      </c>
    </row>
    <row r="21" spans="2:25">
      <c r="B21" s="35">
        <v>13</v>
      </c>
      <c r="C21" s="85">
        <f t="shared" si="0"/>
        <v>481134.1956328075</v>
      </c>
      <c r="D21" s="85"/>
      <c r="E21" s="35">
        <v>2014</v>
      </c>
      <c r="F21" s="8">
        <v>43702</v>
      </c>
      <c r="G21" s="48" t="s">
        <v>4</v>
      </c>
      <c r="H21" s="86">
        <v>104.07</v>
      </c>
      <c r="I21" s="86"/>
      <c r="J21" s="35">
        <v>13</v>
      </c>
      <c r="K21" s="89">
        <f t="shared" si="4"/>
        <v>14434.025868984225</v>
      </c>
      <c r="L21" s="90"/>
      <c r="M21" s="6">
        <f>IF(J21="","",(K21/J21)/LOOKUP(RIGHT($D$2,3),定数!$A$6:$A$13,定数!$B$6:$B$13))</f>
        <v>11.103096822295559</v>
      </c>
      <c r="N21" s="35">
        <v>2014</v>
      </c>
      <c r="O21" s="8">
        <v>43703</v>
      </c>
      <c r="P21" s="86">
        <v>103.94</v>
      </c>
      <c r="Q21" s="86"/>
      <c r="R21" s="87">
        <f>IF(P21="","",T21*M21*LOOKUP(RIGHT($D$2,3),定数!$A$6:$A$13,定数!$B$6:$B$13))</f>
        <v>-14434.025868983721</v>
      </c>
      <c r="S21" s="87"/>
      <c r="T21" s="88">
        <f t="shared" si="5"/>
        <v>-12.999999999999545</v>
      </c>
      <c r="U21" s="88"/>
      <c r="V21" s="22">
        <f t="shared" si="1"/>
        <v>0</v>
      </c>
      <c r="W21">
        <f t="shared" si="2"/>
        <v>2</v>
      </c>
      <c r="X21" s="41">
        <f t="shared" si="6"/>
        <v>500000</v>
      </c>
      <c r="Y21" s="42">
        <f t="shared" si="7"/>
        <v>3.7731608734384969E-2</v>
      </c>
    </row>
    <row r="22" spans="2:25">
      <c r="B22" s="35">
        <v>14</v>
      </c>
      <c r="C22" s="85">
        <f t="shared" si="0"/>
        <v>466700.1697638238</v>
      </c>
      <c r="D22" s="85"/>
      <c r="E22" s="35">
        <v>2014</v>
      </c>
      <c r="F22" s="8">
        <v>43729</v>
      </c>
      <c r="G22" s="48" t="s">
        <v>4</v>
      </c>
      <c r="H22" s="86">
        <v>109.11</v>
      </c>
      <c r="I22" s="86"/>
      <c r="J22" s="35">
        <v>49</v>
      </c>
      <c r="K22" s="89">
        <f t="shared" si="4"/>
        <v>14001.005092914713</v>
      </c>
      <c r="L22" s="90"/>
      <c r="M22" s="6">
        <f>IF(J22="","",(K22/J22)/LOOKUP(RIGHT($D$2,3),定数!$A$6:$A$13,定数!$B$6:$B$13))</f>
        <v>2.8573479781458597</v>
      </c>
      <c r="N22" s="35">
        <v>2014</v>
      </c>
      <c r="O22" s="8">
        <v>43731</v>
      </c>
      <c r="P22" s="86">
        <v>108.62</v>
      </c>
      <c r="Q22" s="86"/>
      <c r="R22" s="87">
        <f>IF(P22="","",T22*M22*LOOKUP(RIGHT($D$2,3),定数!$A$6:$A$13,定数!$B$6:$B$13))</f>
        <v>-14001.005092914567</v>
      </c>
      <c r="S22" s="87"/>
      <c r="T22" s="88">
        <f t="shared" si="5"/>
        <v>-48.999999999999488</v>
      </c>
      <c r="U22" s="88"/>
      <c r="V22" s="22">
        <f t="shared" si="1"/>
        <v>0</v>
      </c>
      <c r="W22">
        <f t="shared" si="2"/>
        <v>3</v>
      </c>
      <c r="X22" s="41">
        <f t="shared" si="6"/>
        <v>500000</v>
      </c>
      <c r="Y22" s="42">
        <f t="shared" si="7"/>
        <v>6.659966047235244E-2</v>
      </c>
    </row>
    <row r="23" spans="2:25">
      <c r="B23" s="35">
        <v>15</v>
      </c>
      <c r="C23" s="85">
        <f t="shared" si="0"/>
        <v>452699.16467090923</v>
      </c>
      <c r="D23" s="85"/>
      <c r="E23" s="35">
        <v>2014</v>
      </c>
      <c r="F23" s="8">
        <v>43738</v>
      </c>
      <c r="G23" s="48" t="s">
        <v>4</v>
      </c>
      <c r="H23" s="86">
        <v>109.59</v>
      </c>
      <c r="I23" s="86"/>
      <c r="J23" s="35">
        <v>38</v>
      </c>
      <c r="K23" s="89">
        <f t="shared" si="4"/>
        <v>13580.974940127277</v>
      </c>
      <c r="L23" s="90"/>
      <c r="M23" s="6">
        <f>IF(J23="","",(K23/J23)/LOOKUP(RIGHT($D$2,3),定数!$A$6:$A$13,定数!$B$6:$B$13))</f>
        <v>3.5739407737177045</v>
      </c>
      <c r="N23" s="35">
        <v>2014</v>
      </c>
      <c r="O23" s="8">
        <v>43739</v>
      </c>
      <c r="P23" s="86">
        <v>109.21</v>
      </c>
      <c r="Q23" s="86"/>
      <c r="R23" s="87">
        <f>IF(P23="","",T23*M23*LOOKUP(RIGHT($D$2,3),定数!$A$6:$A$13,定数!$B$6:$B$13))</f>
        <v>-13580.974940127624</v>
      </c>
      <c r="S23" s="87"/>
      <c r="T23" s="88">
        <f t="shared" si="5"/>
        <v>-38.000000000000966</v>
      </c>
      <c r="U23" s="88"/>
      <c r="V23" s="22">
        <f t="shared" si="1"/>
        <v>0</v>
      </c>
      <c r="W23">
        <f t="shared" si="2"/>
        <v>4</v>
      </c>
      <c r="X23" s="41">
        <f t="shared" si="6"/>
        <v>500000</v>
      </c>
      <c r="Y23" s="42">
        <f t="shared" si="7"/>
        <v>9.4601670658181591E-2</v>
      </c>
    </row>
    <row r="24" spans="2:25">
      <c r="B24" s="35">
        <v>16</v>
      </c>
      <c r="C24" s="85">
        <f t="shared" si="0"/>
        <v>439118.1897307816</v>
      </c>
      <c r="D24" s="85"/>
      <c r="E24" s="35">
        <v>2014</v>
      </c>
      <c r="F24" s="8">
        <v>43746</v>
      </c>
      <c r="G24" s="48" t="s">
        <v>3</v>
      </c>
      <c r="H24" s="86">
        <v>107.96</v>
      </c>
      <c r="I24" s="86"/>
      <c r="J24" s="35">
        <v>59</v>
      </c>
      <c r="K24" s="89">
        <f t="shared" si="4"/>
        <v>13173.545691923448</v>
      </c>
      <c r="L24" s="90"/>
      <c r="M24" s="6">
        <f>IF(J24="","",(K24/J24)/LOOKUP(RIGHT($D$2,3),定数!$A$6:$A$13,定数!$B$6:$B$13))</f>
        <v>2.2328043545632963</v>
      </c>
      <c r="N24" s="35">
        <v>2014</v>
      </c>
      <c r="O24" s="8">
        <v>43746</v>
      </c>
      <c r="P24" s="86">
        <v>108.55</v>
      </c>
      <c r="Q24" s="86"/>
      <c r="R24" s="87">
        <f>IF(P24="","",T24*M24*LOOKUP(RIGHT($D$2,3),定数!$A$6:$A$13,定数!$B$6:$B$13))</f>
        <v>-13173.545691923524</v>
      </c>
      <c r="S24" s="87"/>
      <c r="T24" s="88">
        <f t="shared" si="5"/>
        <v>-59.000000000000341</v>
      </c>
      <c r="U24" s="88"/>
      <c r="V24" s="22">
        <f t="shared" si="1"/>
        <v>0</v>
      </c>
      <c r="W24">
        <f t="shared" si="2"/>
        <v>5</v>
      </c>
      <c r="X24" s="41">
        <f t="shared" si="6"/>
        <v>500000</v>
      </c>
      <c r="Y24" s="42">
        <f t="shared" si="7"/>
        <v>0.12176362053843681</v>
      </c>
    </row>
    <row r="25" spans="2:25">
      <c r="B25" s="35">
        <v>17</v>
      </c>
      <c r="C25" s="85">
        <f t="shared" si="0"/>
        <v>425944.64403885807</v>
      </c>
      <c r="D25" s="85"/>
      <c r="E25" s="35">
        <v>2014</v>
      </c>
      <c r="F25" s="8">
        <v>43746</v>
      </c>
      <c r="G25" s="48" t="s">
        <v>3</v>
      </c>
      <c r="H25" s="86">
        <v>108.04</v>
      </c>
      <c r="I25" s="86"/>
      <c r="J25" s="35">
        <v>71</v>
      </c>
      <c r="K25" s="89">
        <f t="shared" si="4"/>
        <v>12778.339321165742</v>
      </c>
      <c r="L25" s="90"/>
      <c r="M25" s="6">
        <f>IF(J25="","",(K25/J25)/LOOKUP(RIGHT($D$2,3),定数!$A$6:$A$13,定数!$B$6:$B$13))</f>
        <v>1.7997661015726396</v>
      </c>
      <c r="N25" s="35">
        <v>2014</v>
      </c>
      <c r="O25" s="8">
        <v>43752</v>
      </c>
      <c r="P25" s="86">
        <v>106.67</v>
      </c>
      <c r="Q25" s="86"/>
      <c r="R25" s="87">
        <f>IF(P25="","",T25*M25*LOOKUP(RIGHT($D$2,3),定数!$A$6:$A$13,定数!$B$6:$B$13))</f>
        <v>24656.795591545244</v>
      </c>
      <c r="S25" s="87"/>
      <c r="T25" s="88">
        <f t="shared" si="5"/>
        <v>137.00000000000045</v>
      </c>
      <c r="U25" s="88"/>
      <c r="V25" s="22">
        <f t="shared" si="1"/>
        <v>1</v>
      </c>
      <c r="W25">
        <f t="shared" si="2"/>
        <v>0</v>
      </c>
      <c r="X25" s="41">
        <f t="shared" si="6"/>
        <v>500000</v>
      </c>
      <c r="Y25" s="42">
        <f t="shared" si="7"/>
        <v>0.14811071192228387</v>
      </c>
    </row>
    <row r="26" spans="2:25">
      <c r="B26" s="35">
        <v>18</v>
      </c>
      <c r="C26" s="85">
        <f t="shared" si="0"/>
        <v>450601.4396304033</v>
      </c>
      <c r="D26" s="85"/>
      <c r="E26" s="35">
        <v>2014</v>
      </c>
      <c r="F26" s="8">
        <v>43767</v>
      </c>
      <c r="G26" s="48" t="s">
        <v>4</v>
      </c>
      <c r="H26" s="86">
        <v>108.18</v>
      </c>
      <c r="I26" s="86"/>
      <c r="J26" s="35">
        <v>19</v>
      </c>
      <c r="K26" s="89">
        <f t="shared" si="4"/>
        <v>13518.043188912099</v>
      </c>
      <c r="L26" s="90"/>
      <c r="M26" s="6">
        <f>IF(J26="","",(K26/J26)/LOOKUP(RIGHT($D$2,3),定数!$A$6:$A$13,定数!$B$6:$B$13))</f>
        <v>7.1147595731116313</v>
      </c>
      <c r="N26" s="35">
        <v>2014</v>
      </c>
      <c r="O26" s="8">
        <v>43767</v>
      </c>
      <c r="P26" s="86">
        <v>108.62</v>
      </c>
      <c r="Q26" s="86"/>
      <c r="R26" s="87">
        <f>IF(P26="","",T26*M26*LOOKUP(RIGHT($D$2,3),定数!$A$6:$A$13,定数!$B$6:$B$13))</f>
        <v>31304.942121691016</v>
      </c>
      <c r="S26" s="87"/>
      <c r="T26" s="88">
        <f t="shared" si="5"/>
        <v>43.999999999999773</v>
      </c>
      <c r="U26" s="88"/>
      <c r="V26" s="22">
        <f t="shared" si="1"/>
        <v>2</v>
      </c>
      <c r="W26">
        <f t="shared" si="2"/>
        <v>0</v>
      </c>
      <c r="X26" s="41">
        <f t="shared" si="6"/>
        <v>500000</v>
      </c>
      <c r="Y26" s="42">
        <f t="shared" si="7"/>
        <v>9.8797120739193445E-2</v>
      </c>
    </row>
    <row r="27" spans="2:25">
      <c r="B27" s="35">
        <v>19</v>
      </c>
      <c r="C27" s="85">
        <f t="shared" si="0"/>
        <v>481906.38175209431</v>
      </c>
      <c r="D27" s="85"/>
      <c r="E27" s="35">
        <v>2014</v>
      </c>
      <c r="F27" s="8">
        <v>43773</v>
      </c>
      <c r="G27" s="48" t="s">
        <v>4</v>
      </c>
      <c r="H27" s="86">
        <v>113.52</v>
      </c>
      <c r="I27" s="86"/>
      <c r="J27" s="35">
        <v>36</v>
      </c>
      <c r="K27" s="89">
        <f t="shared" si="4"/>
        <v>14457.191452562829</v>
      </c>
      <c r="L27" s="90"/>
      <c r="M27" s="6">
        <f>IF(J27="","",(K27/J27)/LOOKUP(RIGHT($D$2,3),定数!$A$6:$A$13,定数!$B$6:$B$13))</f>
        <v>4.0158865146007861</v>
      </c>
      <c r="N27" s="35">
        <v>2014</v>
      </c>
      <c r="O27" s="8">
        <v>43774</v>
      </c>
      <c r="P27" s="86">
        <v>114.2</v>
      </c>
      <c r="Q27" s="86"/>
      <c r="R27" s="87">
        <f>IF(P27="","",T27*M27*LOOKUP(RIGHT($D$2,3),定数!$A$6:$A$13,定数!$B$6:$B$13))</f>
        <v>27308.028299285623</v>
      </c>
      <c r="S27" s="87"/>
      <c r="T27" s="88">
        <f t="shared" si="5"/>
        <v>68.000000000000682</v>
      </c>
      <c r="U27" s="88"/>
      <c r="V27" s="22">
        <f t="shared" si="1"/>
        <v>3</v>
      </c>
      <c r="W27">
        <f t="shared" si="2"/>
        <v>0</v>
      </c>
      <c r="X27" s="41">
        <f t="shared" si="6"/>
        <v>500000</v>
      </c>
      <c r="Y27" s="42">
        <f t="shared" si="7"/>
        <v>3.6187236495811348E-2</v>
      </c>
    </row>
    <row r="28" spans="2:25">
      <c r="B28" s="35">
        <v>20</v>
      </c>
      <c r="C28" s="85">
        <f t="shared" si="0"/>
        <v>509214.41005137993</v>
      </c>
      <c r="D28" s="85"/>
      <c r="E28" s="35">
        <v>2014</v>
      </c>
      <c r="F28" s="8">
        <v>43782</v>
      </c>
      <c r="G28" s="48" t="s">
        <v>4</v>
      </c>
      <c r="H28" s="86">
        <v>115.82</v>
      </c>
      <c r="I28" s="86"/>
      <c r="J28" s="35">
        <v>44</v>
      </c>
      <c r="K28" s="89">
        <f t="shared" si="4"/>
        <v>15276.432301541397</v>
      </c>
      <c r="L28" s="90"/>
      <c r="M28" s="6">
        <f>IF(J28="","",(K28/J28)/LOOKUP(RIGHT($D$2,3),定数!$A$6:$A$13,定数!$B$6:$B$13))</f>
        <v>3.4719164321684999</v>
      </c>
      <c r="N28" s="35">
        <v>2014</v>
      </c>
      <c r="O28" s="8">
        <v>43783</v>
      </c>
      <c r="P28" s="86">
        <v>116.81</v>
      </c>
      <c r="Q28" s="86"/>
      <c r="R28" s="87">
        <f>IF(P28="","",T28*M28*LOOKUP(RIGHT($D$2,3),定数!$A$6:$A$13,定数!$B$6:$B$13))</f>
        <v>34371.972678468468</v>
      </c>
      <c r="S28" s="87"/>
      <c r="T28" s="88">
        <f t="shared" si="5"/>
        <v>99.000000000000909</v>
      </c>
      <c r="U28" s="88"/>
      <c r="V28" s="22">
        <f t="shared" si="1"/>
        <v>4</v>
      </c>
      <c r="W28">
        <f t="shared" si="2"/>
        <v>0</v>
      </c>
      <c r="X28" s="41">
        <f t="shared" si="6"/>
        <v>509214.41005137993</v>
      </c>
      <c r="Y28" s="42">
        <f t="shared" si="7"/>
        <v>0</v>
      </c>
    </row>
    <row r="29" spans="2:25">
      <c r="B29" s="35">
        <v>21</v>
      </c>
      <c r="C29" s="85">
        <f t="shared" si="0"/>
        <v>543586.38272984838</v>
      </c>
      <c r="D29" s="85"/>
      <c r="E29" s="35">
        <v>2014</v>
      </c>
      <c r="F29" s="8">
        <v>43804</v>
      </c>
      <c r="G29" s="48" t="s">
        <v>4</v>
      </c>
      <c r="H29" s="86">
        <v>119.95</v>
      </c>
      <c r="I29" s="86"/>
      <c r="J29" s="35">
        <v>26</v>
      </c>
      <c r="K29" s="89">
        <f t="shared" si="4"/>
        <v>16307.591481895452</v>
      </c>
      <c r="L29" s="90"/>
      <c r="M29" s="6">
        <f>IF(J29="","",(K29/J29)/LOOKUP(RIGHT($D$2,3),定数!$A$6:$A$13,定数!$B$6:$B$13))</f>
        <v>6.2721505699597886</v>
      </c>
      <c r="N29" s="35">
        <v>2014</v>
      </c>
      <c r="O29" s="8">
        <v>43804</v>
      </c>
      <c r="P29" s="86">
        <v>120.47</v>
      </c>
      <c r="Q29" s="86"/>
      <c r="R29" s="87">
        <f>IF(P29="","",T29*M29*LOOKUP(RIGHT($D$2,3),定数!$A$6:$A$13,定数!$B$6:$B$13))</f>
        <v>32615.182963790652</v>
      </c>
      <c r="S29" s="87"/>
      <c r="T29" s="88">
        <f t="shared" si="5"/>
        <v>51.999999999999602</v>
      </c>
      <c r="U29" s="88"/>
      <c r="V29" s="22">
        <f t="shared" si="1"/>
        <v>5</v>
      </c>
      <c r="W29">
        <f t="shared" si="2"/>
        <v>0</v>
      </c>
      <c r="X29" s="41">
        <f t="shared" si="6"/>
        <v>543586.38272984838</v>
      </c>
      <c r="Y29" s="42">
        <f t="shared" si="7"/>
        <v>0</v>
      </c>
    </row>
    <row r="30" spans="2:25">
      <c r="B30" s="35">
        <v>22</v>
      </c>
      <c r="C30" s="85">
        <f t="shared" si="0"/>
        <v>576201.56569363899</v>
      </c>
      <c r="D30" s="85"/>
      <c r="E30" s="35">
        <v>2014</v>
      </c>
      <c r="F30" s="8">
        <v>43821</v>
      </c>
      <c r="G30" s="48" t="s">
        <v>4</v>
      </c>
      <c r="H30" s="86">
        <v>119.63</v>
      </c>
      <c r="I30" s="86"/>
      <c r="J30" s="35">
        <v>60</v>
      </c>
      <c r="K30" s="89">
        <f t="shared" si="4"/>
        <v>17286.04697080917</v>
      </c>
      <c r="L30" s="90"/>
      <c r="M30" s="6">
        <f>IF(J30="","",(K30/J30)/LOOKUP(RIGHT($D$2,3),定数!$A$6:$A$13,定数!$B$6:$B$13))</f>
        <v>2.8810078284681948</v>
      </c>
      <c r="N30" s="35">
        <v>2014</v>
      </c>
      <c r="O30" s="8">
        <v>43829</v>
      </c>
      <c r="P30" s="86">
        <v>119.03</v>
      </c>
      <c r="Q30" s="86"/>
      <c r="R30" s="87">
        <f>IF(P30="","",T30*M30*LOOKUP(RIGHT($D$2,3),定数!$A$6:$A$13,定数!$B$6:$B$13))</f>
        <v>-17286.046970809006</v>
      </c>
      <c r="S30" s="87"/>
      <c r="T30" s="88">
        <f t="shared" si="5"/>
        <v>-59.999999999999432</v>
      </c>
      <c r="U30" s="88"/>
      <c r="V30" s="22">
        <f t="shared" si="1"/>
        <v>0</v>
      </c>
      <c r="W30">
        <f t="shared" si="2"/>
        <v>1</v>
      </c>
      <c r="X30" s="41">
        <f t="shared" si="6"/>
        <v>576201.56569363899</v>
      </c>
      <c r="Y30" s="42">
        <f t="shared" si="7"/>
        <v>0</v>
      </c>
    </row>
    <row r="31" spans="2:25">
      <c r="B31" s="35">
        <v>23</v>
      </c>
      <c r="C31" s="85">
        <f t="shared" si="0"/>
        <v>558915.51872282999</v>
      </c>
      <c r="D31" s="85"/>
      <c r="E31" s="35">
        <v>2015</v>
      </c>
      <c r="F31" s="8">
        <v>43542</v>
      </c>
      <c r="G31" s="48" t="s">
        <v>3</v>
      </c>
      <c r="H31" s="86">
        <v>121.22</v>
      </c>
      <c r="I31" s="86"/>
      <c r="J31" s="35">
        <v>20</v>
      </c>
      <c r="K31" s="89">
        <f t="shared" si="4"/>
        <v>16767.465561684898</v>
      </c>
      <c r="L31" s="90"/>
      <c r="M31" s="6">
        <f>IF(J31="","",(K31/J31)/LOOKUP(RIGHT($D$2,3),定数!$A$6:$A$13,定数!$B$6:$B$13))</f>
        <v>8.3837327808424487</v>
      </c>
      <c r="N31" s="35">
        <v>2015</v>
      </c>
      <c r="O31" s="8">
        <v>43542</v>
      </c>
      <c r="P31" s="86">
        <v>120.87</v>
      </c>
      <c r="Q31" s="86"/>
      <c r="R31" s="87">
        <f>IF(P31="","",T31*M31*LOOKUP(RIGHT($D$2,3),定数!$A$6:$A$13,定数!$B$6:$B$13))</f>
        <v>29343.064732948096</v>
      </c>
      <c r="S31" s="87"/>
      <c r="T31" s="88">
        <f t="shared" si="5"/>
        <v>34.999999999999432</v>
      </c>
      <c r="U31" s="88"/>
      <c r="V31" s="22">
        <f t="shared" si="1"/>
        <v>1</v>
      </c>
      <c r="W31">
        <f t="shared" si="2"/>
        <v>0</v>
      </c>
      <c r="X31" s="41">
        <f t="shared" si="6"/>
        <v>576201.56569363899</v>
      </c>
      <c r="Y31" s="42">
        <f t="shared" si="7"/>
        <v>2.9999999999999694E-2</v>
      </c>
    </row>
    <row r="32" spans="2:25">
      <c r="B32" s="35">
        <v>24</v>
      </c>
      <c r="C32" s="85">
        <f t="shared" si="0"/>
        <v>588258.58345577808</v>
      </c>
      <c r="D32" s="85"/>
      <c r="E32" s="35">
        <v>2015</v>
      </c>
      <c r="F32" s="8">
        <v>43549</v>
      </c>
      <c r="G32" s="48" t="s">
        <v>3</v>
      </c>
      <c r="H32" s="86">
        <v>119.55</v>
      </c>
      <c r="I32" s="86"/>
      <c r="J32" s="35">
        <v>25</v>
      </c>
      <c r="K32" s="89">
        <f t="shared" si="4"/>
        <v>17647.757503673343</v>
      </c>
      <c r="L32" s="90"/>
      <c r="M32" s="6">
        <f>IF(J32="","",(K32/J32)/LOOKUP(RIGHT($D$2,3),定数!$A$6:$A$13,定数!$B$6:$B$13))</f>
        <v>7.0591030014693379</v>
      </c>
      <c r="N32" s="35">
        <v>2015</v>
      </c>
      <c r="O32" s="8">
        <v>43550</v>
      </c>
      <c r="P32" s="86">
        <v>119.03</v>
      </c>
      <c r="Q32" s="86"/>
      <c r="R32" s="87">
        <f>IF(P32="","",T32*M32*LOOKUP(RIGHT($D$2,3),定数!$A$6:$A$13,定数!$B$6:$B$13))</f>
        <v>36707.335607640278</v>
      </c>
      <c r="S32" s="87"/>
      <c r="T32" s="88">
        <f t="shared" si="5"/>
        <v>51.999999999999602</v>
      </c>
      <c r="U32" s="88"/>
      <c r="V32" s="22">
        <f t="shared" si="1"/>
        <v>2</v>
      </c>
      <c r="W32">
        <f t="shared" si="2"/>
        <v>0</v>
      </c>
      <c r="X32" s="41">
        <f t="shared" si="6"/>
        <v>588258.58345577808</v>
      </c>
      <c r="Y32" s="42">
        <f t="shared" si="7"/>
        <v>0</v>
      </c>
    </row>
    <row r="33" spans="2:25">
      <c r="B33" s="35">
        <v>25</v>
      </c>
      <c r="C33" s="85">
        <f t="shared" si="0"/>
        <v>624965.91906341841</v>
      </c>
      <c r="D33" s="85"/>
      <c r="E33" s="35">
        <v>2015</v>
      </c>
      <c r="F33" s="8">
        <v>43558</v>
      </c>
      <c r="G33" s="48" t="s">
        <v>3</v>
      </c>
      <c r="H33" s="86">
        <v>118.82</v>
      </c>
      <c r="I33" s="86"/>
      <c r="J33" s="35">
        <v>110</v>
      </c>
      <c r="K33" s="89">
        <f t="shared" si="4"/>
        <v>18748.977571902553</v>
      </c>
      <c r="L33" s="90"/>
      <c r="M33" s="6">
        <f>IF(J33="","",(K33/J33)/LOOKUP(RIGHT($D$2,3),定数!$A$6:$A$13,定数!$B$6:$B$13))</f>
        <v>1.7044525065365956</v>
      </c>
      <c r="N33" s="35">
        <v>2015</v>
      </c>
      <c r="O33" s="8">
        <v>43562</v>
      </c>
      <c r="P33" s="86">
        <v>119.92</v>
      </c>
      <c r="Q33" s="86"/>
      <c r="R33" s="87">
        <f>IF(P33="","",T33*M33*LOOKUP(RIGHT($D$2,3),定数!$A$6:$A$13,定数!$B$6:$B$13))</f>
        <v>-18748.977571902695</v>
      </c>
      <c r="S33" s="87"/>
      <c r="T33" s="88">
        <f t="shared" si="5"/>
        <v>-110.00000000000085</v>
      </c>
      <c r="U33" s="88"/>
      <c r="V33" s="22">
        <f t="shared" si="1"/>
        <v>0</v>
      </c>
      <c r="W33">
        <f t="shared" si="2"/>
        <v>1</v>
      </c>
      <c r="X33" s="41">
        <f t="shared" si="6"/>
        <v>624965.91906341841</v>
      </c>
      <c r="Y33" s="42">
        <f t="shared" si="7"/>
        <v>0</v>
      </c>
    </row>
    <row r="34" spans="2:25">
      <c r="B34" s="35">
        <v>26</v>
      </c>
      <c r="C34" s="85">
        <f t="shared" si="0"/>
        <v>606216.94149151572</v>
      </c>
      <c r="D34" s="85"/>
      <c r="E34" s="35">
        <v>2015</v>
      </c>
      <c r="F34" s="8">
        <v>43564</v>
      </c>
      <c r="G34" s="48" t="s">
        <v>4</v>
      </c>
      <c r="H34" s="86">
        <v>120.44</v>
      </c>
      <c r="I34" s="86"/>
      <c r="J34" s="35">
        <v>48</v>
      </c>
      <c r="K34" s="89">
        <f t="shared" si="4"/>
        <v>18186.50824474547</v>
      </c>
      <c r="L34" s="90"/>
      <c r="M34" s="6">
        <f>IF(J34="","",(K34/J34)/LOOKUP(RIGHT($D$2,3),定数!$A$6:$A$13,定数!$B$6:$B$13))</f>
        <v>3.7888558843219728</v>
      </c>
      <c r="N34" s="35">
        <v>2015</v>
      </c>
      <c r="O34" s="8">
        <v>43568</v>
      </c>
      <c r="P34" s="86">
        <v>119.96</v>
      </c>
      <c r="Q34" s="86"/>
      <c r="R34" s="87">
        <f>IF(P34="","",T34*M34*LOOKUP(RIGHT($D$2,3),定数!$A$6:$A$13,定数!$B$6:$B$13))</f>
        <v>-18186.508244745623</v>
      </c>
      <c r="S34" s="87"/>
      <c r="T34" s="88">
        <f t="shared" si="5"/>
        <v>-48.000000000000398</v>
      </c>
      <c r="U34" s="88"/>
      <c r="V34" s="22">
        <f t="shared" si="1"/>
        <v>0</v>
      </c>
      <c r="W34">
        <f t="shared" si="2"/>
        <v>2</v>
      </c>
      <c r="X34" s="41">
        <f t="shared" si="6"/>
        <v>624965.91906341841</v>
      </c>
      <c r="Y34" s="42">
        <f t="shared" si="7"/>
        <v>3.0000000000000249E-2</v>
      </c>
    </row>
    <row r="35" spans="2:25">
      <c r="B35" s="35">
        <v>27</v>
      </c>
      <c r="C35" s="85">
        <f t="shared" si="0"/>
        <v>588030.43324677006</v>
      </c>
      <c r="D35" s="85"/>
      <c r="E35" s="35">
        <v>2015</v>
      </c>
      <c r="F35" s="8">
        <v>43570</v>
      </c>
      <c r="G35" s="48" t="s">
        <v>3</v>
      </c>
      <c r="H35" s="86">
        <v>119.45</v>
      </c>
      <c r="I35" s="86"/>
      <c r="J35" s="35">
        <v>27</v>
      </c>
      <c r="K35" s="89">
        <f t="shared" si="4"/>
        <v>17640.912997403102</v>
      </c>
      <c r="L35" s="90"/>
      <c r="M35" s="6">
        <f>IF(J35="","",(K35/J35)/LOOKUP(RIGHT($D$2,3),定数!$A$6:$A$13,定数!$B$6:$B$13))</f>
        <v>6.5336714805196676</v>
      </c>
      <c r="N35" s="35">
        <v>2015</v>
      </c>
      <c r="O35" s="8">
        <v>43570</v>
      </c>
      <c r="P35" s="86">
        <v>118.9</v>
      </c>
      <c r="Q35" s="86"/>
      <c r="R35" s="87">
        <f>IF(P35="","",T35*M35*LOOKUP(RIGHT($D$2,3),定数!$A$6:$A$13,定数!$B$6:$B$13))</f>
        <v>35935.193142857985</v>
      </c>
      <c r="S35" s="87"/>
      <c r="T35" s="88">
        <f t="shared" si="5"/>
        <v>54.999999999999716</v>
      </c>
      <c r="U35" s="88"/>
      <c r="V35" s="22">
        <f t="shared" si="1"/>
        <v>1</v>
      </c>
      <c r="W35">
        <f t="shared" si="2"/>
        <v>0</v>
      </c>
      <c r="X35" s="41">
        <f t="shared" si="6"/>
        <v>624965.91906341841</v>
      </c>
      <c r="Y35" s="42">
        <f t="shared" si="7"/>
        <v>5.9100000000000485E-2</v>
      </c>
    </row>
    <row r="36" spans="2:25">
      <c r="B36" s="35">
        <v>28</v>
      </c>
      <c r="C36" s="85">
        <f t="shared" si="0"/>
        <v>623965.62638962804</v>
      </c>
      <c r="D36" s="85"/>
      <c r="E36" s="35">
        <v>2015</v>
      </c>
      <c r="F36" s="8">
        <v>43572</v>
      </c>
      <c r="G36" s="48" t="s">
        <v>3</v>
      </c>
      <c r="H36" s="86">
        <v>118.81</v>
      </c>
      <c r="I36" s="86"/>
      <c r="J36" s="35">
        <v>46</v>
      </c>
      <c r="K36" s="89">
        <f t="shared" si="4"/>
        <v>18718.96879168884</v>
      </c>
      <c r="L36" s="90"/>
      <c r="M36" s="6">
        <f>IF(J36="","",(K36/J36)/LOOKUP(RIGHT($D$2,3),定数!$A$6:$A$13,定数!$B$6:$B$13))</f>
        <v>4.0693410416714872</v>
      </c>
      <c r="N36" s="35">
        <v>2015</v>
      </c>
      <c r="O36" s="8">
        <v>43575</v>
      </c>
      <c r="P36" s="86">
        <v>119.27</v>
      </c>
      <c r="Q36" s="86"/>
      <c r="R36" s="87">
        <f>IF(P36="","",T36*M36*LOOKUP(RIGHT($D$2,3),定数!$A$6:$A$13,定数!$B$6:$B$13))</f>
        <v>-18718.968791688589</v>
      </c>
      <c r="S36" s="87"/>
      <c r="T36" s="88">
        <f t="shared" si="5"/>
        <v>-45.999999999999375</v>
      </c>
      <c r="U36" s="88"/>
      <c r="V36" s="22">
        <f t="shared" si="1"/>
        <v>0</v>
      </c>
      <c r="W36">
        <f t="shared" si="2"/>
        <v>1</v>
      </c>
      <c r="X36" s="41">
        <f t="shared" si="6"/>
        <v>624965.91906341841</v>
      </c>
      <c r="Y36" s="42">
        <f t="shared" si="7"/>
        <v>1.6005555555563822E-3</v>
      </c>
    </row>
    <row r="37" spans="2:25">
      <c r="B37" s="35">
        <v>29</v>
      </c>
      <c r="C37" s="85">
        <f t="shared" si="0"/>
        <v>605246.65759793948</v>
      </c>
      <c r="D37" s="85"/>
      <c r="E37" s="35">
        <v>2015</v>
      </c>
      <c r="F37" s="8">
        <v>43577</v>
      </c>
      <c r="G37" s="48" t="s">
        <v>4</v>
      </c>
      <c r="H37" s="86">
        <v>119.68</v>
      </c>
      <c r="I37" s="86"/>
      <c r="J37" s="35">
        <v>34</v>
      </c>
      <c r="K37" s="89">
        <f t="shared" si="4"/>
        <v>18157.399727938184</v>
      </c>
      <c r="L37" s="90"/>
      <c r="M37" s="6">
        <f>IF(J37="","",(K37/J37)/LOOKUP(RIGHT($D$2,3),定数!$A$6:$A$13,定数!$B$6:$B$13))</f>
        <v>5.3404116846877017</v>
      </c>
      <c r="N37" s="35">
        <v>2015</v>
      </c>
      <c r="O37" s="8">
        <v>43579</v>
      </c>
      <c r="P37" s="86">
        <v>119.34</v>
      </c>
      <c r="Q37" s="86"/>
      <c r="R37" s="87">
        <f>IF(P37="","",T37*M37*LOOKUP(RIGHT($D$2,3),定数!$A$6:$A$13,定数!$B$6:$B$13))</f>
        <v>-18157.399727938369</v>
      </c>
      <c r="S37" s="87"/>
      <c r="T37" s="88">
        <f t="shared" si="5"/>
        <v>-34.000000000000341</v>
      </c>
      <c r="U37" s="88"/>
      <c r="V37" s="22">
        <f t="shared" si="1"/>
        <v>0</v>
      </c>
      <c r="W37">
        <f t="shared" si="2"/>
        <v>2</v>
      </c>
      <c r="X37" s="41">
        <f t="shared" si="6"/>
        <v>624965.91906341841</v>
      </c>
      <c r="Y37" s="42">
        <f t="shared" si="7"/>
        <v>3.1552538888889203E-2</v>
      </c>
    </row>
    <row r="38" spans="2:25">
      <c r="B38" s="35">
        <v>30</v>
      </c>
      <c r="C38" s="85">
        <f t="shared" si="0"/>
        <v>587089.25787000114</v>
      </c>
      <c r="D38" s="85"/>
      <c r="E38" s="35">
        <v>2015</v>
      </c>
      <c r="F38" s="8">
        <v>43583</v>
      </c>
      <c r="G38" s="48" t="s">
        <v>3</v>
      </c>
      <c r="H38" s="86">
        <v>118.89</v>
      </c>
      <c r="I38" s="86"/>
      <c r="J38" s="35">
        <v>55</v>
      </c>
      <c r="K38" s="89">
        <f t="shared" si="4"/>
        <v>17612.677736100035</v>
      </c>
      <c r="L38" s="90"/>
      <c r="M38" s="6">
        <f>IF(J38="","",(K38/J38)/LOOKUP(RIGHT($D$2,3),定数!$A$6:$A$13,定数!$B$6:$B$13))</f>
        <v>3.202305042927279</v>
      </c>
      <c r="N38" s="35">
        <v>2015</v>
      </c>
      <c r="O38" s="8">
        <v>43585</v>
      </c>
      <c r="P38" s="86">
        <v>119.44</v>
      </c>
      <c r="Q38" s="86"/>
      <c r="R38" s="87">
        <f>IF(P38="","",T38*M38*LOOKUP(RIGHT($D$2,3),定数!$A$6:$A$13,定数!$B$6:$B$13))</f>
        <v>-17612.677736099944</v>
      </c>
      <c r="S38" s="87"/>
      <c r="T38" s="88">
        <f t="shared" si="5"/>
        <v>-54.999999999999716</v>
      </c>
      <c r="U38" s="88"/>
      <c r="V38" s="22">
        <f t="shared" si="1"/>
        <v>0</v>
      </c>
      <c r="W38">
        <f t="shared" si="2"/>
        <v>3</v>
      </c>
      <c r="X38" s="41">
        <f t="shared" si="6"/>
        <v>624965.91906341841</v>
      </c>
      <c r="Y38" s="42">
        <f t="shared" si="7"/>
        <v>6.060596272222285E-2</v>
      </c>
    </row>
    <row r="39" spans="2:25">
      <c r="B39" s="35">
        <v>31</v>
      </c>
      <c r="C39" s="85">
        <f t="shared" si="0"/>
        <v>569476.58013390121</v>
      </c>
      <c r="D39" s="85"/>
      <c r="E39" s="35">
        <v>2015</v>
      </c>
      <c r="F39" s="8">
        <v>43590</v>
      </c>
      <c r="G39" s="49" t="s">
        <v>4</v>
      </c>
      <c r="H39" s="86">
        <v>120.32</v>
      </c>
      <c r="I39" s="86"/>
      <c r="J39" s="35">
        <v>30</v>
      </c>
      <c r="K39" s="89">
        <f t="shared" si="4"/>
        <v>17084.297404017037</v>
      </c>
      <c r="L39" s="90"/>
      <c r="M39" s="6">
        <f>IF(J39="","",(K39/J39)/LOOKUP(RIGHT($D$2,3),定数!$A$6:$A$13,定数!$B$6:$B$13))</f>
        <v>5.6947658013390132</v>
      </c>
      <c r="N39" s="35">
        <v>2015</v>
      </c>
      <c r="O39" s="8">
        <v>43590</v>
      </c>
      <c r="P39" s="86">
        <v>120.02</v>
      </c>
      <c r="Q39" s="86"/>
      <c r="R39" s="87">
        <f>IF(P39="","",T39*M39*LOOKUP(RIGHT($D$2,3),定数!$A$6:$A$13,定数!$B$6:$B$13))</f>
        <v>-17084.297404016877</v>
      </c>
      <c r="S39" s="87"/>
      <c r="T39" s="88">
        <f t="shared" si="5"/>
        <v>-29.999999999999716</v>
      </c>
      <c r="U39" s="88"/>
      <c r="V39" s="22">
        <f t="shared" si="1"/>
        <v>0</v>
      </c>
      <c r="W39">
        <f t="shared" si="2"/>
        <v>4</v>
      </c>
      <c r="X39" s="41">
        <f t="shared" si="6"/>
        <v>624965.91906341841</v>
      </c>
      <c r="Y39" s="42">
        <f t="shared" si="7"/>
        <v>8.8787783840555967E-2</v>
      </c>
    </row>
    <row r="40" spans="2:25">
      <c r="B40" s="35">
        <v>32</v>
      </c>
      <c r="C40" s="85">
        <f t="shared" si="0"/>
        <v>552392.28272988438</v>
      </c>
      <c r="D40" s="85"/>
      <c r="E40" s="35">
        <v>2015</v>
      </c>
      <c r="F40" s="8">
        <v>43596</v>
      </c>
      <c r="G40" s="49" t="s">
        <v>4</v>
      </c>
      <c r="H40" s="86">
        <v>120.14</v>
      </c>
      <c r="I40" s="86"/>
      <c r="J40" s="35">
        <v>33</v>
      </c>
      <c r="K40" s="89">
        <f t="shared" si="4"/>
        <v>16571.768481896532</v>
      </c>
      <c r="L40" s="90"/>
      <c r="M40" s="6">
        <f>IF(J40="","",(K40/J40)/LOOKUP(RIGHT($D$2,3),定数!$A$6:$A$13,定数!$B$6:$B$13))</f>
        <v>5.0217480248171311</v>
      </c>
      <c r="N40" s="35">
        <v>2015</v>
      </c>
      <c r="O40" s="8">
        <v>43597</v>
      </c>
      <c r="P40" s="86">
        <v>119.81</v>
      </c>
      <c r="Q40" s="86"/>
      <c r="R40" s="87">
        <f>IF(P40="","",T40*M40*LOOKUP(RIGHT($D$2,3),定数!$A$6:$A$13,定数!$B$6:$B$13))</f>
        <v>-16571.768481896448</v>
      </c>
      <c r="S40" s="87"/>
      <c r="T40" s="88">
        <f t="shared" si="5"/>
        <v>-32.999999999999829</v>
      </c>
      <c r="U40" s="88"/>
      <c r="V40" s="22">
        <f t="shared" si="1"/>
        <v>0</v>
      </c>
      <c r="W40">
        <f t="shared" si="2"/>
        <v>5</v>
      </c>
      <c r="X40" s="41">
        <f t="shared" si="6"/>
        <v>624965.91906341841</v>
      </c>
      <c r="Y40" s="42">
        <f t="shared" si="7"/>
        <v>0.11612415032533896</v>
      </c>
    </row>
    <row r="41" spans="2:25">
      <c r="B41" s="35">
        <v>33</v>
      </c>
      <c r="C41" s="85">
        <f t="shared" si="0"/>
        <v>535820.51424798789</v>
      </c>
      <c r="D41" s="85"/>
      <c r="E41" s="35">
        <v>2015</v>
      </c>
      <c r="F41" s="8">
        <v>43626</v>
      </c>
      <c r="G41" s="49" t="s">
        <v>3</v>
      </c>
      <c r="H41" s="86">
        <v>122.77</v>
      </c>
      <c r="I41" s="86"/>
      <c r="J41" s="35">
        <v>186</v>
      </c>
      <c r="K41" s="89">
        <f t="shared" si="4"/>
        <v>16074.615427439636</v>
      </c>
      <c r="L41" s="90"/>
      <c r="M41" s="6">
        <f>IF(J41="","",(K41/J41)/LOOKUP(RIGHT($D$2,3),定数!$A$6:$A$13,定数!$B$6:$B$13))</f>
        <v>0.86422663588385129</v>
      </c>
      <c r="N41" s="35">
        <v>2015</v>
      </c>
      <c r="O41" s="8">
        <v>43682</v>
      </c>
      <c r="P41" s="86">
        <v>124.63</v>
      </c>
      <c r="Q41" s="86"/>
      <c r="R41" s="87">
        <f>IF(P41="","",T41*M41*LOOKUP(RIGHT($D$2,3),定数!$A$6:$A$13,定数!$B$6:$B$13))</f>
        <v>-16074.61542743963</v>
      </c>
      <c r="S41" s="87"/>
      <c r="T41" s="88">
        <f t="shared" si="5"/>
        <v>-185.99999999999994</v>
      </c>
      <c r="U41" s="88"/>
      <c r="V41" s="22">
        <f t="shared" si="1"/>
        <v>0</v>
      </c>
      <c r="W41">
        <f t="shared" si="2"/>
        <v>6</v>
      </c>
      <c r="X41" s="41">
        <f t="shared" si="6"/>
        <v>624965.91906341841</v>
      </c>
      <c r="Y41" s="42">
        <f t="shared" si="7"/>
        <v>0.14264042581557879</v>
      </c>
    </row>
    <row r="42" spans="2:25">
      <c r="B42" s="35">
        <v>34</v>
      </c>
      <c r="C42" s="85">
        <f t="shared" si="0"/>
        <v>519745.89882054826</v>
      </c>
      <c r="D42" s="85"/>
      <c r="E42" s="35">
        <v>2015</v>
      </c>
      <c r="F42" s="8">
        <v>43684</v>
      </c>
      <c r="G42" s="49" t="s">
        <v>4</v>
      </c>
      <c r="H42" s="86">
        <v>125.02</v>
      </c>
      <c r="I42" s="86"/>
      <c r="J42" s="35">
        <v>77</v>
      </c>
      <c r="K42" s="89">
        <f t="shared" si="4"/>
        <v>15592.376964616447</v>
      </c>
      <c r="L42" s="90"/>
      <c r="M42" s="6">
        <f>IF(J42="","",(K42/J42)/LOOKUP(RIGHT($D$2,3),定数!$A$6:$A$13,定数!$B$6:$B$13))</f>
        <v>2.0249840213787591</v>
      </c>
      <c r="N42" s="35">
        <v>2015</v>
      </c>
      <c r="O42" s="8">
        <v>43684</v>
      </c>
      <c r="P42" s="86">
        <v>124.25</v>
      </c>
      <c r="Q42" s="86"/>
      <c r="R42" s="87">
        <f>IF(P42="","",T42*M42*LOOKUP(RIGHT($D$2,3),定数!$A$6:$A$13,定数!$B$6:$B$13))</f>
        <v>-15592.376964616364</v>
      </c>
      <c r="S42" s="87"/>
      <c r="T42" s="88">
        <f t="shared" si="5"/>
        <v>-76.999999999999602</v>
      </c>
      <c r="U42" s="88"/>
      <c r="V42" s="22">
        <f t="shared" si="1"/>
        <v>0</v>
      </c>
      <c r="W42">
        <f t="shared" si="2"/>
        <v>7</v>
      </c>
      <c r="X42" s="41">
        <f t="shared" si="6"/>
        <v>624965.91906341841</v>
      </c>
      <c r="Y42" s="42">
        <f t="shared" si="7"/>
        <v>0.1683612130411114</v>
      </c>
    </row>
    <row r="43" spans="2:25">
      <c r="B43" s="35">
        <v>35</v>
      </c>
      <c r="C43" s="85">
        <f t="shared" si="0"/>
        <v>504153.5218559319</v>
      </c>
      <c r="D43" s="85"/>
      <c r="E43" s="35">
        <v>2015</v>
      </c>
      <c r="F43" s="8">
        <v>43697</v>
      </c>
      <c r="G43" s="49" t="s">
        <v>3</v>
      </c>
      <c r="H43" s="86">
        <v>123.41</v>
      </c>
      <c r="I43" s="86"/>
      <c r="J43" s="35">
        <v>54</v>
      </c>
      <c r="K43" s="89">
        <f t="shared" si="4"/>
        <v>15124.605655677957</v>
      </c>
      <c r="L43" s="90"/>
      <c r="M43" s="6">
        <f>IF(J43="","",(K43/J43)/LOOKUP(RIGHT($D$2,3),定数!$A$6:$A$13,定数!$B$6:$B$13))</f>
        <v>2.8008528991996218</v>
      </c>
      <c r="N43" s="35">
        <v>2015</v>
      </c>
      <c r="O43" s="8">
        <v>43698</v>
      </c>
      <c r="P43" s="86">
        <v>122.03</v>
      </c>
      <c r="Q43" s="86"/>
      <c r="R43" s="87">
        <f>IF(P43="","",T43*M43*LOOKUP(RIGHT($D$2,3),定数!$A$6:$A$13,定数!$B$6:$B$13))</f>
        <v>38651.770008954649</v>
      </c>
      <c r="S43" s="87"/>
      <c r="T43" s="88">
        <f t="shared" si="5"/>
        <v>137.99999999999955</v>
      </c>
      <c r="U43" s="88"/>
      <c r="V43" s="22">
        <f t="shared" si="1"/>
        <v>1</v>
      </c>
      <c r="W43">
        <f t="shared" si="2"/>
        <v>0</v>
      </c>
      <c r="X43" s="41">
        <f t="shared" si="6"/>
        <v>624965.91906341841</v>
      </c>
      <c r="Y43" s="42">
        <f t="shared" si="7"/>
        <v>0.19331037664987782</v>
      </c>
    </row>
    <row r="44" spans="2:25">
      <c r="B44" s="35">
        <v>36</v>
      </c>
      <c r="C44" s="85">
        <f t="shared" si="0"/>
        <v>542805.29186488653</v>
      </c>
      <c r="D44" s="85"/>
      <c r="E44" s="35">
        <v>2015</v>
      </c>
      <c r="F44" s="8">
        <v>43705</v>
      </c>
      <c r="G44" s="49" t="s">
        <v>4</v>
      </c>
      <c r="H44" s="86">
        <v>121.56</v>
      </c>
      <c r="I44" s="86"/>
      <c r="J44" s="35">
        <v>83</v>
      </c>
      <c r="K44" s="89">
        <f t="shared" si="4"/>
        <v>16284.158755946595</v>
      </c>
      <c r="L44" s="90"/>
      <c r="M44" s="6">
        <f>IF(J44="","",(K44/J44)/LOOKUP(RIGHT($D$2,3),定数!$A$6:$A$13,定数!$B$6:$B$13))</f>
        <v>1.9619468380658549</v>
      </c>
      <c r="N44" s="35">
        <v>2015</v>
      </c>
      <c r="O44" s="8">
        <v>43709</v>
      </c>
      <c r="P44" s="86">
        <v>120.73</v>
      </c>
      <c r="Q44" s="86"/>
      <c r="R44" s="87">
        <f>IF(P44="","",T44*M44*LOOKUP(RIGHT($D$2,3),定数!$A$6:$A$13,定数!$B$6:$B$13))</f>
        <v>-16284.158755946561</v>
      </c>
      <c r="S44" s="87"/>
      <c r="T44" s="88">
        <f t="shared" si="5"/>
        <v>-82.999999999999829</v>
      </c>
      <c r="U44" s="88"/>
      <c r="V44" s="22">
        <f t="shared" si="1"/>
        <v>0</v>
      </c>
      <c r="W44">
        <f t="shared" si="2"/>
        <v>1</v>
      </c>
      <c r="X44" s="41">
        <f t="shared" si="6"/>
        <v>624965.91906341841</v>
      </c>
      <c r="Y44" s="42">
        <f t="shared" si="7"/>
        <v>0.13146417219303541</v>
      </c>
    </row>
    <row r="45" spans="2:25">
      <c r="B45" s="35">
        <v>37</v>
      </c>
      <c r="C45" s="85">
        <f t="shared" si="0"/>
        <v>526521.13310893998</v>
      </c>
      <c r="D45" s="85"/>
      <c r="E45" s="35">
        <v>2015</v>
      </c>
      <c r="F45" s="8">
        <v>43718</v>
      </c>
      <c r="G45" s="49" t="s">
        <v>4</v>
      </c>
      <c r="H45" s="86">
        <v>121.32</v>
      </c>
      <c r="I45" s="86"/>
      <c r="J45" s="35">
        <v>135</v>
      </c>
      <c r="K45" s="89">
        <f t="shared" si="4"/>
        <v>15795.633993268199</v>
      </c>
      <c r="L45" s="90"/>
      <c r="M45" s="6">
        <f>IF(J45="","",(K45/J45)/LOOKUP(RIGHT($D$2,3),定数!$A$6:$A$13,定数!$B$6:$B$13))</f>
        <v>1.1700469624643111</v>
      </c>
      <c r="N45" s="35">
        <v>2015</v>
      </c>
      <c r="O45" s="8">
        <v>43722</v>
      </c>
      <c r="P45" s="86">
        <v>119.97</v>
      </c>
      <c r="Q45" s="86"/>
      <c r="R45" s="87">
        <f>IF(P45="","",T45*M45*LOOKUP(RIGHT($D$2,3),定数!$A$6:$A$13,定数!$B$6:$B$13))</f>
        <v>-15795.633993268131</v>
      </c>
      <c r="S45" s="87"/>
      <c r="T45" s="88">
        <f t="shared" si="5"/>
        <v>-134.99999999999943</v>
      </c>
      <c r="U45" s="88"/>
      <c r="V45" s="22">
        <f t="shared" si="1"/>
        <v>0</v>
      </c>
      <c r="W45">
        <f t="shared" si="2"/>
        <v>2</v>
      </c>
      <c r="X45" s="41">
        <f t="shared" si="6"/>
        <v>624965.91906341841</v>
      </c>
      <c r="Y45" s="42">
        <f t="shared" si="7"/>
        <v>0.15752024702724432</v>
      </c>
    </row>
    <row r="46" spans="2:25">
      <c r="B46" s="35">
        <v>38</v>
      </c>
      <c r="C46" s="85">
        <f t="shared" si="0"/>
        <v>510725.49911567185</v>
      </c>
      <c r="D46" s="85"/>
      <c r="E46" s="35">
        <v>2015</v>
      </c>
      <c r="F46" s="8">
        <v>43725</v>
      </c>
      <c r="G46" s="49" t="s">
        <v>4</v>
      </c>
      <c r="H46" s="86">
        <v>120.73</v>
      </c>
      <c r="I46" s="86"/>
      <c r="J46" s="35">
        <v>39</v>
      </c>
      <c r="K46" s="89">
        <f t="shared" si="4"/>
        <v>15321.764973470155</v>
      </c>
      <c r="L46" s="90"/>
      <c r="M46" s="6">
        <f>IF(J46="","",(K46/J46)/LOOKUP(RIGHT($D$2,3),定数!$A$6:$A$13,定数!$B$6:$B$13))</f>
        <v>3.928657685505168</v>
      </c>
      <c r="N46" s="35">
        <v>2015</v>
      </c>
      <c r="O46" s="8">
        <v>43725</v>
      </c>
      <c r="P46" s="86">
        <v>120.34</v>
      </c>
      <c r="Q46" s="86"/>
      <c r="R46" s="87">
        <f>IF(P46="","",T46*M46*LOOKUP(RIGHT($D$2,3),定数!$A$6:$A$13,定数!$B$6:$B$13))</f>
        <v>-15321.764973470177</v>
      </c>
      <c r="S46" s="87"/>
      <c r="T46" s="88">
        <f t="shared" si="5"/>
        <v>-39.000000000000057</v>
      </c>
      <c r="U46" s="88"/>
      <c r="V46" s="22">
        <f t="shared" si="1"/>
        <v>0</v>
      </c>
      <c r="W46">
        <f t="shared" si="2"/>
        <v>3</v>
      </c>
      <c r="X46" s="41">
        <f t="shared" si="6"/>
        <v>624965.91906341841</v>
      </c>
      <c r="Y46" s="42">
        <f t="shared" si="7"/>
        <v>0.18279463961642684</v>
      </c>
    </row>
    <row r="47" spans="2:25">
      <c r="B47" s="35">
        <v>39</v>
      </c>
      <c r="C47" s="85">
        <f t="shared" si="0"/>
        <v>495403.73414220166</v>
      </c>
      <c r="D47" s="85"/>
      <c r="E47" s="35">
        <v>2015</v>
      </c>
      <c r="F47" s="8">
        <v>43732</v>
      </c>
      <c r="G47" s="49" t="s">
        <v>3</v>
      </c>
      <c r="H47" s="86">
        <v>119.37</v>
      </c>
      <c r="I47" s="86"/>
      <c r="J47" s="35">
        <v>81</v>
      </c>
      <c r="K47" s="89">
        <f t="shared" si="4"/>
        <v>14862.112024266049</v>
      </c>
      <c r="L47" s="90"/>
      <c r="M47" s="6">
        <f>IF(J47="","",(K47/J47)/LOOKUP(RIGHT($D$2,3),定数!$A$6:$A$13,定数!$B$6:$B$13))</f>
        <v>1.8348286449711171</v>
      </c>
      <c r="N47" s="35">
        <v>2015</v>
      </c>
      <c r="O47" s="8">
        <v>43732</v>
      </c>
      <c r="P47" s="86">
        <v>120.18</v>
      </c>
      <c r="Q47" s="86"/>
      <c r="R47" s="87">
        <f>IF(P47="","",T47*M47*LOOKUP(RIGHT($D$2,3),定数!$A$6:$A$13,定数!$B$6:$B$13))</f>
        <v>-14862.112024266091</v>
      </c>
      <c r="S47" s="87"/>
      <c r="T47" s="88">
        <f t="shared" si="5"/>
        <v>-81.000000000000227</v>
      </c>
      <c r="U47" s="88"/>
      <c r="V47" s="22">
        <f t="shared" si="1"/>
        <v>0</v>
      </c>
      <c r="W47">
        <f t="shared" si="2"/>
        <v>4</v>
      </c>
      <c r="X47" s="41">
        <f t="shared" si="6"/>
        <v>624965.91906341841</v>
      </c>
      <c r="Y47" s="42">
        <f t="shared" si="7"/>
        <v>0.20731080042793404</v>
      </c>
    </row>
    <row r="48" spans="2:25">
      <c r="B48" s="35">
        <v>40</v>
      </c>
      <c r="C48" s="85">
        <f t="shared" si="0"/>
        <v>480541.62211793556</v>
      </c>
      <c r="D48" s="85"/>
      <c r="E48" s="35">
        <v>2015</v>
      </c>
      <c r="F48" s="8">
        <v>43737</v>
      </c>
      <c r="G48" s="49" t="s">
        <v>3</v>
      </c>
      <c r="H48" s="86">
        <v>119.61</v>
      </c>
      <c r="I48" s="86"/>
      <c r="J48" s="35">
        <v>56</v>
      </c>
      <c r="K48" s="89">
        <f t="shared" si="4"/>
        <v>14416.248663538066</v>
      </c>
      <c r="L48" s="90"/>
      <c r="M48" s="6">
        <f>IF(J48="","",(K48/J48)/LOOKUP(RIGHT($D$2,3),定数!$A$6:$A$13,定数!$B$6:$B$13))</f>
        <v>2.5743301184889407</v>
      </c>
      <c r="N48" s="35">
        <v>2015</v>
      </c>
      <c r="O48" s="8">
        <v>43737</v>
      </c>
      <c r="P48" s="86">
        <v>120.17</v>
      </c>
      <c r="Q48" s="86"/>
      <c r="R48" s="87">
        <f>IF(P48="","",T48*M48*LOOKUP(RIGHT($D$2,3),定数!$A$6:$A$13,定数!$B$6:$B$13))</f>
        <v>-14416.248663538126</v>
      </c>
      <c r="S48" s="87"/>
      <c r="T48" s="88">
        <f t="shared" si="5"/>
        <v>-56.000000000000227</v>
      </c>
      <c r="U48" s="88"/>
      <c r="V48" s="22">
        <f t="shared" si="1"/>
        <v>0</v>
      </c>
      <c r="W48">
        <f t="shared" si="2"/>
        <v>5</v>
      </c>
      <c r="X48" s="41">
        <f t="shared" si="6"/>
        <v>624965.91906341841</v>
      </c>
      <c r="Y48" s="42">
        <f t="shared" si="7"/>
        <v>0.2310914764150962</v>
      </c>
    </row>
    <row r="49" spans="2:25">
      <c r="B49" s="35">
        <v>41</v>
      </c>
      <c r="C49" s="85">
        <f t="shared" si="0"/>
        <v>466125.37345439743</v>
      </c>
      <c r="D49" s="85"/>
      <c r="E49" s="35">
        <v>2015</v>
      </c>
      <c r="F49" s="8">
        <v>1014</v>
      </c>
      <c r="G49" s="49" t="s">
        <v>3</v>
      </c>
      <c r="H49" s="86">
        <v>119.42</v>
      </c>
      <c r="I49" s="86"/>
      <c r="J49" s="35">
        <v>33</v>
      </c>
      <c r="K49" s="89">
        <f t="shared" si="4"/>
        <v>13983.761203631922</v>
      </c>
      <c r="L49" s="90"/>
      <c r="M49" s="6">
        <f>IF(J49="","",(K49/J49)/LOOKUP(RIGHT($D$2,3),定数!$A$6:$A$13,定数!$B$6:$B$13))</f>
        <v>4.2375033950399761</v>
      </c>
      <c r="N49" s="35">
        <v>2015</v>
      </c>
      <c r="O49" s="8">
        <v>43752</v>
      </c>
      <c r="P49" s="86">
        <v>118.81</v>
      </c>
      <c r="Q49" s="86"/>
      <c r="R49" s="87">
        <f>IF(P49="","",T49*M49*LOOKUP(RIGHT($D$2,3),定数!$A$6:$A$13,定数!$B$6:$B$13))</f>
        <v>25848.770709743832</v>
      </c>
      <c r="S49" s="87"/>
      <c r="T49" s="88">
        <f t="shared" si="5"/>
        <v>60.999999999999943</v>
      </c>
      <c r="U49" s="88"/>
      <c r="V49" s="22">
        <f t="shared" si="1"/>
        <v>1</v>
      </c>
      <c r="W49">
        <f t="shared" si="2"/>
        <v>0</v>
      </c>
      <c r="X49" s="41">
        <f t="shared" si="6"/>
        <v>624965.91906341841</v>
      </c>
      <c r="Y49" s="42">
        <f t="shared" si="7"/>
        <v>0.25415873212264339</v>
      </c>
    </row>
    <row r="50" spans="2:25">
      <c r="B50" s="35">
        <v>42</v>
      </c>
      <c r="C50" s="85">
        <f t="shared" si="0"/>
        <v>491974.14416414127</v>
      </c>
      <c r="D50" s="85"/>
      <c r="E50" s="35">
        <v>2015</v>
      </c>
      <c r="F50" s="8">
        <v>43758</v>
      </c>
      <c r="G50" s="49" t="s">
        <v>4</v>
      </c>
      <c r="H50" s="86">
        <v>119.57</v>
      </c>
      <c r="I50" s="86"/>
      <c r="J50" s="35">
        <v>32</v>
      </c>
      <c r="K50" s="89">
        <f t="shared" si="4"/>
        <v>14759.224324924238</v>
      </c>
      <c r="L50" s="90"/>
      <c r="M50" s="6">
        <f>IF(J50="","",(K50/J50)/LOOKUP(RIGHT($D$2,3),定数!$A$6:$A$13,定数!$B$6:$B$13))</f>
        <v>4.6122576015388246</v>
      </c>
      <c r="N50" s="35">
        <v>2015</v>
      </c>
      <c r="O50" s="8">
        <v>43760</v>
      </c>
      <c r="P50" s="86">
        <v>120.17</v>
      </c>
      <c r="Q50" s="86"/>
      <c r="R50" s="87">
        <f>IF(P50="","",T50*M50*LOOKUP(RIGHT($D$2,3),定数!$A$6:$A$13,定数!$B$6:$B$13))</f>
        <v>27673.545609233337</v>
      </c>
      <c r="S50" s="87"/>
      <c r="T50" s="88">
        <f t="shared" si="5"/>
        <v>60.000000000000853</v>
      </c>
      <c r="U50" s="88"/>
      <c r="V50" s="22">
        <f t="shared" si="1"/>
        <v>2</v>
      </c>
      <c r="W50">
        <f t="shared" si="2"/>
        <v>0</v>
      </c>
      <c r="X50" s="41">
        <f t="shared" si="6"/>
        <v>624965.91906341841</v>
      </c>
      <c r="Y50" s="42">
        <f t="shared" si="7"/>
        <v>0.21279844363126277</v>
      </c>
    </row>
    <row r="51" spans="2:25">
      <c r="B51" s="35">
        <v>43</v>
      </c>
      <c r="C51" s="85">
        <f t="shared" si="0"/>
        <v>519647.68977337459</v>
      </c>
      <c r="D51" s="85"/>
      <c r="E51" s="35">
        <v>2015</v>
      </c>
      <c r="F51" s="8">
        <v>43761</v>
      </c>
      <c r="G51" s="50" t="s">
        <v>4</v>
      </c>
      <c r="H51" s="86">
        <v>121.14</v>
      </c>
      <c r="I51" s="86"/>
      <c r="J51" s="35">
        <v>80</v>
      </c>
      <c r="K51" s="89">
        <f t="shared" si="4"/>
        <v>15589.430693201237</v>
      </c>
      <c r="L51" s="90"/>
      <c r="M51" s="6">
        <f>IF(J51="","",(K51/J51)/LOOKUP(RIGHT($D$2,3),定数!$A$6:$A$13,定数!$B$6:$B$13))</f>
        <v>1.9486788366501546</v>
      </c>
      <c r="N51" s="35">
        <v>2015</v>
      </c>
      <c r="O51" s="8">
        <v>43765</v>
      </c>
      <c r="P51" s="86">
        <v>120.34</v>
      </c>
      <c r="Q51" s="86"/>
      <c r="R51" s="87">
        <f>IF(P51="","",T51*M51*LOOKUP(RIGHT($D$2,3),定数!$A$6:$A$13,定数!$B$6:$B$13))</f>
        <v>-15589.430693201182</v>
      </c>
      <c r="S51" s="87"/>
      <c r="T51" s="88">
        <f t="shared" si="5"/>
        <v>-79.999999999999716</v>
      </c>
      <c r="U51" s="88"/>
      <c r="V51" s="22">
        <f t="shared" si="1"/>
        <v>0</v>
      </c>
      <c r="W51">
        <f t="shared" si="2"/>
        <v>1</v>
      </c>
      <c r="X51" s="41">
        <f t="shared" si="6"/>
        <v>624965.91906341841</v>
      </c>
      <c r="Y51" s="42">
        <f t="shared" si="7"/>
        <v>0.16851835608552068</v>
      </c>
    </row>
    <row r="52" spans="2:25">
      <c r="B52" s="35">
        <v>44</v>
      </c>
      <c r="C52" s="85">
        <f t="shared" si="0"/>
        <v>504058.25908017339</v>
      </c>
      <c r="D52" s="85"/>
      <c r="E52" s="35">
        <v>2015</v>
      </c>
      <c r="F52" s="8">
        <v>43775</v>
      </c>
      <c r="G52" s="50" t="s">
        <v>4</v>
      </c>
      <c r="H52" s="86">
        <v>121.88</v>
      </c>
      <c r="I52" s="86"/>
      <c r="J52" s="35">
        <v>26</v>
      </c>
      <c r="K52" s="89">
        <f t="shared" si="4"/>
        <v>15121.747772405201</v>
      </c>
      <c r="L52" s="90"/>
      <c r="M52" s="6">
        <f>IF(J52="","",(K52/J52)/LOOKUP(RIGHT($D$2,3),定数!$A$6:$A$13,定数!$B$6:$B$13))</f>
        <v>5.8160568355404623</v>
      </c>
      <c r="N52" s="35">
        <v>2015</v>
      </c>
      <c r="O52" s="8">
        <v>43775</v>
      </c>
      <c r="P52" s="86">
        <v>122.34</v>
      </c>
      <c r="Q52" s="86"/>
      <c r="R52" s="87">
        <f>IF(P52="","",T52*M52*LOOKUP(RIGHT($D$2,3),定数!$A$6:$A$13,定数!$B$6:$B$13))</f>
        <v>26753.861443486592</v>
      </c>
      <c r="S52" s="87"/>
      <c r="T52" s="88">
        <f t="shared" si="5"/>
        <v>46.000000000000796</v>
      </c>
      <c r="U52" s="88"/>
      <c r="V52" s="22">
        <f t="shared" si="1"/>
        <v>1</v>
      </c>
      <c r="W52">
        <f t="shared" si="2"/>
        <v>0</v>
      </c>
      <c r="X52" s="41">
        <f t="shared" si="6"/>
        <v>624965.91906341841</v>
      </c>
      <c r="Y52" s="42">
        <f t="shared" si="7"/>
        <v>0.19346280540295491</v>
      </c>
    </row>
    <row r="53" spans="2:25">
      <c r="B53" s="35">
        <v>45</v>
      </c>
      <c r="C53" s="85">
        <f t="shared" si="0"/>
        <v>530812.12052365998</v>
      </c>
      <c r="D53" s="85"/>
      <c r="E53" s="35">
        <v>2015</v>
      </c>
      <c r="F53" s="8">
        <v>43779</v>
      </c>
      <c r="G53" s="50" t="s">
        <v>4</v>
      </c>
      <c r="H53" s="86">
        <v>123.41</v>
      </c>
      <c r="I53" s="86"/>
      <c r="J53" s="35">
        <v>32</v>
      </c>
      <c r="K53" s="89">
        <f t="shared" si="4"/>
        <v>15924.363615709799</v>
      </c>
      <c r="L53" s="90"/>
      <c r="M53" s="6">
        <f>IF(J53="","",(K53/J53)/LOOKUP(RIGHT($D$2,3),定数!$A$6:$A$13,定数!$B$6:$B$13))</f>
        <v>4.9763636299093124</v>
      </c>
      <c r="N53" s="35">
        <v>2015</v>
      </c>
      <c r="O53" s="8">
        <v>43779</v>
      </c>
      <c r="P53" s="86">
        <v>123.09</v>
      </c>
      <c r="Q53" s="86"/>
      <c r="R53" s="87">
        <f>IF(P53="","",T53*M53*LOOKUP(RIGHT($D$2,3),定数!$A$6:$A$13,定数!$B$6:$B$13))</f>
        <v>-15924.363615709461</v>
      </c>
      <c r="S53" s="87"/>
      <c r="T53" s="88">
        <f t="shared" si="5"/>
        <v>-31.999999999999318</v>
      </c>
      <c r="U53" s="88"/>
      <c r="V53" s="22">
        <f t="shared" si="1"/>
        <v>0</v>
      </c>
      <c r="W53">
        <f t="shared" si="2"/>
        <v>1</v>
      </c>
      <c r="X53" s="41">
        <f t="shared" si="6"/>
        <v>624965.91906341841</v>
      </c>
      <c r="Y53" s="42">
        <f t="shared" si="7"/>
        <v>0.15065429276664954</v>
      </c>
    </row>
    <row r="54" spans="2:25">
      <c r="B54" s="35">
        <v>46</v>
      </c>
      <c r="C54" s="85">
        <f t="shared" si="0"/>
        <v>514887.7569079505</v>
      </c>
      <c r="D54" s="85"/>
      <c r="E54" s="35">
        <v>2015</v>
      </c>
      <c r="F54" s="8">
        <v>43795</v>
      </c>
      <c r="G54" s="50" t="s">
        <v>3</v>
      </c>
      <c r="H54" s="86">
        <v>122.53</v>
      </c>
      <c r="I54" s="86"/>
      <c r="J54" s="35">
        <v>11</v>
      </c>
      <c r="K54" s="89">
        <f t="shared" si="4"/>
        <v>15446.632707238514</v>
      </c>
      <c r="L54" s="90"/>
      <c r="M54" s="6">
        <f>IF(J54="","",(K54/J54)/LOOKUP(RIGHT($D$2,3),定数!$A$6:$A$13,定数!$B$6:$B$13))</f>
        <v>14.04239337021683</v>
      </c>
      <c r="N54" s="35">
        <v>2015</v>
      </c>
      <c r="O54" s="8">
        <v>43795</v>
      </c>
      <c r="P54" s="86">
        <v>122.64</v>
      </c>
      <c r="Q54" s="86"/>
      <c r="R54" s="87">
        <f>IF(P54="","",T54*M54*LOOKUP(RIGHT($D$2,3),定数!$A$6:$A$13,定数!$B$6:$B$13))</f>
        <v>-15446.632707238434</v>
      </c>
      <c r="S54" s="87"/>
      <c r="T54" s="88">
        <f t="shared" si="5"/>
        <v>-10.999999999999943</v>
      </c>
      <c r="U54" s="88"/>
      <c r="V54" s="22">
        <f t="shared" si="1"/>
        <v>0</v>
      </c>
      <c r="W54">
        <f t="shared" si="2"/>
        <v>2</v>
      </c>
      <c r="X54" s="41">
        <f t="shared" si="6"/>
        <v>624965.91906341841</v>
      </c>
      <c r="Y54" s="42">
        <f t="shared" si="7"/>
        <v>0.17613466398364952</v>
      </c>
    </row>
    <row r="55" spans="2:25">
      <c r="B55" s="35">
        <v>47</v>
      </c>
      <c r="C55" s="85">
        <f t="shared" si="0"/>
        <v>499441.12420071207</v>
      </c>
      <c r="D55" s="85"/>
      <c r="E55" s="35">
        <v>2015</v>
      </c>
      <c r="F55" s="8">
        <v>43799</v>
      </c>
      <c r="G55" s="50" t="s">
        <v>4</v>
      </c>
      <c r="H55" s="86">
        <v>123.15</v>
      </c>
      <c r="I55" s="86"/>
      <c r="J55" s="35">
        <v>45</v>
      </c>
      <c r="K55" s="89">
        <f t="shared" si="4"/>
        <v>14983.233726021361</v>
      </c>
      <c r="L55" s="90"/>
      <c r="M55" s="6">
        <f>IF(J55="","",(K55/J55)/LOOKUP(RIGHT($D$2,3),定数!$A$6:$A$13,定数!$B$6:$B$13))</f>
        <v>3.3296074946714134</v>
      </c>
      <c r="N55" s="35">
        <v>2015</v>
      </c>
      <c r="O55" s="8">
        <v>43800</v>
      </c>
      <c r="P55" s="86">
        <v>122.7</v>
      </c>
      <c r="Q55" s="86"/>
      <c r="R55" s="87">
        <f>IF(P55="","",T55*M55*LOOKUP(RIGHT($D$2,3),定数!$A$6:$A$13,定数!$B$6:$B$13))</f>
        <v>-14983.233726021455</v>
      </c>
      <c r="S55" s="87"/>
      <c r="T55" s="88">
        <f t="shared" si="5"/>
        <v>-45.000000000000284</v>
      </c>
      <c r="U55" s="88"/>
      <c r="V55" s="22">
        <f t="shared" si="1"/>
        <v>0</v>
      </c>
      <c r="W55">
        <f t="shared" si="2"/>
        <v>3</v>
      </c>
      <c r="X55" s="41">
        <f t="shared" si="6"/>
        <v>624965.91906341841</v>
      </c>
      <c r="Y55" s="42">
        <f t="shared" si="7"/>
        <v>0.20085062406413989</v>
      </c>
    </row>
    <row r="56" spans="2:25">
      <c r="B56" s="35">
        <v>48</v>
      </c>
      <c r="C56" s="85">
        <f t="shared" si="0"/>
        <v>484457.89047469059</v>
      </c>
      <c r="D56" s="85"/>
      <c r="E56" s="35">
        <v>2015</v>
      </c>
      <c r="F56" s="8">
        <v>43815</v>
      </c>
      <c r="G56" s="50" t="s">
        <v>4</v>
      </c>
      <c r="H56" s="86">
        <v>122.44</v>
      </c>
      <c r="I56" s="86"/>
      <c r="J56" s="35">
        <v>107</v>
      </c>
      <c r="K56" s="89">
        <f t="shared" si="4"/>
        <v>14533.736714240717</v>
      </c>
      <c r="L56" s="90"/>
      <c r="M56" s="6">
        <f>IF(J56="","",(K56/J56)/LOOKUP(RIGHT($D$2,3),定数!$A$6:$A$13,定数!$B$6:$B$13))</f>
        <v>1.3582931508636185</v>
      </c>
      <c r="N56" s="35">
        <v>2015</v>
      </c>
      <c r="O56" s="8">
        <v>43817</v>
      </c>
      <c r="P56" s="86">
        <v>121.37</v>
      </c>
      <c r="Q56" s="86"/>
      <c r="R56" s="87">
        <f>IF(P56="","",T56*M56*LOOKUP(RIGHT($D$2,3),定数!$A$6:$A$13,定数!$B$6:$B$13))</f>
        <v>-14533.736714240624</v>
      </c>
      <c r="S56" s="87"/>
      <c r="T56" s="88">
        <f t="shared" si="5"/>
        <v>-106.99999999999932</v>
      </c>
      <c r="U56" s="88"/>
      <c r="V56" s="22">
        <f t="shared" si="1"/>
        <v>0</v>
      </c>
      <c r="W56">
        <f t="shared" si="2"/>
        <v>4</v>
      </c>
      <c r="X56" s="41">
        <f t="shared" si="6"/>
        <v>624965.91906341841</v>
      </c>
      <c r="Y56" s="42">
        <f t="shared" si="7"/>
        <v>0.22482510534221589</v>
      </c>
    </row>
    <row r="57" spans="2:25">
      <c r="B57" s="35">
        <v>49</v>
      </c>
      <c r="C57" s="85">
        <f t="shared" si="0"/>
        <v>469924.15376044996</v>
      </c>
      <c r="D57" s="85"/>
      <c r="E57" s="35">
        <v>2015</v>
      </c>
      <c r="F57" s="8">
        <v>43821</v>
      </c>
      <c r="G57" s="50" t="s">
        <v>3</v>
      </c>
      <c r="H57" s="86">
        <v>120.84</v>
      </c>
      <c r="I57" s="86"/>
      <c r="J57" s="35">
        <v>44</v>
      </c>
      <c r="K57" s="89">
        <f t="shared" si="4"/>
        <v>14097.724612813498</v>
      </c>
      <c r="L57" s="90"/>
      <c r="M57" s="6">
        <f>IF(J57="","",(K57/J57)/LOOKUP(RIGHT($D$2,3),定数!$A$6:$A$13,定数!$B$6:$B$13))</f>
        <v>3.2040283210939764</v>
      </c>
      <c r="N57" s="35">
        <v>2016</v>
      </c>
      <c r="O57" s="8">
        <v>43469</v>
      </c>
      <c r="P57" s="86">
        <v>119.94</v>
      </c>
      <c r="Q57" s="86"/>
      <c r="R57" s="87">
        <f>IF(P57="","",T57*M57*LOOKUP(RIGHT($D$2,3),定数!$A$6:$A$13,定数!$B$6:$B$13))</f>
        <v>28836.254889845968</v>
      </c>
      <c r="S57" s="87"/>
      <c r="T57" s="88">
        <f t="shared" si="5"/>
        <v>90.000000000000568</v>
      </c>
      <c r="U57" s="88"/>
      <c r="V57" s="22">
        <f t="shared" si="1"/>
        <v>1</v>
      </c>
      <c r="W57">
        <f t="shared" si="2"/>
        <v>0</v>
      </c>
      <c r="X57" s="41">
        <f t="shared" si="6"/>
        <v>624965.91906341841</v>
      </c>
      <c r="Y57" s="42">
        <f t="shared" si="7"/>
        <v>0.24808035218194924</v>
      </c>
    </row>
    <row r="58" spans="2:25">
      <c r="B58" s="35">
        <v>50</v>
      </c>
      <c r="C58" s="85">
        <f t="shared" si="0"/>
        <v>498760.40865029593</v>
      </c>
      <c r="D58" s="85"/>
      <c r="E58" s="35">
        <v>2016</v>
      </c>
      <c r="F58" s="8">
        <v>43470</v>
      </c>
      <c r="G58" s="50" t="s">
        <v>3</v>
      </c>
      <c r="H58" s="86">
        <v>119.33</v>
      </c>
      <c r="I58" s="86"/>
      <c r="J58" s="35">
        <v>38</v>
      </c>
      <c r="K58" s="89">
        <f t="shared" si="4"/>
        <v>14962.812259508877</v>
      </c>
      <c r="L58" s="90"/>
      <c r="M58" s="6">
        <f>IF(J58="","",(K58/J58)/LOOKUP(RIGHT($D$2,3),定数!$A$6:$A$13,定数!$B$6:$B$13))</f>
        <v>3.9375821735549676</v>
      </c>
      <c r="N58" s="35">
        <v>2016</v>
      </c>
      <c r="O58" s="8">
        <v>43470</v>
      </c>
      <c r="P58" s="86">
        <v>118.62</v>
      </c>
      <c r="Q58" s="86"/>
      <c r="R58" s="87">
        <f>IF(P58="","",T58*M58*LOOKUP(RIGHT($D$2,3),定数!$A$6:$A$13,定数!$B$6:$B$13))</f>
        <v>27956.833432240022</v>
      </c>
      <c r="S58" s="87"/>
      <c r="T58" s="88">
        <f t="shared" si="5"/>
        <v>70.999999999999375</v>
      </c>
      <c r="U58" s="88"/>
      <c r="V58" s="22">
        <f t="shared" si="1"/>
        <v>2</v>
      </c>
      <c r="W58">
        <f t="shared" si="2"/>
        <v>0</v>
      </c>
      <c r="X58" s="41">
        <f t="shared" si="6"/>
        <v>624965.91906341841</v>
      </c>
      <c r="Y58" s="42">
        <f t="shared" si="7"/>
        <v>0.20193982833856861</v>
      </c>
    </row>
    <row r="59" spans="2:25">
      <c r="B59" s="35">
        <v>51</v>
      </c>
      <c r="C59" s="85">
        <f t="shared" si="0"/>
        <v>526717.24208253599</v>
      </c>
      <c r="D59" s="85"/>
      <c r="E59" s="35">
        <v>2016</v>
      </c>
      <c r="F59" s="8">
        <v>43476</v>
      </c>
      <c r="G59" s="50" t="s">
        <v>3</v>
      </c>
      <c r="H59" s="86">
        <v>117.25</v>
      </c>
      <c r="I59" s="86"/>
      <c r="J59" s="35">
        <v>73</v>
      </c>
      <c r="K59" s="89">
        <f t="shared" si="4"/>
        <v>15801.51726247608</v>
      </c>
      <c r="L59" s="90"/>
      <c r="M59" s="6">
        <f>IF(J59="","",(K59/J59)/LOOKUP(RIGHT($D$2,3),定数!$A$6:$A$13,定数!$B$6:$B$13))</f>
        <v>2.1645914058186411</v>
      </c>
      <c r="N59" s="35">
        <v>2016</v>
      </c>
      <c r="O59" s="8">
        <v>43476</v>
      </c>
      <c r="P59" s="86">
        <v>117.98</v>
      </c>
      <c r="Q59" s="86"/>
      <c r="R59" s="87">
        <f>IF(P59="","",T59*M59*LOOKUP(RIGHT($D$2,3),定数!$A$6:$A$13,定数!$B$6:$B$13))</f>
        <v>-15801.517262476165</v>
      </c>
      <c r="S59" s="87"/>
      <c r="T59" s="88">
        <f t="shared" si="5"/>
        <v>-73.000000000000398</v>
      </c>
      <c r="U59" s="88"/>
      <c r="V59" s="22">
        <f t="shared" si="1"/>
        <v>0</v>
      </c>
      <c r="W59">
        <f t="shared" si="2"/>
        <v>1</v>
      </c>
      <c r="X59" s="41">
        <f t="shared" si="6"/>
        <v>624965.91906341841</v>
      </c>
      <c r="Y59" s="42">
        <f t="shared" si="7"/>
        <v>0.15720645555859925</v>
      </c>
    </row>
    <row r="60" spans="2:25">
      <c r="B60" s="35">
        <v>52</v>
      </c>
      <c r="C60" s="85">
        <f t="shared" si="0"/>
        <v>510915.72482005984</v>
      </c>
      <c r="D60" s="85"/>
      <c r="E60" s="35">
        <v>2016</v>
      </c>
      <c r="F60" s="8">
        <v>43477</v>
      </c>
      <c r="G60" s="50" t="s">
        <v>3</v>
      </c>
      <c r="H60" s="86">
        <v>117.4</v>
      </c>
      <c r="I60" s="86"/>
      <c r="J60" s="35">
        <v>40</v>
      </c>
      <c r="K60" s="89">
        <f t="shared" si="4"/>
        <v>15327.471744601795</v>
      </c>
      <c r="L60" s="90"/>
      <c r="M60" s="6">
        <f>IF(J60="","",(K60/J60)/LOOKUP(RIGHT($D$2,3),定数!$A$6:$A$13,定数!$B$6:$B$13))</f>
        <v>3.8318679361504486</v>
      </c>
      <c r="N60" s="35">
        <v>2016</v>
      </c>
      <c r="O60" s="8">
        <v>43477</v>
      </c>
      <c r="P60" s="86">
        <v>117.8</v>
      </c>
      <c r="Q60" s="86"/>
      <c r="R60" s="87">
        <f>IF(P60="","",T60*M60*LOOKUP(RIGHT($D$2,3),定数!$A$6:$A$13,定数!$B$6:$B$13))</f>
        <v>-15327.471744601467</v>
      </c>
      <c r="S60" s="87"/>
      <c r="T60" s="88">
        <f t="shared" si="5"/>
        <v>-39.999999999999147</v>
      </c>
      <c r="U60" s="88"/>
      <c r="V60" s="22">
        <f t="shared" si="1"/>
        <v>0</v>
      </c>
      <c r="W60">
        <f t="shared" si="2"/>
        <v>2</v>
      </c>
      <c r="X60" s="41">
        <f t="shared" si="6"/>
        <v>624965.91906341841</v>
      </c>
      <c r="Y60" s="42">
        <f t="shared" si="7"/>
        <v>0.18249026189184137</v>
      </c>
    </row>
    <row r="61" spans="2:25">
      <c r="B61" s="35">
        <v>53</v>
      </c>
      <c r="C61" s="85">
        <f t="shared" si="0"/>
        <v>495588.2530754584</v>
      </c>
      <c r="D61" s="85"/>
      <c r="E61" s="35">
        <v>2016</v>
      </c>
      <c r="F61" s="8">
        <v>43501</v>
      </c>
      <c r="G61" s="50" t="s">
        <v>3</v>
      </c>
      <c r="H61" s="86">
        <v>116.83</v>
      </c>
      <c r="I61" s="86"/>
      <c r="J61" s="35">
        <v>61</v>
      </c>
      <c r="K61" s="89">
        <f t="shared" si="4"/>
        <v>14867.647592263751</v>
      </c>
      <c r="L61" s="90"/>
      <c r="M61" s="6">
        <f>IF(J61="","",(K61/J61)/LOOKUP(RIGHT($D$2,3),定数!$A$6:$A$13,定数!$B$6:$B$13))</f>
        <v>2.4373192774202872</v>
      </c>
      <c r="N61" s="35">
        <v>2016</v>
      </c>
      <c r="O61" s="8">
        <v>43504</v>
      </c>
      <c r="P61" s="86">
        <v>117.44</v>
      </c>
      <c r="Q61" s="86"/>
      <c r="R61" s="87">
        <f>IF(P61="","",T61*M61*LOOKUP(RIGHT($D$2,3),定数!$A$6:$A$13,定数!$B$6:$B$13))</f>
        <v>-14867.64759226374</v>
      </c>
      <c r="S61" s="87"/>
      <c r="T61" s="88">
        <f t="shared" si="5"/>
        <v>-60.999999999999943</v>
      </c>
      <c r="U61" s="88"/>
      <c r="V61" s="22">
        <f t="shared" si="1"/>
        <v>0</v>
      </c>
      <c r="W61">
        <f t="shared" si="2"/>
        <v>3</v>
      </c>
      <c r="X61" s="41">
        <f t="shared" si="6"/>
        <v>624965.91906341841</v>
      </c>
      <c r="Y61" s="42">
        <f t="shared" si="7"/>
        <v>0.20701555403508554</v>
      </c>
    </row>
    <row r="62" spans="2:25">
      <c r="B62" s="35">
        <v>54</v>
      </c>
      <c r="C62" s="85">
        <f t="shared" si="0"/>
        <v>480720.60548319464</v>
      </c>
      <c r="D62" s="85"/>
      <c r="E62" s="35">
        <v>2016</v>
      </c>
      <c r="F62" s="8">
        <v>43504</v>
      </c>
      <c r="G62" s="50" t="s">
        <v>3</v>
      </c>
      <c r="H62" s="86">
        <v>116.7</v>
      </c>
      <c r="I62" s="86"/>
      <c r="J62" s="35">
        <v>83</v>
      </c>
      <c r="K62" s="89">
        <f t="shared" si="4"/>
        <v>14421.618164495838</v>
      </c>
      <c r="L62" s="90"/>
      <c r="M62" s="6">
        <f>IF(J62="","",(K62/J62)/LOOKUP(RIGHT($D$2,3),定数!$A$6:$A$13,定数!$B$6:$B$13))</f>
        <v>1.737544357168173</v>
      </c>
      <c r="N62" s="35">
        <v>2016</v>
      </c>
      <c r="O62" s="8">
        <v>43504</v>
      </c>
      <c r="P62" s="86">
        <v>115.09</v>
      </c>
      <c r="Q62" s="86"/>
      <c r="R62" s="87">
        <f>IF(P62="","",T62*M62*LOOKUP(RIGHT($D$2,3),定数!$A$6:$A$13,定数!$B$6:$B$13))</f>
        <v>27974.464150407573</v>
      </c>
      <c r="S62" s="87"/>
      <c r="T62" s="88">
        <f t="shared" si="5"/>
        <v>160.99999999999994</v>
      </c>
      <c r="U62" s="88"/>
      <c r="V62" s="22">
        <f t="shared" si="1"/>
        <v>1</v>
      </c>
      <c r="W62">
        <f t="shared" si="2"/>
        <v>0</v>
      </c>
      <c r="X62" s="41">
        <f t="shared" si="6"/>
        <v>624965.91906341841</v>
      </c>
      <c r="Y62" s="42">
        <f t="shared" si="7"/>
        <v>0.23080508741403305</v>
      </c>
    </row>
    <row r="63" spans="2:25">
      <c r="B63" s="35">
        <v>55</v>
      </c>
      <c r="C63" s="85">
        <f t="shared" si="0"/>
        <v>508695.06963360222</v>
      </c>
      <c r="D63" s="85"/>
      <c r="E63" s="35">
        <v>2016</v>
      </c>
      <c r="F63" s="8">
        <v>43506</v>
      </c>
      <c r="G63" s="50" t="s">
        <v>3</v>
      </c>
      <c r="H63" s="86">
        <v>114.25</v>
      </c>
      <c r="I63" s="86"/>
      <c r="J63" s="35">
        <v>102</v>
      </c>
      <c r="K63" s="89">
        <f>IF(J63="","",C63*0.03)</f>
        <v>15260.852089008065</v>
      </c>
      <c r="L63" s="90"/>
      <c r="M63" s="6">
        <f>IF(J63="","",(K63/J63)/LOOKUP(RIGHT($D$2,3),定数!$A$6:$A$13,定数!$B$6:$B$13))</f>
        <v>1.4961619695105945</v>
      </c>
      <c r="N63" s="35">
        <v>2016</v>
      </c>
      <c r="O63" s="8">
        <v>43507</v>
      </c>
      <c r="P63" s="86">
        <v>112.25</v>
      </c>
      <c r="Q63" s="86"/>
      <c r="R63" s="87">
        <f>IF(P63="","",T63*M63*LOOKUP(RIGHT($D$2,3),定数!$A$6:$A$13,定数!$B$6:$B$13))</f>
        <v>29923.239390211893</v>
      </c>
      <c r="S63" s="87"/>
      <c r="T63" s="88">
        <f t="shared" si="5"/>
        <v>200</v>
      </c>
      <c r="U63" s="88"/>
      <c r="V63" s="22">
        <f t="shared" si="1"/>
        <v>2</v>
      </c>
      <c r="W63">
        <f t="shared" si="2"/>
        <v>0</v>
      </c>
      <c r="X63" s="41">
        <f t="shared" si="6"/>
        <v>624965.91906341841</v>
      </c>
      <c r="Y63" s="42">
        <f t="shared" si="7"/>
        <v>0.18604350394668101</v>
      </c>
    </row>
    <row r="64" spans="2:25">
      <c r="B64" s="35">
        <v>56</v>
      </c>
      <c r="C64" s="85">
        <f t="shared" si="0"/>
        <v>538618.30902381416</v>
      </c>
      <c r="D64" s="85"/>
      <c r="E64" s="35">
        <v>2016</v>
      </c>
      <c r="F64" s="8">
        <v>43514</v>
      </c>
      <c r="G64" s="50" t="s">
        <v>3</v>
      </c>
      <c r="H64" s="86">
        <v>113.44</v>
      </c>
      <c r="I64" s="86"/>
      <c r="J64" s="35">
        <v>50</v>
      </c>
      <c r="K64" s="89">
        <f t="shared" si="4"/>
        <v>16158.549270714424</v>
      </c>
      <c r="L64" s="90"/>
      <c r="M64" s="6">
        <f>IF(J64="","",(K64/J64)/LOOKUP(RIGHT($D$2,3),定数!$A$6:$A$13,定数!$B$6:$B$13))</f>
        <v>3.2317098541428844</v>
      </c>
      <c r="N64" s="35">
        <v>2016</v>
      </c>
      <c r="O64" s="8">
        <v>43515</v>
      </c>
      <c r="P64" s="86">
        <v>112.34</v>
      </c>
      <c r="Q64" s="86"/>
      <c r="R64" s="87">
        <f>IF(P64="","",T64*M64*LOOKUP(RIGHT($D$2,3),定数!$A$6:$A$13,定数!$B$6:$B$13))</f>
        <v>35548.808395571548</v>
      </c>
      <c r="S64" s="87"/>
      <c r="T64" s="88">
        <f t="shared" si="5"/>
        <v>109.99999999999943</v>
      </c>
      <c r="U64" s="88"/>
      <c r="V64" s="22">
        <f t="shared" si="1"/>
        <v>3</v>
      </c>
      <c r="W64">
        <f t="shared" si="2"/>
        <v>0</v>
      </c>
      <c r="X64" s="41">
        <f t="shared" si="6"/>
        <v>624965.91906341841</v>
      </c>
      <c r="Y64" s="42">
        <f t="shared" si="7"/>
        <v>0.13816371006119155</v>
      </c>
    </row>
    <row r="65" spans="2:25">
      <c r="B65" s="35">
        <v>57</v>
      </c>
      <c r="C65" s="85">
        <f t="shared" si="0"/>
        <v>574167.1174193857</v>
      </c>
      <c r="D65" s="85"/>
      <c r="E65" s="35">
        <v>2016</v>
      </c>
      <c r="F65" s="8">
        <v>43531</v>
      </c>
      <c r="G65" s="50" t="s">
        <v>3</v>
      </c>
      <c r="H65" s="86">
        <v>113.21</v>
      </c>
      <c r="I65" s="86"/>
      <c r="J65" s="35">
        <v>42</v>
      </c>
      <c r="K65" s="89">
        <f>IF(J65="","",C65*0.03)</f>
        <v>17225.013522581572</v>
      </c>
      <c r="L65" s="90"/>
      <c r="M65" s="6">
        <f>IF(J65="","",(K65/J65)/LOOKUP(RIGHT($D$2,3),定数!$A$6:$A$13,定数!$B$6:$B$13))</f>
        <v>4.1011936958527553</v>
      </c>
      <c r="N65" s="35">
        <v>2016</v>
      </c>
      <c r="O65" s="8">
        <v>43533</v>
      </c>
      <c r="P65" s="86">
        <v>112.28</v>
      </c>
      <c r="Q65" s="86"/>
      <c r="R65" s="87">
        <f>IF(P65="","",T65*M65*LOOKUP(RIGHT($D$2,3),定数!$A$6:$A$13,定数!$B$6:$B$13))</f>
        <v>38141.101371430326</v>
      </c>
      <c r="S65" s="87"/>
      <c r="T65" s="88">
        <f t="shared" si="5"/>
        <v>92.999999999999261</v>
      </c>
      <c r="U65" s="88"/>
      <c r="V65" s="22">
        <f t="shared" si="1"/>
        <v>4</v>
      </c>
      <c r="W65">
        <f t="shared" si="2"/>
        <v>0</v>
      </c>
      <c r="X65" s="41">
        <f t="shared" si="6"/>
        <v>624965.91906341841</v>
      </c>
      <c r="Y65" s="42">
        <f t="shared" si="7"/>
        <v>8.1282514925230531E-2</v>
      </c>
    </row>
    <row r="66" spans="2:25">
      <c r="B66" s="35">
        <v>58</v>
      </c>
      <c r="C66" s="85">
        <f t="shared" si="0"/>
        <v>612308.21879081603</v>
      </c>
      <c r="D66" s="85"/>
      <c r="E66" s="35">
        <v>2016</v>
      </c>
      <c r="F66" s="8">
        <v>43553</v>
      </c>
      <c r="G66" s="50" t="s">
        <v>4</v>
      </c>
      <c r="H66" s="86">
        <v>113.75</v>
      </c>
      <c r="I66" s="86"/>
      <c r="J66" s="35">
        <v>41</v>
      </c>
      <c r="K66" s="89">
        <f t="shared" si="4"/>
        <v>18369.246563724479</v>
      </c>
      <c r="L66" s="90"/>
      <c r="M66" s="6">
        <f>IF(J66="","",(K66/J66)/LOOKUP(RIGHT($D$2,3),定数!$A$6:$A$13,定数!$B$6:$B$13))</f>
        <v>4.4803040399327996</v>
      </c>
      <c r="N66" s="35">
        <v>2016</v>
      </c>
      <c r="O66" s="8">
        <v>43553</v>
      </c>
      <c r="P66" s="86">
        <v>113.34</v>
      </c>
      <c r="Q66" s="86"/>
      <c r="R66" s="87">
        <f>IF(P66="","",T66*M66*LOOKUP(RIGHT($D$2,3),定数!$A$6:$A$13,定数!$B$6:$B$13))</f>
        <v>-18369.246563724326</v>
      </c>
      <c r="S66" s="87"/>
      <c r="T66" s="88">
        <f t="shared" si="5"/>
        <v>-40.999999999999659</v>
      </c>
      <c r="U66" s="88"/>
      <c r="V66" s="22">
        <f t="shared" si="1"/>
        <v>0</v>
      </c>
      <c r="W66">
        <f t="shared" si="2"/>
        <v>1</v>
      </c>
      <c r="X66" s="41">
        <f t="shared" si="6"/>
        <v>624965.91906341841</v>
      </c>
      <c r="Y66" s="42">
        <f t="shared" si="7"/>
        <v>2.0253424845264156E-2</v>
      </c>
    </row>
    <row r="67" spans="2:25">
      <c r="B67" s="35">
        <v>59</v>
      </c>
      <c r="C67" s="85">
        <f t="shared" si="0"/>
        <v>593938.97222709167</v>
      </c>
      <c r="D67" s="85"/>
      <c r="E67" s="35">
        <v>2016</v>
      </c>
      <c r="F67" s="8">
        <v>43555</v>
      </c>
      <c r="G67" s="50" t="s">
        <v>3</v>
      </c>
      <c r="H67" s="86">
        <v>112.14</v>
      </c>
      <c r="I67" s="86"/>
      <c r="J67" s="35">
        <v>52</v>
      </c>
      <c r="K67" s="89">
        <f t="shared" si="4"/>
        <v>17818.16916681275</v>
      </c>
      <c r="L67" s="90"/>
      <c r="M67" s="6">
        <f>IF(J67="","",(K67/J67)/LOOKUP(RIGHT($D$2,3),定数!$A$6:$A$13,定数!$B$6:$B$13))</f>
        <v>3.4265709936178363</v>
      </c>
      <c r="N67" s="35">
        <v>2016</v>
      </c>
      <c r="O67" s="8">
        <v>43559</v>
      </c>
      <c r="P67" s="86">
        <v>111.13</v>
      </c>
      <c r="Q67" s="86"/>
      <c r="R67" s="87">
        <f>IF(P67="","",T67*M67*LOOKUP(RIGHT($D$2,3),定数!$A$6:$A$13,定数!$B$6:$B$13))</f>
        <v>34608.367035540323</v>
      </c>
      <c r="S67" s="87"/>
      <c r="T67" s="88">
        <f t="shared" si="5"/>
        <v>101.00000000000051</v>
      </c>
      <c r="U67" s="88"/>
      <c r="V67" s="22">
        <f t="shared" si="1"/>
        <v>1</v>
      </c>
      <c r="W67">
        <f t="shared" si="2"/>
        <v>0</v>
      </c>
      <c r="X67" s="41">
        <f t="shared" si="6"/>
        <v>624965.91906341841</v>
      </c>
      <c r="Y67" s="42">
        <f t="shared" si="7"/>
        <v>4.9645822099905978E-2</v>
      </c>
    </row>
    <row r="68" spans="2:25">
      <c r="B68" s="35">
        <v>60</v>
      </c>
      <c r="C68" s="85">
        <f t="shared" si="0"/>
        <v>628547.33926263195</v>
      </c>
      <c r="D68" s="85"/>
      <c r="E68" s="35">
        <v>2016</v>
      </c>
      <c r="F68" s="8">
        <v>43561</v>
      </c>
      <c r="G68" s="50" t="s">
        <v>3</v>
      </c>
      <c r="H68" s="86">
        <v>110.27</v>
      </c>
      <c r="I68" s="86"/>
      <c r="J68" s="35">
        <v>28</v>
      </c>
      <c r="K68" s="89">
        <f t="shared" si="4"/>
        <v>18856.420177878957</v>
      </c>
      <c r="L68" s="90"/>
      <c r="M68" s="6">
        <f>IF(J68="","",(K68/J68)/LOOKUP(RIGHT($D$2,3),定数!$A$6:$A$13,定数!$B$6:$B$13))</f>
        <v>6.7344357778139132</v>
      </c>
      <c r="N68" s="35">
        <v>2016</v>
      </c>
      <c r="O68" s="8">
        <v>43561</v>
      </c>
      <c r="P68" s="86">
        <v>109.76</v>
      </c>
      <c r="Q68" s="86"/>
      <c r="R68" s="87">
        <f>IF(P68="","",T68*M68*LOOKUP(RIGHT($D$2,3),定数!$A$6:$A$13,定数!$B$6:$B$13))</f>
        <v>34345.622466850349</v>
      </c>
      <c r="S68" s="87"/>
      <c r="T68" s="88">
        <f t="shared" si="5"/>
        <v>50.999999999999091</v>
      </c>
      <c r="U68" s="88"/>
      <c r="V68" s="22">
        <f t="shared" si="1"/>
        <v>2</v>
      </c>
      <c r="W68">
        <f t="shared" si="2"/>
        <v>0</v>
      </c>
      <c r="X68" s="41">
        <f t="shared" si="6"/>
        <v>628547.33926263195</v>
      </c>
      <c r="Y68" s="42">
        <f t="shared" si="7"/>
        <v>0</v>
      </c>
    </row>
    <row r="69" spans="2:25">
      <c r="B69" s="35">
        <v>61</v>
      </c>
      <c r="C69" s="85">
        <f t="shared" si="0"/>
        <v>662892.96172948228</v>
      </c>
      <c r="D69" s="85"/>
      <c r="E69" s="35">
        <v>2016</v>
      </c>
      <c r="F69" s="8">
        <v>43569</v>
      </c>
      <c r="G69" s="50" t="s">
        <v>4</v>
      </c>
      <c r="H69" s="86">
        <v>109.47</v>
      </c>
      <c r="I69" s="86"/>
      <c r="J69" s="35">
        <v>37</v>
      </c>
      <c r="K69" s="89">
        <f t="shared" si="4"/>
        <v>19886.788851884467</v>
      </c>
      <c r="L69" s="90"/>
      <c r="M69" s="6">
        <f>IF(J69="","",(K69/J69)/LOOKUP(RIGHT($D$2,3),定数!$A$6:$A$13,定数!$B$6:$B$13))</f>
        <v>5.3748077978066124</v>
      </c>
      <c r="N69" s="35">
        <v>2016</v>
      </c>
      <c r="O69" s="8">
        <v>43570</v>
      </c>
      <c r="P69" s="86">
        <v>109.1</v>
      </c>
      <c r="Q69" s="86"/>
      <c r="R69" s="87">
        <f>IF(P69="","",T69*M69*LOOKUP(RIGHT($D$2,3),定数!$A$6:$A$13,定数!$B$6:$B$13))</f>
        <v>-19886.78885188471</v>
      </c>
      <c r="S69" s="87"/>
      <c r="T69" s="88">
        <f t="shared" si="5"/>
        <v>-37.000000000000455</v>
      </c>
      <c r="U69" s="88"/>
      <c r="V69" s="22">
        <f t="shared" si="1"/>
        <v>0</v>
      </c>
      <c r="W69">
        <f t="shared" si="2"/>
        <v>1</v>
      </c>
      <c r="X69" s="41">
        <f t="shared" si="6"/>
        <v>662892.96172948228</v>
      </c>
      <c r="Y69" s="42">
        <f t="shared" si="7"/>
        <v>0</v>
      </c>
    </row>
    <row r="70" spans="2:25">
      <c r="B70" s="35">
        <v>62</v>
      </c>
      <c r="C70" s="85">
        <f t="shared" si="0"/>
        <v>643006.17287759762</v>
      </c>
      <c r="D70" s="85"/>
      <c r="E70" s="35">
        <v>2016</v>
      </c>
      <c r="F70" s="8">
        <v>43575</v>
      </c>
      <c r="G70" s="50" t="s">
        <v>4</v>
      </c>
      <c r="H70" s="86">
        <v>109.37</v>
      </c>
      <c r="I70" s="86"/>
      <c r="J70" s="35">
        <v>46</v>
      </c>
      <c r="K70" s="89">
        <f t="shared" si="4"/>
        <v>19290.185186327926</v>
      </c>
      <c r="L70" s="90"/>
      <c r="M70" s="6">
        <f>IF(J70="","",(K70/J70)/LOOKUP(RIGHT($D$2,3),定数!$A$6:$A$13,定数!$B$6:$B$13))</f>
        <v>4.1935185187669406</v>
      </c>
      <c r="N70" s="35">
        <v>2016</v>
      </c>
      <c r="O70" s="8">
        <v>43577</v>
      </c>
      <c r="P70" s="86">
        <v>110.56</v>
      </c>
      <c r="Q70" s="86"/>
      <c r="R70" s="87">
        <f>IF(P70="","",T70*M70*LOOKUP(RIGHT($D$2,3),定数!$A$6:$A$13,定数!$B$6:$B$13))</f>
        <v>49902.870373326499</v>
      </c>
      <c r="S70" s="87"/>
      <c r="T70" s="88">
        <f t="shared" si="5"/>
        <v>118.99999999999977</v>
      </c>
      <c r="U70" s="88"/>
      <c r="V70" s="22">
        <f t="shared" si="1"/>
        <v>1</v>
      </c>
      <c r="W70">
        <f t="shared" si="2"/>
        <v>0</v>
      </c>
      <c r="X70" s="41">
        <f t="shared" si="6"/>
        <v>662892.96172948228</v>
      </c>
      <c r="Y70" s="42">
        <f t="shared" si="7"/>
        <v>3.0000000000000249E-2</v>
      </c>
    </row>
    <row r="71" spans="2:25">
      <c r="B71" s="35">
        <v>63</v>
      </c>
      <c r="C71" s="85">
        <f t="shared" si="0"/>
        <v>692909.04325092409</v>
      </c>
      <c r="D71" s="85"/>
      <c r="E71" s="35">
        <v>2016</v>
      </c>
      <c r="F71" s="8">
        <v>43580</v>
      </c>
      <c r="G71" s="50" t="s">
        <v>4</v>
      </c>
      <c r="H71" s="86">
        <v>111.3</v>
      </c>
      <c r="I71" s="86"/>
      <c r="J71" s="35">
        <v>43</v>
      </c>
      <c r="K71" s="89">
        <f t="shared" si="4"/>
        <v>20787.271297527721</v>
      </c>
      <c r="L71" s="90"/>
      <c r="M71" s="6">
        <f>IF(J71="","",(K71/J71)/LOOKUP(RIGHT($D$2,3),定数!$A$6:$A$13,定数!$B$6:$B$13))</f>
        <v>4.8342491389599349</v>
      </c>
      <c r="N71" s="35">
        <v>2016</v>
      </c>
      <c r="O71" s="8">
        <v>43581</v>
      </c>
      <c r="P71" s="86">
        <v>110.87</v>
      </c>
      <c r="Q71" s="86"/>
      <c r="R71" s="87">
        <f>IF(P71="","",T71*M71*LOOKUP(RIGHT($D$2,3),定数!$A$6:$A$13,定数!$B$6:$B$13))</f>
        <v>-20787.271297527364</v>
      </c>
      <c r="S71" s="87"/>
      <c r="T71" s="88">
        <f t="shared" si="5"/>
        <v>-42.999999999999261</v>
      </c>
      <c r="U71" s="88"/>
      <c r="V71" s="22">
        <f t="shared" si="1"/>
        <v>0</v>
      </c>
      <c r="W71">
        <f t="shared" si="2"/>
        <v>1</v>
      </c>
      <c r="X71" s="41">
        <f t="shared" si="6"/>
        <v>692909.04325092409</v>
      </c>
      <c r="Y71" s="42">
        <f t="shared" si="7"/>
        <v>0</v>
      </c>
    </row>
    <row r="72" spans="2:25">
      <c r="B72" s="35">
        <v>64</v>
      </c>
      <c r="C72" s="85">
        <f t="shared" si="0"/>
        <v>672121.77195339673</v>
      </c>
      <c r="D72" s="85"/>
      <c r="E72" s="35">
        <v>2016</v>
      </c>
      <c r="F72" s="8">
        <v>43619</v>
      </c>
      <c r="G72" s="50" t="s">
        <v>3</v>
      </c>
      <c r="H72" s="86">
        <v>108.44</v>
      </c>
      <c r="I72" s="86"/>
      <c r="J72" s="35">
        <v>71</v>
      </c>
      <c r="K72" s="89">
        <f t="shared" si="4"/>
        <v>20163.653158601901</v>
      </c>
      <c r="L72" s="90"/>
      <c r="M72" s="6">
        <f>IF(J72="","",(K72/J72)/LOOKUP(RIGHT($D$2,3),定数!$A$6:$A$13,定数!$B$6:$B$13))</f>
        <v>2.8399511490988596</v>
      </c>
      <c r="N72" s="35">
        <v>2016</v>
      </c>
      <c r="O72" s="8">
        <v>43619</v>
      </c>
      <c r="P72" s="86">
        <v>107.21</v>
      </c>
      <c r="Q72" s="86"/>
      <c r="R72" s="87">
        <f>IF(P72="","",T72*M72*LOOKUP(RIGHT($D$2,3),定数!$A$6:$A$13,定数!$B$6:$B$13))</f>
        <v>34931.399133916086</v>
      </c>
      <c r="S72" s="87"/>
      <c r="T72" s="88">
        <f t="shared" si="5"/>
        <v>123.0000000000004</v>
      </c>
      <c r="U72" s="88"/>
      <c r="V72" s="22">
        <f t="shared" si="1"/>
        <v>1</v>
      </c>
      <c r="W72">
        <f t="shared" si="2"/>
        <v>0</v>
      </c>
      <c r="X72" s="41">
        <f t="shared" si="6"/>
        <v>692909.04325092409</v>
      </c>
      <c r="Y72" s="42">
        <f t="shared" si="7"/>
        <v>2.9999999999999472E-2</v>
      </c>
    </row>
    <row r="73" spans="2:25">
      <c r="B73" s="35">
        <v>65</v>
      </c>
      <c r="C73" s="85">
        <f t="shared" si="0"/>
        <v>707053.17108731286</v>
      </c>
      <c r="D73" s="85"/>
      <c r="E73" s="35">
        <v>2016</v>
      </c>
      <c r="F73" s="8">
        <v>43630</v>
      </c>
      <c r="G73" s="50" t="s">
        <v>3</v>
      </c>
      <c r="H73" s="86">
        <v>105.94</v>
      </c>
      <c r="I73" s="86"/>
      <c r="J73" s="35">
        <v>49</v>
      </c>
      <c r="K73" s="89">
        <f t="shared" si="4"/>
        <v>21211.595132619386</v>
      </c>
      <c r="L73" s="90"/>
      <c r="M73" s="6">
        <f>IF(J73="","",(K73/J73)/LOOKUP(RIGHT($D$2,3),定数!$A$6:$A$13,定数!$B$6:$B$13))</f>
        <v>4.3288969658406913</v>
      </c>
      <c r="N73" s="35">
        <v>2016</v>
      </c>
      <c r="O73" s="8">
        <v>43632</v>
      </c>
      <c r="P73" s="86">
        <v>105.01</v>
      </c>
      <c r="Q73" s="86"/>
      <c r="R73" s="87">
        <f>IF(P73="","",T73*M73*LOOKUP(RIGHT($D$2,3),定数!$A$6:$A$13,定数!$B$6:$B$13))</f>
        <v>40258.741782318109</v>
      </c>
      <c r="S73" s="87"/>
      <c r="T73" s="88">
        <f t="shared" si="5"/>
        <v>92.999999999999261</v>
      </c>
      <c r="U73" s="88"/>
      <c r="V73" s="22">
        <f t="shared" si="1"/>
        <v>2</v>
      </c>
      <c r="W73">
        <f t="shared" si="2"/>
        <v>0</v>
      </c>
      <c r="X73" s="41">
        <f t="shared" si="6"/>
        <v>707053.17108731286</v>
      </c>
      <c r="Y73" s="42">
        <f t="shared" si="7"/>
        <v>0</v>
      </c>
    </row>
    <row r="74" spans="2:25">
      <c r="B74" s="35">
        <v>66</v>
      </c>
      <c r="C74" s="85">
        <f t="shared" ref="C74:C108" si="8">IF(R73="","",C73+R73)</f>
        <v>747311.91286963096</v>
      </c>
      <c r="D74" s="85"/>
      <c r="E74" s="35">
        <v>2016</v>
      </c>
      <c r="F74" s="8">
        <v>43633</v>
      </c>
      <c r="G74" s="50" t="s">
        <v>3</v>
      </c>
      <c r="H74" s="86">
        <v>104.11</v>
      </c>
      <c r="I74" s="86"/>
      <c r="J74" s="35">
        <v>73</v>
      </c>
      <c r="K74" s="89">
        <f t="shared" si="4"/>
        <v>22419.357386088926</v>
      </c>
      <c r="L74" s="90"/>
      <c r="M74" s="6">
        <f>IF(J74="","",(K74/J74)/LOOKUP(RIGHT($D$2,3),定数!$A$6:$A$13,定数!$B$6:$B$13))</f>
        <v>3.071144847409442</v>
      </c>
      <c r="N74" s="35">
        <v>2016</v>
      </c>
      <c r="O74" s="8">
        <v>43633</v>
      </c>
      <c r="P74" s="86">
        <v>104.84</v>
      </c>
      <c r="Q74" s="86"/>
      <c r="R74" s="87">
        <f>IF(P74="","",T74*M74*LOOKUP(RIGHT($D$2,3),定数!$A$6:$A$13,定数!$B$6:$B$13))</f>
        <v>-22419.35738608905</v>
      </c>
      <c r="S74" s="87"/>
      <c r="T74" s="88">
        <f t="shared" si="5"/>
        <v>-73.000000000000398</v>
      </c>
      <c r="U74" s="88"/>
      <c r="V74" s="22">
        <f t="shared" ref="V74:V108" si="9">IF(T74&lt;&gt;"",IF(T74&gt;0,1+V73,0),"")</f>
        <v>0</v>
      </c>
      <c r="W74">
        <f t="shared" ref="W74" si="10">IF(T74&lt;&gt;"",IF(T74&lt;0,1+W73,0),"")</f>
        <v>1</v>
      </c>
      <c r="X74" s="41">
        <f t="shared" si="6"/>
        <v>747311.91286963096</v>
      </c>
      <c r="Y74" s="42">
        <f t="shared" si="7"/>
        <v>0</v>
      </c>
    </row>
    <row r="75" spans="2:25">
      <c r="B75" s="35">
        <v>67</v>
      </c>
      <c r="C75" s="85">
        <f t="shared" si="8"/>
        <v>724892.55548354192</v>
      </c>
      <c r="D75" s="85"/>
      <c r="E75" s="35">
        <v>2016</v>
      </c>
      <c r="F75" s="8">
        <v>43644</v>
      </c>
      <c r="G75" s="50" t="s">
        <v>3</v>
      </c>
      <c r="H75" s="86">
        <v>101.61</v>
      </c>
      <c r="I75" s="86"/>
      <c r="J75" s="35">
        <v>43</v>
      </c>
      <c r="K75" s="89">
        <f t="shared" ref="K75:K108" si="11">IF(J75="","",C75*0.03)</f>
        <v>21746.776664506258</v>
      </c>
      <c r="L75" s="90"/>
      <c r="M75" s="6">
        <f>IF(J75="","",(K75/J75)/LOOKUP(RIGHT($D$2,3),定数!$A$6:$A$13,定数!$B$6:$B$13))</f>
        <v>5.0573899219782001</v>
      </c>
      <c r="N75" s="35">
        <v>2016</v>
      </c>
      <c r="O75" s="8">
        <v>43644</v>
      </c>
      <c r="P75" s="86">
        <v>102.04</v>
      </c>
      <c r="Q75" s="86"/>
      <c r="R75" s="87">
        <f>IF(P75="","",T75*M75*LOOKUP(RIGHT($D$2,3),定数!$A$6:$A$13,定数!$B$6:$B$13))</f>
        <v>-21746.776664506608</v>
      </c>
      <c r="S75" s="87"/>
      <c r="T75" s="88">
        <f t="shared" si="5"/>
        <v>-43.000000000000682</v>
      </c>
      <c r="U75" s="88"/>
      <c r="V75" s="22">
        <f t="shared" si="9"/>
        <v>0</v>
      </c>
      <c r="W75">
        <f t="shared" ref="W75:W90" si="12">IF(T75&lt;&gt;"",IF(T75&lt;0,1+W74,0),"")</f>
        <v>2</v>
      </c>
      <c r="X75" s="41">
        <f t="shared" si="6"/>
        <v>747311.91286963096</v>
      </c>
      <c r="Y75" s="42">
        <f t="shared" si="7"/>
        <v>3.0000000000000138E-2</v>
      </c>
    </row>
    <row r="76" spans="2:25">
      <c r="B76" s="35">
        <v>68</v>
      </c>
      <c r="C76" s="85">
        <f t="shared" si="8"/>
        <v>703145.77881903527</v>
      </c>
      <c r="D76" s="85"/>
      <c r="E76" s="35">
        <v>2016</v>
      </c>
      <c r="F76" s="8">
        <v>43645</v>
      </c>
      <c r="G76" s="50" t="s">
        <v>4</v>
      </c>
      <c r="H76" s="86">
        <v>102.95</v>
      </c>
      <c r="I76" s="86"/>
      <c r="J76" s="35">
        <v>46</v>
      </c>
      <c r="K76" s="89">
        <f t="shared" si="11"/>
        <v>21094.373364571056</v>
      </c>
      <c r="L76" s="90"/>
      <c r="M76" s="6">
        <f>IF(J76="","",(K76/J76)/LOOKUP(RIGHT($D$2,3),定数!$A$6:$A$13,定数!$B$6:$B$13))</f>
        <v>4.5857333401241425</v>
      </c>
      <c r="N76" s="35">
        <v>2016</v>
      </c>
      <c r="O76" s="8">
        <v>43646</v>
      </c>
      <c r="P76" s="86">
        <v>102.49</v>
      </c>
      <c r="Q76" s="86"/>
      <c r="R76" s="87">
        <f>IF(P76="","",T76*M76*LOOKUP(RIGHT($D$2,3),定数!$A$6:$A$13,定数!$B$6:$B$13))</f>
        <v>-21094.37336457142</v>
      </c>
      <c r="S76" s="87"/>
      <c r="T76" s="88">
        <f t="shared" ref="T76:T108" si="13">IF(P76="","",IF(G76="買",(P76-H76),(H76-P76))*IF(RIGHT($D$2,3)="JPY",100,10000))</f>
        <v>-46.000000000000796</v>
      </c>
      <c r="U76" s="88"/>
      <c r="V76" s="22">
        <f t="shared" si="9"/>
        <v>0</v>
      </c>
      <c r="W76">
        <f t="shared" si="12"/>
        <v>3</v>
      </c>
      <c r="X76" s="41">
        <f t="shared" ref="X76:X108" si="14">IF(C76&lt;&gt;"",MAX(X75,C76),"")</f>
        <v>747311.91286963096</v>
      </c>
      <c r="Y76" s="42">
        <f t="shared" ref="Y76:Y108" si="15">IF(X76&lt;&gt;"",1-(C76/X76),"")</f>
        <v>5.9100000000000708E-2</v>
      </c>
    </row>
    <row r="77" spans="2:25">
      <c r="B77" s="35">
        <v>69</v>
      </c>
      <c r="C77" s="85">
        <f t="shared" si="8"/>
        <v>682051.40545446391</v>
      </c>
      <c r="D77" s="85"/>
      <c r="E77" s="35">
        <v>2016</v>
      </c>
      <c r="F77" s="8">
        <v>43646</v>
      </c>
      <c r="G77" s="50" t="s">
        <v>4</v>
      </c>
      <c r="H77" s="86">
        <v>102.87</v>
      </c>
      <c r="I77" s="86"/>
      <c r="J77" s="35">
        <v>42</v>
      </c>
      <c r="K77" s="89">
        <f t="shared" si="11"/>
        <v>20461.542163633916</v>
      </c>
      <c r="L77" s="90"/>
      <c r="M77" s="6">
        <f>IF(J77="","",(K77/J77)/LOOKUP(RIGHT($D$2,3),定数!$A$6:$A$13,定数!$B$6:$B$13))</f>
        <v>4.8717957532461709</v>
      </c>
      <c r="N77" s="35">
        <v>2016</v>
      </c>
      <c r="O77" s="8">
        <v>43646</v>
      </c>
      <c r="P77" s="86">
        <v>102.45</v>
      </c>
      <c r="Q77" s="86"/>
      <c r="R77" s="87">
        <f>IF(P77="","",T77*M77*LOOKUP(RIGHT($D$2,3),定数!$A$6:$A$13,定数!$B$6:$B$13))</f>
        <v>-20461.542163634003</v>
      </c>
      <c r="S77" s="87"/>
      <c r="T77" s="88">
        <f t="shared" si="13"/>
        <v>-42.000000000000171</v>
      </c>
      <c r="U77" s="88"/>
      <c r="V77" s="22">
        <f t="shared" si="9"/>
        <v>0</v>
      </c>
      <c r="W77">
        <f t="shared" si="12"/>
        <v>4</v>
      </c>
      <c r="X77" s="41">
        <f t="shared" si="14"/>
        <v>747311.91286963096</v>
      </c>
      <c r="Y77" s="42">
        <f t="shared" si="15"/>
        <v>8.7327000000001043E-2</v>
      </c>
    </row>
    <row r="78" spans="2:25">
      <c r="B78" s="35">
        <v>70</v>
      </c>
      <c r="C78" s="85">
        <f t="shared" si="8"/>
        <v>661589.86329082993</v>
      </c>
      <c r="D78" s="85"/>
      <c r="E78" s="35">
        <v>2016</v>
      </c>
      <c r="F78" s="8">
        <v>43646</v>
      </c>
      <c r="G78" s="50" t="s">
        <v>4</v>
      </c>
      <c r="H78" s="86">
        <v>103.25</v>
      </c>
      <c r="I78" s="86"/>
      <c r="J78" s="35">
        <v>90</v>
      </c>
      <c r="K78" s="89">
        <f t="shared" si="11"/>
        <v>19847.695898724898</v>
      </c>
      <c r="L78" s="90"/>
      <c r="M78" s="6">
        <f>IF(J78="","",(K78/J78)/LOOKUP(RIGHT($D$2,3),定数!$A$6:$A$13,定数!$B$6:$B$13))</f>
        <v>2.2052995443027665</v>
      </c>
      <c r="N78" s="35">
        <v>2016</v>
      </c>
      <c r="O78" s="8">
        <v>43650</v>
      </c>
      <c r="P78" s="86">
        <v>102.35</v>
      </c>
      <c r="Q78" s="86"/>
      <c r="R78" s="87">
        <f>IF(P78="","",T78*M78*LOOKUP(RIGHT($D$2,3),定数!$A$6:$A$13,定数!$B$6:$B$13))</f>
        <v>-19847.695898725025</v>
      </c>
      <c r="S78" s="87"/>
      <c r="T78" s="88">
        <f t="shared" si="13"/>
        <v>-90.000000000000568</v>
      </c>
      <c r="U78" s="88"/>
      <c r="V78" s="22">
        <f t="shared" si="9"/>
        <v>0</v>
      </c>
      <c r="W78">
        <f t="shared" si="12"/>
        <v>5</v>
      </c>
      <c r="X78" s="41">
        <f t="shared" si="14"/>
        <v>747311.91286963096</v>
      </c>
      <c r="Y78" s="42">
        <f t="shared" si="15"/>
        <v>0.11470719000000107</v>
      </c>
    </row>
    <row r="79" spans="2:25">
      <c r="B79" s="35">
        <v>71</v>
      </c>
      <c r="C79" s="85">
        <f t="shared" si="8"/>
        <v>641742.16739210486</v>
      </c>
      <c r="D79" s="85"/>
      <c r="E79" s="35">
        <v>2016</v>
      </c>
      <c r="F79" s="8">
        <v>43651</v>
      </c>
      <c r="G79" s="50" t="s">
        <v>3</v>
      </c>
      <c r="H79" s="86">
        <v>102.25</v>
      </c>
      <c r="I79" s="86"/>
      <c r="J79" s="35">
        <v>35</v>
      </c>
      <c r="K79" s="89">
        <f t="shared" si="11"/>
        <v>19252.265021763145</v>
      </c>
      <c r="L79" s="90"/>
      <c r="M79" s="6">
        <f>IF(J79="","",(K79/J79)/LOOKUP(RIGHT($D$2,3),定数!$A$6:$A$13,定数!$B$6:$B$13))</f>
        <v>5.5006471490751849</v>
      </c>
      <c r="N79" s="35">
        <v>2016</v>
      </c>
      <c r="O79" s="8">
        <v>43651</v>
      </c>
      <c r="P79" s="86">
        <v>101.6</v>
      </c>
      <c r="Q79" s="86"/>
      <c r="R79" s="87">
        <f>IF(P79="","",T79*M79*LOOKUP(RIGHT($D$2,3),定数!$A$6:$A$13,定数!$B$6:$B$13))</f>
        <v>35754.20646898901</v>
      </c>
      <c r="S79" s="87"/>
      <c r="T79" s="88">
        <f t="shared" si="13"/>
        <v>65.000000000000568</v>
      </c>
      <c r="U79" s="88"/>
      <c r="V79" s="22">
        <f t="shared" si="9"/>
        <v>1</v>
      </c>
      <c r="W79">
        <f t="shared" si="12"/>
        <v>0</v>
      </c>
      <c r="X79" s="41">
        <f t="shared" si="14"/>
        <v>747311.91286963096</v>
      </c>
      <c r="Y79" s="42">
        <f t="shared" si="15"/>
        <v>0.14126597430000132</v>
      </c>
    </row>
    <row r="80" spans="2:25">
      <c r="B80" s="35">
        <v>72</v>
      </c>
      <c r="C80" s="85">
        <f t="shared" si="8"/>
        <v>677496.37386109389</v>
      </c>
      <c r="D80" s="85"/>
      <c r="E80" s="35">
        <v>2016</v>
      </c>
      <c r="F80" s="8">
        <v>43654</v>
      </c>
      <c r="G80" s="50" t="s">
        <v>3</v>
      </c>
      <c r="H80" s="86">
        <v>100.59</v>
      </c>
      <c r="I80" s="86"/>
      <c r="J80" s="35">
        <v>62</v>
      </c>
      <c r="K80" s="89">
        <f t="shared" si="11"/>
        <v>20324.891215832817</v>
      </c>
      <c r="L80" s="90"/>
      <c r="M80" s="6">
        <f>IF(J80="","",(K80/J80)/LOOKUP(RIGHT($D$2,3),定数!$A$6:$A$13,定数!$B$6:$B$13))</f>
        <v>3.2782082606181961</v>
      </c>
      <c r="N80" s="35">
        <v>2016</v>
      </c>
      <c r="O80" s="8">
        <v>43654</v>
      </c>
      <c r="P80" s="86">
        <v>101.21</v>
      </c>
      <c r="Q80" s="86"/>
      <c r="R80" s="87">
        <f>IF(P80="","",T80*M80*LOOKUP(RIGHT($D$2,3),定数!$A$6:$A$13,定数!$B$6:$B$13))</f>
        <v>-20324.8912158325</v>
      </c>
      <c r="S80" s="87"/>
      <c r="T80" s="88">
        <f t="shared" si="13"/>
        <v>-61.999999999999034</v>
      </c>
      <c r="U80" s="88"/>
      <c r="V80" s="22">
        <f t="shared" si="9"/>
        <v>0</v>
      </c>
      <c r="W80">
        <f t="shared" si="12"/>
        <v>1</v>
      </c>
      <c r="X80" s="41">
        <f t="shared" si="14"/>
        <v>747311.91286963096</v>
      </c>
      <c r="Y80" s="42">
        <f t="shared" si="15"/>
        <v>9.342222143957235E-2</v>
      </c>
    </row>
    <row r="81" spans="2:25">
      <c r="B81" s="35">
        <v>73</v>
      </c>
      <c r="C81" s="85">
        <f t="shared" si="8"/>
        <v>657171.48264526133</v>
      </c>
      <c r="D81" s="85"/>
      <c r="E81" s="35">
        <v>2016</v>
      </c>
      <c r="F81" s="8">
        <v>43660</v>
      </c>
      <c r="G81" s="50" t="s">
        <v>4</v>
      </c>
      <c r="H81" s="86">
        <v>104.8</v>
      </c>
      <c r="I81" s="86"/>
      <c r="J81" s="35">
        <v>75</v>
      </c>
      <c r="K81" s="89">
        <f t="shared" si="11"/>
        <v>19715.144479357838</v>
      </c>
      <c r="L81" s="90"/>
      <c r="M81" s="6">
        <f>IF(J81="","",(K81/J81)/LOOKUP(RIGHT($D$2,3),定数!$A$6:$A$13,定数!$B$6:$B$13))</f>
        <v>2.628685930581045</v>
      </c>
      <c r="N81" s="35">
        <v>2016</v>
      </c>
      <c r="O81" s="8">
        <v>43665</v>
      </c>
      <c r="P81" s="86">
        <v>106.42</v>
      </c>
      <c r="Q81" s="86"/>
      <c r="R81" s="87">
        <f>IF(P81="","",T81*M81*LOOKUP(RIGHT($D$2,3),定数!$A$6:$A$13,定数!$B$6:$B$13))</f>
        <v>42584.712075413052</v>
      </c>
      <c r="S81" s="87"/>
      <c r="T81" s="88">
        <f t="shared" si="13"/>
        <v>162.00000000000045</v>
      </c>
      <c r="U81" s="88"/>
      <c r="V81" s="22">
        <f t="shared" si="9"/>
        <v>1</v>
      </c>
      <c r="W81">
        <f t="shared" si="12"/>
        <v>0</v>
      </c>
      <c r="X81" s="41">
        <f t="shared" si="14"/>
        <v>747311.91286963096</v>
      </c>
      <c r="Y81" s="42">
        <f t="shared" si="15"/>
        <v>0.12061955479638486</v>
      </c>
    </row>
    <row r="82" spans="2:25">
      <c r="B82" s="35">
        <v>74</v>
      </c>
      <c r="C82" s="85">
        <f t="shared" si="8"/>
        <v>699756.19472067442</v>
      </c>
      <c r="D82" s="85"/>
      <c r="E82" s="35">
        <v>2016</v>
      </c>
      <c r="F82" s="8">
        <v>43679</v>
      </c>
      <c r="G82" s="50" t="s">
        <v>3</v>
      </c>
      <c r="H82" s="86">
        <v>101.45</v>
      </c>
      <c r="I82" s="86"/>
      <c r="J82" s="35">
        <v>110</v>
      </c>
      <c r="K82" s="89">
        <f t="shared" si="11"/>
        <v>20992.68584162023</v>
      </c>
      <c r="L82" s="90"/>
      <c r="M82" s="6">
        <f>IF(J82="","",(K82/J82)/LOOKUP(RIGHT($D$2,3),定数!$A$6:$A$13,定数!$B$6:$B$13))</f>
        <v>1.9084259856018391</v>
      </c>
      <c r="N82" s="35">
        <v>2016</v>
      </c>
      <c r="O82" s="8">
        <v>43685</v>
      </c>
      <c r="P82" s="86">
        <v>102.55</v>
      </c>
      <c r="Q82" s="86"/>
      <c r="R82" s="87">
        <f>IF(P82="","",T82*M82*LOOKUP(RIGHT($D$2,3),定数!$A$6:$A$13,定数!$B$6:$B$13))</f>
        <v>-20992.685841620121</v>
      </c>
      <c r="S82" s="87"/>
      <c r="T82" s="88">
        <f t="shared" si="13"/>
        <v>-109.99999999999943</v>
      </c>
      <c r="U82" s="88"/>
      <c r="V82" s="22">
        <f t="shared" si="9"/>
        <v>0</v>
      </c>
      <c r="W82">
        <f t="shared" si="12"/>
        <v>1</v>
      </c>
      <c r="X82" s="41">
        <f t="shared" si="14"/>
        <v>747311.91286963096</v>
      </c>
      <c r="Y82" s="42">
        <f t="shared" si="15"/>
        <v>6.3635701947190371E-2</v>
      </c>
    </row>
    <row r="83" spans="2:25">
      <c r="B83" s="35">
        <v>75</v>
      </c>
      <c r="C83" s="85">
        <f t="shared" si="8"/>
        <v>678763.50887905434</v>
      </c>
      <c r="D83" s="85"/>
      <c r="E83" s="35">
        <v>2016</v>
      </c>
      <c r="F83" s="8">
        <v>43693</v>
      </c>
      <c r="G83" s="50" t="s">
        <v>3</v>
      </c>
      <c r="H83" s="86">
        <v>101.05</v>
      </c>
      <c r="I83" s="86"/>
      <c r="J83" s="35">
        <v>25</v>
      </c>
      <c r="K83" s="89">
        <f t="shared" si="11"/>
        <v>20362.905266371628</v>
      </c>
      <c r="L83" s="90"/>
      <c r="M83" s="6">
        <f>IF(J83="","",(K83/J83)/LOOKUP(RIGHT($D$2,3),定数!$A$6:$A$13,定数!$B$6:$B$13))</f>
        <v>8.1451621065486517</v>
      </c>
      <c r="N83" s="35">
        <v>2016</v>
      </c>
      <c r="O83" s="8">
        <v>43693</v>
      </c>
      <c r="P83" s="86">
        <v>100.6</v>
      </c>
      <c r="Q83" s="86"/>
      <c r="R83" s="87">
        <f>IF(P83="","",T83*M83*LOOKUP(RIGHT($D$2,3),定数!$A$6:$A$13,定数!$B$6:$B$13))</f>
        <v>36653.22947946917</v>
      </c>
      <c r="S83" s="87"/>
      <c r="T83" s="88">
        <f t="shared" si="13"/>
        <v>45.000000000000284</v>
      </c>
      <c r="U83" s="88"/>
      <c r="V83" s="22">
        <f t="shared" si="9"/>
        <v>1</v>
      </c>
      <c r="W83">
        <f t="shared" si="12"/>
        <v>0</v>
      </c>
      <c r="X83" s="41">
        <f t="shared" si="14"/>
        <v>747311.91286963096</v>
      </c>
      <c r="Y83" s="42">
        <f t="shared" si="15"/>
        <v>9.1726630888774419E-2</v>
      </c>
    </row>
    <row r="84" spans="2:25">
      <c r="B84" s="35">
        <v>76</v>
      </c>
      <c r="C84" s="85">
        <f t="shared" si="8"/>
        <v>715416.73835852346</v>
      </c>
      <c r="D84" s="85"/>
      <c r="E84" s="35">
        <v>2016</v>
      </c>
      <c r="F84" s="8">
        <v>43695</v>
      </c>
      <c r="G84" s="50" t="s">
        <v>3</v>
      </c>
      <c r="H84" s="86">
        <v>100.01</v>
      </c>
      <c r="I84" s="86"/>
      <c r="J84" s="35">
        <v>48</v>
      </c>
      <c r="K84" s="89">
        <f t="shared" si="11"/>
        <v>21462.502150755703</v>
      </c>
      <c r="L84" s="90"/>
      <c r="M84" s="6">
        <f>IF(J84="","",(K84/J84)/LOOKUP(RIGHT($D$2,3),定数!$A$6:$A$13,定数!$B$6:$B$13))</f>
        <v>4.4713546147407719</v>
      </c>
      <c r="N84" s="35">
        <v>2016</v>
      </c>
      <c r="O84" s="8">
        <v>43695</v>
      </c>
      <c r="P84" s="86">
        <v>100.49</v>
      </c>
      <c r="Q84" s="86"/>
      <c r="R84" s="87">
        <f>IF(P84="","",T84*M84*LOOKUP(RIGHT($D$2,3),定数!$A$6:$A$13,定数!$B$6:$B$13))</f>
        <v>-21462.502150755248</v>
      </c>
      <c r="S84" s="87"/>
      <c r="T84" s="88">
        <f t="shared" si="13"/>
        <v>-47.999999999998977</v>
      </c>
      <c r="U84" s="88"/>
      <c r="V84" s="22">
        <f t="shared" si="9"/>
        <v>0</v>
      </c>
      <c r="W84">
        <f t="shared" si="12"/>
        <v>1</v>
      </c>
      <c r="X84" s="41">
        <f t="shared" si="14"/>
        <v>747311.91286963096</v>
      </c>
      <c r="Y84" s="42">
        <f t="shared" si="15"/>
        <v>4.2679868956768008E-2</v>
      </c>
    </row>
    <row r="85" spans="2:25">
      <c r="B85" s="35">
        <v>77</v>
      </c>
      <c r="C85" s="85">
        <f t="shared" si="8"/>
        <v>693954.2362077682</v>
      </c>
      <c r="D85" s="85"/>
      <c r="E85" s="35">
        <v>2016</v>
      </c>
      <c r="F85" s="8">
        <v>43727</v>
      </c>
      <c r="G85" s="50" t="s">
        <v>3</v>
      </c>
      <c r="H85" s="86">
        <v>101.98</v>
      </c>
      <c r="I85" s="86"/>
      <c r="J85" s="35">
        <v>28</v>
      </c>
      <c r="K85" s="89">
        <f t="shared" si="11"/>
        <v>20818.627086233046</v>
      </c>
      <c r="L85" s="90"/>
      <c r="M85" s="6">
        <f>IF(J85="","",(K85/J85)/LOOKUP(RIGHT($D$2,3),定数!$A$6:$A$13,定数!$B$6:$B$13))</f>
        <v>7.435223959368944</v>
      </c>
      <c r="N85" s="35">
        <v>2016</v>
      </c>
      <c r="O85" s="8">
        <v>43729</v>
      </c>
      <c r="P85" s="86">
        <v>101.16</v>
      </c>
      <c r="Q85" s="86"/>
      <c r="R85" s="87">
        <f>IF(P85="","",T85*M85*LOOKUP(RIGHT($D$2,3),定数!$A$6:$A$13,定数!$B$6:$B$13))</f>
        <v>60968.836466825895</v>
      </c>
      <c r="S85" s="87"/>
      <c r="T85" s="88">
        <f t="shared" si="13"/>
        <v>82.000000000000739</v>
      </c>
      <c r="U85" s="88"/>
      <c r="V85" s="22">
        <f t="shared" si="9"/>
        <v>1</v>
      </c>
      <c r="W85">
        <f t="shared" si="12"/>
        <v>0</v>
      </c>
      <c r="X85" s="41">
        <f t="shared" si="14"/>
        <v>747311.91286963096</v>
      </c>
      <c r="Y85" s="42">
        <f t="shared" si="15"/>
        <v>7.1399472888064364E-2</v>
      </c>
    </row>
    <row r="86" spans="2:25">
      <c r="B86" s="35">
        <v>78</v>
      </c>
      <c r="C86" s="85">
        <f t="shared" si="8"/>
        <v>754923.07267459412</v>
      </c>
      <c r="D86" s="85"/>
      <c r="E86" s="35">
        <v>2016</v>
      </c>
      <c r="F86" s="8">
        <v>43741</v>
      </c>
      <c r="G86" s="50" t="s">
        <v>4</v>
      </c>
      <c r="H86" s="86">
        <v>101.67</v>
      </c>
      <c r="I86" s="86"/>
      <c r="J86" s="35">
        <v>37</v>
      </c>
      <c r="K86" s="89">
        <f t="shared" si="11"/>
        <v>22647.692180237824</v>
      </c>
      <c r="L86" s="90"/>
      <c r="M86" s="6">
        <f>IF(J86="","",(K86/J86)/LOOKUP(RIGHT($D$2,3),定数!$A$6:$A$13,定数!$B$6:$B$13))</f>
        <v>6.1209978865507626</v>
      </c>
      <c r="N86" s="35">
        <v>2016</v>
      </c>
      <c r="O86" s="8">
        <v>43742</v>
      </c>
      <c r="P86" s="86">
        <v>102.37</v>
      </c>
      <c r="Q86" s="86"/>
      <c r="R86" s="87">
        <f>IF(P86="","",T86*M86*LOOKUP(RIGHT($D$2,3),定数!$A$6:$A$13,定数!$B$6:$B$13))</f>
        <v>42846.985205855512</v>
      </c>
      <c r="S86" s="87"/>
      <c r="T86" s="88">
        <f t="shared" si="13"/>
        <v>70.000000000000284</v>
      </c>
      <c r="U86" s="88"/>
      <c r="V86" s="22">
        <f t="shared" si="9"/>
        <v>2</v>
      </c>
      <c r="W86">
        <f t="shared" si="12"/>
        <v>0</v>
      </c>
      <c r="X86" s="41">
        <f t="shared" si="14"/>
        <v>754923.07267459412</v>
      </c>
      <c r="Y86" s="42">
        <f t="shared" si="15"/>
        <v>0</v>
      </c>
    </row>
    <row r="87" spans="2:25">
      <c r="B87" s="35">
        <v>79</v>
      </c>
      <c r="C87" s="85">
        <f t="shared" si="8"/>
        <v>797770.05788044957</v>
      </c>
      <c r="D87" s="85"/>
      <c r="E87" s="35">
        <v>2016</v>
      </c>
      <c r="F87" s="8">
        <v>43757</v>
      </c>
      <c r="G87" s="50" t="s">
        <v>3</v>
      </c>
      <c r="H87" s="86">
        <v>103.7</v>
      </c>
      <c r="I87" s="86"/>
      <c r="J87" s="35">
        <v>26</v>
      </c>
      <c r="K87" s="89">
        <f t="shared" si="11"/>
        <v>23933.101736413486</v>
      </c>
      <c r="L87" s="90"/>
      <c r="M87" s="6">
        <f>IF(J87="","",(K87/J87)/LOOKUP(RIGHT($D$2,3),定数!$A$6:$A$13,定数!$B$6:$B$13))</f>
        <v>9.2050391293898013</v>
      </c>
      <c r="N87" s="35">
        <v>2016</v>
      </c>
      <c r="O87" s="8">
        <v>43757</v>
      </c>
      <c r="P87" s="86">
        <v>103.25</v>
      </c>
      <c r="Q87" s="86"/>
      <c r="R87" s="87">
        <f>IF(P87="","",T87*M87*LOOKUP(RIGHT($D$2,3),定数!$A$6:$A$13,定数!$B$6:$B$13))</f>
        <v>41422.676082254366</v>
      </c>
      <c r="S87" s="87"/>
      <c r="T87" s="88">
        <f t="shared" si="13"/>
        <v>45.000000000000284</v>
      </c>
      <c r="U87" s="88"/>
      <c r="V87" s="22">
        <f t="shared" si="9"/>
        <v>3</v>
      </c>
      <c r="W87">
        <f t="shared" si="12"/>
        <v>0</v>
      </c>
      <c r="X87" s="41">
        <f t="shared" si="14"/>
        <v>797770.05788044957</v>
      </c>
      <c r="Y87" s="42">
        <f t="shared" si="15"/>
        <v>0</v>
      </c>
    </row>
    <row r="88" spans="2:25">
      <c r="B88" s="35">
        <v>80</v>
      </c>
      <c r="C88" s="85">
        <f t="shared" si="8"/>
        <v>839192.73396270396</v>
      </c>
      <c r="D88" s="85"/>
      <c r="E88" s="35">
        <v>2016</v>
      </c>
      <c r="F88" s="8">
        <v>43762</v>
      </c>
      <c r="G88" s="50" t="s">
        <v>4</v>
      </c>
      <c r="H88" s="86">
        <v>104.07</v>
      </c>
      <c r="I88" s="86"/>
      <c r="J88" s="35">
        <v>23</v>
      </c>
      <c r="K88" s="89">
        <f t="shared" si="11"/>
        <v>25175.782018881117</v>
      </c>
      <c r="L88" s="90"/>
      <c r="M88" s="6">
        <f>IF(J88="","",(K88/J88)/LOOKUP(RIGHT($D$2,3),定数!$A$6:$A$13,定数!$B$6:$B$13))</f>
        <v>10.945992182122225</v>
      </c>
      <c r="N88" s="35">
        <v>2016</v>
      </c>
      <c r="O88" s="8">
        <v>43763</v>
      </c>
      <c r="P88" s="86">
        <v>104.73</v>
      </c>
      <c r="Q88" s="86"/>
      <c r="R88" s="87">
        <f>IF(P88="","",T88*M88*LOOKUP(RIGHT($D$2,3),定数!$A$6:$A$13,定数!$B$6:$B$13))</f>
        <v>72243.548402007873</v>
      </c>
      <c r="S88" s="87"/>
      <c r="T88" s="88">
        <f t="shared" si="13"/>
        <v>66.00000000000108</v>
      </c>
      <c r="U88" s="88"/>
      <c r="V88" s="22">
        <f t="shared" si="9"/>
        <v>4</v>
      </c>
      <c r="W88">
        <f t="shared" si="12"/>
        <v>0</v>
      </c>
      <c r="X88" s="41">
        <f t="shared" si="14"/>
        <v>839192.73396270396</v>
      </c>
      <c r="Y88" s="42">
        <f t="shared" si="15"/>
        <v>0</v>
      </c>
    </row>
    <row r="89" spans="2:25">
      <c r="B89" s="35">
        <v>81</v>
      </c>
      <c r="C89" s="85">
        <f t="shared" si="8"/>
        <v>911436.28236471186</v>
      </c>
      <c r="D89" s="85"/>
      <c r="E89" s="35">
        <v>2016</v>
      </c>
      <c r="F89" s="8">
        <v>43765</v>
      </c>
      <c r="G89" s="50" t="s">
        <v>4</v>
      </c>
      <c r="H89" s="86">
        <v>104.76</v>
      </c>
      <c r="I89" s="86"/>
      <c r="J89" s="35">
        <v>33</v>
      </c>
      <c r="K89" s="89">
        <f t="shared" si="11"/>
        <v>27343.088470941355</v>
      </c>
      <c r="L89" s="90"/>
      <c r="M89" s="6">
        <f>IF(J89="","",(K89/J89)/LOOKUP(RIGHT($D$2,3),定数!$A$6:$A$13,定数!$B$6:$B$13))</f>
        <v>8.2857843851337449</v>
      </c>
      <c r="N89" s="35">
        <v>2016</v>
      </c>
      <c r="O89" s="8">
        <v>43768</v>
      </c>
      <c r="P89" s="86">
        <v>104.43</v>
      </c>
      <c r="Q89" s="86"/>
      <c r="R89" s="87">
        <f>IF(P89="","",T89*M89*LOOKUP(RIGHT($D$2,3),定数!$A$6:$A$13,定数!$B$6:$B$13))</f>
        <v>-27343.088470941217</v>
      </c>
      <c r="S89" s="87"/>
      <c r="T89" s="88">
        <f t="shared" si="13"/>
        <v>-32.999999999999829</v>
      </c>
      <c r="U89" s="88"/>
      <c r="V89" s="22">
        <f t="shared" si="9"/>
        <v>0</v>
      </c>
      <c r="W89">
        <f t="shared" si="12"/>
        <v>1</v>
      </c>
      <c r="X89" s="41">
        <f t="shared" si="14"/>
        <v>911436.28236471186</v>
      </c>
      <c r="Y89" s="42">
        <f t="shared" si="15"/>
        <v>0</v>
      </c>
    </row>
    <row r="90" spans="2:25">
      <c r="B90" s="35">
        <v>82</v>
      </c>
      <c r="C90" s="85">
        <f t="shared" si="8"/>
        <v>884093.19389377069</v>
      </c>
      <c r="D90" s="85"/>
      <c r="E90" s="35">
        <v>2016</v>
      </c>
      <c r="F90" s="8">
        <v>43777</v>
      </c>
      <c r="G90" s="50" t="s">
        <v>4</v>
      </c>
      <c r="H90" s="86">
        <v>104.56</v>
      </c>
      <c r="I90" s="86"/>
      <c r="J90" s="35">
        <v>23</v>
      </c>
      <c r="K90" s="89">
        <f t="shared" si="11"/>
        <v>26522.795816813119</v>
      </c>
      <c r="L90" s="90"/>
      <c r="M90" s="6">
        <f>IF(J90="","",(K90/J90)/LOOKUP(RIGHT($D$2,3),定数!$A$6:$A$13,定数!$B$6:$B$13))</f>
        <v>11.53165035513614</v>
      </c>
      <c r="N90" s="35">
        <v>2016</v>
      </c>
      <c r="O90" s="8">
        <v>43777</v>
      </c>
      <c r="P90" s="86">
        <v>105.06</v>
      </c>
      <c r="Q90" s="86"/>
      <c r="R90" s="87">
        <f>IF(P90="","",T90*M90*LOOKUP(RIGHT($D$2,3),定数!$A$6:$A$13,定数!$B$6:$B$13))</f>
        <v>57658.251775680699</v>
      </c>
      <c r="S90" s="87"/>
      <c r="T90" s="88">
        <f t="shared" si="13"/>
        <v>50</v>
      </c>
      <c r="U90" s="88"/>
      <c r="V90" s="22">
        <f t="shared" si="9"/>
        <v>1</v>
      </c>
      <c r="W90">
        <f t="shared" si="12"/>
        <v>0</v>
      </c>
      <c r="X90" s="41">
        <f t="shared" si="14"/>
        <v>911436.28236471186</v>
      </c>
      <c r="Y90" s="42">
        <f t="shared" si="15"/>
        <v>2.9999999999999805E-2</v>
      </c>
    </row>
    <row r="91" spans="2:25">
      <c r="B91" s="35">
        <v>83</v>
      </c>
      <c r="C91" s="85">
        <f t="shared" si="8"/>
        <v>941751.44566945138</v>
      </c>
      <c r="D91" s="85"/>
      <c r="E91" s="35">
        <v>2016</v>
      </c>
      <c r="F91" s="8">
        <v>43786</v>
      </c>
      <c r="G91" s="50" t="s">
        <v>4</v>
      </c>
      <c r="H91" s="86">
        <v>109.64</v>
      </c>
      <c r="I91" s="86"/>
      <c r="J91" s="35">
        <v>73</v>
      </c>
      <c r="K91" s="89">
        <f t="shared" si="11"/>
        <v>28252.543370083542</v>
      </c>
      <c r="L91" s="90"/>
      <c r="M91" s="6">
        <f>IF(J91="","",(K91/J91)/LOOKUP(RIGHT($D$2,3),定数!$A$6:$A$13,定数!$B$6:$B$13))</f>
        <v>3.8702114205593894</v>
      </c>
      <c r="N91" s="35">
        <v>2016</v>
      </c>
      <c r="O91" s="8">
        <v>43790</v>
      </c>
      <c r="P91" s="86">
        <v>111.27</v>
      </c>
      <c r="Q91" s="86"/>
      <c r="R91" s="87">
        <f>IF(P91="","",T91*M91*LOOKUP(RIGHT($D$2,3),定数!$A$6:$A$13,定数!$B$6:$B$13))</f>
        <v>63084.446155117868</v>
      </c>
      <c r="S91" s="87"/>
      <c r="T91" s="88">
        <f t="shared" si="13"/>
        <v>162.99999999999955</v>
      </c>
      <c r="U91" s="88"/>
      <c r="V91" s="22">
        <f t="shared" si="9"/>
        <v>2</v>
      </c>
      <c r="W91">
        <f t="shared" ref="W91:W106" si="16">IF(T91&lt;&gt;"",IF(T91&lt;0,1+W90,0),"")</f>
        <v>0</v>
      </c>
      <c r="X91" s="41">
        <f t="shared" si="14"/>
        <v>941751.44566945138</v>
      </c>
      <c r="Y91" s="42">
        <f t="shared" si="15"/>
        <v>0</v>
      </c>
    </row>
    <row r="92" spans="2:25">
      <c r="B92" s="35">
        <v>84</v>
      </c>
      <c r="C92" s="85">
        <f t="shared" si="8"/>
        <v>1004835.8918245692</v>
      </c>
      <c r="D92" s="85"/>
      <c r="E92" s="35">
        <v>2016</v>
      </c>
      <c r="F92" s="8">
        <v>43791</v>
      </c>
      <c r="G92" s="50" t="s">
        <v>4</v>
      </c>
      <c r="H92" s="86">
        <v>111.08</v>
      </c>
      <c r="I92" s="86"/>
      <c r="J92" s="35">
        <v>39</v>
      </c>
      <c r="K92" s="89">
        <f t="shared" si="11"/>
        <v>30145.076754737074</v>
      </c>
      <c r="L92" s="90"/>
      <c r="M92" s="6">
        <f>IF(J92="","",(K92/J92)/LOOKUP(RIGHT($D$2,3),定数!$A$6:$A$13,定数!$B$6:$B$13))</f>
        <v>7.7295068601889936</v>
      </c>
      <c r="N92" s="35">
        <v>2016</v>
      </c>
      <c r="O92" s="8">
        <v>43792</v>
      </c>
      <c r="P92" s="86">
        <v>112.1</v>
      </c>
      <c r="Q92" s="86"/>
      <c r="R92" s="87">
        <f>IF(P92="","",T92*M92*LOOKUP(RIGHT($D$2,3),定数!$A$6:$A$13,定数!$B$6:$B$13))</f>
        <v>78840.969973927422</v>
      </c>
      <c r="S92" s="87"/>
      <c r="T92" s="88">
        <f t="shared" si="13"/>
        <v>101.9999999999996</v>
      </c>
      <c r="U92" s="88"/>
      <c r="V92" s="22">
        <f t="shared" si="9"/>
        <v>3</v>
      </c>
      <c r="W92">
        <f t="shared" si="16"/>
        <v>0</v>
      </c>
      <c r="X92" s="41">
        <f t="shared" si="14"/>
        <v>1004835.8918245692</v>
      </c>
      <c r="Y92" s="42">
        <f t="shared" si="15"/>
        <v>0</v>
      </c>
    </row>
    <row r="93" spans="2:25">
      <c r="B93" s="35">
        <v>85</v>
      </c>
      <c r="C93" s="85">
        <f t="shared" si="8"/>
        <v>1083676.8617984967</v>
      </c>
      <c r="D93" s="85"/>
      <c r="E93" s="35">
        <v>2017</v>
      </c>
      <c r="F93" s="8">
        <v>43468</v>
      </c>
      <c r="G93" s="50" t="s">
        <v>4</v>
      </c>
      <c r="H93" s="86">
        <v>118.21</v>
      </c>
      <c r="I93" s="86"/>
      <c r="J93" s="35">
        <v>91</v>
      </c>
      <c r="K93" s="89">
        <f t="shared" si="11"/>
        <v>32510.305853954898</v>
      </c>
      <c r="L93" s="90"/>
      <c r="M93" s="6">
        <f>IF(J93="","",(K93/J93)/LOOKUP(RIGHT($D$2,3),定数!$A$6:$A$13,定数!$B$6:$B$13))</f>
        <v>3.5725610828521868</v>
      </c>
      <c r="N93" s="35">
        <v>2017</v>
      </c>
      <c r="O93" s="8">
        <v>43468</v>
      </c>
      <c r="P93" s="86">
        <v>117.3</v>
      </c>
      <c r="Q93" s="86"/>
      <c r="R93" s="87">
        <f>IF(P93="","",T93*M93*LOOKUP(RIGHT($D$2,3),定数!$A$6:$A$13,定数!$B$6:$B$13))</f>
        <v>-32510.305853954775</v>
      </c>
      <c r="S93" s="87"/>
      <c r="T93" s="88">
        <f t="shared" si="13"/>
        <v>-90.999999999999659</v>
      </c>
      <c r="U93" s="88"/>
      <c r="V93" s="22">
        <f t="shared" si="9"/>
        <v>0</v>
      </c>
      <c r="W93">
        <f t="shared" si="16"/>
        <v>1</v>
      </c>
      <c r="X93" s="41">
        <f t="shared" si="14"/>
        <v>1083676.8617984967</v>
      </c>
      <c r="Y93" s="42">
        <f t="shared" si="15"/>
        <v>0</v>
      </c>
    </row>
    <row r="94" spans="2:25">
      <c r="B94" s="35">
        <v>86</v>
      </c>
      <c r="C94" s="85">
        <f t="shared" si="8"/>
        <v>1051166.5559445419</v>
      </c>
      <c r="D94" s="85"/>
      <c r="E94" s="35">
        <v>2017</v>
      </c>
      <c r="F94" s="8">
        <v>43478</v>
      </c>
      <c r="G94" s="50" t="s">
        <v>3</v>
      </c>
      <c r="H94" s="86">
        <v>114.53</v>
      </c>
      <c r="I94" s="86"/>
      <c r="J94" s="35">
        <v>54</v>
      </c>
      <c r="K94" s="89">
        <f t="shared" si="11"/>
        <v>31534.996678336258</v>
      </c>
      <c r="L94" s="90"/>
      <c r="M94" s="6">
        <f>IF(J94="","",(K94/J94)/LOOKUP(RIGHT($D$2,3),定数!$A$6:$A$13,定数!$B$6:$B$13))</f>
        <v>5.8398141996918991</v>
      </c>
      <c r="N94" s="35">
        <v>2017</v>
      </c>
      <c r="O94" s="8">
        <v>43478</v>
      </c>
      <c r="P94" s="86">
        <v>115.07</v>
      </c>
      <c r="Q94" s="86"/>
      <c r="R94" s="87">
        <f>IF(P94="","",T94*M94*LOOKUP(RIGHT($D$2,3),定数!$A$6:$A$13,定数!$B$6:$B$13))</f>
        <v>-31534.996678335789</v>
      </c>
      <c r="S94" s="87"/>
      <c r="T94" s="88">
        <f t="shared" si="13"/>
        <v>-53.999999999999204</v>
      </c>
      <c r="U94" s="88"/>
      <c r="V94" s="22">
        <f t="shared" si="9"/>
        <v>0</v>
      </c>
      <c r="W94">
        <f t="shared" si="16"/>
        <v>2</v>
      </c>
      <c r="X94" s="41">
        <f t="shared" si="14"/>
        <v>1083676.8617984967</v>
      </c>
      <c r="Y94" s="42">
        <f t="shared" si="15"/>
        <v>2.9999999999999916E-2</v>
      </c>
    </row>
    <row r="95" spans="2:25">
      <c r="B95" s="35">
        <v>87</v>
      </c>
      <c r="C95" s="85">
        <f t="shared" si="8"/>
        <v>1019631.5592662061</v>
      </c>
      <c r="D95" s="85"/>
      <c r="E95" s="35">
        <v>2017</v>
      </c>
      <c r="F95" s="8">
        <v>43482</v>
      </c>
      <c r="G95" s="50" t="s">
        <v>3</v>
      </c>
      <c r="H95" s="86">
        <v>113.38</v>
      </c>
      <c r="I95" s="86"/>
      <c r="J95" s="35">
        <v>84</v>
      </c>
      <c r="K95" s="89">
        <f t="shared" si="11"/>
        <v>30588.946777986181</v>
      </c>
      <c r="L95" s="90"/>
      <c r="M95" s="6">
        <f>IF(J95="","",(K95/J95)/LOOKUP(RIGHT($D$2,3),定数!$A$6:$A$13,定数!$B$6:$B$13))</f>
        <v>3.6415412830935932</v>
      </c>
      <c r="N95" s="35">
        <v>2017</v>
      </c>
      <c r="O95" s="8">
        <v>43483</v>
      </c>
      <c r="P95" s="86">
        <v>114.22</v>
      </c>
      <c r="Q95" s="86"/>
      <c r="R95" s="87">
        <f>IF(P95="","",T95*M95*LOOKUP(RIGHT($D$2,3),定数!$A$6:$A$13,定数!$B$6:$B$13))</f>
        <v>-30588.946777986308</v>
      </c>
      <c r="S95" s="87"/>
      <c r="T95" s="88">
        <f t="shared" si="13"/>
        <v>-84.000000000000341</v>
      </c>
      <c r="U95" s="88"/>
      <c r="V95" s="22">
        <f t="shared" si="9"/>
        <v>0</v>
      </c>
      <c r="W95">
        <f t="shared" si="16"/>
        <v>3</v>
      </c>
      <c r="X95" s="41">
        <f t="shared" si="14"/>
        <v>1083676.8617984967</v>
      </c>
      <c r="Y95" s="42">
        <f t="shared" si="15"/>
        <v>5.9099999999999486E-2</v>
      </c>
    </row>
    <row r="96" spans="2:25">
      <c r="B96" s="35">
        <v>88</v>
      </c>
      <c r="C96" s="85">
        <f t="shared" si="8"/>
        <v>989042.61248821975</v>
      </c>
      <c r="D96" s="85"/>
      <c r="E96" s="35">
        <v>2017</v>
      </c>
      <c r="F96" s="8">
        <v>43539</v>
      </c>
      <c r="G96" s="50" t="s">
        <v>3</v>
      </c>
      <c r="H96" s="86">
        <v>114.52</v>
      </c>
      <c r="I96" s="86"/>
      <c r="J96" s="35">
        <v>31</v>
      </c>
      <c r="K96" s="89">
        <f t="shared" si="11"/>
        <v>29671.27837464659</v>
      </c>
      <c r="L96" s="90"/>
      <c r="M96" s="6">
        <f>IF(J96="","",(K96/J96)/LOOKUP(RIGHT($D$2,3),定数!$A$6:$A$13,定数!$B$6:$B$13))</f>
        <v>9.571380120853739</v>
      </c>
      <c r="N96" s="35">
        <v>2017</v>
      </c>
      <c r="O96" s="8">
        <v>43539</v>
      </c>
      <c r="P96" s="86">
        <v>113.94</v>
      </c>
      <c r="Q96" s="86"/>
      <c r="R96" s="87">
        <f>IF(P96="","",T96*M96*LOOKUP(RIGHT($D$2,3),定数!$A$6:$A$13,定数!$B$6:$B$13))</f>
        <v>55514.004700951526</v>
      </c>
      <c r="S96" s="87"/>
      <c r="T96" s="88">
        <f t="shared" si="13"/>
        <v>57.999999999999829</v>
      </c>
      <c r="U96" s="88"/>
      <c r="V96" s="22">
        <f t="shared" si="9"/>
        <v>1</v>
      </c>
      <c r="W96">
        <f t="shared" si="16"/>
        <v>0</v>
      </c>
      <c r="X96" s="41">
        <f t="shared" si="14"/>
        <v>1083676.8617984967</v>
      </c>
      <c r="Y96" s="42">
        <f t="shared" si="15"/>
        <v>8.7326999999999599E-2</v>
      </c>
    </row>
    <row r="97" spans="2:25">
      <c r="B97" s="35">
        <v>89</v>
      </c>
      <c r="C97" s="85">
        <f t="shared" si="8"/>
        <v>1044556.6171891713</v>
      </c>
      <c r="D97" s="85"/>
      <c r="E97" s="35">
        <v>2017</v>
      </c>
      <c r="F97" s="8">
        <v>43545</v>
      </c>
      <c r="G97" s="50" t="s">
        <v>3</v>
      </c>
      <c r="H97" s="86">
        <v>112.42</v>
      </c>
      <c r="I97" s="86"/>
      <c r="J97" s="35">
        <v>36</v>
      </c>
      <c r="K97" s="89">
        <f t="shared" si="11"/>
        <v>31336.698515675136</v>
      </c>
      <c r="L97" s="90"/>
      <c r="M97" s="6">
        <f>IF(J97="","",(K97/J97)/LOOKUP(RIGHT($D$2,3),定数!$A$6:$A$13,定数!$B$6:$B$13))</f>
        <v>8.7046384765764273</v>
      </c>
      <c r="N97" s="35">
        <v>2017</v>
      </c>
      <c r="O97" s="8">
        <v>43545</v>
      </c>
      <c r="P97" s="86">
        <v>111.54</v>
      </c>
      <c r="Q97" s="86"/>
      <c r="R97" s="87">
        <f>IF(P97="","",T97*M97*LOOKUP(RIGHT($D$2,3),定数!$A$6:$A$13,定数!$B$6:$B$13))</f>
        <v>76600.818593872173</v>
      </c>
      <c r="S97" s="87"/>
      <c r="T97" s="88">
        <f t="shared" si="13"/>
        <v>87.999999999999545</v>
      </c>
      <c r="U97" s="88"/>
      <c r="V97" s="22">
        <f t="shared" si="9"/>
        <v>2</v>
      </c>
      <c r="W97">
        <f t="shared" si="16"/>
        <v>0</v>
      </c>
      <c r="X97" s="41">
        <f t="shared" si="14"/>
        <v>1083676.8617984967</v>
      </c>
      <c r="Y97" s="42">
        <f t="shared" si="15"/>
        <v>3.6099547741935245E-2</v>
      </c>
    </row>
    <row r="98" spans="2:25">
      <c r="B98" s="35">
        <v>90</v>
      </c>
      <c r="C98" s="85">
        <f t="shared" si="8"/>
        <v>1121157.4357830435</v>
      </c>
      <c r="D98" s="85"/>
      <c r="E98" s="35">
        <v>2017</v>
      </c>
      <c r="F98" s="8">
        <v>43554</v>
      </c>
      <c r="G98" s="50" t="s">
        <v>4</v>
      </c>
      <c r="H98" s="86">
        <v>111.17</v>
      </c>
      <c r="I98" s="86"/>
      <c r="J98" s="35">
        <v>38</v>
      </c>
      <c r="K98" s="89">
        <f t="shared" si="11"/>
        <v>33634.723073491303</v>
      </c>
      <c r="L98" s="90"/>
      <c r="M98" s="6">
        <f>IF(J98="","",(K98/J98)/LOOKUP(RIGHT($D$2,3),定数!$A$6:$A$13,定数!$B$6:$B$13))</f>
        <v>8.8512429140766589</v>
      </c>
      <c r="N98" s="35">
        <v>2017</v>
      </c>
      <c r="O98" s="8">
        <v>43555</v>
      </c>
      <c r="P98" s="86">
        <v>112.04</v>
      </c>
      <c r="Q98" s="86"/>
      <c r="R98" s="87">
        <f>IF(P98="","",T98*M98*LOOKUP(RIGHT($D$2,3),定数!$A$6:$A$13,定数!$B$6:$B$13))</f>
        <v>77005.813352467347</v>
      </c>
      <c r="S98" s="87"/>
      <c r="T98" s="88">
        <f t="shared" si="13"/>
        <v>87.000000000000455</v>
      </c>
      <c r="U98" s="88"/>
      <c r="V98" s="22">
        <f t="shared" si="9"/>
        <v>3</v>
      </c>
      <c r="W98">
        <f t="shared" si="16"/>
        <v>0</v>
      </c>
      <c r="X98" s="41">
        <f t="shared" si="14"/>
        <v>1121157.4357830435</v>
      </c>
      <c r="Y98" s="42">
        <f t="shared" si="15"/>
        <v>0</v>
      </c>
    </row>
    <row r="99" spans="2:25">
      <c r="B99" s="35">
        <v>91</v>
      </c>
      <c r="C99" s="85">
        <f t="shared" si="8"/>
        <v>1198163.2491355108</v>
      </c>
      <c r="D99" s="85"/>
      <c r="E99" s="35">
        <v>2017</v>
      </c>
      <c r="F99" s="8">
        <v>43568</v>
      </c>
      <c r="G99" s="50" t="s">
        <v>3</v>
      </c>
      <c r="H99" s="86">
        <v>108.95</v>
      </c>
      <c r="I99" s="86"/>
      <c r="J99" s="35">
        <v>93</v>
      </c>
      <c r="K99" s="89">
        <f t="shared" si="11"/>
        <v>35944.897474065321</v>
      </c>
      <c r="L99" s="90"/>
      <c r="M99" s="6">
        <f>IF(J99="","",(K99/J99)/LOOKUP(RIGHT($D$2,3),定数!$A$6:$A$13,定数!$B$6:$B$13))</f>
        <v>3.865042739146809</v>
      </c>
      <c r="N99" s="35">
        <v>2017</v>
      </c>
      <c r="O99" s="8">
        <v>43579</v>
      </c>
      <c r="P99" s="86">
        <v>109.88</v>
      </c>
      <c r="Q99" s="86"/>
      <c r="R99" s="87">
        <f>IF(P99="","",T99*M99*LOOKUP(RIGHT($D$2,3),定数!$A$6:$A$13,定数!$B$6:$B$13))</f>
        <v>-35944.897474065037</v>
      </c>
      <c r="S99" s="87"/>
      <c r="T99" s="88">
        <f t="shared" si="13"/>
        <v>-92.999999999999261</v>
      </c>
      <c r="U99" s="88"/>
      <c r="V99" s="22">
        <f t="shared" si="9"/>
        <v>0</v>
      </c>
      <c r="W99">
        <f t="shared" si="16"/>
        <v>1</v>
      </c>
      <c r="X99" s="41">
        <f t="shared" si="14"/>
        <v>1198163.2491355108</v>
      </c>
      <c r="Y99" s="42">
        <f t="shared" si="15"/>
        <v>0</v>
      </c>
    </row>
    <row r="100" spans="2:25">
      <c r="B100" s="35">
        <v>92</v>
      </c>
      <c r="C100" s="85">
        <f t="shared" si="8"/>
        <v>1162218.3516614458</v>
      </c>
      <c r="D100" s="85"/>
      <c r="E100" s="35">
        <v>2017</v>
      </c>
      <c r="F100" s="8">
        <v>43580</v>
      </c>
      <c r="G100" s="50" t="s">
        <v>4</v>
      </c>
      <c r="H100" s="86">
        <v>109.93</v>
      </c>
      <c r="I100" s="86"/>
      <c r="J100" s="35">
        <v>35</v>
      </c>
      <c r="K100" s="89">
        <f t="shared" si="11"/>
        <v>34866.55054984337</v>
      </c>
      <c r="L100" s="90"/>
      <c r="M100" s="6">
        <f>IF(J100="","",(K100/J100)/LOOKUP(RIGHT($D$2,3),定数!$A$6:$A$13,定数!$B$6:$B$13))</f>
        <v>9.9618715856695346</v>
      </c>
      <c r="N100" s="35">
        <v>2017</v>
      </c>
      <c r="O100" s="8">
        <v>43580</v>
      </c>
      <c r="P100" s="86">
        <v>110.57</v>
      </c>
      <c r="Q100" s="86"/>
      <c r="R100" s="87">
        <f>IF(P100="","",T100*M100*LOOKUP(RIGHT($D$2,3),定数!$A$6:$A$13,定数!$B$6:$B$13))</f>
        <v>63755.978148283655</v>
      </c>
      <c r="S100" s="87"/>
      <c r="T100" s="88">
        <f t="shared" si="13"/>
        <v>63.999999999998636</v>
      </c>
      <c r="U100" s="88"/>
      <c r="V100" s="22">
        <f t="shared" si="9"/>
        <v>1</v>
      </c>
      <c r="W100">
        <f t="shared" si="16"/>
        <v>0</v>
      </c>
      <c r="X100" s="41">
        <f t="shared" si="14"/>
        <v>1198163.2491355108</v>
      </c>
      <c r="Y100" s="42">
        <f t="shared" si="15"/>
        <v>2.9999999999999694E-2</v>
      </c>
    </row>
    <row r="101" spans="2:25">
      <c r="B101" s="35">
        <v>93</v>
      </c>
      <c r="C101" s="85">
        <f t="shared" si="8"/>
        <v>1225974.3298097295</v>
      </c>
      <c r="D101" s="85"/>
      <c r="E101" s="35">
        <v>2017</v>
      </c>
      <c r="F101" s="8">
        <v>43601</v>
      </c>
      <c r="G101" s="50" t="s">
        <v>3</v>
      </c>
      <c r="H101" s="86">
        <v>113.41</v>
      </c>
      <c r="I101" s="86"/>
      <c r="J101" s="35">
        <v>33</v>
      </c>
      <c r="K101" s="89">
        <f t="shared" si="11"/>
        <v>36779.229894291886</v>
      </c>
      <c r="L101" s="90"/>
      <c r="M101" s="6">
        <f>IF(J101="","",(K101/J101)/LOOKUP(RIGHT($D$2,3),定数!$A$6:$A$13,定数!$B$6:$B$13))</f>
        <v>11.145221180088448</v>
      </c>
      <c r="N101" s="35">
        <v>2017</v>
      </c>
      <c r="O101" s="8">
        <v>43602</v>
      </c>
      <c r="P101" s="86">
        <v>112.78</v>
      </c>
      <c r="Q101" s="86"/>
      <c r="R101" s="87">
        <f>IF(P101="","",T101*M101*LOOKUP(RIGHT($D$2,3),定数!$A$6:$A$13,定数!$B$6:$B$13))</f>
        <v>70214.893434556725</v>
      </c>
      <c r="S101" s="87"/>
      <c r="T101" s="88">
        <f t="shared" si="13"/>
        <v>62.999999999999545</v>
      </c>
      <c r="U101" s="88"/>
      <c r="V101" s="22">
        <f t="shared" si="9"/>
        <v>2</v>
      </c>
      <c r="W101">
        <f t="shared" si="16"/>
        <v>0</v>
      </c>
      <c r="X101" s="41">
        <f t="shared" si="14"/>
        <v>1225974.3298097295</v>
      </c>
      <c r="Y101" s="42">
        <f t="shared" si="15"/>
        <v>0</v>
      </c>
    </row>
    <row r="102" spans="2:25">
      <c r="B102" s="35">
        <v>94</v>
      </c>
      <c r="C102" s="85">
        <f t="shared" si="8"/>
        <v>1296189.2232442861</v>
      </c>
      <c r="D102" s="85"/>
      <c r="E102" s="35"/>
      <c r="F102" s="8"/>
      <c r="G102" s="35"/>
      <c r="H102" s="86"/>
      <c r="I102" s="86"/>
      <c r="J102" s="35"/>
      <c r="K102" s="89" t="str">
        <f t="shared" si="11"/>
        <v/>
      </c>
      <c r="L102" s="90"/>
      <c r="M102" s="6" t="str">
        <f>IF(J102="","",(K102/J102)/LOOKUP(RIGHT($D$2,3),定数!$A$6:$A$13,定数!$B$6:$B$13))</f>
        <v/>
      </c>
      <c r="N102" s="35"/>
      <c r="O102" s="8"/>
      <c r="P102" s="86"/>
      <c r="Q102" s="86"/>
      <c r="R102" s="87" t="str">
        <f>IF(P102="","",T102*M102*LOOKUP(RIGHT($D$2,3),定数!$A$6:$A$13,定数!$B$6:$B$13))</f>
        <v/>
      </c>
      <c r="S102" s="87"/>
      <c r="T102" s="88" t="str">
        <f t="shared" si="13"/>
        <v/>
      </c>
      <c r="U102" s="88"/>
      <c r="V102" s="22" t="str">
        <f t="shared" si="9"/>
        <v/>
      </c>
      <c r="W102" t="str">
        <f t="shared" si="16"/>
        <v/>
      </c>
      <c r="X102" s="41">
        <f t="shared" si="14"/>
        <v>1296189.2232442861</v>
      </c>
      <c r="Y102" s="42">
        <f t="shared" si="15"/>
        <v>0</v>
      </c>
    </row>
    <row r="103" spans="2:25">
      <c r="B103" s="35">
        <v>95</v>
      </c>
      <c r="C103" s="85" t="str">
        <f t="shared" si="8"/>
        <v/>
      </c>
      <c r="D103" s="85"/>
      <c r="E103" s="35"/>
      <c r="F103" s="8"/>
      <c r="G103" s="35"/>
      <c r="H103" s="86"/>
      <c r="I103" s="86"/>
      <c r="J103" s="35"/>
      <c r="K103" s="89" t="str">
        <f t="shared" si="11"/>
        <v/>
      </c>
      <c r="L103" s="90"/>
      <c r="M103" s="6" t="str">
        <f>IF(J103="","",(K103/J103)/LOOKUP(RIGHT($D$2,3),定数!$A$6:$A$13,定数!$B$6:$B$13))</f>
        <v/>
      </c>
      <c r="N103" s="35"/>
      <c r="O103" s="8"/>
      <c r="P103" s="86"/>
      <c r="Q103" s="86"/>
      <c r="R103" s="87" t="str">
        <f>IF(P103="","",T103*M103*LOOKUP(RIGHT($D$2,3),定数!$A$6:$A$13,定数!$B$6:$B$13))</f>
        <v/>
      </c>
      <c r="S103" s="87"/>
      <c r="T103" s="88" t="str">
        <f t="shared" si="13"/>
        <v/>
      </c>
      <c r="U103" s="88"/>
      <c r="V103" s="22" t="str">
        <f t="shared" si="9"/>
        <v/>
      </c>
      <c r="W103" t="str">
        <f t="shared" si="16"/>
        <v/>
      </c>
      <c r="X103" s="41" t="str">
        <f t="shared" si="14"/>
        <v/>
      </c>
      <c r="Y103" s="42" t="str">
        <f t="shared" si="15"/>
        <v/>
      </c>
    </row>
    <row r="104" spans="2:25">
      <c r="B104" s="35">
        <v>96</v>
      </c>
      <c r="C104" s="85" t="str">
        <f t="shared" si="8"/>
        <v/>
      </c>
      <c r="D104" s="85"/>
      <c r="E104" s="35"/>
      <c r="F104" s="8"/>
      <c r="G104" s="35"/>
      <c r="H104" s="86"/>
      <c r="I104" s="86"/>
      <c r="J104" s="35"/>
      <c r="K104" s="89" t="str">
        <f t="shared" si="11"/>
        <v/>
      </c>
      <c r="L104" s="90"/>
      <c r="M104" s="6" t="str">
        <f>IF(J104="","",(K104/J104)/LOOKUP(RIGHT($D$2,3),定数!$A$6:$A$13,定数!$B$6:$B$13))</f>
        <v/>
      </c>
      <c r="N104" s="35"/>
      <c r="O104" s="8"/>
      <c r="P104" s="86"/>
      <c r="Q104" s="86"/>
      <c r="R104" s="87" t="str">
        <f>IF(P104="","",T104*M104*LOOKUP(RIGHT($D$2,3),定数!$A$6:$A$13,定数!$B$6:$B$13))</f>
        <v/>
      </c>
      <c r="S104" s="87"/>
      <c r="T104" s="88" t="str">
        <f t="shared" si="13"/>
        <v/>
      </c>
      <c r="U104" s="88"/>
      <c r="V104" s="22" t="str">
        <f t="shared" si="9"/>
        <v/>
      </c>
      <c r="W104" t="str">
        <f t="shared" si="16"/>
        <v/>
      </c>
      <c r="X104" s="41" t="str">
        <f t="shared" si="14"/>
        <v/>
      </c>
      <c r="Y104" s="42" t="str">
        <f t="shared" si="15"/>
        <v/>
      </c>
    </row>
    <row r="105" spans="2:25">
      <c r="B105" s="35">
        <v>97</v>
      </c>
      <c r="C105" s="85" t="str">
        <f t="shared" si="8"/>
        <v/>
      </c>
      <c r="D105" s="85"/>
      <c r="E105" s="35"/>
      <c r="F105" s="8"/>
      <c r="G105" s="35"/>
      <c r="H105" s="86"/>
      <c r="I105" s="86"/>
      <c r="J105" s="35"/>
      <c r="K105" s="89" t="str">
        <f t="shared" si="11"/>
        <v/>
      </c>
      <c r="L105" s="90"/>
      <c r="M105" s="6" t="str">
        <f>IF(J105="","",(K105/J105)/LOOKUP(RIGHT($D$2,3),定数!$A$6:$A$13,定数!$B$6:$B$13))</f>
        <v/>
      </c>
      <c r="N105" s="35"/>
      <c r="O105" s="8"/>
      <c r="P105" s="86"/>
      <c r="Q105" s="86"/>
      <c r="R105" s="87" t="str">
        <f>IF(P105="","",T105*M105*LOOKUP(RIGHT($D$2,3),定数!$A$6:$A$13,定数!$B$6:$B$13))</f>
        <v/>
      </c>
      <c r="S105" s="87"/>
      <c r="T105" s="88" t="str">
        <f t="shared" si="13"/>
        <v/>
      </c>
      <c r="U105" s="88"/>
      <c r="V105" s="22" t="str">
        <f t="shared" si="9"/>
        <v/>
      </c>
      <c r="W105" t="str">
        <f t="shared" si="16"/>
        <v/>
      </c>
      <c r="X105" s="41" t="str">
        <f t="shared" si="14"/>
        <v/>
      </c>
      <c r="Y105" s="42" t="str">
        <f t="shared" si="15"/>
        <v/>
      </c>
    </row>
    <row r="106" spans="2:25">
      <c r="B106" s="35">
        <v>98</v>
      </c>
      <c r="C106" s="85" t="str">
        <f t="shared" si="8"/>
        <v/>
      </c>
      <c r="D106" s="85"/>
      <c r="E106" s="35"/>
      <c r="F106" s="8"/>
      <c r="G106" s="35"/>
      <c r="H106" s="86"/>
      <c r="I106" s="86"/>
      <c r="J106" s="35"/>
      <c r="K106" s="89" t="str">
        <f t="shared" si="11"/>
        <v/>
      </c>
      <c r="L106" s="90"/>
      <c r="M106" s="6" t="str">
        <f>IF(J106="","",(K106/J106)/LOOKUP(RIGHT($D$2,3),定数!$A$6:$A$13,定数!$B$6:$B$13))</f>
        <v/>
      </c>
      <c r="N106" s="35"/>
      <c r="O106" s="8"/>
      <c r="P106" s="86"/>
      <c r="Q106" s="86"/>
      <c r="R106" s="87" t="str">
        <f>IF(P106="","",T106*M106*LOOKUP(RIGHT($D$2,3),定数!$A$6:$A$13,定数!$B$6:$B$13))</f>
        <v/>
      </c>
      <c r="S106" s="87"/>
      <c r="T106" s="88" t="str">
        <f t="shared" si="13"/>
        <v/>
      </c>
      <c r="U106" s="88"/>
      <c r="V106" s="22" t="str">
        <f t="shared" si="9"/>
        <v/>
      </c>
      <c r="W106" t="str">
        <f t="shared" si="16"/>
        <v/>
      </c>
      <c r="X106" s="41" t="str">
        <f t="shared" si="14"/>
        <v/>
      </c>
      <c r="Y106" s="42" t="str">
        <f t="shared" si="15"/>
        <v/>
      </c>
    </row>
    <row r="107" spans="2:25">
      <c r="B107" s="35">
        <v>99</v>
      </c>
      <c r="C107" s="85" t="str">
        <f t="shared" si="8"/>
        <v/>
      </c>
      <c r="D107" s="85"/>
      <c r="E107" s="35"/>
      <c r="F107" s="8"/>
      <c r="G107" s="35"/>
      <c r="H107" s="86"/>
      <c r="I107" s="86"/>
      <c r="J107" s="35"/>
      <c r="K107" s="89" t="str">
        <f t="shared" si="11"/>
        <v/>
      </c>
      <c r="L107" s="90"/>
      <c r="M107" s="6" t="str">
        <f>IF(J107="","",(K107/J107)/LOOKUP(RIGHT($D$2,3),定数!$A$6:$A$13,定数!$B$6:$B$13))</f>
        <v/>
      </c>
      <c r="N107" s="35"/>
      <c r="O107" s="8"/>
      <c r="P107" s="86"/>
      <c r="Q107" s="86"/>
      <c r="R107" s="87" t="str">
        <f>IF(P107="","",T107*M107*LOOKUP(RIGHT($D$2,3),定数!$A$6:$A$13,定数!$B$6:$B$13))</f>
        <v/>
      </c>
      <c r="S107" s="87"/>
      <c r="T107" s="88" t="str">
        <f t="shared" si="13"/>
        <v/>
      </c>
      <c r="U107" s="88"/>
      <c r="V107" s="22" t="str">
        <f t="shared" si="9"/>
        <v/>
      </c>
      <c r="W107" t="str">
        <f>IF(T107&lt;&gt;"",IF(T107&lt;0,1+W106,0),"")</f>
        <v/>
      </c>
      <c r="X107" s="41" t="str">
        <f t="shared" si="14"/>
        <v/>
      </c>
      <c r="Y107" s="42" t="str">
        <f t="shared" si="15"/>
        <v/>
      </c>
    </row>
    <row r="108" spans="2:25">
      <c r="B108" s="35">
        <v>100</v>
      </c>
      <c r="C108" s="85" t="str">
        <f t="shared" si="8"/>
        <v/>
      </c>
      <c r="D108" s="85"/>
      <c r="E108" s="35"/>
      <c r="F108" s="8"/>
      <c r="G108" s="35"/>
      <c r="H108" s="86"/>
      <c r="I108" s="86"/>
      <c r="J108" s="35"/>
      <c r="K108" s="89" t="str">
        <f t="shared" si="11"/>
        <v/>
      </c>
      <c r="L108" s="90"/>
      <c r="M108" s="6" t="str">
        <f>IF(J108="","",(K108/J108)/LOOKUP(RIGHT($D$2,3),定数!$A$6:$A$13,定数!$B$6:$B$13))</f>
        <v/>
      </c>
      <c r="N108" s="35"/>
      <c r="O108" s="8"/>
      <c r="P108" s="86"/>
      <c r="Q108" s="86"/>
      <c r="R108" s="87" t="str">
        <f>IF(P108="","",T108*M108*LOOKUP(RIGHT($D$2,3),定数!$A$6:$A$13,定数!$B$6:$B$13))</f>
        <v/>
      </c>
      <c r="S108" s="87"/>
      <c r="T108" s="88" t="str">
        <f t="shared" si="13"/>
        <v/>
      </c>
      <c r="U108" s="88"/>
      <c r="V108" s="22" t="str">
        <f t="shared" si="9"/>
        <v/>
      </c>
      <c r="W108" t="str">
        <f>IF(T108&lt;&gt;"",IF(T108&lt;0,1+W107,0),"")</f>
        <v/>
      </c>
      <c r="X108" s="41" t="str">
        <f t="shared" si="14"/>
        <v/>
      </c>
      <c r="Y108" s="42" t="str">
        <f t="shared" si="15"/>
        <v/>
      </c>
    </row>
    <row r="109" spans="2:25">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A3664"/>
  <sheetViews>
    <sheetView topLeftCell="A3674" workbookViewId="0">
      <selection activeCell="A3701" sqref="A3701"/>
    </sheetView>
  </sheetViews>
  <sheetFormatPr defaultRowHeight="14.4"/>
  <cols>
    <col min="1" max="1" width="7.44140625" style="34" customWidth="1"/>
    <col min="2" max="2" width="8.109375" customWidth="1"/>
  </cols>
  <sheetData>
    <row r="1" spans="1:1">
      <c r="A1" s="34">
        <v>1</v>
      </c>
    </row>
    <row r="38" spans="1:1">
      <c r="A38" s="34">
        <v>2</v>
      </c>
    </row>
    <row r="75" spans="1:1">
      <c r="A75" s="34">
        <v>3</v>
      </c>
    </row>
    <row r="112" spans="1:1">
      <c r="A112" s="34">
        <v>4</v>
      </c>
    </row>
    <row r="149" spans="1:1">
      <c r="A149" s="34">
        <v>5</v>
      </c>
    </row>
    <row r="186" spans="1:1">
      <c r="A186" s="34">
        <v>6</v>
      </c>
    </row>
    <row r="223" spans="1:1">
      <c r="A223" s="34">
        <v>7</v>
      </c>
    </row>
    <row r="260" spans="1:1">
      <c r="A260" s="34">
        <v>8</v>
      </c>
    </row>
    <row r="297" spans="1:1">
      <c r="A297" s="34">
        <v>9</v>
      </c>
    </row>
    <row r="334" spans="1:1">
      <c r="A334" s="34">
        <v>10</v>
      </c>
    </row>
    <row r="371" spans="1:1">
      <c r="A371" s="34">
        <v>11</v>
      </c>
    </row>
    <row r="408" spans="1:1">
      <c r="A408" s="34">
        <v>12</v>
      </c>
    </row>
    <row r="445" spans="1:1">
      <c r="A445" s="34">
        <v>13</v>
      </c>
    </row>
    <row r="482" spans="1:1">
      <c r="A482" s="34">
        <v>14</v>
      </c>
    </row>
    <row r="519" spans="1:1">
      <c r="A519" s="34">
        <v>15</v>
      </c>
    </row>
    <row r="556" spans="1:1">
      <c r="A556" s="34">
        <v>16</v>
      </c>
    </row>
    <row r="593" spans="1:1">
      <c r="A593" s="34">
        <v>17</v>
      </c>
    </row>
    <row r="630" spans="1:1">
      <c r="A630" s="34">
        <v>18</v>
      </c>
    </row>
    <row r="667" spans="1:1">
      <c r="A667" s="34">
        <v>19</v>
      </c>
    </row>
    <row r="704" spans="1:1">
      <c r="A704" s="34">
        <v>20</v>
      </c>
    </row>
    <row r="741" spans="1:1">
      <c r="A741" s="34">
        <v>21</v>
      </c>
    </row>
    <row r="778" spans="1:1">
      <c r="A778" s="34">
        <v>22</v>
      </c>
    </row>
    <row r="815" spans="1:1">
      <c r="A815" s="34">
        <v>23</v>
      </c>
    </row>
    <row r="852" spans="1:1">
      <c r="A852" s="34">
        <v>24</v>
      </c>
    </row>
    <row r="889" spans="1:1">
      <c r="A889" s="34">
        <v>25</v>
      </c>
    </row>
    <row r="926" spans="1:1">
      <c r="A926" s="34">
        <v>26</v>
      </c>
    </row>
    <row r="963" spans="1:1">
      <c r="A963" s="34">
        <v>27</v>
      </c>
    </row>
    <row r="1000" spans="1:1">
      <c r="A1000" s="34">
        <v>28</v>
      </c>
    </row>
    <row r="1037" spans="1:1">
      <c r="A1037" s="34">
        <v>29</v>
      </c>
    </row>
    <row r="1074" spans="1:1">
      <c r="A1074" s="34">
        <v>30</v>
      </c>
    </row>
    <row r="1111" spans="1:1">
      <c r="A1111" s="34">
        <v>31</v>
      </c>
    </row>
    <row r="1148" spans="1:1">
      <c r="A1148" s="34">
        <v>32</v>
      </c>
    </row>
    <row r="1185" spans="1:1">
      <c r="A1185" s="34">
        <v>33</v>
      </c>
    </row>
    <row r="1222" spans="1:1">
      <c r="A1222" s="34">
        <v>34</v>
      </c>
    </row>
    <row r="1259" spans="1:1">
      <c r="A1259" s="34">
        <v>35</v>
      </c>
    </row>
    <row r="1296" spans="1:1">
      <c r="A1296" s="34">
        <v>36</v>
      </c>
    </row>
    <row r="1333" spans="1:1">
      <c r="A1333" s="34">
        <v>37</v>
      </c>
    </row>
    <row r="1370" spans="1:1">
      <c r="A1370" s="34">
        <v>38</v>
      </c>
    </row>
    <row r="1407" spans="1:1">
      <c r="A1407" s="34">
        <v>39</v>
      </c>
    </row>
    <row r="1444" spans="1:1">
      <c r="A1444" s="34">
        <v>40</v>
      </c>
    </row>
    <row r="1481" spans="1:1">
      <c r="A1481" s="34">
        <v>41</v>
      </c>
    </row>
    <row r="1518" spans="1:1">
      <c r="A1518" s="34">
        <v>42</v>
      </c>
    </row>
    <row r="1555" spans="1:1">
      <c r="A1555" s="34">
        <v>43</v>
      </c>
    </row>
    <row r="1592" spans="1:1">
      <c r="A1592" s="34">
        <v>44</v>
      </c>
    </row>
    <row r="1629" spans="1:1">
      <c r="A1629" s="34">
        <v>45</v>
      </c>
    </row>
    <row r="1666" spans="1:1">
      <c r="A1666" s="34">
        <v>46</v>
      </c>
    </row>
    <row r="1703" spans="1:1">
      <c r="A1703" s="34">
        <v>47</v>
      </c>
    </row>
    <row r="1740" spans="1:1">
      <c r="A1740" s="34">
        <v>48</v>
      </c>
    </row>
    <row r="1777" spans="1:1">
      <c r="A1777" s="34">
        <v>49</v>
      </c>
    </row>
    <row r="1814" spans="1:1">
      <c r="A1814" s="34">
        <v>50</v>
      </c>
    </row>
    <row r="1851" spans="1:1">
      <c r="A1851" s="34">
        <v>51</v>
      </c>
    </row>
    <row r="1888" spans="1:1">
      <c r="A1888" s="34">
        <v>52</v>
      </c>
    </row>
    <row r="1925" spans="1:1">
      <c r="A1925" s="34">
        <v>53</v>
      </c>
    </row>
    <row r="1962" spans="1:1">
      <c r="A1962" s="34">
        <v>54</v>
      </c>
    </row>
    <row r="1999" spans="1:1">
      <c r="A1999" s="34">
        <v>55</v>
      </c>
    </row>
    <row r="2036" spans="1:1">
      <c r="A2036" s="34">
        <v>56</v>
      </c>
    </row>
    <row r="2073" spans="1:1">
      <c r="A2073" s="34">
        <v>57</v>
      </c>
    </row>
    <row r="2110" spans="1:1">
      <c r="A2110" s="34">
        <v>58</v>
      </c>
    </row>
    <row r="2147" spans="1:1">
      <c r="A2147" s="34">
        <v>59</v>
      </c>
    </row>
    <row r="2184" spans="1:1">
      <c r="A2184" s="34">
        <v>60</v>
      </c>
    </row>
    <row r="2221" spans="1:1">
      <c r="A2221" s="34">
        <v>61</v>
      </c>
    </row>
    <row r="2258" spans="1:1">
      <c r="A2258" s="34">
        <v>62</v>
      </c>
    </row>
    <row r="2295" spans="1:1">
      <c r="A2295" s="34">
        <v>63</v>
      </c>
    </row>
    <row r="2332" spans="1:1">
      <c r="A2332" s="34">
        <v>64</v>
      </c>
    </row>
    <row r="2369" spans="1:1">
      <c r="A2369" s="34">
        <v>65</v>
      </c>
    </row>
    <row r="2406" spans="1:1">
      <c r="A2406" s="34">
        <v>66</v>
      </c>
    </row>
    <row r="2443" spans="1:1">
      <c r="A2443" s="34">
        <v>67</v>
      </c>
    </row>
    <row r="2480" spans="1:1">
      <c r="A2480" s="34">
        <v>68</v>
      </c>
    </row>
    <row r="2517" spans="1:1">
      <c r="A2517" s="34">
        <v>69</v>
      </c>
    </row>
    <row r="2554" spans="1:1">
      <c r="A2554" s="34">
        <v>70</v>
      </c>
    </row>
    <row r="2591" spans="1:1">
      <c r="A2591" s="34">
        <v>71</v>
      </c>
    </row>
    <row r="2628" spans="1:1">
      <c r="A2628" s="34">
        <v>72</v>
      </c>
    </row>
    <row r="2665" spans="1:1">
      <c r="A2665" s="34">
        <v>73</v>
      </c>
    </row>
    <row r="2702" spans="1:1">
      <c r="A2702" s="34">
        <v>74</v>
      </c>
    </row>
    <row r="2739" spans="1:1">
      <c r="A2739" s="34">
        <v>75</v>
      </c>
    </row>
    <row r="2776" spans="1:1">
      <c r="A2776" s="34">
        <v>76</v>
      </c>
    </row>
    <row r="2813" spans="1:1">
      <c r="A2813" s="34">
        <v>77</v>
      </c>
    </row>
    <row r="2850" spans="1:1">
      <c r="A2850" s="34">
        <v>78</v>
      </c>
    </row>
    <row r="2887" spans="1:1">
      <c r="A2887" s="34">
        <v>79</v>
      </c>
    </row>
    <row r="2924" spans="1:1">
      <c r="A2924" s="34">
        <v>80</v>
      </c>
    </row>
    <row r="2961" spans="1:1">
      <c r="A2961" s="34">
        <v>81</v>
      </c>
    </row>
    <row r="2998" spans="1:1">
      <c r="A2998" s="34">
        <v>82</v>
      </c>
    </row>
    <row r="3035" spans="1:1">
      <c r="A3035" s="34">
        <v>83</v>
      </c>
    </row>
    <row r="3072" spans="1:1">
      <c r="A3072" s="34">
        <v>84</v>
      </c>
    </row>
    <row r="3109" spans="1:1">
      <c r="A3109" s="34">
        <v>85</v>
      </c>
    </row>
    <row r="3146" spans="1:1">
      <c r="A3146" s="34">
        <v>86</v>
      </c>
    </row>
    <row r="3183" spans="1:1">
      <c r="A3183" s="34">
        <v>87</v>
      </c>
    </row>
    <row r="3220" spans="1:1">
      <c r="A3220" s="34">
        <v>88</v>
      </c>
    </row>
    <row r="3257" spans="1:1">
      <c r="A3257" s="34">
        <v>89</v>
      </c>
    </row>
    <row r="3294" spans="1:1">
      <c r="A3294" s="34">
        <v>90</v>
      </c>
    </row>
    <row r="3331" spans="1:1">
      <c r="A3331" s="34">
        <v>91</v>
      </c>
    </row>
    <row r="3368" spans="1:1">
      <c r="A3368" s="34">
        <v>92</v>
      </c>
    </row>
    <row r="3405" spans="1:1">
      <c r="A3405" s="34">
        <v>93</v>
      </c>
    </row>
    <row r="3442" spans="1:1">
      <c r="A3442" s="34">
        <v>94</v>
      </c>
    </row>
    <row r="3479" spans="1:1">
      <c r="A3479" s="34">
        <v>95</v>
      </c>
    </row>
    <row r="3516" spans="1:1">
      <c r="A3516" s="34">
        <v>96</v>
      </c>
    </row>
    <row r="3553" spans="1:1">
      <c r="A3553" s="34">
        <v>97</v>
      </c>
    </row>
    <row r="3590" spans="1:1">
      <c r="A3590" s="34">
        <v>98</v>
      </c>
    </row>
    <row r="3627" spans="1:1">
      <c r="A3627" s="34">
        <v>99</v>
      </c>
    </row>
    <row r="3664" spans="1:1">
      <c r="A3664" s="34">
        <v>100</v>
      </c>
    </row>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dimension ref="A1:J29"/>
  <sheetViews>
    <sheetView zoomScaleNormal="100" zoomScaleSheetLayoutView="100" workbookViewId="0">
      <selection activeCell="A2" sqref="A2:J9"/>
    </sheetView>
  </sheetViews>
  <sheetFormatPr defaultColWidth="9" defaultRowHeight="13.2"/>
  <sheetData>
    <row r="1" spans="1:10">
      <c r="A1" t="s">
        <v>0</v>
      </c>
    </row>
    <row r="2" spans="1:10">
      <c r="A2" s="91"/>
      <c r="B2" s="92"/>
      <c r="C2" s="92"/>
      <c r="D2" s="92"/>
      <c r="E2" s="92"/>
      <c r="F2" s="92"/>
      <c r="G2" s="92"/>
      <c r="H2" s="92"/>
      <c r="I2" s="92"/>
      <c r="J2" s="92"/>
    </row>
    <row r="3" spans="1:10">
      <c r="A3" s="92"/>
      <c r="B3" s="92"/>
      <c r="C3" s="92"/>
      <c r="D3" s="92"/>
      <c r="E3" s="92"/>
      <c r="F3" s="92"/>
      <c r="G3" s="92"/>
      <c r="H3" s="92"/>
      <c r="I3" s="92"/>
      <c r="J3" s="92"/>
    </row>
    <row r="4" spans="1:10">
      <c r="A4" s="92"/>
      <c r="B4" s="92"/>
      <c r="C4" s="92"/>
      <c r="D4" s="92"/>
      <c r="E4" s="92"/>
      <c r="F4" s="92"/>
      <c r="G4" s="92"/>
      <c r="H4" s="92"/>
      <c r="I4" s="92"/>
      <c r="J4" s="92"/>
    </row>
    <row r="5" spans="1:10">
      <c r="A5" s="92"/>
      <c r="B5" s="92"/>
      <c r="C5" s="92"/>
      <c r="D5" s="92"/>
      <c r="E5" s="92"/>
      <c r="F5" s="92"/>
      <c r="G5" s="92"/>
      <c r="H5" s="92"/>
      <c r="I5" s="92"/>
      <c r="J5" s="92"/>
    </row>
    <row r="6" spans="1:10">
      <c r="A6" s="92"/>
      <c r="B6" s="92"/>
      <c r="C6" s="92"/>
      <c r="D6" s="92"/>
      <c r="E6" s="92"/>
      <c r="F6" s="92"/>
      <c r="G6" s="92"/>
      <c r="H6" s="92"/>
      <c r="I6" s="92"/>
      <c r="J6" s="92"/>
    </row>
    <row r="7" spans="1:10">
      <c r="A7" s="92"/>
      <c r="B7" s="92"/>
      <c r="C7" s="92"/>
      <c r="D7" s="92"/>
      <c r="E7" s="92"/>
      <c r="F7" s="92"/>
      <c r="G7" s="92"/>
      <c r="H7" s="92"/>
      <c r="I7" s="92"/>
      <c r="J7" s="92"/>
    </row>
    <row r="8" spans="1:10">
      <c r="A8" s="92"/>
      <c r="B8" s="92"/>
      <c r="C8" s="92"/>
      <c r="D8" s="92"/>
      <c r="E8" s="92"/>
      <c r="F8" s="92"/>
      <c r="G8" s="92"/>
      <c r="H8" s="92"/>
      <c r="I8" s="92"/>
      <c r="J8" s="92"/>
    </row>
    <row r="9" spans="1:10">
      <c r="A9" s="92"/>
      <c r="B9" s="92"/>
      <c r="C9" s="92"/>
      <c r="D9" s="92"/>
      <c r="E9" s="92"/>
      <c r="F9" s="92"/>
      <c r="G9" s="92"/>
      <c r="H9" s="92"/>
      <c r="I9" s="92"/>
      <c r="J9" s="92"/>
    </row>
    <row r="11" spans="1:10">
      <c r="A11" t="s">
        <v>1</v>
      </c>
    </row>
    <row r="12" spans="1:10">
      <c r="A12" s="93" t="s">
        <v>70</v>
      </c>
      <c r="B12" s="94"/>
      <c r="C12" s="94"/>
      <c r="D12" s="94"/>
      <c r="E12" s="94"/>
      <c r="F12" s="94"/>
      <c r="G12" s="94"/>
      <c r="H12" s="94"/>
      <c r="I12" s="94"/>
      <c r="J12" s="94"/>
    </row>
    <row r="13" spans="1:10">
      <c r="A13" s="94"/>
      <c r="B13" s="94"/>
      <c r="C13" s="94"/>
      <c r="D13" s="94"/>
      <c r="E13" s="94"/>
      <c r="F13" s="94"/>
      <c r="G13" s="94"/>
      <c r="H13" s="94"/>
      <c r="I13" s="94"/>
      <c r="J13" s="94"/>
    </row>
    <row r="14" spans="1:10">
      <c r="A14" s="94"/>
      <c r="B14" s="94"/>
      <c r="C14" s="94"/>
      <c r="D14" s="94"/>
      <c r="E14" s="94"/>
      <c r="F14" s="94"/>
      <c r="G14" s="94"/>
      <c r="H14" s="94"/>
      <c r="I14" s="94"/>
      <c r="J14" s="94"/>
    </row>
    <row r="15" spans="1:10">
      <c r="A15" s="94"/>
      <c r="B15" s="94"/>
      <c r="C15" s="94"/>
      <c r="D15" s="94"/>
      <c r="E15" s="94"/>
      <c r="F15" s="94"/>
      <c r="G15" s="94"/>
      <c r="H15" s="94"/>
      <c r="I15" s="94"/>
      <c r="J15" s="94"/>
    </row>
    <row r="16" spans="1:10">
      <c r="A16" s="94"/>
      <c r="B16" s="94"/>
      <c r="C16" s="94"/>
      <c r="D16" s="94"/>
      <c r="E16" s="94"/>
      <c r="F16" s="94"/>
      <c r="G16" s="94"/>
      <c r="H16" s="94"/>
      <c r="I16" s="94"/>
      <c r="J16" s="94"/>
    </row>
    <row r="17" spans="1:10">
      <c r="A17" s="94"/>
      <c r="B17" s="94"/>
      <c r="C17" s="94"/>
      <c r="D17" s="94"/>
      <c r="E17" s="94"/>
      <c r="F17" s="94"/>
      <c r="G17" s="94"/>
      <c r="H17" s="94"/>
      <c r="I17" s="94"/>
      <c r="J17" s="94"/>
    </row>
    <row r="18" spans="1:10">
      <c r="A18" s="94"/>
      <c r="B18" s="94"/>
      <c r="C18" s="94"/>
      <c r="D18" s="94"/>
      <c r="E18" s="94"/>
      <c r="F18" s="94"/>
      <c r="G18" s="94"/>
      <c r="H18" s="94"/>
      <c r="I18" s="94"/>
      <c r="J18" s="94"/>
    </row>
    <row r="19" spans="1:10">
      <c r="A19" s="94"/>
      <c r="B19" s="94"/>
      <c r="C19" s="94"/>
      <c r="D19" s="94"/>
      <c r="E19" s="94"/>
      <c r="F19" s="94"/>
      <c r="G19" s="94"/>
      <c r="H19" s="94"/>
      <c r="I19" s="94"/>
      <c r="J19" s="94"/>
    </row>
    <row r="21" spans="1:10">
      <c r="A21" t="s">
        <v>2</v>
      </c>
    </row>
    <row r="22" spans="1:10">
      <c r="A22" s="93" t="s">
        <v>71</v>
      </c>
      <c r="B22" s="93"/>
      <c r="C22" s="93"/>
      <c r="D22" s="93"/>
      <c r="E22" s="93"/>
      <c r="F22" s="93"/>
      <c r="G22" s="93"/>
      <c r="H22" s="93"/>
      <c r="I22" s="93"/>
      <c r="J22" s="93"/>
    </row>
    <row r="23" spans="1:10">
      <c r="A23" s="93"/>
      <c r="B23" s="93"/>
      <c r="C23" s="93"/>
      <c r="D23" s="93"/>
      <c r="E23" s="93"/>
      <c r="F23" s="93"/>
      <c r="G23" s="93"/>
      <c r="H23" s="93"/>
      <c r="I23" s="93"/>
      <c r="J23" s="93"/>
    </row>
    <row r="24" spans="1:10">
      <c r="A24" s="93"/>
      <c r="B24" s="93"/>
      <c r="C24" s="93"/>
      <c r="D24" s="93"/>
      <c r="E24" s="93"/>
      <c r="F24" s="93"/>
      <c r="G24" s="93"/>
      <c r="H24" s="93"/>
      <c r="I24" s="93"/>
      <c r="J24" s="93"/>
    </row>
    <row r="25" spans="1:10">
      <c r="A25" s="93"/>
      <c r="B25" s="93"/>
      <c r="C25" s="93"/>
      <c r="D25" s="93"/>
      <c r="E25" s="93"/>
      <c r="F25" s="93"/>
      <c r="G25" s="93"/>
      <c r="H25" s="93"/>
      <c r="I25" s="93"/>
      <c r="J25" s="93"/>
    </row>
    <row r="26" spans="1:10">
      <c r="A26" s="93"/>
      <c r="B26" s="93"/>
      <c r="C26" s="93"/>
      <c r="D26" s="93"/>
      <c r="E26" s="93"/>
      <c r="F26" s="93"/>
      <c r="G26" s="93"/>
      <c r="H26" s="93"/>
      <c r="I26" s="93"/>
      <c r="J26" s="93"/>
    </row>
    <row r="27" spans="1:10">
      <c r="A27" s="93"/>
      <c r="B27" s="93"/>
      <c r="C27" s="93"/>
      <c r="D27" s="93"/>
      <c r="E27" s="93"/>
      <c r="F27" s="93"/>
      <c r="G27" s="93"/>
      <c r="H27" s="93"/>
      <c r="I27" s="93"/>
      <c r="J27" s="93"/>
    </row>
    <row r="28" spans="1:10">
      <c r="A28" s="93"/>
      <c r="B28" s="93"/>
      <c r="C28" s="93"/>
      <c r="D28" s="93"/>
      <c r="E28" s="93"/>
      <c r="F28" s="93"/>
      <c r="G28" s="93"/>
      <c r="H28" s="93"/>
      <c r="I28" s="93"/>
      <c r="J28" s="93"/>
    </row>
    <row r="29" spans="1:10">
      <c r="A29" s="93"/>
      <c r="B29" s="93"/>
      <c r="C29" s="93"/>
      <c r="D29" s="93"/>
      <c r="E29" s="93"/>
      <c r="F29" s="93"/>
      <c r="G29" s="93"/>
      <c r="H29" s="93"/>
      <c r="I29" s="93"/>
      <c r="J29" s="93"/>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dimension ref="B2:I12"/>
  <sheetViews>
    <sheetView topLeftCell="B1" zoomScaleSheetLayoutView="100" workbookViewId="0">
      <selection activeCell="E27" sqref="E27"/>
    </sheetView>
  </sheetViews>
  <sheetFormatPr defaultRowHeight="16.2"/>
  <cols>
    <col min="1" max="1" width="3.109375" style="26" customWidth="1"/>
    <col min="2" max="2" width="13.21875" style="23" customWidth="1"/>
    <col min="3" max="3" width="15.7773437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c r="B2" s="24" t="s">
        <v>39</v>
      </c>
      <c r="C2" s="26"/>
    </row>
    <row r="4" spans="2:9">
      <c r="B4" s="29" t="s">
        <v>42</v>
      </c>
      <c r="C4" s="29" t="s">
        <v>40</v>
      </c>
      <c r="D4" s="29" t="s">
        <v>45</v>
      </c>
      <c r="E4" s="30" t="s">
        <v>41</v>
      </c>
      <c r="F4" s="29" t="s">
        <v>46</v>
      </c>
      <c r="G4" s="30" t="s">
        <v>41</v>
      </c>
      <c r="H4" s="29" t="s">
        <v>47</v>
      </c>
      <c r="I4" s="30" t="s">
        <v>41</v>
      </c>
    </row>
    <row r="5" spans="2:9">
      <c r="B5" s="27" t="s">
        <v>43</v>
      </c>
      <c r="C5" s="28" t="s">
        <v>44</v>
      </c>
      <c r="D5" s="28">
        <v>54</v>
      </c>
      <c r="E5" s="32">
        <v>42194</v>
      </c>
      <c r="F5" s="28">
        <v>100</v>
      </c>
      <c r="G5" s="32">
        <v>42197</v>
      </c>
      <c r="H5" s="28">
        <v>100</v>
      </c>
      <c r="I5" s="32">
        <v>42196</v>
      </c>
    </row>
    <row r="6" spans="2:9">
      <c r="B6" s="27" t="s">
        <v>43</v>
      </c>
      <c r="C6" s="28" t="s">
        <v>48</v>
      </c>
      <c r="D6" s="28">
        <v>46</v>
      </c>
      <c r="E6" s="32">
        <v>42195</v>
      </c>
      <c r="F6" s="28"/>
      <c r="G6" s="33"/>
      <c r="H6" s="28"/>
      <c r="I6" s="33"/>
    </row>
    <row r="7" spans="2:9">
      <c r="B7" s="27" t="s">
        <v>43</v>
      </c>
      <c r="C7" s="28"/>
      <c r="D7" s="28"/>
      <c r="E7" s="33"/>
      <c r="F7" s="28"/>
      <c r="G7" s="33"/>
      <c r="H7" s="28"/>
      <c r="I7" s="33"/>
    </row>
    <row r="8" spans="2:9">
      <c r="B8" s="27" t="s">
        <v>43</v>
      </c>
      <c r="C8" s="28"/>
      <c r="D8" s="28"/>
      <c r="E8" s="33"/>
      <c r="F8" s="28"/>
      <c r="G8" s="33"/>
      <c r="H8" s="28"/>
      <c r="I8" s="33"/>
    </row>
    <row r="9" spans="2:9">
      <c r="B9" s="27" t="s">
        <v>43</v>
      </c>
      <c r="C9" s="28"/>
      <c r="D9" s="28"/>
      <c r="E9" s="33"/>
      <c r="F9" s="28"/>
      <c r="G9" s="33"/>
      <c r="H9" s="28"/>
      <c r="I9" s="33"/>
    </row>
    <row r="10" spans="2:9">
      <c r="B10" s="27" t="s">
        <v>43</v>
      </c>
      <c r="C10" s="28"/>
      <c r="D10" s="28"/>
      <c r="E10" s="33"/>
      <c r="F10" s="28"/>
      <c r="G10" s="33"/>
      <c r="H10" s="28"/>
      <c r="I10" s="33"/>
    </row>
    <row r="11" spans="2:9">
      <c r="B11" s="27" t="s">
        <v>43</v>
      </c>
      <c r="C11" s="28"/>
      <c r="D11" s="28"/>
      <c r="E11" s="33"/>
      <c r="F11" s="28"/>
      <c r="G11" s="33"/>
      <c r="H11" s="28"/>
      <c r="I11" s="33"/>
    </row>
    <row r="12" spans="2:9">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dimension ref="B2:V109"/>
  <sheetViews>
    <sheetView zoomScale="115" zoomScaleNormal="115" workbookViewId="0">
      <pane ySplit="8" topLeftCell="A9" activePane="bottomLeft" state="frozen"/>
      <selection pane="bottomLeft" activeCell="C7" sqref="C7:D8"/>
    </sheetView>
  </sheetViews>
  <sheetFormatPr defaultRowHeight="13.2"/>
  <cols>
    <col min="1" max="1" width="2.88671875" customWidth="1"/>
    <col min="2" max="18" width="6.6640625" customWidth="1"/>
    <col min="22" max="22" width="10.88671875" style="22" bestFit="1" customWidth="1"/>
  </cols>
  <sheetData>
    <row r="2" spans="2:21">
      <c r="B2" s="51" t="s">
        <v>5</v>
      </c>
      <c r="C2" s="51"/>
      <c r="D2" s="55"/>
      <c r="E2" s="55"/>
      <c r="F2" s="51" t="s">
        <v>6</v>
      </c>
      <c r="G2" s="51"/>
      <c r="H2" s="55" t="s">
        <v>36</v>
      </c>
      <c r="I2" s="55"/>
      <c r="J2" s="51" t="s">
        <v>7</v>
      </c>
      <c r="K2" s="51"/>
      <c r="L2" s="54">
        <f>C9</f>
        <v>1000000</v>
      </c>
      <c r="M2" s="55"/>
      <c r="N2" s="51" t="s">
        <v>8</v>
      </c>
      <c r="O2" s="51"/>
      <c r="P2" s="54" t="e">
        <f>C108+R108</f>
        <v>#VALUE!</v>
      </c>
      <c r="Q2" s="55"/>
      <c r="R2" s="1"/>
      <c r="S2" s="1"/>
      <c r="T2" s="1"/>
    </row>
    <row r="3" spans="2:21" ht="57" customHeight="1">
      <c r="B3" s="51" t="s">
        <v>9</v>
      </c>
      <c r="C3" s="51"/>
      <c r="D3" s="56" t="s">
        <v>38</v>
      </c>
      <c r="E3" s="56"/>
      <c r="F3" s="56"/>
      <c r="G3" s="56"/>
      <c r="H3" s="56"/>
      <c r="I3" s="56"/>
      <c r="J3" s="51" t="s">
        <v>10</v>
      </c>
      <c r="K3" s="51"/>
      <c r="L3" s="56" t="s">
        <v>35</v>
      </c>
      <c r="M3" s="57"/>
      <c r="N3" s="57"/>
      <c r="O3" s="57"/>
      <c r="P3" s="57"/>
      <c r="Q3" s="57"/>
      <c r="R3" s="1"/>
      <c r="S3" s="1"/>
    </row>
    <row r="4" spans="2:21">
      <c r="B4" s="51" t="s">
        <v>11</v>
      </c>
      <c r="C4" s="51"/>
      <c r="D4" s="58">
        <f>SUM($R$9:$S$993)</f>
        <v>153684.21052631587</v>
      </c>
      <c r="E4" s="58"/>
      <c r="F4" s="51" t="s">
        <v>12</v>
      </c>
      <c r="G4" s="51"/>
      <c r="H4" s="59">
        <f>SUM($T$9:$U$108)</f>
        <v>292.00000000000017</v>
      </c>
      <c r="I4" s="55"/>
      <c r="J4" s="60" t="s">
        <v>13</v>
      </c>
      <c r="K4" s="60"/>
      <c r="L4" s="54">
        <f>MAX($C$9:$D$990)-C9</f>
        <v>153684.21052631596</v>
      </c>
      <c r="M4" s="54"/>
      <c r="N4" s="60" t="s">
        <v>14</v>
      </c>
      <c r="O4" s="60"/>
      <c r="P4" s="58">
        <f>MIN($C$9:$D$990)-C9</f>
        <v>0</v>
      </c>
      <c r="Q4" s="58"/>
      <c r="R4" s="1"/>
      <c r="S4" s="1"/>
      <c r="T4" s="1"/>
    </row>
    <row r="5" spans="2:21">
      <c r="B5" s="21" t="s">
        <v>15</v>
      </c>
      <c r="C5" s="2">
        <f>COUNTIF($R$9:$R$990,"&gt;0")</f>
        <v>1</v>
      </c>
      <c r="D5" s="20" t="s">
        <v>16</v>
      </c>
      <c r="E5" s="15">
        <f>COUNTIF($R$9:$R$990,"&lt;0")</f>
        <v>0</v>
      </c>
      <c r="F5" s="20" t="s">
        <v>17</v>
      </c>
      <c r="G5" s="2">
        <f>COUNTIF($R$9:$R$990,"=0")</f>
        <v>0</v>
      </c>
      <c r="H5" s="20" t="s">
        <v>18</v>
      </c>
      <c r="I5" s="3">
        <f>C5/SUM(C5,E5,G5)</f>
        <v>1</v>
      </c>
      <c r="J5" s="62" t="s">
        <v>19</v>
      </c>
      <c r="K5" s="51"/>
      <c r="L5" s="63"/>
      <c r="M5" s="64"/>
      <c r="N5" s="17" t="s">
        <v>20</v>
      </c>
      <c r="O5" s="9"/>
      <c r="P5" s="63"/>
      <c r="Q5" s="64"/>
      <c r="R5" s="1"/>
      <c r="S5" s="1"/>
      <c r="T5" s="1"/>
    </row>
    <row r="6" spans="2:21">
      <c r="B6" s="11"/>
      <c r="C6" s="13"/>
      <c r="D6" s="14"/>
      <c r="E6" s="10"/>
      <c r="F6" s="11"/>
      <c r="G6" s="10"/>
      <c r="H6" s="11"/>
      <c r="I6" s="16"/>
      <c r="J6" s="11"/>
      <c r="K6" s="11"/>
      <c r="L6" s="10"/>
      <c r="M6" s="10"/>
      <c r="N6" s="12"/>
      <c r="O6" s="12"/>
      <c r="P6" s="10"/>
      <c r="Q6" s="7"/>
      <c r="R6" s="1"/>
      <c r="S6" s="1"/>
      <c r="T6" s="1"/>
    </row>
    <row r="7" spans="2:21">
      <c r="B7" s="65" t="s">
        <v>21</v>
      </c>
      <c r="C7" s="67" t="s">
        <v>22</v>
      </c>
      <c r="D7" s="68"/>
      <c r="E7" s="71" t="s">
        <v>23</v>
      </c>
      <c r="F7" s="72"/>
      <c r="G7" s="72"/>
      <c r="H7" s="72"/>
      <c r="I7" s="73"/>
      <c r="J7" s="74" t="s">
        <v>24</v>
      </c>
      <c r="K7" s="75"/>
      <c r="L7" s="76"/>
      <c r="M7" s="77" t="s">
        <v>25</v>
      </c>
      <c r="N7" s="78" t="s">
        <v>26</v>
      </c>
      <c r="O7" s="79"/>
      <c r="P7" s="79"/>
      <c r="Q7" s="80"/>
      <c r="R7" s="81" t="s">
        <v>27</v>
      </c>
      <c r="S7" s="81"/>
      <c r="T7" s="81"/>
      <c r="U7" s="81"/>
    </row>
    <row r="8" spans="2:21">
      <c r="B8" s="66"/>
      <c r="C8" s="69"/>
      <c r="D8" s="70"/>
      <c r="E8" s="18" t="s">
        <v>28</v>
      </c>
      <c r="F8" s="18" t="s">
        <v>29</v>
      </c>
      <c r="G8" s="18" t="s">
        <v>30</v>
      </c>
      <c r="H8" s="82" t="s">
        <v>31</v>
      </c>
      <c r="I8" s="73"/>
      <c r="J8" s="4" t="s">
        <v>32</v>
      </c>
      <c r="K8" s="83" t="s">
        <v>33</v>
      </c>
      <c r="L8" s="76"/>
      <c r="M8" s="77"/>
      <c r="N8" s="5" t="s">
        <v>28</v>
      </c>
      <c r="O8" s="5" t="s">
        <v>29</v>
      </c>
      <c r="P8" s="84" t="s">
        <v>31</v>
      </c>
      <c r="Q8" s="80"/>
      <c r="R8" s="81" t="s">
        <v>34</v>
      </c>
      <c r="S8" s="81"/>
      <c r="T8" s="81" t="s">
        <v>32</v>
      </c>
      <c r="U8" s="81"/>
    </row>
    <row r="9" spans="2:21">
      <c r="B9" s="19">
        <v>1</v>
      </c>
      <c r="C9" s="85">
        <v>1000000</v>
      </c>
      <c r="D9" s="85"/>
      <c r="E9" s="19">
        <v>2001</v>
      </c>
      <c r="F9" s="8">
        <v>42111</v>
      </c>
      <c r="G9" s="19" t="s">
        <v>4</v>
      </c>
      <c r="H9" s="86">
        <v>105.33</v>
      </c>
      <c r="I9" s="86"/>
      <c r="J9" s="19">
        <v>57</v>
      </c>
      <c r="K9" s="85">
        <f t="shared" ref="K9:K72" si="0">IF(F9="","",C9*0.03)</f>
        <v>30000</v>
      </c>
      <c r="L9" s="85"/>
      <c r="M9" s="6">
        <f>IF(J9="","",(K9/J9)/1000)</f>
        <v>0.52631578947368418</v>
      </c>
      <c r="N9" s="19">
        <v>2001</v>
      </c>
      <c r="O9" s="8">
        <v>42111</v>
      </c>
      <c r="P9" s="86">
        <v>108.25</v>
      </c>
      <c r="Q9" s="86"/>
      <c r="R9" s="87">
        <f>IF(O9="","",(IF(G9="売",H9-P9,P9-H9))*M9*100000)</f>
        <v>153684.21052631587</v>
      </c>
      <c r="S9" s="87"/>
      <c r="T9" s="88">
        <f>IF(O9="","",IF(R9&lt;0,J9*(-1),IF(G9="買",(P9-H9)*100,(H9-P9)*100)))</f>
        <v>292.00000000000017</v>
      </c>
      <c r="U9" s="88"/>
    </row>
    <row r="10" spans="2:21">
      <c r="B10" s="19">
        <v>2</v>
      </c>
      <c r="C10" s="85">
        <f t="shared" ref="C10:C73" si="1">IF(R9="","",C9+R9)</f>
        <v>1153684.210526316</v>
      </c>
      <c r="D10" s="85"/>
      <c r="E10" s="19"/>
      <c r="F10" s="8"/>
      <c r="G10" s="19" t="s">
        <v>4</v>
      </c>
      <c r="H10" s="86"/>
      <c r="I10" s="86"/>
      <c r="J10" s="19"/>
      <c r="K10" s="85" t="str">
        <f t="shared" si="0"/>
        <v/>
      </c>
      <c r="L10" s="85"/>
      <c r="M10" s="6" t="str">
        <f t="shared" ref="M10:M73" si="2">IF(J10="","",(K10/J10)/1000)</f>
        <v/>
      </c>
      <c r="N10" s="19"/>
      <c r="O10" s="8"/>
      <c r="P10" s="86"/>
      <c r="Q10" s="86"/>
      <c r="R10" s="87" t="str">
        <f t="shared" ref="R10:R73" si="3">IF(O10="","",(IF(G10="売",H10-P10,P10-H10))*M10*100000)</f>
        <v/>
      </c>
      <c r="S10" s="87"/>
      <c r="T10" s="88" t="str">
        <f t="shared" ref="T10:T73" si="4">IF(O10="","",IF(R10&lt;0,J10*(-1),IF(G10="買",(P10-H10)*100,(H10-P10)*100)))</f>
        <v/>
      </c>
      <c r="U10" s="88"/>
    </row>
    <row r="11" spans="2:21">
      <c r="B11" s="19">
        <v>3</v>
      </c>
      <c r="C11" s="85" t="str">
        <f t="shared" si="1"/>
        <v/>
      </c>
      <c r="D11" s="85"/>
      <c r="E11" s="19"/>
      <c r="F11" s="8"/>
      <c r="G11" s="19" t="s">
        <v>4</v>
      </c>
      <c r="H11" s="86"/>
      <c r="I11" s="86"/>
      <c r="J11" s="19"/>
      <c r="K11" s="85" t="str">
        <f t="shared" si="0"/>
        <v/>
      </c>
      <c r="L11" s="85"/>
      <c r="M11" s="6" t="str">
        <f t="shared" si="2"/>
        <v/>
      </c>
      <c r="N11" s="19"/>
      <c r="O11" s="8"/>
      <c r="P11" s="86"/>
      <c r="Q11" s="86"/>
      <c r="R11" s="87" t="str">
        <f t="shared" si="3"/>
        <v/>
      </c>
      <c r="S11" s="87"/>
      <c r="T11" s="88" t="str">
        <f t="shared" si="4"/>
        <v/>
      </c>
      <c r="U11" s="88"/>
    </row>
    <row r="12" spans="2:21">
      <c r="B12" s="19">
        <v>4</v>
      </c>
      <c r="C12" s="85" t="str">
        <f t="shared" si="1"/>
        <v/>
      </c>
      <c r="D12" s="85"/>
      <c r="E12" s="19"/>
      <c r="F12" s="8"/>
      <c r="G12" s="19" t="s">
        <v>3</v>
      </c>
      <c r="H12" s="86"/>
      <c r="I12" s="86"/>
      <c r="J12" s="19"/>
      <c r="K12" s="85" t="str">
        <f t="shared" si="0"/>
        <v/>
      </c>
      <c r="L12" s="85"/>
      <c r="M12" s="6" t="str">
        <f t="shared" si="2"/>
        <v/>
      </c>
      <c r="N12" s="19"/>
      <c r="O12" s="8"/>
      <c r="P12" s="86"/>
      <c r="Q12" s="86"/>
      <c r="R12" s="87" t="str">
        <f t="shared" si="3"/>
        <v/>
      </c>
      <c r="S12" s="87"/>
      <c r="T12" s="88" t="str">
        <f t="shared" si="4"/>
        <v/>
      </c>
      <c r="U12" s="88"/>
    </row>
    <row r="13" spans="2:21">
      <c r="B13" s="19">
        <v>5</v>
      </c>
      <c r="C13" s="85" t="str">
        <f t="shared" si="1"/>
        <v/>
      </c>
      <c r="D13" s="85"/>
      <c r="E13" s="19"/>
      <c r="F13" s="8"/>
      <c r="G13" s="19" t="s">
        <v>3</v>
      </c>
      <c r="H13" s="86"/>
      <c r="I13" s="86"/>
      <c r="J13" s="19"/>
      <c r="K13" s="85" t="str">
        <f t="shared" si="0"/>
        <v/>
      </c>
      <c r="L13" s="85"/>
      <c r="M13" s="6" t="str">
        <f t="shared" si="2"/>
        <v/>
      </c>
      <c r="N13" s="19"/>
      <c r="O13" s="8"/>
      <c r="P13" s="86"/>
      <c r="Q13" s="86"/>
      <c r="R13" s="87" t="str">
        <f t="shared" si="3"/>
        <v/>
      </c>
      <c r="S13" s="87"/>
      <c r="T13" s="88" t="str">
        <f t="shared" si="4"/>
        <v/>
      </c>
      <c r="U13" s="88"/>
    </row>
    <row r="14" spans="2:21">
      <c r="B14" s="19">
        <v>6</v>
      </c>
      <c r="C14" s="85" t="str">
        <f t="shared" si="1"/>
        <v/>
      </c>
      <c r="D14" s="85"/>
      <c r="E14" s="19"/>
      <c r="F14" s="8"/>
      <c r="G14" s="19" t="s">
        <v>4</v>
      </c>
      <c r="H14" s="86"/>
      <c r="I14" s="86"/>
      <c r="J14" s="19"/>
      <c r="K14" s="85" t="str">
        <f t="shared" si="0"/>
        <v/>
      </c>
      <c r="L14" s="85"/>
      <c r="M14" s="6" t="str">
        <f t="shared" si="2"/>
        <v/>
      </c>
      <c r="N14" s="19"/>
      <c r="O14" s="8"/>
      <c r="P14" s="86"/>
      <c r="Q14" s="86"/>
      <c r="R14" s="87" t="str">
        <f t="shared" si="3"/>
        <v/>
      </c>
      <c r="S14" s="87"/>
      <c r="T14" s="88" t="str">
        <f t="shared" si="4"/>
        <v/>
      </c>
      <c r="U14" s="88"/>
    </row>
    <row r="15" spans="2:21">
      <c r="B15" s="19">
        <v>7</v>
      </c>
      <c r="C15" s="85" t="str">
        <f t="shared" si="1"/>
        <v/>
      </c>
      <c r="D15" s="85"/>
      <c r="E15" s="19"/>
      <c r="F15" s="8"/>
      <c r="G15" s="19" t="s">
        <v>4</v>
      </c>
      <c r="H15" s="86"/>
      <c r="I15" s="86"/>
      <c r="J15" s="19"/>
      <c r="K15" s="85" t="str">
        <f t="shared" si="0"/>
        <v/>
      </c>
      <c r="L15" s="85"/>
      <c r="M15" s="6" t="str">
        <f t="shared" si="2"/>
        <v/>
      </c>
      <c r="N15" s="19"/>
      <c r="O15" s="8"/>
      <c r="P15" s="86"/>
      <c r="Q15" s="86"/>
      <c r="R15" s="87" t="str">
        <f t="shared" si="3"/>
        <v/>
      </c>
      <c r="S15" s="87"/>
      <c r="T15" s="88" t="str">
        <f t="shared" si="4"/>
        <v/>
      </c>
      <c r="U15" s="88"/>
    </row>
    <row r="16" spans="2:21">
      <c r="B16" s="19">
        <v>8</v>
      </c>
      <c r="C16" s="85" t="str">
        <f t="shared" si="1"/>
        <v/>
      </c>
      <c r="D16" s="85"/>
      <c r="E16" s="19"/>
      <c r="F16" s="8"/>
      <c r="G16" s="19" t="s">
        <v>4</v>
      </c>
      <c r="H16" s="86"/>
      <c r="I16" s="86"/>
      <c r="J16" s="19"/>
      <c r="K16" s="85" t="str">
        <f t="shared" si="0"/>
        <v/>
      </c>
      <c r="L16" s="85"/>
      <c r="M16" s="6" t="str">
        <f t="shared" si="2"/>
        <v/>
      </c>
      <c r="N16" s="19"/>
      <c r="O16" s="8"/>
      <c r="P16" s="86"/>
      <c r="Q16" s="86"/>
      <c r="R16" s="87" t="str">
        <f t="shared" si="3"/>
        <v/>
      </c>
      <c r="S16" s="87"/>
      <c r="T16" s="88" t="str">
        <f t="shared" si="4"/>
        <v/>
      </c>
      <c r="U16" s="88"/>
    </row>
    <row r="17" spans="2:21">
      <c r="B17" s="19">
        <v>9</v>
      </c>
      <c r="C17" s="85" t="str">
        <f t="shared" si="1"/>
        <v/>
      </c>
      <c r="D17" s="85"/>
      <c r="E17" s="19"/>
      <c r="F17" s="8"/>
      <c r="G17" s="19" t="s">
        <v>4</v>
      </c>
      <c r="H17" s="86"/>
      <c r="I17" s="86"/>
      <c r="J17" s="19"/>
      <c r="K17" s="85" t="str">
        <f t="shared" si="0"/>
        <v/>
      </c>
      <c r="L17" s="85"/>
      <c r="M17" s="6" t="str">
        <f t="shared" si="2"/>
        <v/>
      </c>
      <c r="N17" s="19"/>
      <c r="O17" s="8"/>
      <c r="P17" s="86"/>
      <c r="Q17" s="86"/>
      <c r="R17" s="87" t="str">
        <f t="shared" si="3"/>
        <v/>
      </c>
      <c r="S17" s="87"/>
      <c r="T17" s="88" t="str">
        <f t="shared" si="4"/>
        <v/>
      </c>
      <c r="U17" s="88"/>
    </row>
    <row r="18" spans="2:21">
      <c r="B18" s="19">
        <v>10</v>
      </c>
      <c r="C18" s="85" t="str">
        <f t="shared" si="1"/>
        <v/>
      </c>
      <c r="D18" s="85"/>
      <c r="E18" s="19"/>
      <c r="F18" s="8"/>
      <c r="G18" s="19" t="s">
        <v>4</v>
      </c>
      <c r="H18" s="86"/>
      <c r="I18" s="86"/>
      <c r="J18" s="19"/>
      <c r="K18" s="85" t="str">
        <f t="shared" si="0"/>
        <v/>
      </c>
      <c r="L18" s="85"/>
      <c r="M18" s="6" t="str">
        <f t="shared" si="2"/>
        <v/>
      </c>
      <c r="N18" s="19"/>
      <c r="O18" s="8"/>
      <c r="P18" s="86"/>
      <c r="Q18" s="86"/>
      <c r="R18" s="87" t="str">
        <f t="shared" si="3"/>
        <v/>
      </c>
      <c r="S18" s="87"/>
      <c r="T18" s="88" t="str">
        <f t="shared" si="4"/>
        <v/>
      </c>
      <c r="U18" s="88"/>
    </row>
    <row r="19" spans="2:21">
      <c r="B19" s="19">
        <v>11</v>
      </c>
      <c r="C19" s="85" t="str">
        <f t="shared" si="1"/>
        <v/>
      </c>
      <c r="D19" s="85"/>
      <c r="E19" s="19"/>
      <c r="F19" s="8"/>
      <c r="G19" s="19" t="s">
        <v>4</v>
      </c>
      <c r="H19" s="86"/>
      <c r="I19" s="86"/>
      <c r="J19" s="19"/>
      <c r="K19" s="85" t="str">
        <f t="shared" si="0"/>
        <v/>
      </c>
      <c r="L19" s="85"/>
      <c r="M19" s="6" t="str">
        <f t="shared" si="2"/>
        <v/>
      </c>
      <c r="N19" s="19"/>
      <c r="O19" s="8"/>
      <c r="P19" s="86"/>
      <c r="Q19" s="86"/>
      <c r="R19" s="87" t="str">
        <f t="shared" si="3"/>
        <v/>
      </c>
      <c r="S19" s="87"/>
      <c r="T19" s="88" t="str">
        <f t="shared" si="4"/>
        <v/>
      </c>
      <c r="U19" s="88"/>
    </row>
    <row r="20" spans="2:21">
      <c r="B20" s="19">
        <v>12</v>
      </c>
      <c r="C20" s="85" t="str">
        <f t="shared" si="1"/>
        <v/>
      </c>
      <c r="D20" s="85"/>
      <c r="E20" s="19"/>
      <c r="F20" s="8"/>
      <c r="G20" s="19" t="s">
        <v>4</v>
      </c>
      <c r="H20" s="86"/>
      <c r="I20" s="86"/>
      <c r="J20" s="19"/>
      <c r="K20" s="85" t="str">
        <f t="shared" si="0"/>
        <v/>
      </c>
      <c r="L20" s="85"/>
      <c r="M20" s="6" t="str">
        <f t="shared" si="2"/>
        <v/>
      </c>
      <c r="N20" s="19"/>
      <c r="O20" s="8"/>
      <c r="P20" s="86"/>
      <c r="Q20" s="86"/>
      <c r="R20" s="87" t="str">
        <f t="shared" si="3"/>
        <v/>
      </c>
      <c r="S20" s="87"/>
      <c r="T20" s="88" t="str">
        <f t="shared" si="4"/>
        <v/>
      </c>
      <c r="U20" s="88"/>
    </row>
    <row r="21" spans="2:21">
      <c r="B21" s="19">
        <v>13</v>
      </c>
      <c r="C21" s="85" t="str">
        <f t="shared" si="1"/>
        <v/>
      </c>
      <c r="D21" s="85"/>
      <c r="E21" s="19"/>
      <c r="F21" s="8"/>
      <c r="G21" s="19" t="s">
        <v>4</v>
      </c>
      <c r="H21" s="86"/>
      <c r="I21" s="86"/>
      <c r="J21" s="19"/>
      <c r="K21" s="85" t="str">
        <f t="shared" si="0"/>
        <v/>
      </c>
      <c r="L21" s="85"/>
      <c r="M21" s="6" t="str">
        <f t="shared" si="2"/>
        <v/>
      </c>
      <c r="N21" s="19"/>
      <c r="O21" s="8"/>
      <c r="P21" s="86"/>
      <c r="Q21" s="86"/>
      <c r="R21" s="87" t="str">
        <f t="shared" si="3"/>
        <v/>
      </c>
      <c r="S21" s="87"/>
      <c r="T21" s="88" t="str">
        <f t="shared" si="4"/>
        <v/>
      </c>
      <c r="U21" s="88"/>
    </row>
    <row r="22" spans="2:21">
      <c r="B22" s="19">
        <v>14</v>
      </c>
      <c r="C22" s="85" t="str">
        <f t="shared" si="1"/>
        <v/>
      </c>
      <c r="D22" s="85"/>
      <c r="E22" s="19"/>
      <c r="F22" s="8"/>
      <c r="G22" s="19" t="s">
        <v>3</v>
      </c>
      <c r="H22" s="86"/>
      <c r="I22" s="86"/>
      <c r="J22" s="19"/>
      <c r="K22" s="85" t="str">
        <f t="shared" si="0"/>
        <v/>
      </c>
      <c r="L22" s="85"/>
      <c r="M22" s="6" t="str">
        <f t="shared" si="2"/>
        <v/>
      </c>
      <c r="N22" s="19"/>
      <c r="O22" s="8"/>
      <c r="P22" s="86"/>
      <c r="Q22" s="86"/>
      <c r="R22" s="87" t="str">
        <f t="shared" si="3"/>
        <v/>
      </c>
      <c r="S22" s="87"/>
      <c r="T22" s="88" t="str">
        <f t="shared" si="4"/>
        <v/>
      </c>
      <c r="U22" s="88"/>
    </row>
    <row r="23" spans="2:21">
      <c r="B23" s="19">
        <v>15</v>
      </c>
      <c r="C23" s="85" t="str">
        <f t="shared" si="1"/>
        <v/>
      </c>
      <c r="D23" s="85"/>
      <c r="E23" s="19"/>
      <c r="F23" s="8"/>
      <c r="G23" s="19" t="s">
        <v>4</v>
      </c>
      <c r="H23" s="86"/>
      <c r="I23" s="86"/>
      <c r="J23" s="19"/>
      <c r="K23" s="85" t="str">
        <f t="shared" si="0"/>
        <v/>
      </c>
      <c r="L23" s="85"/>
      <c r="M23" s="6" t="str">
        <f t="shared" si="2"/>
        <v/>
      </c>
      <c r="N23" s="19"/>
      <c r="O23" s="8"/>
      <c r="P23" s="86"/>
      <c r="Q23" s="86"/>
      <c r="R23" s="87" t="str">
        <f t="shared" si="3"/>
        <v/>
      </c>
      <c r="S23" s="87"/>
      <c r="T23" s="88" t="str">
        <f t="shared" si="4"/>
        <v/>
      </c>
      <c r="U23" s="88"/>
    </row>
    <row r="24" spans="2:21">
      <c r="B24" s="19">
        <v>16</v>
      </c>
      <c r="C24" s="85" t="str">
        <f t="shared" si="1"/>
        <v/>
      </c>
      <c r="D24" s="85"/>
      <c r="E24" s="19"/>
      <c r="F24" s="8"/>
      <c r="G24" s="19" t="s">
        <v>4</v>
      </c>
      <c r="H24" s="86"/>
      <c r="I24" s="86"/>
      <c r="J24" s="19"/>
      <c r="K24" s="85" t="str">
        <f t="shared" si="0"/>
        <v/>
      </c>
      <c r="L24" s="85"/>
      <c r="M24" s="6" t="str">
        <f t="shared" si="2"/>
        <v/>
      </c>
      <c r="N24" s="19"/>
      <c r="O24" s="8"/>
      <c r="P24" s="86"/>
      <c r="Q24" s="86"/>
      <c r="R24" s="87" t="str">
        <f t="shared" si="3"/>
        <v/>
      </c>
      <c r="S24" s="87"/>
      <c r="T24" s="88" t="str">
        <f t="shared" si="4"/>
        <v/>
      </c>
      <c r="U24" s="88"/>
    </row>
    <row r="25" spans="2:21">
      <c r="B25" s="19">
        <v>17</v>
      </c>
      <c r="C25" s="85" t="str">
        <f t="shared" si="1"/>
        <v/>
      </c>
      <c r="D25" s="85"/>
      <c r="E25" s="19"/>
      <c r="F25" s="8"/>
      <c r="G25" s="19" t="s">
        <v>4</v>
      </c>
      <c r="H25" s="86"/>
      <c r="I25" s="86"/>
      <c r="J25" s="19"/>
      <c r="K25" s="85" t="str">
        <f t="shared" si="0"/>
        <v/>
      </c>
      <c r="L25" s="85"/>
      <c r="M25" s="6" t="str">
        <f t="shared" si="2"/>
        <v/>
      </c>
      <c r="N25" s="19"/>
      <c r="O25" s="8"/>
      <c r="P25" s="86"/>
      <c r="Q25" s="86"/>
      <c r="R25" s="87" t="str">
        <f t="shared" si="3"/>
        <v/>
      </c>
      <c r="S25" s="87"/>
      <c r="T25" s="88" t="str">
        <f t="shared" si="4"/>
        <v/>
      </c>
      <c r="U25" s="88"/>
    </row>
    <row r="26" spans="2:21">
      <c r="B26" s="19">
        <v>18</v>
      </c>
      <c r="C26" s="85" t="str">
        <f t="shared" si="1"/>
        <v/>
      </c>
      <c r="D26" s="85"/>
      <c r="E26" s="19"/>
      <c r="F26" s="8"/>
      <c r="G26" s="19" t="s">
        <v>4</v>
      </c>
      <c r="H26" s="86"/>
      <c r="I26" s="86"/>
      <c r="J26" s="19"/>
      <c r="K26" s="85" t="str">
        <f t="shared" si="0"/>
        <v/>
      </c>
      <c r="L26" s="85"/>
      <c r="M26" s="6" t="str">
        <f t="shared" si="2"/>
        <v/>
      </c>
      <c r="N26" s="19"/>
      <c r="O26" s="8"/>
      <c r="P26" s="86"/>
      <c r="Q26" s="86"/>
      <c r="R26" s="87" t="str">
        <f t="shared" si="3"/>
        <v/>
      </c>
      <c r="S26" s="87"/>
      <c r="T26" s="88" t="str">
        <f t="shared" si="4"/>
        <v/>
      </c>
      <c r="U26" s="88"/>
    </row>
    <row r="27" spans="2:21">
      <c r="B27" s="19">
        <v>19</v>
      </c>
      <c r="C27" s="85" t="str">
        <f t="shared" si="1"/>
        <v/>
      </c>
      <c r="D27" s="85"/>
      <c r="E27" s="19"/>
      <c r="F27" s="8"/>
      <c r="G27" s="19" t="s">
        <v>3</v>
      </c>
      <c r="H27" s="86"/>
      <c r="I27" s="86"/>
      <c r="J27" s="19"/>
      <c r="K27" s="85" t="str">
        <f t="shared" si="0"/>
        <v/>
      </c>
      <c r="L27" s="85"/>
      <c r="M27" s="6" t="str">
        <f t="shared" si="2"/>
        <v/>
      </c>
      <c r="N27" s="19"/>
      <c r="O27" s="8"/>
      <c r="P27" s="86"/>
      <c r="Q27" s="86"/>
      <c r="R27" s="87" t="str">
        <f t="shared" si="3"/>
        <v/>
      </c>
      <c r="S27" s="87"/>
      <c r="T27" s="88" t="str">
        <f t="shared" si="4"/>
        <v/>
      </c>
      <c r="U27" s="88"/>
    </row>
    <row r="28" spans="2:21">
      <c r="B28" s="19">
        <v>20</v>
      </c>
      <c r="C28" s="85" t="str">
        <f t="shared" si="1"/>
        <v/>
      </c>
      <c r="D28" s="85"/>
      <c r="E28" s="19"/>
      <c r="F28" s="8"/>
      <c r="G28" s="19" t="s">
        <v>4</v>
      </c>
      <c r="H28" s="86"/>
      <c r="I28" s="86"/>
      <c r="J28" s="19"/>
      <c r="K28" s="85" t="str">
        <f t="shared" si="0"/>
        <v/>
      </c>
      <c r="L28" s="85"/>
      <c r="M28" s="6" t="str">
        <f t="shared" si="2"/>
        <v/>
      </c>
      <c r="N28" s="19"/>
      <c r="O28" s="8"/>
      <c r="P28" s="86"/>
      <c r="Q28" s="86"/>
      <c r="R28" s="87" t="str">
        <f t="shared" si="3"/>
        <v/>
      </c>
      <c r="S28" s="87"/>
      <c r="T28" s="88" t="str">
        <f t="shared" si="4"/>
        <v/>
      </c>
      <c r="U28" s="88"/>
    </row>
    <row r="29" spans="2:21">
      <c r="B29" s="19">
        <v>21</v>
      </c>
      <c r="C29" s="85" t="str">
        <f t="shared" si="1"/>
        <v/>
      </c>
      <c r="D29" s="85"/>
      <c r="E29" s="19"/>
      <c r="F29" s="8"/>
      <c r="G29" s="19" t="s">
        <v>3</v>
      </c>
      <c r="H29" s="86"/>
      <c r="I29" s="86"/>
      <c r="J29" s="19"/>
      <c r="K29" s="85" t="str">
        <f t="shared" si="0"/>
        <v/>
      </c>
      <c r="L29" s="85"/>
      <c r="M29" s="6" t="str">
        <f t="shared" si="2"/>
        <v/>
      </c>
      <c r="N29" s="19"/>
      <c r="O29" s="8"/>
      <c r="P29" s="86"/>
      <c r="Q29" s="86"/>
      <c r="R29" s="87" t="str">
        <f t="shared" si="3"/>
        <v/>
      </c>
      <c r="S29" s="87"/>
      <c r="T29" s="88" t="str">
        <f t="shared" si="4"/>
        <v/>
      </c>
      <c r="U29" s="88"/>
    </row>
    <row r="30" spans="2:21">
      <c r="B30" s="19">
        <v>22</v>
      </c>
      <c r="C30" s="85" t="str">
        <f t="shared" si="1"/>
        <v/>
      </c>
      <c r="D30" s="85"/>
      <c r="E30" s="19"/>
      <c r="F30" s="8"/>
      <c r="G30" s="19" t="s">
        <v>3</v>
      </c>
      <c r="H30" s="86"/>
      <c r="I30" s="86"/>
      <c r="J30" s="19"/>
      <c r="K30" s="85" t="str">
        <f t="shared" si="0"/>
        <v/>
      </c>
      <c r="L30" s="85"/>
      <c r="M30" s="6" t="str">
        <f t="shared" si="2"/>
        <v/>
      </c>
      <c r="N30" s="19"/>
      <c r="O30" s="8"/>
      <c r="P30" s="86"/>
      <c r="Q30" s="86"/>
      <c r="R30" s="87" t="str">
        <f t="shared" si="3"/>
        <v/>
      </c>
      <c r="S30" s="87"/>
      <c r="T30" s="88" t="str">
        <f t="shared" si="4"/>
        <v/>
      </c>
      <c r="U30" s="88"/>
    </row>
    <row r="31" spans="2:21">
      <c r="B31" s="19">
        <v>23</v>
      </c>
      <c r="C31" s="85" t="str">
        <f t="shared" si="1"/>
        <v/>
      </c>
      <c r="D31" s="85"/>
      <c r="E31" s="19"/>
      <c r="F31" s="8"/>
      <c r="G31" s="19" t="s">
        <v>3</v>
      </c>
      <c r="H31" s="86"/>
      <c r="I31" s="86"/>
      <c r="J31" s="19"/>
      <c r="K31" s="85" t="str">
        <f t="shared" si="0"/>
        <v/>
      </c>
      <c r="L31" s="85"/>
      <c r="M31" s="6" t="str">
        <f t="shared" si="2"/>
        <v/>
      </c>
      <c r="N31" s="19"/>
      <c r="O31" s="8"/>
      <c r="P31" s="86"/>
      <c r="Q31" s="86"/>
      <c r="R31" s="87" t="str">
        <f t="shared" si="3"/>
        <v/>
      </c>
      <c r="S31" s="87"/>
      <c r="T31" s="88" t="str">
        <f t="shared" si="4"/>
        <v/>
      </c>
      <c r="U31" s="88"/>
    </row>
    <row r="32" spans="2:21">
      <c r="B32" s="19">
        <v>24</v>
      </c>
      <c r="C32" s="85" t="str">
        <f t="shared" si="1"/>
        <v/>
      </c>
      <c r="D32" s="85"/>
      <c r="E32" s="19"/>
      <c r="F32" s="8"/>
      <c r="G32" s="19" t="s">
        <v>3</v>
      </c>
      <c r="H32" s="86"/>
      <c r="I32" s="86"/>
      <c r="J32" s="19"/>
      <c r="K32" s="85" t="str">
        <f t="shared" si="0"/>
        <v/>
      </c>
      <c r="L32" s="85"/>
      <c r="M32" s="6" t="str">
        <f t="shared" si="2"/>
        <v/>
      </c>
      <c r="N32" s="19"/>
      <c r="O32" s="8"/>
      <c r="P32" s="86"/>
      <c r="Q32" s="86"/>
      <c r="R32" s="87" t="str">
        <f t="shared" si="3"/>
        <v/>
      </c>
      <c r="S32" s="87"/>
      <c r="T32" s="88" t="str">
        <f t="shared" si="4"/>
        <v/>
      </c>
      <c r="U32" s="88"/>
    </row>
    <row r="33" spans="2:21">
      <c r="B33" s="19">
        <v>25</v>
      </c>
      <c r="C33" s="85" t="str">
        <f t="shared" si="1"/>
        <v/>
      </c>
      <c r="D33" s="85"/>
      <c r="E33" s="19"/>
      <c r="F33" s="8"/>
      <c r="G33" s="19" t="s">
        <v>4</v>
      </c>
      <c r="H33" s="86"/>
      <c r="I33" s="86"/>
      <c r="J33" s="19"/>
      <c r="K33" s="85" t="str">
        <f t="shared" si="0"/>
        <v/>
      </c>
      <c r="L33" s="85"/>
      <c r="M33" s="6" t="str">
        <f t="shared" si="2"/>
        <v/>
      </c>
      <c r="N33" s="19"/>
      <c r="O33" s="8"/>
      <c r="P33" s="86"/>
      <c r="Q33" s="86"/>
      <c r="R33" s="87" t="str">
        <f t="shared" si="3"/>
        <v/>
      </c>
      <c r="S33" s="87"/>
      <c r="T33" s="88" t="str">
        <f t="shared" si="4"/>
        <v/>
      </c>
      <c r="U33" s="88"/>
    </row>
    <row r="34" spans="2:21">
      <c r="B34" s="19">
        <v>26</v>
      </c>
      <c r="C34" s="85" t="str">
        <f t="shared" si="1"/>
        <v/>
      </c>
      <c r="D34" s="85"/>
      <c r="E34" s="19"/>
      <c r="F34" s="8"/>
      <c r="G34" s="19" t="s">
        <v>3</v>
      </c>
      <c r="H34" s="86"/>
      <c r="I34" s="86"/>
      <c r="J34" s="19"/>
      <c r="K34" s="85" t="str">
        <f t="shared" si="0"/>
        <v/>
      </c>
      <c r="L34" s="85"/>
      <c r="M34" s="6" t="str">
        <f t="shared" si="2"/>
        <v/>
      </c>
      <c r="N34" s="19"/>
      <c r="O34" s="8"/>
      <c r="P34" s="86"/>
      <c r="Q34" s="86"/>
      <c r="R34" s="87" t="str">
        <f t="shared" si="3"/>
        <v/>
      </c>
      <c r="S34" s="87"/>
      <c r="T34" s="88" t="str">
        <f t="shared" si="4"/>
        <v/>
      </c>
      <c r="U34" s="88"/>
    </row>
    <row r="35" spans="2:21">
      <c r="B35" s="19">
        <v>27</v>
      </c>
      <c r="C35" s="85" t="str">
        <f t="shared" si="1"/>
        <v/>
      </c>
      <c r="D35" s="85"/>
      <c r="E35" s="19"/>
      <c r="F35" s="8"/>
      <c r="G35" s="19" t="s">
        <v>3</v>
      </c>
      <c r="H35" s="86"/>
      <c r="I35" s="86"/>
      <c r="J35" s="19"/>
      <c r="K35" s="85" t="str">
        <f t="shared" si="0"/>
        <v/>
      </c>
      <c r="L35" s="85"/>
      <c r="M35" s="6" t="str">
        <f t="shared" si="2"/>
        <v/>
      </c>
      <c r="N35" s="19"/>
      <c r="O35" s="8"/>
      <c r="P35" s="86"/>
      <c r="Q35" s="86"/>
      <c r="R35" s="87" t="str">
        <f t="shared" si="3"/>
        <v/>
      </c>
      <c r="S35" s="87"/>
      <c r="T35" s="88" t="str">
        <f t="shared" si="4"/>
        <v/>
      </c>
      <c r="U35" s="88"/>
    </row>
    <row r="36" spans="2:21">
      <c r="B36" s="19">
        <v>28</v>
      </c>
      <c r="C36" s="85" t="str">
        <f t="shared" si="1"/>
        <v/>
      </c>
      <c r="D36" s="85"/>
      <c r="E36" s="19"/>
      <c r="F36" s="8"/>
      <c r="G36" s="19" t="s">
        <v>3</v>
      </c>
      <c r="H36" s="86"/>
      <c r="I36" s="86"/>
      <c r="J36" s="19"/>
      <c r="K36" s="85" t="str">
        <f t="shared" si="0"/>
        <v/>
      </c>
      <c r="L36" s="85"/>
      <c r="M36" s="6" t="str">
        <f t="shared" si="2"/>
        <v/>
      </c>
      <c r="N36" s="19"/>
      <c r="O36" s="8"/>
      <c r="P36" s="86"/>
      <c r="Q36" s="86"/>
      <c r="R36" s="87" t="str">
        <f t="shared" si="3"/>
        <v/>
      </c>
      <c r="S36" s="87"/>
      <c r="T36" s="88" t="str">
        <f t="shared" si="4"/>
        <v/>
      </c>
      <c r="U36" s="88"/>
    </row>
    <row r="37" spans="2:21">
      <c r="B37" s="19">
        <v>29</v>
      </c>
      <c r="C37" s="85" t="str">
        <f t="shared" si="1"/>
        <v/>
      </c>
      <c r="D37" s="85"/>
      <c r="E37" s="19"/>
      <c r="F37" s="8"/>
      <c r="G37" s="19" t="s">
        <v>3</v>
      </c>
      <c r="H37" s="86"/>
      <c r="I37" s="86"/>
      <c r="J37" s="19"/>
      <c r="K37" s="85" t="str">
        <f t="shared" si="0"/>
        <v/>
      </c>
      <c r="L37" s="85"/>
      <c r="M37" s="6" t="str">
        <f t="shared" si="2"/>
        <v/>
      </c>
      <c r="N37" s="19"/>
      <c r="O37" s="8"/>
      <c r="P37" s="86"/>
      <c r="Q37" s="86"/>
      <c r="R37" s="87" t="str">
        <f t="shared" si="3"/>
        <v/>
      </c>
      <c r="S37" s="87"/>
      <c r="T37" s="88" t="str">
        <f t="shared" si="4"/>
        <v/>
      </c>
      <c r="U37" s="88"/>
    </row>
    <row r="38" spans="2:21">
      <c r="B38" s="19">
        <v>30</v>
      </c>
      <c r="C38" s="85" t="str">
        <f t="shared" si="1"/>
        <v/>
      </c>
      <c r="D38" s="85"/>
      <c r="E38" s="19"/>
      <c r="F38" s="8"/>
      <c r="G38" s="19" t="s">
        <v>4</v>
      </c>
      <c r="H38" s="86"/>
      <c r="I38" s="86"/>
      <c r="J38" s="19"/>
      <c r="K38" s="85" t="str">
        <f t="shared" si="0"/>
        <v/>
      </c>
      <c r="L38" s="85"/>
      <c r="M38" s="6" t="str">
        <f t="shared" si="2"/>
        <v/>
      </c>
      <c r="N38" s="19"/>
      <c r="O38" s="8"/>
      <c r="P38" s="86"/>
      <c r="Q38" s="86"/>
      <c r="R38" s="87" t="str">
        <f t="shared" si="3"/>
        <v/>
      </c>
      <c r="S38" s="87"/>
      <c r="T38" s="88" t="str">
        <f t="shared" si="4"/>
        <v/>
      </c>
      <c r="U38" s="88"/>
    </row>
    <row r="39" spans="2:21">
      <c r="B39" s="19">
        <v>31</v>
      </c>
      <c r="C39" s="85" t="str">
        <f t="shared" si="1"/>
        <v/>
      </c>
      <c r="D39" s="85"/>
      <c r="E39" s="19"/>
      <c r="F39" s="8"/>
      <c r="G39" s="19" t="s">
        <v>4</v>
      </c>
      <c r="H39" s="86"/>
      <c r="I39" s="86"/>
      <c r="J39" s="19"/>
      <c r="K39" s="85" t="str">
        <f t="shared" si="0"/>
        <v/>
      </c>
      <c r="L39" s="85"/>
      <c r="M39" s="6" t="str">
        <f t="shared" si="2"/>
        <v/>
      </c>
      <c r="N39" s="19"/>
      <c r="O39" s="8"/>
      <c r="P39" s="86"/>
      <c r="Q39" s="86"/>
      <c r="R39" s="87" t="str">
        <f t="shared" si="3"/>
        <v/>
      </c>
      <c r="S39" s="87"/>
      <c r="T39" s="88" t="str">
        <f t="shared" si="4"/>
        <v/>
      </c>
      <c r="U39" s="88"/>
    </row>
    <row r="40" spans="2:21">
      <c r="B40" s="19">
        <v>32</v>
      </c>
      <c r="C40" s="85" t="str">
        <f t="shared" si="1"/>
        <v/>
      </c>
      <c r="D40" s="85"/>
      <c r="E40" s="19"/>
      <c r="F40" s="8"/>
      <c r="G40" s="19" t="s">
        <v>4</v>
      </c>
      <c r="H40" s="86"/>
      <c r="I40" s="86"/>
      <c r="J40" s="19"/>
      <c r="K40" s="85" t="str">
        <f t="shared" si="0"/>
        <v/>
      </c>
      <c r="L40" s="85"/>
      <c r="M40" s="6" t="str">
        <f t="shared" si="2"/>
        <v/>
      </c>
      <c r="N40" s="19"/>
      <c r="O40" s="8"/>
      <c r="P40" s="86"/>
      <c r="Q40" s="86"/>
      <c r="R40" s="87" t="str">
        <f t="shared" si="3"/>
        <v/>
      </c>
      <c r="S40" s="87"/>
      <c r="T40" s="88" t="str">
        <f t="shared" si="4"/>
        <v/>
      </c>
      <c r="U40" s="88"/>
    </row>
    <row r="41" spans="2:21">
      <c r="B41" s="19">
        <v>33</v>
      </c>
      <c r="C41" s="85" t="str">
        <f t="shared" si="1"/>
        <v/>
      </c>
      <c r="D41" s="85"/>
      <c r="E41" s="19"/>
      <c r="F41" s="8"/>
      <c r="G41" s="19" t="s">
        <v>3</v>
      </c>
      <c r="H41" s="86"/>
      <c r="I41" s="86"/>
      <c r="J41" s="19"/>
      <c r="K41" s="85" t="str">
        <f t="shared" si="0"/>
        <v/>
      </c>
      <c r="L41" s="85"/>
      <c r="M41" s="6" t="str">
        <f t="shared" si="2"/>
        <v/>
      </c>
      <c r="N41" s="19"/>
      <c r="O41" s="8"/>
      <c r="P41" s="86"/>
      <c r="Q41" s="86"/>
      <c r="R41" s="87" t="str">
        <f t="shared" si="3"/>
        <v/>
      </c>
      <c r="S41" s="87"/>
      <c r="T41" s="88" t="str">
        <f t="shared" si="4"/>
        <v/>
      </c>
      <c r="U41" s="88"/>
    </row>
    <row r="42" spans="2:21">
      <c r="B42" s="19">
        <v>34</v>
      </c>
      <c r="C42" s="85" t="str">
        <f t="shared" si="1"/>
        <v/>
      </c>
      <c r="D42" s="85"/>
      <c r="E42" s="19"/>
      <c r="F42" s="8"/>
      <c r="G42" s="19" t="s">
        <v>4</v>
      </c>
      <c r="H42" s="86"/>
      <c r="I42" s="86"/>
      <c r="J42" s="19"/>
      <c r="K42" s="85" t="str">
        <f t="shared" si="0"/>
        <v/>
      </c>
      <c r="L42" s="85"/>
      <c r="M42" s="6" t="str">
        <f t="shared" si="2"/>
        <v/>
      </c>
      <c r="N42" s="19"/>
      <c r="O42" s="8"/>
      <c r="P42" s="86"/>
      <c r="Q42" s="86"/>
      <c r="R42" s="87" t="str">
        <f t="shared" si="3"/>
        <v/>
      </c>
      <c r="S42" s="87"/>
      <c r="T42" s="88" t="str">
        <f t="shared" si="4"/>
        <v/>
      </c>
      <c r="U42" s="88"/>
    </row>
    <row r="43" spans="2:21">
      <c r="B43" s="19">
        <v>35</v>
      </c>
      <c r="C43" s="85" t="str">
        <f t="shared" si="1"/>
        <v/>
      </c>
      <c r="D43" s="85"/>
      <c r="E43" s="19"/>
      <c r="F43" s="8"/>
      <c r="G43" s="19" t="s">
        <v>3</v>
      </c>
      <c r="H43" s="86"/>
      <c r="I43" s="86"/>
      <c r="J43" s="19"/>
      <c r="K43" s="85" t="str">
        <f t="shared" si="0"/>
        <v/>
      </c>
      <c r="L43" s="85"/>
      <c r="M43" s="6" t="str">
        <f t="shared" si="2"/>
        <v/>
      </c>
      <c r="N43" s="19"/>
      <c r="O43" s="8"/>
      <c r="P43" s="86"/>
      <c r="Q43" s="86"/>
      <c r="R43" s="87" t="str">
        <f t="shared" si="3"/>
        <v/>
      </c>
      <c r="S43" s="87"/>
      <c r="T43" s="88" t="str">
        <f t="shared" si="4"/>
        <v/>
      </c>
      <c r="U43" s="88"/>
    </row>
    <row r="44" spans="2:21">
      <c r="B44" s="19">
        <v>36</v>
      </c>
      <c r="C44" s="85" t="str">
        <f t="shared" si="1"/>
        <v/>
      </c>
      <c r="D44" s="85"/>
      <c r="E44" s="19"/>
      <c r="F44" s="8"/>
      <c r="G44" s="19" t="s">
        <v>4</v>
      </c>
      <c r="H44" s="86"/>
      <c r="I44" s="86"/>
      <c r="J44" s="19"/>
      <c r="K44" s="85" t="str">
        <f t="shared" si="0"/>
        <v/>
      </c>
      <c r="L44" s="85"/>
      <c r="M44" s="6" t="str">
        <f t="shared" si="2"/>
        <v/>
      </c>
      <c r="N44" s="19"/>
      <c r="O44" s="8"/>
      <c r="P44" s="86"/>
      <c r="Q44" s="86"/>
      <c r="R44" s="87" t="str">
        <f t="shared" si="3"/>
        <v/>
      </c>
      <c r="S44" s="87"/>
      <c r="T44" s="88" t="str">
        <f t="shared" si="4"/>
        <v/>
      </c>
      <c r="U44" s="88"/>
    </row>
    <row r="45" spans="2:21">
      <c r="B45" s="19">
        <v>37</v>
      </c>
      <c r="C45" s="85" t="str">
        <f t="shared" si="1"/>
        <v/>
      </c>
      <c r="D45" s="85"/>
      <c r="E45" s="19"/>
      <c r="F45" s="8"/>
      <c r="G45" s="19" t="s">
        <v>3</v>
      </c>
      <c r="H45" s="86"/>
      <c r="I45" s="86"/>
      <c r="J45" s="19"/>
      <c r="K45" s="85" t="str">
        <f t="shared" si="0"/>
        <v/>
      </c>
      <c r="L45" s="85"/>
      <c r="M45" s="6" t="str">
        <f t="shared" si="2"/>
        <v/>
      </c>
      <c r="N45" s="19"/>
      <c r="O45" s="8"/>
      <c r="P45" s="86"/>
      <c r="Q45" s="86"/>
      <c r="R45" s="87" t="str">
        <f t="shared" si="3"/>
        <v/>
      </c>
      <c r="S45" s="87"/>
      <c r="T45" s="88" t="str">
        <f t="shared" si="4"/>
        <v/>
      </c>
      <c r="U45" s="88"/>
    </row>
    <row r="46" spans="2:21">
      <c r="B46" s="19">
        <v>38</v>
      </c>
      <c r="C46" s="85" t="str">
        <f t="shared" si="1"/>
        <v/>
      </c>
      <c r="D46" s="85"/>
      <c r="E46" s="19"/>
      <c r="F46" s="8"/>
      <c r="G46" s="19" t="s">
        <v>4</v>
      </c>
      <c r="H46" s="86"/>
      <c r="I46" s="86"/>
      <c r="J46" s="19"/>
      <c r="K46" s="85" t="str">
        <f t="shared" si="0"/>
        <v/>
      </c>
      <c r="L46" s="85"/>
      <c r="M46" s="6" t="str">
        <f t="shared" si="2"/>
        <v/>
      </c>
      <c r="N46" s="19"/>
      <c r="O46" s="8"/>
      <c r="P46" s="86"/>
      <c r="Q46" s="86"/>
      <c r="R46" s="87" t="str">
        <f t="shared" si="3"/>
        <v/>
      </c>
      <c r="S46" s="87"/>
      <c r="T46" s="88" t="str">
        <f t="shared" si="4"/>
        <v/>
      </c>
      <c r="U46" s="88"/>
    </row>
    <row r="47" spans="2:21">
      <c r="B47" s="19">
        <v>39</v>
      </c>
      <c r="C47" s="85" t="str">
        <f t="shared" si="1"/>
        <v/>
      </c>
      <c r="D47" s="85"/>
      <c r="E47" s="19"/>
      <c r="F47" s="8"/>
      <c r="G47" s="19" t="s">
        <v>4</v>
      </c>
      <c r="H47" s="86"/>
      <c r="I47" s="86"/>
      <c r="J47" s="19"/>
      <c r="K47" s="85" t="str">
        <f t="shared" si="0"/>
        <v/>
      </c>
      <c r="L47" s="85"/>
      <c r="M47" s="6" t="str">
        <f t="shared" si="2"/>
        <v/>
      </c>
      <c r="N47" s="19"/>
      <c r="O47" s="8"/>
      <c r="P47" s="86"/>
      <c r="Q47" s="86"/>
      <c r="R47" s="87" t="str">
        <f t="shared" si="3"/>
        <v/>
      </c>
      <c r="S47" s="87"/>
      <c r="T47" s="88" t="str">
        <f t="shared" si="4"/>
        <v/>
      </c>
      <c r="U47" s="88"/>
    </row>
    <row r="48" spans="2:21">
      <c r="B48" s="19">
        <v>40</v>
      </c>
      <c r="C48" s="85" t="str">
        <f t="shared" si="1"/>
        <v/>
      </c>
      <c r="D48" s="85"/>
      <c r="E48" s="19"/>
      <c r="F48" s="8"/>
      <c r="G48" s="19" t="s">
        <v>37</v>
      </c>
      <c r="H48" s="86"/>
      <c r="I48" s="86"/>
      <c r="J48" s="19"/>
      <c r="K48" s="85" t="str">
        <f t="shared" si="0"/>
        <v/>
      </c>
      <c r="L48" s="85"/>
      <c r="M48" s="6" t="str">
        <f t="shared" si="2"/>
        <v/>
      </c>
      <c r="N48" s="19"/>
      <c r="O48" s="8"/>
      <c r="P48" s="86"/>
      <c r="Q48" s="86"/>
      <c r="R48" s="87" t="str">
        <f t="shared" si="3"/>
        <v/>
      </c>
      <c r="S48" s="87"/>
      <c r="T48" s="88" t="str">
        <f t="shared" si="4"/>
        <v/>
      </c>
      <c r="U48" s="88"/>
    </row>
    <row r="49" spans="2:21">
      <c r="B49" s="19">
        <v>41</v>
      </c>
      <c r="C49" s="85" t="str">
        <f t="shared" si="1"/>
        <v/>
      </c>
      <c r="D49" s="85"/>
      <c r="E49" s="19"/>
      <c r="F49" s="8"/>
      <c r="G49" s="19" t="s">
        <v>4</v>
      </c>
      <c r="H49" s="86"/>
      <c r="I49" s="86"/>
      <c r="J49" s="19"/>
      <c r="K49" s="85" t="str">
        <f t="shared" si="0"/>
        <v/>
      </c>
      <c r="L49" s="85"/>
      <c r="M49" s="6" t="str">
        <f t="shared" si="2"/>
        <v/>
      </c>
      <c r="N49" s="19"/>
      <c r="O49" s="8"/>
      <c r="P49" s="86"/>
      <c r="Q49" s="86"/>
      <c r="R49" s="87" t="str">
        <f t="shared" si="3"/>
        <v/>
      </c>
      <c r="S49" s="87"/>
      <c r="T49" s="88" t="str">
        <f t="shared" si="4"/>
        <v/>
      </c>
      <c r="U49" s="88"/>
    </row>
    <row r="50" spans="2:21">
      <c r="B50" s="19">
        <v>42</v>
      </c>
      <c r="C50" s="85" t="str">
        <f t="shared" si="1"/>
        <v/>
      </c>
      <c r="D50" s="85"/>
      <c r="E50" s="19"/>
      <c r="F50" s="8"/>
      <c r="G50" s="19" t="s">
        <v>4</v>
      </c>
      <c r="H50" s="86"/>
      <c r="I50" s="86"/>
      <c r="J50" s="19"/>
      <c r="K50" s="85" t="str">
        <f t="shared" si="0"/>
        <v/>
      </c>
      <c r="L50" s="85"/>
      <c r="M50" s="6" t="str">
        <f t="shared" si="2"/>
        <v/>
      </c>
      <c r="N50" s="19"/>
      <c r="O50" s="8"/>
      <c r="P50" s="86"/>
      <c r="Q50" s="86"/>
      <c r="R50" s="87" t="str">
        <f t="shared" si="3"/>
        <v/>
      </c>
      <c r="S50" s="87"/>
      <c r="T50" s="88" t="str">
        <f t="shared" si="4"/>
        <v/>
      </c>
      <c r="U50" s="88"/>
    </row>
    <row r="51" spans="2:21">
      <c r="B51" s="19">
        <v>43</v>
      </c>
      <c r="C51" s="85" t="str">
        <f t="shared" si="1"/>
        <v/>
      </c>
      <c r="D51" s="85"/>
      <c r="E51" s="19"/>
      <c r="F51" s="8"/>
      <c r="G51" s="19" t="s">
        <v>3</v>
      </c>
      <c r="H51" s="86"/>
      <c r="I51" s="86"/>
      <c r="J51" s="19"/>
      <c r="K51" s="85" t="str">
        <f t="shared" si="0"/>
        <v/>
      </c>
      <c r="L51" s="85"/>
      <c r="M51" s="6" t="str">
        <f t="shared" si="2"/>
        <v/>
      </c>
      <c r="N51" s="19"/>
      <c r="O51" s="8"/>
      <c r="P51" s="86"/>
      <c r="Q51" s="86"/>
      <c r="R51" s="87" t="str">
        <f t="shared" si="3"/>
        <v/>
      </c>
      <c r="S51" s="87"/>
      <c r="T51" s="88" t="str">
        <f t="shared" si="4"/>
        <v/>
      </c>
      <c r="U51" s="88"/>
    </row>
    <row r="52" spans="2:21">
      <c r="B52" s="19">
        <v>44</v>
      </c>
      <c r="C52" s="85" t="str">
        <f t="shared" si="1"/>
        <v/>
      </c>
      <c r="D52" s="85"/>
      <c r="E52" s="19"/>
      <c r="F52" s="8"/>
      <c r="G52" s="19" t="s">
        <v>3</v>
      </c>
      <c r="H52" s="86"/>
      <c r="I52" s="86"/>
      <c r="J52" s="19"/>
      <c r="K52" s="85" t="str">
        <f t="shared" si="0"/>
        <v/>
      </c>
      <c r="L52" s="85"/>
      <c r="M52" s="6" t="str">
        <f t="shared" si="2"/>
        <v/>
      </c>
      <c r="N52" s="19"/>
      <c r="O52" s="8"/>
      <c r="P52" s="86"/>
      <c r="Q52" s="86"/>
      <c r="R52" s="87" t="str">
        <f t="shared" si="3"/>
        <v/>
      </c>
      <c r="S52" s="87"/>
      <c r="T52" s="88" t="str">
        <f t="shared" si="4"/>
        <v/>
      </c>
      <c r="U52" s="88"/>
    </row>
    <row r="53" spans="2:21">
      <c r="B53" s="19">
        <v>45</v>
      </c>
      <c r="C53" s="85" t="str">
        <f t="shared" si="1"/>
        <v/>
      </c>
      <c r="D53" s="85"/>
      <c r="E53" s="19"/>
      <c r="F53" s="8"/>
      <c r="G53" s="19" t="s">
        <v>4</v>
      </c>
      <c r="H53" s="86"/>
      <c r="I53" s="86"/>
      <c r="J53" s="19"/>
      <c r="K53" s="85" t="str">
        <f t="shared" si="0"/>
        <v/>
      </c>
      <c r="L53" s="85"/>
      <c r="M53" s="6" t="str">
        <f t="shared" si="2"/>
        <v/>
      </c>
      <c r="N53" s="19"/>
      <c r="O53" s="8"/>
      <c r="P53" s="86"/>
      <c r="Q53" s="86"/>
      <c r="R53" s="87" t="str">
        <f t="shared" si="3"/>
        <v/>
      </c>
      <c r="S53" s="87"/>
      <c r="T53" s="88" t="str">
        <f t="shared" si="4"/>
        <v/>
      </c>
      <c r="U53" s="88"/>
    </row>
    <row r="54" spans="2:21">
      <c r="B54" s="19">
        <v>46</v>
      </c>
      <c r="C54" s="85" t="str">
        <f t="shared" si="1"/>
        <v/>
      </c>
      <c r="D54" s="85"/>
      <c r="E54" s="19"/>
      <c r="F54" s="8"/>
      <c r="G54" s="19" t="s">
        <v>4</v>
      </c>
      <c r="H54" s="86"/>
      <c r="I54" s="86"/>
      <c r="J54" s="19"/>
      <c r="K54" s="85" t="str">
        <f t="shared" si="0"/>
        <v/>
      </c>
      <c r="L54" s="85"/>
      <c r="M54" s="6" t="str">
        <f t="shared" si="2"/>
        <v/>
      </c>
      <c r="N54" s="19"/>
      <c r="O54" s="8"/>
      <c r="P54" s="86"/>
      <c r="Q54" s="86"/>
      <c r="R54" s="87" t="str">
        <f t="shared" si="3"/>
        <v/>
      </c>
      <c r="S54" s="87"/>
      <c r="T54" s="88" t="str">
        <f t="shared" si="4"/>
        <v/>
      </c>
      <c r="U54" s="88"/>
    </row>
    <row r="55" spans="2:21">
      <c r="B55" s="19">
        <v>47</v>
      </c>
      <c r="C55" s="85" t="str">
        <f t="shared" si="1"/>
        <v/>
      </c>
      <c r="D55" s="85"/>
      <c r="E55" s="19"/>
      <c r="F55" s="8"/>
      <c r="G55" s="19" t="s">
        <v>3</v>
      </c>
      <c r="H55" s="86"/>
      <c r="I55" s="86"/>
      <c r="J55" s="19"/>
      <c r="K55" s="85" t="str">
        <f t="shared" si="0"/>
        <v/>
      </c>
      <c r="L55" s="85"/>
      <c r="M55" s="6" t="str">
        <f t="shared" si="2"/>
        <v/>
      </c>
      <c r="N55" s="19"/>
      <c r="O55" s="8"/>
      <c r="P55" s="86"/>
      <c r="Q55" s="86"/>
      <c r="R55" s="87" t="str">
        <f t="shared" si="3"/>
        <v/>
      </c>
      <c r="S55" s="87"/>
      <c r="T55" s="88" t="str">
        <f t="shared" si="4"/>
        <v/>
      </c>
      <c r="U55" s="88"/>
    </row>
    <row r="56" spans="2:21">
      <c r="B56" s="19">
        <v>48</v>
      </c>
      <c r="C56" s="85" t="str">
        <f t="shared" si="1"/>
        <v/>
      </c>
      <c r="D56" s="85"/>
      <c r="E56" s="19"/>
      <c r="F56" s="8"/>
      <c r="G56" s="19" t="s">
        <v>3</v>
      </c>
      <c r="H56" s="86"/>
      <c r="I56" s="86"/>
      <c r="J56" s="19"/>
      <c r="K56" s="85" t="str">
        <f t="shared" si="0"/>
        <v/>
      </c>
      <c r="L56" s="85"/>
      <c r="M56" s="6" t="str">
        <f t="shared" si="2"/>
        <v/>
      </c>
      <c r="N56" s="19"/>
      <c r="O56" s="8"/>
      <c r="P56" s="86"/>
      <c r="Q56" s="86"/>
      <c r="R56" s="87" t="str">
        <f t="shared" si="3"/>
        <v/>
      </c>
      <c r="S56" s="87"/>
      <c r="T56" s="88" t="str">
        <f t="shared" si="4"/>
        <v/>
      </c>
      <c r="U56" s="88"/>
    </row>
    <row r="57" spans="2:21">
      <c r="B57" s="19">
        <v>49</v>
      </c>
      <c r="C57" s="85" t="str">
        <f t="shared" si="1"/>
        <v/>
      </c>
      <c r="D57" s="85"/>
      <c r="E57" s="19"/>
      <c r="F57" s="8"/>
      <c r="G57" s="19" t="s">
        <v>3</v>
      </c>
      <c r="H57" s="86"/>
      <c r="I57" s="86"/>
      <c r="J57" s="19"/>
      <c r="K57" s="85" t="str">
        <f t="shared" si="0"/>
        <v/>
      </c>
      <c r="L57" s="85"/>
      <c r="M57" s="6" t="str">
        <f t="shared" si="2"/>
        <v/>
      </c>
      <c r="N57" s="19"/>
      <c r="O57" s="8"/>
      <c r="P57" s="86"/>
      <c r="Q57" s="86"/>
      <c r="R57" s="87" t="str">
        <f t="shared" si="3"/>
        <v/>
      </c>
      <c r="S57" s="87"/>
      <c r="T57" s="88" t="str">
        <f t="shared" si="4"/>
        <v/>
      </c>
      <c r="U57" s="88"/>
    </row>
    <row r="58" spans="2:21">
      <c r="B58" s="19">
        <v>50</v>
      </c>
      <c r="C58" s="85" t="str">
        <f t="shared" si="1"/>
        <v/>
      </c>
      <c r="D58" s="85"/>
      <c r="E58" s="19"/>
      <c r="F58" s="8"/>
      <c r="G58" s="19" t="s">
        <v>3</v>
      </c>
      <c r="H58" s="86"/>
      <c r="I58" s="86"/>
      <c r="J58" s="19"/>
      <c r="K58" s="85" t="str">
        <f t="shared" si="0"/>
        <v/>
      </c>
      <c r="L58" s="85"/>
      <c r="M58" s="6" t="str">
        <f t="shared" si="2"/>
        <v/>
      </c>
      <c r="N58" s="19"/>
      <c r="O58" s="8"/>
      <c r="P58" s="86"/>
      <c r="Q58" s="86"/>
      <c r="R58" s="87" t="str">
        <f t="shared" si="3"/>
        <v/>
      </c>
      <c r="S58" s="87"/>
      <c r="T58" s="88" t="str">
        <f t="shared" si="4"/>
        <v/>
      </c>
      <c r="U58" s="88"/>
    </row>
    <row r="59" spans="2:21">
      <c r="B59" s="19">
        <v>51</v>
      </c>
      <c r="C59" s="85" t="str">
        <f t="shared" si="1"/>
        <v/>
      </c>
      <c r="D59" s="85"/>
      <c r="E59" s="19"/>
      <c r="F59" s="8"/>
      <c r="G59" s="19" t="s">
        <v>3</v>
      </c>
      <c r="H59" s="86"/>
      <c r="I59" s="86"/>
      <c r="J59" s="19"/>
      <c r="K59" s="85" t="str">
        <f t="shared" si="0"/>
        <v/>
      </c>
      <c r="L59" s="85"/>
      <c r="M59" s="6" t="str">
        <f t="shared" si="2"/>
        <v/>
      </c>
      <c r="N59" s="19"/>
      <c r="O59" s="8"/>
      <c r="P59" s="86"/>
      <c r="Q59" s="86"/>
      <c r="R59" s="87" t="str">
        <f t="shared" si="3"/>
        <v/>
      </c>
      <c r="S59" s="87"/>
      <c r="T59" s="88" t="str">
        <f t="shared" si="4"/>
        <v/>
      </c>
      <c r="U59" s="88"/>
    </row>
    <row r="60" spans="2:21">
      <c r="B60" s="19">
        <v>52</v>
      </c>
      <c r="C60" s="85" t="str">
        <f t="shared" si="1"/>
        <v/>
      </c>
      <c r="D60" s="85"/>
      <c r="E60" s="19"/>
      <c r="F60" s="8"/>
      <c r="G60" s="19" t="s">
        <v>3</v>
      </c>
      <c r="H60" s="86"/>
      <c r="I60" s="86"/>
      <c r="J60" s="19"/>
      <c r="K60" s="85" t="str">
        <f t="shared" si="0"/>
        <v/>
      </c>
      <c r="L60" s="85"/>
      <c r="M60" s="6" t="str">
        <f t="shared" si="2"/>
        <v/>
      </c>
      <c r="N60" s="19"/>
      <c r="O60" s="8"/>
      <c r="P60" s="86"/>
      <c r="Q60" s="86"/>
      <c r="R60" s="87" t="str">
        <f t="shared" si="3"/>
        <v/>
      </c>
      <c r="S60" s="87"/>
      <c r="T60" s="88" t="str">
        <f t="shared" si="4"/>
        <v/>
      </c>
      <c r="U60" s="88"/>
    </row>
    <row r="61" spans="2:21">
      <c r="B61" s="19">
        <v>53</v>
      </c>
      <c r="C61" s="85" t="str">
        <f t="shared" si="1"/>
        <v/>
      </c>
      <c r="D61" s="85"/>
      <c r="E61" s="19"/>
      <c r="F61" s="8"/>
      <c r="G61" s="19" t="s">
        <v>3</v>
      </c>
      <c r="H61" s="86"/>
      <c r="I61" s="86"/>
      <c r="J61" s="19"/>
      <c r="K61" s="85" t="str">
        <f t="shared" si="0"/>
        <v/>
      </c>
      <c r="L61" s="85"/>
      <c r="M61" s="6" t="str">
        <f t="shared" si="2"/>
        <v/>
      </c>
      <c r="N61" s="19"/>
      <c r="O61" s="8"/>
      <c r="P61" s="86"/>
      <c r="Q61" s="86"/>
      <c r="R61" s="87" t="str">
        <f t="shared" si="3"/>
        <v/>
      </c>
      <c r="S61" s="87"/>
      <c r="T61" s="88" t="str">
        <f t="shared" si="4"/>
        <v/>
      </c>
      <c r="U61" s="88"/>
    </row>
    <row r="62" spans="2:21">
      <c r="B62" s="19">
        <v>54</v>
      </c>
      <c r="C62" s="85" t="str">
        <f t="shared" si="1"/>
        <v/>
      </c>
      <c r="D62" s="85"/>
      <c r="E62" s="19"/>
      <c r="F62" s="8"/>
      <c r="G62" s="19" t="s">
        <v>3</v>
      </c>
      <c r="H62" s="86"/>
      <c r="I62" s="86"/>
      <c r="J62" s="19"/>
      <c r="K62" s="85" t="str">
        <f t="shared" si="0"/>
        <v/>
      </c>
      <c r="L62" s="85"/>
      <c r="M62" s="6" t="str">
        <f t="shared" si="2"/>
        <v/>
      </c>
      <c r="N62" s="19"/>
      <c r="O62" s="8"/>
      <c r="P62" s="86"/>
      <c r="Q62" s="86"/>
      <c r="R62" s="87" t="str">
        <f t="shared" si="3"/>
        <v/>
      </c>
      <c r="S62" s="87"/>
      <c r="T62" s="88" t="str">
        <f t="shared" si="4"/>
        <v/>
      </c>
      <c r="U62" s="88"/>
    </row>
    <row r="63" spans="2:21">
      <c r="B63" s="19">
        <v>55</v>
      </c>
      <c r="C63" s="85" t="str">
        <f t="shared" si="1"/>
        <v/>
      </c>
      <c r="D63" s="85"/>
      <c r="E63" s="19"/>
      <c r="F63" s="8"/>
      <c r="G63" s="19" t="s">
        <v>4</v>
      </c>
      <c r="H63" s="86"/>
      <c r="I63" s="86"/>
      <c r="J63" s="19"/>
      <c r="K63" s="85" t="str">
        <f t="shared" si="0"/>
        <v/>
      </c>
      <c r="L63" s="85"/>
      <c r="M63" s="6" t="str">
        <f t="shared" si="2"/>
        <v/>
      </c>
      <c r="N63" s="19"/>
      <c r="O63" s="8"/>
      <c r="P63" s="86"/>
      <c r="Q63" s="86"/>
      <c r="R63" s="87" t="str">
        <f t="shared" si="3"/>
        <v/>
      </c>
      <c r="S63" s="87"/>
      <c r="T63" s="88" t="str">
        <f t="shared" si="4"/>
        <v/>
      </c>
      <c r="U63" s="88"/>
    </row>
    <row r="64" spans="2:21">
      <c r="B64" s="19">
        <v>56</v>
      </c>
      <c r="C64" s="85" t="str">
        <f t="shared" si="1"/>
        <v/>
      </c>
      <c r="D64" s="85"/>
      <c r="E64" s="19"/>
      <c r="F64" s="8"/>
      <c r="G64" s="19" t="s">
        <v>3</v>
      </c>
      <c r="H64" s="86"/>
      <c r="I64" s="86"/>
      <c r="J64" s="19"/>
      <c r="K64" s="85" t="str">
        <f t="shared" si="0"/>
        <v/>
      </c>
      <c r="L64" s="85"/>
      <c r="M64" s="6" t="str">
        <f t="shared" si="2"/>
        <v/>
      </c>
      <c r="N64" s="19"/>
      <c r="O64" s="8"/>
      <c r="P64" s="86"/>
      <c r="Q64" s="86"/>
      <c r="R64" s="87" t="str">
        <f t="shared" si="3"/>
        <v/>
      </c>
      <c r="S64" s="87"/>
      <c r="T64" s="88" t="str">
        <f t="shared" si="4"/>
        <v/>
      </c>
      <c r="U64" s="88"/>
    </row>
    <row r="65" spans="2:21">
      <c r="B65" s="19">
        <v>57</v>
      </c>
      <c r="C65" s="85" t="str">
        <f t="shared" si="1"/>
        <v/>
      </c>
      <c r="D65" s="85"/>
      <c r="E65" s="19"/>
      <c r="F65" s="8"/>
      <c r="G65" s="19" t="s">
        <v>3</v>
      </c>
      <c r="H65" s="86"/>
      <c r="I65" s="86"/>
      <c r="J65" s="19"/>
      <c r="K65" s="85" t="str">
        <f t="shared" si="0"/>
        <v/>
      </c>
      <c r="L65" s="85"/>
      <c r="M65" s="6" t="str">
        <f t="shared" si="2"/>
        <v/>
      </c>
      <c r="N65" s="19"/>
      <c r="O65" s="8"/>
      <c r="P65" s="86"/>
      <c r="Q65" s="86"/>
      <c r="R65" s="87" t="str">
        <f t="shared" si="3"/>
        <v/>
      </c>
      <c r="S65" s="87"/>
      <c r="T65" s="88" t="str">
        <f t="shared" si="4"/>
        <v/>
      </c>
      <c r="U65" s="88"/>
    </row>
    <row r="66" spans="2:21">
      <c r="B66" s="19">
        <v>58</v>
      </c>
      <c r="C66" s="85" t="str">
        <f t="shared" si="1"/>
        <v/>
      </c>
      <c r="D66" s="85"/>
      <c r="E66" s="19"/>
      <c r="F66" s="8"/>
      <c r="G66" s="19" t="s">
        <v>3</v>
      </c>
      <c r="H66" s="86"/>
      <c r="I66" s="86"/>
      <c r="J66" s="19"/>
      <c r="K66" s="85" t="str">
        <f t="shared" si="0"/>
        <v/>
      </c>
      <c r="L66" s="85"/>
      <c r="M66" s="6" t="str">
        <f t="shared" si="2"/>
        <v/>
      </c>
      <c r="N66" s="19"/>
      <c r="O66" s="8"/>
      <c r="P66" s="86"/>
      <c r="Q66" s="86"/>
      <c r="R66" s="87" t="str">
        <f t="shared" si="3"/>
        <v/>
      </c>
      <c r="S66" s="87"/>
      <c r="T66" s="88" t="str">
        <f t="shared" si="4"/>
        <v/>
      </c>
      <c r="U66" s="88"/>
    </row>
    <row r="67" spans="2:21">
      <c r="B67" s="19">
        <v>59</v>
      </c>
      <c r="C67" s="85" t="str">
        <f t="shared" si="1"/>
        <v/>
      </c>
      <c r="D67" s="85"/>
      <c r="E67" s="19"/>
      <c r="F67" s="8"/>
      <c r="G67" s="19" t="s">
        <v>3</v>
      </c>
      <c r="H67" s="86"/>
      <c r="I67" s="86"/>
      <c r="J67" s="19"/>
      <c r="K67" s="85" t="str">
        <f t="shared" si="0"/>
        <v/>
      </c>
      <c r="L67" s="85"/>
      <c r="M67" s="6" t="str">
        <f t="shared" si="2"/>
        <v/>
      </c>
      <c r="N67" s="19"/>
      <c r="O67" s="8"/>
      <c r="P67" s="86"/>
      <c r="Q67" s="86"/>
      <c r="R67" s="87" t="str">
        <f t="shared" si="3"/>
        <v/>
      </c>
      <c r="S67" s="87"/>
      <c r="T67" s="88" t="str">
        <f t="shared" si="4"/>
        <v/>
      </c>
      <c r="U67" s="88"/>
    </row>
    <row r="68" spans="2:21">
      <c r="B68" s="19">
        <v>60</v>
      </c>
      <c r="C68" s="85" t="str">
        <f t="shared" si="1"/>
        <v/>
      </c>
      <c r="D68" s="85"/>
      <c r="E68" s="19"/>
      <c r="F68" s="8"/>
      <c r="G68" s="19" t="s">
        <v>4</v>
      </c>
      <c r="H68" s="86"/>
      <c r="I68" s="86"/>
      <c r="J68" s="19"/>
      <c r="K68" s="85" t="str">
        <f t="shared" si="0"/>
        <v/>
      </c>
      <c r="L68" s="85"/>
      <c r="M68" s="6" t="str">
        <f t="shared" si="2"/>
        <v/>
      </c>
      <c r="N68" s="19"/>
      <c r="O68" s="8"/>
      <c r="P68" s="86"/>
      <c r="Q68" s="86"/>
      <c r="R68" s="87" t="str">
        <f t="shared" si="3"/>
        <v/>
      </c>
      <c r="S68" s="87"/>
      <c r="T68" s="88" t="str">
        <f t="shared" si="4"/>
        <v/>
      </c>
      <c r="U68" s="88"/>
    </row>
    <row r="69" spans="2:21">
      <c r="B69" s="19">
        <v>61</v>
      </c>
      <c r="C69" s="85" t="str">
        <f t="shared" si="1"/>
        <v/>
      </c>
      <c r="D69" s="85"/>
      <c r="E69" s="19"/>
      <c r="F69" s="8"/>
      <c r="G69" s="19" t="s">
        <v>4</v>
      </c>
      <c r="H69" s="86"/>
      <c r="I69" s="86"/>
      <c r="J69" s="19"/>
      <c r="K69" s="85" t="str">
        <f t="shared" si="0"/>
        <v/>
      </c>
      <c r="L69" s="85"/>
      <c r="M69" s="6" t="str">
        <f t="shared" si="2"/>
        <v/>
      </c>
      <c r="N69" s="19"/>
      <c r="O69" s="8"/>
      <c r="P69" s="86"/>
      <c r="Q69" s="86"/>
      <c r="R69" s="87" t="str">
        <f t="shared" si="3"/>
        <v/>
      </c>
      <c r="S69" s="87"/>
      <c r="T69" s="88" t="str">
        <f t="shared" si="4"/>
        <v/>
      </c>
      <c r="U69" s="88"/>
    </row>
    <row r="70" spans="2:21">
      <c r="B70" s="19">
        <v>62</v>
      </c>
      <c r="C70" s="85" t="str">
        <f t="shared" si="1"/>
        <v/>
      </c>
      <c r="D70" s="85"/>
      <c r="E70" s="19"/>
      <c r="F70" s="8"/>
      <c r="G70" s="19" t="s">
        <v>3</v>
      </c>
      <c r="H70" s="86"/>
      <c r="I70" s="86"/>
      <c r="J70" s="19"/>
      <c r="K70" s="85" t="str">
        <f t="shared" si="0"/>
        <v/>
      </c>
      <c r="L70" s="85"/>
      <c r="M70" s="6" t="str">
        <f t="shared" si="2"/>
        <v/>
      </c>
      <c r="N70" s="19"/>
      <c r="O70" s="8"/>
      <c r="P70" s="86"/>
      <c r="Q70" s="86"/>
      <c r="R70" s="87" t="str">
        <f t="shared" si="3"/>
        <v/>
      </c>
      <c r="S70" s="87"/>
      <c r="T70" s="88" t="str">
        <f t="shared" si="4"/>
        <v/>
      </c>
      <c r="U70" s="88"/>
    </row>
    <row r="71" spans="2:21">
      <c r="B71" s="19">
        <v>63</v>
      </c>
      <c r="C71" s="85" t="str">
        <f t="shared" si="1"/>
        <v/>
      </c>
      <c r="D71" s="85"/>
      <c r="E71" s="19"/>
      <c r="F71" s="8"/>
      <c r="G71" s="19" t="s">
        <v>4</v>
      </c>
      <c r="H71" s="86"/>
      <c r="I71" s="86"/>
      <c r="J71" s="19"/>
      <c r="K71" s="85" t="str">
        <f t="shared" si="0"/>
        <v/>
      </c>
      <c r="L71" s="85"/>
      <c r="M71" s="6" t="str">
        <f t="shared" si="2"/>
        <v/>
      </c>
      <c r="N71" s="19"/>
      <c r="O71" s="8"/>
      <c r="P71" s="86"/>
      <c r="Q71" s="86"/>
      <c r="R71" s="87" t="str">
        <f t="shared" si="3"/>
        <v/>
      </c>
      <c r="S71" s="87"/>
      <c r="T71" s="88" t="str">
        <f t="shared" si="4"/>
        <v/>
      </c>
      <c r="U71" s="88"/>
    </row>
    <row r="72" spans="2:21">
      <c r="B72" s="19">
        <v>64</v>
      </c>
      <c r="C72" s="85" t="str">
        <f t="shared" si="1"/>
        <v/>
      </c>
      <c r="D72" s="85"/>
      <c r="E72" s="19"/>
      <c r="F72" s="8"/>
      <c r="G72" s="19" t="s">
        <v>3</v>
      </c>
      <c r="H72" s="86"/>
      <c r="I72" s="86"/>
      <c r="J72" s="19"/>
      <c r="K72" s="85" t="str">
        <f t="shared" si="0"/>
        <v/>
      </c>
      <c r="L72" s="85"/>
      <c r="M72" s="6" t="str">
        <f t="shared" si="2"/>
        <v/>
      </c>
      <c r="N72" s="19"/>
      <c r="O72" s="8"/>
      <c r="P72" s="86"/>
      <c r="Q72" s="86"/>
      <c r="R72" s="87" t="str">
        <f t="shared" si="3"/>
        <v/>
      </c>
      <c r="S72" s="87"/>
      <c r="T72" s="88" t="str">
        <f t="shared" si="4"/>
        <v/>
      </c>
      <c r="U72" s="88"/>
    </row>
    <row r="73" spans="2:21">
      <c r="B73" s="19">
        <v>65</v>
      </c>
      <c r="C73" s="85" t="str">
        <f t="shared" si="1"/>
        <v/>
      </c>
      <c r="D73" s="85"/>
      <c r="E73" s="19"/>
      <c r="F73" s="8"/>
      <c r="G73" s="19" t="s">
        <v>4</v>
      </c>
      <c r="H73" s="86"/>
      <c r="I73" s="86"/>
      <c r="J73" s="19"/>
      <c r="K73" s="85" t="str">
        <f t="shared" ref="K73:K108" si="5">IF(F73="","",C73*0.03)</f>
        <v/>
      </c>
      <c r="L73" s="85"/>
      <c r="M73" s="6" t="str">
        <f t="shared" si="2"/>
        <v/>
      </c>
      <c r="N73" s="19"/>
      <c r="O73" s="8"/>
      <c r="P73" s="86"/>
      <c r="Q73" s="86"/>
      <c r="R73" s="87" t="str">
        <f t="shared" si="3"/>
        <v/>
      </c>
      <c r="S73" s="87"/>
      <c r="T73" s="88" t="str">
        <f t="shared" si="4"/>
        <v/>
      </c>
      <c r="U73" s="88"/>
    </row>
    <row r="74" spans="2:21">
      <c r="B74" s="19">
        <v>66</v>
      </c>
      <c r="C74" s="85" t="str">
        <f t="shared" ref="C74:C108" si="6">IF(R73="","",C73+R73)</f>
        <v/>
      </c>
      <c r="D74" s="85"/>
      <c r="E74" s="19"/>
      <c r="F74" s="8"/>
      <c r="G74" s="19" t="s">
        <v>4</v>
      </c>
      <c r="H74" s="86"/>
      <c r="I74" s="86"/>
      <c r="J74" s="19"/>
      <c r="K74" s="85" t="str">
        <f t="shared" si="5"/>
        <v/>
      </c>
      <c r="L74" s="85"/>
      <c r="M74" s="6" t="str">
        <f t="shared" ref="M74:M108" si="7">IF(J74="","",(K74/J74)/1000)</f>
        <v/>
      </c>
      <c r="N74" s="19"/>
      <c r="O74" s="8"/>
      <c r="P74" s="86"/>
      <c r="Q74" s="86"/>
      <c r="R74" s="87" t="str">
        <f t="shared" ref="R74:R108" si="8">IF(O74="","",(IF(G74="売",H74-P74,P74-H74))*M74*100000)</f>
        <v/>
      </c>
      <c r="S74" s="87"/>
      <c r="T74" s="88" t="str">
        <f t="shared" ref="T74:T108" si="9">IF(O74="","",IF(R74&lt;0,J74*(-1),IF(G74="買",(P74-H74)*100,(H74-P74)*100)))</f>
        <v/>
      </c>
      <c r="U74" s="88"/>
    </row>
    <row r="75" spans="2:21">
      <c r="B75" s="19">
        <v>67</v>
      </c>
      <c r="C75" s="85" t="str">
        <f t="shared" si="6"/>
        <v/>
      </c>
      <c r="D75" s="85"/>
      <c r="E75" s="19"/>
      <c r="F75" s="8"/>
      <c r="G75" s="19" t="s">
        <v>3</v>
      </c>
      <c r="H75" s="86"/>
      <c r="I75" s="86"/>
      <c r="J75" s="19"/>
      <c r="K75" s="85" t="str">
        <f t="shared" si="5"/>
        <v/>
      </c>
      <c r="L75" s="85"/>
      <c r="M75" s="6" t="str">
        <f t="shared" si="7"/>
        <v/>
      </c>
      <c r="N75" s="19"/>
      <c r="O75" s="8"/>
      <c r="P75" s="86"/>
      <c r="Q75" s="86"/>
      <c r="R75" s="87" t="str">
        <f t="shared" si="8"/>
        <v/>
      </c>
      <c r="S75" s="87"/>
      <c r="T75" s="88" t="str">
        <f t="shared" si="9"/>
        <v/>
      </c>
      <c r="U75" s="88"/>
    </row>
    <row r="76" spans="2:21">
      <c r="B76" s="19">
        <v>68</v>
      </c>
      <c r="C76" s="85" t="str">
        <f t="shared" si="6"/>
        <v/>
      </c>
      <c r="D76" s="85"/>
      <c r="E76" s="19"/>
      <c r="F76" s="8"/>
      <c r="G76" s="19" t="s">
        <v>3</v>
      </c>
      <c r="H76" s="86"/>
      <c r="I76" s="86"/>
      <c r="J76" s="19"/>
      <c r="K76" s="85" t="str">
        <f t="shared" si="5"/>
        <v/>
      </c>
      <c r="L76" s="85"/>
      <c r="M76" s="6" t="str">
        <f t="shared" si="7"/>
        <v/>
      </c>
      <c r="N76" s="19"/>
      <c r="O76" s="8"/>
      <c r="P76" s="86"/>
      <c r="Q76" s="86"/>
      <c r="R76" s="87" t="str">
        <f t="shared" si="8"/>
        <v/>
      </c>
      <c r="S76" s="87"/>
      <c r="T76" s="88" t="str">
        <f t="shared" si="9"/>
        <v/>
      </c>
      <c r="U76" s="88"/>
    </row>
    <row r="77" spans="2:21">
      <c r="B77" s="19">
        <v>69</v>
      </c>
      <c r="C77" s="85" t="str">
        <f t="shared" si="6"/>
        <v/>
      </c>
      <c r="D77" s="85"/>
      <c r="E77" s="19"/>
      <c r="F77" s="8"/>
      <c r="G77" s="19" t="s">
        <v>3</v>
      </c>
      <c r="H77" s="86"/>
      <c r="I77" s="86"/>
      <c r="J77" s="19"/>
      <c r="K77" s="85" t="str">
        <f t="shared" si="5"/>
        <v/>
      </c>
      <c r="L77" s="85"/>
      <c r="M77" s="6" t="str">
        <f t="shared" si="7"/>
        <v/>
      </c>
      <c r="N77" s="19"/>
      <c r="O77" s="8"/>
      <c r="P77" s="86"/>
      <c r="Q77" s="86"/>
      <c r="R77" s="87" t="str">
        <f t="shared" si="8"/>
        <v/>
      </c>
      <c r="S77" s="87"/>
      <c r="T77" s="88" t="str">
        <f t="shared" si="9"/>
        <v/>
      </c>
      <c r="U77" s="88"/>
    </row>
    <row r="78" spans="2:21">
      <c r="B78" s="19">
        <v>70</v>
      </c>
      <c r="C78" s="85" t="str">
        <f t="shared" si="6"/>
        <v/>
      </c>
      <c r="D78" s="85"/>
      <c r="E78" s="19"/>
      <c r="F78" s="8"/>
      <c r="G78" s="19" t="s">
        <v>4</v>
      </c>
      <c r="H78" s="86"/>
      <c r="I78" s="86"/>
      <c r="J78" s="19"/>
      <c r="K78" s="85" t="str">
        <f t="shared" si="5"/>
        <v/>
      </c>
      <c r="L78" s="85"/>
      <c r="M78" s="6" t="str">
        <f t="shared" si="7"/>
        <v/>
      </c>
      <c r="N78" s="19"/>
      <c r="O78" s="8"/>
      <c r="P78" s="86"/>
      <c r="Q78" s="86"/>
      <c r="R78" s="87" t="str">
        <f t="shared" si="8"/>
        <v/>
      </c>
      <c r="S78" s="87"/>
      <c r="T78" s="88" t="str">
        <f t="shared" si="9"/>
        <v/>
      </c>
      <c r="U78" s="88"/>
    </row>
    <row r="79" spans="2:21">
      <c r="B79" s="19">
        <v>71</v>
      </c>
      <c r="C79" s="85" t="str">
        <f t="shared" si="6"/>
        <v/>
      </c>
      <c r="D79" s="85"/>
      <c r="E79" s="19"/>
      <c r="F79" s="8"/>
      <c r="G79" s="19" t="s">
        <v>3</v>
      </c>
      <c r="H79" s="86"/>
      <c r="I79" s="86"/>
      <c r="J79" s="19"/>
      <c r="K79" s="85" t="str">
        <f t="shared" si="5"/>
        <v/>
      </c>
      <c r="L79" s="85"/>
      <c r="M79" s="6" t="str">
        <f t="shared" si="7"/>
        <v/>
      </c>
      <c r="N79" s="19"/>
      <c r="O79" s="8"/>
      <c r="P79" s="86"/>
      <c r="Q79" s="86"/>
      <c r="R79" s="87" t="str">
        <f t="shared" si="8"/>
        <v/>
      </c>
      <c r="S79" s="87"/>
      <c r="T79" s="88" t="str">
        <f t="shared" si="9"/>
        <v/>
      </c>
      <c r="U79" s="88"/>
    </row>
    <row r="80" spans="2:21">
      <c r="B80" s="19">
        <v>72</v>
      </c>
      <c r="C80" s="85" t="str">
        <f t="shared" si="6"/>
        <v/>
      </c>
      <c r="D80" s="85"/>
      <c r="E80" s="19"/>
      <c r="F80" s="8"/>
      <c r="G80" s="19" t="s">
        <v>4</v>
      </c>
      <c r="H80" s="86"/>
      <c r="I80" s="86"/>
      <c r="J80" s="19"/>
      <c r="K80" s="85" t="str">
        <f t="shared" si="5"/>
        <v/>
      </c>
      <c r="L80" s="85"/>
      <c r="M80" s="6" t="str">
        <f t="shared" si="7"/>
        <v/>
      </c>
      <c r="N80" s="19"/>
      <c r="O80" s="8"/>
      <c r="P80" s="86"/>
      <c r="Q80" s="86"/>
      <c r="R80" s="87" t="str">
        <f t="shared" si="8"/>
        <v/>
      </c>
      <c r="S80" s="87"/>
      <c r="T80" s="88" t="str">
        <f t="shared" si="9"/>
        <v/>
      </c>
      <c r="U80" s="88"/>
    </row>
    <row r="81" spans="2:21">
      <c r="B81" s="19">
        <v>73</v>
      </c>
      <c r="C81" s="85" t="str">
        <f t="shared" si="6"/>
        <v/>
      </c>
      <c r="D81" s="85"/>
      <c r="E81" s="19"/>
      <c r="F81" s="8"/>
      <c r="G81" s="19" t="s">
        <v>3</v>
      </c>
      <c r="H81" s="86"/>
      <c r="I81" s="86"/>
      <c r="J81" s="19"/>
      <c r="K81" s="85" t="str">
        <f t="shared" si="5"/>
        <v/>
      </c>
      <c r="L81" s="85"/>
      <c r="M81" s="6" t="str">
        <f t="shared" si="7"/>
        <v/>
      </c>
      <c r="N81" s="19"/>
      <c r="O81" s="8"/>
      <c r="P81" s="86"/>
      <c r="Q81" s="86"/>
      <c r="R81" s="87" t="str">
        <f t="shared" si="8"/>
        <v/>
      </c>
      <c r="S81" s="87"/>
      <c r="T81" s="88" t="str">
        <f t="shared" si="9"/>
        <v/>
      </c>
      <c r="U81" s="88"/>
    </row>
    <row r="82" spans="2:21">
      <c r="B82" s="19">
        <v>74</v>
      </c>
      <c r="C82" s="85" t="str">
        <f t="shared" si="6"/>
        <v/>
      </c>
      <c r="D82" s="85"/>
      <c r="E82" s="19"/>
      <c r="F82" s="8"/>
      <c r="G82" s="19" t="s">
        <v>3</v>
      </c>
      <c r="H82" s="86"/>
      <c r="I82" s="86"/>
      <c r="J82" s="19"/>
      <c r="K82" s="85" t="str">
        <f t="shared" si="5"/>
        <v/>
      </c>
      <c r="L82" s="85"/>
      <c r="M82" s="6" t="str">
        <f t="shared" si="7"/>
        <v/>
      </c>
      <c r="N82" s="19"/>
      <c r="O82" s="8"/>
      <c r="P82" s="86"/>
      <c r="Q82" s="86"/>
      <c r="R82" s="87" t="str">
        <f t="shared" si="8"/>
        <v/>
      </c>
      <c r="S82" s="87"/>
      <c r="T82" s="88" t="str">
        <f t="shared" si="9"/>
        <v/>
      </c>
      <c r="U82" s="88"/>
    </row>
    <row r="83" spans="2:21">
      <c r="B83" s="19">
        <v>75</v>
      </c>
      <c r="C83" s="85" t="str">
        <f t="shared" si="6"/>
        <v/>
      </c>
      <c r="D83" s="85"/>
      <c r="E83" s="19"/>
      <c r="F83" s="8"/>
      <c r="G83" s="19" t="s">
        <v>3</v>
      </c>
      <c r="H83" s="86"/>
      <c r="I83" s="86"/>
      <c r="J83" s="19"/>
      <c r="K83" s="85" t="str">
        <f t="shared" si="5"/>
        <v/>
      </c>
      <c r="L83" s="85"/>
      <c r="M83" s="6" t="str">
        <f t="shared" si="7"/>
        <v/>
      </c>
      <c r="N83" s="19"/>
      <c r="O83" s="8"/>
      <c r="P83" s="86"/>
      <c r="Q83" s="86"/>
      <c r="R83" s="87" t="str">
        <f t="shared" si="8"/>
        <v/>
      </c>
      <c r="S83" s="87"/>
      <c r="T83" s="88" t="str">
        <f t="shared" si="9"/>
        <v/>
      </c>
      <c r="U83" s="88"/>
    </row>
    <row r="84" spans="2:21">
      <c r="B84" s="19">
        <v>76</v>
      </c>
      <c r="C84" s="85" t="str">
        <f t="shared" si="6"/>
        <v/>
      </c>
      <c r="D84" s="85"/>
      <c r="E84" s="19"/>
      <c r="F84" s="8"/>
      <c r="G84" s="19" t="s">
        <v>3</v>
      </c>
      <c r="H84" s="86"/>
      <c r="I84" s="86"/>
      <c r="J84" s="19"/>
      <c r="K84" s="85" t="str">
        <f t="shared" si="5"/>
        <v/>
      </c>
      <c r="L84" s="85"/>
      <c r="M84" s="6" t="str">
        <f t="shared" si="7"/>
        <v/>
      </c>
      <c r="N84" s="19"/>
      <c r="O84" s="8"/>
      <c r="P84" s="86"/>
      <c r="Q84" s="86"/>
      <c r="R84" s="87" t="str">
        <f t="shared" si="8"/>
        <v/>
      </c>
      <c r="S84" s="87"/>
      <c r="T84" s="88" t="str">
        <f t="shared" si="9"/>
        <v/>
      </c>
      <c r="U84" s="88"/>
    </row>
    <row r="85" spans="2:21">
      <c r="B85" s="19">
        <v>77</v>
      </c>
      <c r="C85" s="85" t="str">
        <f t="shared" si="6"/>
        <v/>
      </c>
      <c r="D85" s="85"/>
      <c r="E85" s="19"/>
      <c r="F85" s="8"/>
      <c r="G85" s="19" t="s">
        <v>4</v>
      </c>
      <c r="H85" s="86"/>
      <c r="I85" s="86"/>
      <c r="J85" s="19"/>
      <c r="K85" s="85" t="str">
        <f t="shared" si="5"/>
        <v/>
      </c>
      <c r="L85" s="85"/>
      <c r="M85" s="6" t="str">
        <f t="shared" si="7"/>
        <v/>
      </c>
      <c r="N85" s="19"/>
      <c r="O85" s="8"/>
      <c r="P85" s="86"/>
      <c r="Q85" s="86"/>
      <c r="R85" s="87" t="str">
        <f t="shared" si="8"/>
        <v/>
      </c>
      <c r="S85" s="87"/>
      <c r="T85" s="88" t="str">
        <f t="shared" si="9"/>
        <v/>
      </c>
      <c r="U85" s="88"/>
    </row>
    <row r="86" spans="2:21">
      <c r="B86" s="19">
        <v>78</v>
      </c>
      <c r="C86" s="85" t="str">
        <f t="shared" si="6"/>
        <v/>
      </c>
      <c r="D86" s="85"/>
      <c r="E86" s="19"/>
      <c r="F86" s="8"/>
      <c r="G86" s="19" t="s">
        <v>3</v>
      </c>
      <c r="H86" s="86"/>
      <c r="I86" s="86"/>
      <c r="J86" s="19"/>
      <c r="K86" s="85" t="str">
        <f t="shared" si="5"/>
        <v/>
      </c>
      <c r="L86" s="85"/>
      <c r="M86" s="6" t="str">
        <f t="shared" si="7"/>
        <v/>
      </c>
      <c r="N86" s="19"/>
      <c r="O86" s="8"/>
      <c r="P86" s="86"/>
      <c r="Q86" s="86"/>
      <c r="R86" s="87" t="str">
        <f t="shared" si="8"/>
        <v/>
      </c>
      <c r="S86" s="87"/>
      <c r="T86" s="88" t="str">
        <f t="shared" si="9"/>
        <v/>
      </c>
      <c r="U86" s="88"/>
    </row>
    <row r="87" spans="2:21">
      <c r="B87" s="19">
        <v>79</v>
      </c>
      <c r="C87" s="85" t="str">
        <f t="shared" si="6"/>
        <v/>
      </c>
      <c r="D87" s="85"/>
      <c r="E87" s="19"/>
      <c r="F87" s="8"/>
      <c r="G87" s="19" t="s">
        <v>4</v>
      </c>
      <c r="H87" s="86"/>
      <c r="I87" s="86"/>
      <c r="J87" s="19"/>
      <c r="K87" s="85" t="str">
        <f t="shared" si="5"/>
        <v/>
      </c>
      <c r="L87" s="85"/>
      <c r="M87" s="6" t="str">
        <f t="shared" si="7"/>
        <v/>
      </c>
      <c r="N87" s="19"/>
      <c r="O87" s="8"/>
      <c r="P87" s="86"/>
      <c r="Q87" s="86"/>
      <c r="R87" s="87" t="str">
        <f t="shared" si="8"/>
        <v/>
      </c>
      <c r="S87" s="87"/>
      <c r="T87" s="88" t="str">
        <f t="shared" si="9"/>
        <v/>
      </c>
      <c r="U87" s="88"/>
    </row>
    <row r="88" spans="2:21">
      <c r="B88" s="19">
        <v>80</v>
      </c>
      <c r="C88" s="85" t="str">
        <f t="shared" si="6"/>
        <v/>
      </c>
      <c r="D88" s="85"/>
      <c r="E88" s="19"/>
      <c r="F88" s="8"/>
      <c r="G88" s="19" t="s">
        <v>4</v>
      </c>
      <c r="H88" s="86"/>
      <c r="I88" s="86"/>
      <c r="J88" s="19"/>
      <c r="K88" s="85" t="str">
        <f t="shared" si="5"/>
        <v/>
      </c>
      <c r="L88" s="85"/>
      <c r="M88" s="6" t="str">
        <f t="shared" si="7"/>
        <v/>
      </c>
      <c r="N88" s="19"/>
      <c r="O88" s="8"/>
      <c r="P88" s="86"/>
      <c r="Q88" s="86"/>
      <c r="R88" s="87" t="str">
        <f t="shared" si="8"/>
        <v/>
      </c>
      <c r="S88" s="87"/>
      <c r="T88" s="88" t="str">
        <f t="shared" si="9"/>
        <v/>
      </c>
      <c r="U88" s="88"/>
    </row>
    <row r="89" spans="2:21">
      <c r="B89" s="19">
        <v>81</v>
      </c>
      <c r="C89" s="85" t="str">
        <f t="shared" si="6"/>
        <v/>
      </c>
      <c r="D89" s="85"/>
      <c r="E89" s="19"/>
      <c r="F89" s="8"/>
      <c r="G89" s="19" t="s">
        <v>4</v>
      </c>
      <c r="H89" s="86"/>
      <c r="I89" s="86"/>
      <c r="J89" s="19"/>
      <c r="K89" s="85" t="str">
        <f t="shared" si="5"/>
        <v/>
      </c>
      <c r="L89" s="85"/>
      <c r="M89" s="6" t="str">
        <f t="shared" si="7"/>
        <v/>
      </c>
      <c r="N89" s="19"/>
      <c r="O89" s="8"/>
      <c r="P89" s="86"/>
      <c r="Q89" s="86"/>
      <c r="R89" s="87" t="str">
        <f t="shared" si="8"/>
        <v/>
      </c>
      <c r="S89" s="87"/>
      <c r="T89" s="88" t="str">
        <f t="shared" si="9"/>
        <v/>
      </c>
      <c r="U89" s="88"/>
    </row>
    <row r="90" spans="2:21">
      <c r="B90" s="19">
        <v>82</v>
      </c>
      <c r="C90" s="85" t="str">
        <f t="shared" si="6"/>
        <v/>
      </c>
      <c r="D90" s="85"/>
      <c r="E90" s="19"/>
      <c r="F90" s="8"/>
      <c r="G90" s="19" t="s">
        <v>4</v>
      </c>
      <c r="H90" s="86"/>
      <c r="I90" s="86"/>
      <c r="J90" s="19"/>
      <c r="K90" s="85" t="str">
        <f t="shared" si="5"/>
        <v/>
      </c>
      <c r="L90" s="85"/>
      <c r="M90" s="6" t="str">
        <f t="shared" si="7"/>
        <v/>
      </c>
      <c r="N90" s="19"/>
      <c r="O90" s="8"/>
      <c r="P90" s="86"/>
      <c r="Q90" s="86"/>
      <c r="R90" s="87" t="str">
        <f t="shared" si="8"/>
        <v/>
      </c>
      <c r="S90" s="87"/>
      <c r="T90" s="88" t="str">
        <f t="shared" si="9"/>
        <v/>
      </c>
      <c r="U90" s="88"/>
    </row>
    <row r="91" spans="2:21">
      <c r="B91" s="19">
        <v>83</v>
      </c>
      <c r="C91" s="85" t="str">
        <f t="shared" si="6"/>
        <v/>
      </c>
      <c r="D91" s="85"/>
      <c r="E91" s="19"/>
      <c r="F91" s="8"/>
      <c r="G91" s="19" t="s">
        <v>4</v>
      </c>
      <c r="H91" s="86"/>
      <c r="I91" s="86"/>
      <c r="J91" s="19"/>
      <c r="K91" s="85" t="str">
        <f t="shared" si="5"/>
        <v/>
      </c>
      <c r="L91" s="85"/>
      <c r="M91" s="6" t="str">
        <f t="shared" si="7"/>
        <v/>
      </c>
      <c r="N91" s="19"/>
      <c r="O91" s="8"/>
      <c r="P91" s="86"/>
      <c r="Q91" s="86"/>
      <c r="R91" s="87" t="str">
        <f t="shared" si="8"/>
        <v/>
      </c>
      <c r="S91" s="87"/>
      <c r="T91" s="88" t="str">
        <f t="shared" si="9"/>
        <v/>
      </c>
      <c r="U91" s="88"/>
    </row>
    <row r="92" spans="2:21">
      <c r="B92" s="19">
        <v>84</v>
      </c>
      <c r="C92" s="85" t="str">
        <f t="shared" si="6"/>
        <v/>
      </c>
      <c r="D92" s="85"/>
      <c r="E92" s="19"/>
      <c r="F92" s="8"/>
      <c r="G92" s="19" t="s">
        <v>3</v>
      </c>
      <c r="H92" s="86"/>
      <c r="I92" s="86"/>
      <c r="J92" s="19"/>
      <c r="K92" s="85" t="str">
        <f t="shared" si="5"/>
        <v/>
      </c>
      <c r="L92" s="85"/>
      <c r="M92" s="6" t="str">
        <f t="shared" si="7"/>
        <v/>
      </c>
      <c r="N92" s="19"/>
      <c r="O92" s="8"/>
      <c r="P92" s="86"/>
      <c r="Q92" s="86"/>
      <c r="R92" s="87" t="str">
        <f t="shared" si="8"/>
        <v/>
      </c>
      <c r="S92" s="87"/>
      <c r="T92" s="88" t="str">
        <f t="shared" si="9"/>
        <v/>
      </c>
      <c r="U92" s="88"/>
    </row>
    <row r="93" spans="2:21">
      <c r="B93" s="19">
        <v>85</v>
      </c>
      <c r="C93" s="85" t="str">
        <f t="shared" si="6"/>
        <v/>
      </c>
      <c r="D93" s="85"/>
      <c r="E93" s="19"/>
      <c r="F93" s="8"/>
      <c r="G93" s="19" t="s">
        <v>4</v>
      </c>
      <c r="H93" s="86"/>
      <c r="I93" s="86"/>
      <c r="J93" s="19"/>
      <c r="K93" s="85" t="str">
        <f t="shared" si="5"/>
        <v/>
      </c>
      <c r="L93" s="85"/>
      <c r="M93" s="6" t="str">
        <f t="shared" si="7"/>
        <v/>
      </c>
      <c r="N93" s="19"/>
      <c r="O93" s="8"/>
      <c r="P93" s="86"/>
      <c r="Q93" s="86"/>
      <c r="R93" s="87" t="str">
        <f t="shared" si="8"/>
        <v/>
      </c>
      <c r="S93" s="87"/>
      <c r="T93" s="88" t="str">
        <f t="shared" si="9"/>
        <v/>
      </c>
      <c r="U93" s="88"/>
    </row>
    <row r="94" spans="2:21">
      <c r="B94" s="19">
        <v>86</v>
      </c>
      <c r="C94" s="85" t="str">
        <f t="shared" si="6"/>
        <v/>
      </c>
      <c r="D94" s="85"/>
      <c r="E94" s="19"/>
      <c r="F94" s="8"/>
      <c r="G94" s="19" t="s">
        <v>3</v>
      </c>
      <c r="H94" s="86"/>
      <c r="I94" s="86"/>
      <c r="J94" s="19"/>
      <c r="K94" s="85" t="str">
        <f t="shared" si="5"/>
        <v/>
      </c>
      <c r="L94" s="85"/>
      <c r="M94" s="6" t="str">
        <f t="shared" si="7"/>
        <v/>
      </c>
      <c r="N94" s="19"/>
      <c r="O94" s="8"/>
      <c r="P94" s="86"/>
      <c r="Q94" s="86"/>
      <c r="R94" s="87" t="str">
        <f t="shared" si="8"/>
        <v/>
      </c>
      <c r="S94" s="87"/>
      <c r="T94" s="88" t="str">
        <f t="shared" si="9"/>
        <v/>
      </c>
      <c r="U94" s="88"/>
    </row>
    <row r="95" spans="2:21">
      <c r="B95" s="19">
        <v>87</v>
      </c>
      <c r="C95" s="85" t="str">
        <f t="shared" si="6"/>
        <v/>
      </c>
      <c r="D95" s="85"/>
      <c r="E95" s="19"/>
      <c r="F95" s="8"/>
      <c r="G95" s="19" t="s">
        <v>4</v>
      </c>
      <c r="H95" s="86"/>
      <c r="I95" s="86"/>
      <c r="J95" s="19"/>
      <c r="K95" s="85" t="str">
        <f t="shared" si="5"/>
        <v/>
      </c>
      <c r="L95" s="85"/>
      <c r="M95" s="6" t="str">
        <f t="shared" si="7"/>
        <v/>
      </c>
      <c r="N95" s="19"/>
      <c r="O95" s="8"/>
      <c r="P95" s="86"/>
      <c r="Q95" s="86"/>
      <c r="R95" s="87" t="str">
        <f t="shared" si="8"/>
        <v/>
      </c>
      <c r="S95" s="87"/>
      <c r="T95" s="88" t="str">
        <f t="shared" si="9"/>
        <v/>
      </c>
      <c r="U95" s="88"/>
    </row>
    <row r="96" spans="2:21">
      <c r="B96" s="19">
        <v>88</v>
      </c>
      <c r="C96" s="85" t="str">
        <f t="shared" si="6"/>
        <v/>
      </c>
      <c r="D96" s="85"/>
      <c r="E96" s="19"/>
      <c r="F96" s="8"/>
      <c r="G96" s="19" t="s">
        <v>3</v>
      </c>
      <c r="H96" s="86"/>
      <c r="I96" s="86"/>
      <c r="J96" s="19"/>
      <c r="K96" s="85" t="str">
        <f t="shared" si="5"/>
        <v/>
      </c>
      <c r="L96" s="85"/>
      <c r="M96" s="6" t="str">
        <f t="shared" si="7"/>
        <v/>
      </c>
      <c r="N96" s="19"/>
      <c r="O96" s="8"/>
      <c r="P96" s="86"/>
      <c r="Q96" s="86"/>
      <c r="R96" s="87" t="str">
        <f t="shared" si="8"/>
        <v/>
      </c>
      <c r="S96" s="87"/>
      <c r="T96" s="88" t="str">
        <f t="shared" si="9"/>
        <v/>
      </c>
      <c r="U96" s="88"/>
    </row>
    <row r="97" spans="2:21">
      <c r="B97" s="19">
        <v>89</v>
      </c>
      <c r="C97" s="85" t="str">
        <f t="shared" si="6"/>
        <v/>
      </c>
      <c r="D97" s="85"/>
      <c r="E97" s="19"/>
      <c r="F97" s="8"/>
      <c r="G97" s="19" t="s">
        <v>4</v>
      </c>
      <c r="H97" s="86"/>
      <c r="I97" s="86"/>
      <c r="J97" s="19"/>
      <c r="K97" s="85" t="str">
        <f t="shared" si="5"/>
        <v/>
      </c>
      <c r="L97" s="85"/>
      <c r="M97" s="6" t="str">
        <f t="shared" si="7"/>
        <v/>
      </c>
      <c r="N97" s="19"/>
      <c r="O97" s="8"/>
      <c r="P97" s="86"/>
      <c r="Q97" s="86"/>
      <c r="R97" s="87" t="str">
        <f t="shared" si="8"/>
        <v/>
      </c>
      <c r="S97" s="87"/>
      <c r="T97" s="88" t="str">
        <f t="shared" si="9"/>
        <v/>
      </c>
      <c r="U97" s="88"/>
    </row>
    <row r="98" spans="2:21">
      <c r="B98" s="19">
        <v>90</v>
      </c>
      <c r="C98" s="85" t="str">
        <f t="shared" si="6"/>
        <v/>
      </c>
      <c r="D98" s="85"/>
      <c r="E98" s="19"/>
      <c r="F98" s="8"/>
      <c r="G98" s="19" t="s">
        <v>3</v>
      </c>
      <c r="H98" s="86"/>
      <c r="I98" s="86"/>
      <c r="J98" s="19"/>
      <c r="K98" s="85" t="str">
        <f t="shared" si="5"/>
        <v/>
      </c>
      <c r="L98" s="85"/>
      <c r="M98" s="6" t="str">
        <f t="shared" si="7"/>
        <v/>
      </c>
      <c r="N98" s="19"/>
      <c r="O98" s="8"/>
      <c r="P98" s="86"/>
      <c r="Q98" s="86"/>
      <c r="R98" s="87" t="str">
        <f t="shared" si="8"/>
        <v/>
      </c>
      <c r="S98" s="87"/>
      <c r="T98" s="88" t="str">
        <f t="shared" si="9"/>
        <v/>
      </c>
      <c r="U98" s="88"/>
    </row>
    <row r="99" spans="2:21">
      <c r="B99" s="19">
        <v>91</v>
      </c>
      <c r="C99" s="85" t="str">
        <f t="shared" si="6"/>
        <v/>
      </c>
      <c r="D99" s="85"/>
      <c r="E99" s="19"/>
      <c r="F99" s="8"/>
      <c r="G99" s="19" t="s">
        <v>4</v>
      </c>
      <c r="H99" s="86"/>
      <c r="I99" s="86"/>
      <c r="J99" s="19"/>
      <c r="K99" s="85" t="str">
        <f t="shared" si="5"/>
        <v/>
      </c>
      <c r="L99" s="85"/>
      <c r="M99" s="6" t="str">
        <f t="shared" si="7"/>
        <v/>
      </c>
      <c r="N99" s="19"/>
      <c r="O99" s="8"/>
      <c r="P99" s="86"/>
      <c r="Q99" s="86"/>
      <c r="R99" s="87" t="str">
        <f t="shared" si="8"/>
        <v/>
      </c>
      <c r="S99" s="87"/>
      <c r="T99" s="88" t="str">
        <f t="shared" si="9"/>
        <v/>
      </c>
      <c r="U99" s="88"/>
    </row>
    <row r="100" spans="2:21">
      <c r="B100" s="19">
        <v>92</v>
      </c>
      <c r="C100" s="85" t="str">
        <f t="shared" si="6"/>
        <v/>
      </c>
      <c r="D100" s="85"/>
      <c r="E100" s="19"/>
      <c r="F100" s="8"/>
      <c r="G100" s="19" t="s">
        <v>4</v>
      </c>
      <c r="H100" s="86"/>
      <c r="I100" s="86"/>
      <c r="J100" s="19"/>
      <c r="K100" s="85" t="str">
        <f t="shared" si="5"/>
        <v/>
      </c>
      <c r="L100" s="85"/>
      <c r="M100" s="6" t="str">
        <f t="shared" si="7"/>
        <v/>
      </c>
      <c r="N100" s="19"/>
      <c r="O100" s="8"/>
      <c r="P100" s="86"/>
      <c r="Q100" s="86"/>
      <c r="R100" s="87" t="str">
        <f t="shared" si="8"/>
        <v/>
      </c>
      <c r="S100" s="87"/>
      <c r="T100" s="88" t="str">
        <f t="shared" si="9"/>
        <v/>
      </c>
      <c r="U100" s="88"/>
    </row>
    <row r="101" spans="2:21">
      <c r="B101" s="19">
        <v>93</v>
      </c>
      <c r="C101" s="85" t="str">
        <f t="shared" si="6"/>
        <v/>
      </c>
      <c r="D101" s="85"/>
      <c r="E101" s="19"/>
      <c r="F101" s="8"/>
      <c r="G101" s="19" t="s">
        <v>3</v>
      </c>
      <c r="H101" s="86"/>
      <c r="I101" s="86"/>
      <c r="J101" s="19"/>
      <c r="K101" s="85" t="str">
        <f t="shared" si="5"/>
        <v/>
      </c>
      <c r="L101" s="85"/>
      <c r="M101" s="6" t="str">
        <f t="shared" si="7"/>
        <v/>
      </c>
      <c r="N101" s="19"/>
      <c r="O101" s="8"/>
      <c r="P101" s="86"/>
      <c r="Q101" s="86"/>
      <c r="R101" s="87" t="str">
        <f t="shared" si="8"/>
        <v/>
      </c>
      <c r="S101" s="87"/>
      <c r="T101" s="88" t="str">
        <f t="shared" si="9"/>
        <v/>
      </c>
      <c r="U101" s="88"/>
    </row>
    <row r="102" spans="2:21">
      <c r="B102" s="19">
        <v>94</v>
      </c>
      <c r="C102" s="85" t="str">
        <f t="shared" si="6"/>
        <v/>
      </c>
      <c r="D102" s="85"/>
      <c r="E102" s="19"/>
      <c r="F102" s="8"/>
      <c r="G102" s="19" t="s">
        <v>3</v>
      </c>
      <c r="H102" s="86"/>
      <c r="I102" s="86"/>
      <c r="J102" s="19"/>
      <c r="K102" s="85" t="str">
        <f t="shared" si="5"/>
        <v/>
      </c>
      <c r="L102" s="85"/>
      <c r="M102" s="6" t="str">
        <f t="shared" si="7"/>
        <v/>
      </c>
      <c r="N102" s="19"/>
      <c r="O102" s="8"/>
      <c r="P102" s="86"/>
      <c r="Q102" s="86"/>
      <c r="R102" s="87" t="str">
        <f t="shared" si="8"/>
        <v/>
      </c>
      <c r="S102" s="87"/>
      <c r="T102" s="88" t="str">
        <f t="shared" si="9"/>
        <v/>
      </c>
      <c r="U102" s="88"/>
    </row>
    <row r="103" spans="2:21">
      <c r="B103" s="19">
        <v>95</v>
      </c>
      <c r="C103" s="85" t="str">
        <f t="shared" si="6"/>
        <v/>
      </c>
      <c r="D103" s="85"/>
      <c r="E103" s="19"/>
      <c r="F103" s="8"/>
      <c r="G103" s="19" t="s">
        <v>3</v>
      </c>
      <c r="H103" s="86"/>
      <c r="I103" s="86"/>
      <c r="J103" s="19"/>
      <c r="K103" s="85" t="str">
        <f t="shared" si="5"/>
        <v/>
      </c>
      <c r="L103" s="85"/>
      <c r="M103" s="6" t="str">
        <f t="shared" si="7"/>
        <v/>
      </c>
      <c r="N103" s="19"/>
      <c r="O103" s="8"/>
      <c r="P103" s="86"/>
      <c r="Q103" s="86"/>
      <c r="R103" s="87" t="str">
        <f t="shared" si="8"/>
        <v/>
      </c>
      <c r="S103" s="87"/>
      <c r="T103" s="88" t="str">
        <f t="shared" si="9"/>
        <v/>
      </c>
      <c r="U103" s="88"/>
    </row>
    <row r="104" spans="2:21">
      <c r="B104" s="19">
        <v>96</v>
      </c>
      <c r="C104" s="85" t="str">
        <f t="shared" si="6"/>
        <v/>
      </c>
      <c r="D104" s="85"/>
      <c r="E104" s="19"/>
      <c r="F104" s="8"/>
      <c r="G104" s="19" t="s">
        <v>4</v>
      </c>
      <c r="H104" s="86"/>
      <c r="I104" s="86"/>
      <c r="J104" s="19"/>
      <c r="K104" s="85" t="str">
        <f t="shared" si="5"/>
        <v/>
      </c>
      <c r="L104" s="85"/>
      <c r="M104" s="6" t="str">
        <f t="shared" si="7"/>
        <v/>
      </c>
      <c r="N104" s="19"/>
      <c r="O104" s="8"/>
      <c r="P104" s="86"/>
      <c r="Q104" s="86"/>
      <c r="R104" s="87" t="str">
        <f t="shared" si="8"/>
        <v/>
      </c>
      <c r="S104" s="87"/>
      <c r="T104" s="88" t="str">
        <f t="shared" si="9"/>
        <v/>
      </c>
      <c r="U104" s="88"/>
    </row>
    <row r="105" spans="2:21">
      <c r="B105" s="19">
        <v>97</v>
      </c>
      <c r="C105" s="85" t="str">
        <f t="shared" si="6"/>
        <v/>
      </c>
      <c r="D105" s="85"/>
      <c r="E105" s="19"/>
      <c r="F105" s="8"/>
      <c r="G105" s="19" t="s">
        <v>3</v>
      </c>
      <c r="H105" s="86"/>
      <c r="I105" s="86"/>
      <c r="J105" s="19"/>
      <c r="K105" s="85" t="str">
        <f t="shared" si="5"/>
        <v/>
      </c>
      <c r="L105" s="85"/>
      <c r="M105" s="6" t="str">
        <f t="shared" si="7"/>
        <v/>
      </c>
      <c r="N105" s="19"/>
      <c r="O105" s="8"/>
      <c r="P105" s="86"/>
      <c r="Q105" s="86"/>
      <c r="R105" s="87" t="str">
        <f t="shared" si="8"/>
        <v/>
      </c>
      <c r="S105" s="87"/>
      <c r="T105" s="88" t="str">
        <f t="shared" si="9"/>
        <v/>
      </c>
      <c r="U105" s="88"/>
    </row>
    <row r="106" spans="2:21">
      <c r="B106" s="19">
        <v>98</v>
      </c>
      <c r="C106" s="85" t="str">
        <f t="shared" si="6"/>
        <v/>
      </c>
      <c r="D106" s="85"/>
      <c r="E106" s="19"/>
      <c r="F106" s="8"/>
      <c r="G106" s="19" t="s">
        <v>4</v>
      </c>
      <c r="H106" s="86"/>
      <c r="I106" s="86"/>
      <c r="J106" s="19"/>
      <c r="K106" s="85" t="str">
        <f t="shared" si="5"/>
        <v/>
      </c>
      <c r="L106" s="85"/>
      <c r="M106" s="6" t="str">
        <f t="shared" si="7"/>
        <v/>
      </c>
      <c r="N106" s="19"/>
      <c r="O106" s="8"/>
      <c r="P106" s="86"/>
      <c r="Q106" s="86"/>
      <c r="R106" s="87" t="str">
        <f t="shared" si="8"/>
        <v/>
      </c>
      <c r="S106" s="87"/>
      <c r="T106" s="88" t="str">
        <f t="shared" si="9"/>
        <v/>
      </c>
      <c r="U106" s="88"/>
    </row>
    <row r="107" spans="2:21">
      <c r="B107" s="19">
        <v>99</v>
      </c>
      <c r="C107" s="85" t="str">
        <f t="shared" si="6"/>
        <v/>
      </c>
      <c r="D107" s="85"/>
      <c r="E107" s="19"/>
      <c r="F107" s="8"/>
      <c r="G107" s="19" t="s">
        <v>4</v>
      </c>
      <c r="H107" s="86"/>
      <c r="I107" s="86"/>
      <c r="J107" s="19"/>
      <c r="K107" s="85" t="str">
        <f t="shared" si="5"/>
        <v/>
      </c>
      <c r="L107" s="85"/>
      <c r="M107" s="6" t="str">
        <f t="shared" si="7"/>
        <v/>
      </c>
      <c r="N107" s="19"/>
      <c r="O107" s="8"/>
      <c r="P107" s="86"/>
      <c r="Q107" s="86"/>
      <c r="R107" s="87" t="str">
        <f t="shared" si="8"/>
        <v/>
      </c>
      <c r="S107" s="87"/>
      <c r="T107" s="88" t="str">
        <f t="shared" si="9"/>
        <v/>
      </c>
      <c r="U107" s="88"/>
    </row>
    <row r="108" spans="2:21">
      <c r="B108" s="19">
        <v>100</v>
      </c>
      <c r="C108" s="85" t="str">
        <f t="shared" si="6"/>
        <v/>
      </c>
      <c r="D108" s="85"/>
      <c r="E108" s="19"/>
      <c r="F108" s="8"/>
      <c r="G108" s="19" t="s">
        <v>3</v>
      </c>
      <c r="H108" s="86"/>
      <c r="I108" s="86"/>
      <c r="J108" s="19"/>
      <c r="K108" s="85" t="str">
        <f t="shared" si="5"/>
        <v/>
      </c>
      <c r="L108" s="85"/>
      <c r="M108" s="6" t="str">
        <f t="shared" si="7"/>
        <v/>
      </c>
      <c r="N108" s="19"/>
      <c r="O108" s="8"/>
      <c r="P108" s="86"/>
      <c r="Q108" s="86"/>
      <c r="R108" s="87" t="str">
        <f t="shared" si="8"/>
        <v/>
      </c>
      <c r="S108" s="87"/>
      <c r="T108" s="88" t="str">
        <f t="shared" si="9"/>
        <v/>
      </c>
      <c r="U108" s="88"/>
    </row>
    <row r="109" spans="2:21">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検証1 </vt:lpstr>
      <vt:lpstr>検証2</vt:lpstr>
      <vt:lpstr>検証3</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阿瀬　和人</cp:lastModifiedBy>
  <cp:revision/>
  <cp:lastPrinted>2015-07-15T10:17:15Z</cp:lastPrinted>
  <dcterms:created xsi:type="dcterms:W3CDTF">2013-10-09T23:04:08Z</dcterms:created>
  <dcterms:modified xsi:type="dcterms:W3CDTF">2019-04-25T04:02:44Z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