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24226"/>
  <mc:AlternateContent xmlns:mc="http://schemas.openxmlformats.org/markup-compatibility/2006">
    <mc:Choice Requires="x15">
      <x15ac:absPath xmlns:x15ac="http://schemas.microsoft.com/office/spreadsheetml/2010/11/ac" url="C:\Users\waga6\Desktop\トレード管理シート2\"/>
    </mc:Choice>
  </mc:AlternateContent>
  <xr:revisionPtr revIDLastSave="0" documentId="13_ncr:1_{FE29BB5B-BE06-45EF-97B7-86446B599AEF}" xr6:coauthVersionLast="43" xr6:coauthVersionMax="43" xr10:uidLastSave="{00000000-0000-0000-0000-000000000000}"/>
  <bookViews>
    <workbookView xWindow="1230" yWindow="285" windowWidth="17820" windowHeight="10515" tabRatio="804" firstSheet="1" activeTab="5" xr2:uid="{00000000-000D-0000-FFFF-FFFF00000000}"/>
  </bookViews>
  <sheets>
    <sheet name="定数" sheetId="29" state="hidden" r:id="rId1"/>
    <sheet name="fib1.27" sheetId="33" r:id="rId2"/>
    <sheet name="fib1.50" sheetId="34" r:id="rId3"/>
    <sheet name="fib2.00" sheetId="35" r:id="rId4"/>
    <sheet name="画像" sheetId="26" r:id="rId5"/>
    <sheet name="気づき" sheetId="9" r:id="rId6"/>
    <sheet name="検証終了通貨" sheetId="10" r:id="rId7"/>
    <sheet name="テンプレ" sheetId="17" state="hidden" r:id="rId8"/>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108" i="35" l="1"/>
  <c r="T108" i="35"/>
  <c r="W108" i="35" s="1"/>
  <c r="V107" i="35"/>
  <c r="T107" i="35"/>
  <c r="V106" i="35"/>
  <c r="T106" i="35"/>
  <c r="W106" i="35" s="1"/>
  <c r="V105" i="35"/>
  <c r="T105" i="35"/>
  <c r="V104" i="35"/>
  <c r="T104" i="35"/>
  <c r="V103" i="35"/>
  <c r="T103" i="35"/>
  <c r="V102" i="35"/>
  <c r="T102" i="35"/>
  <c r="W102" i="35" s="1"/>
  <c r="V101" i="35"/>
  <c r="T101" i="35"/>
  <c r="V100" i="35"/>
  <c r="T100" i="35"/>
  <c r="V99" i="35"/>
  <c r="T99" i="35"/>
  <c r="V98" i="35"/>
  <c r="T98" i="35"/>
  <c r="W98" i="35" s="1"/>
  <c r="V97" i="35"/>
  <c r="T97" i="35"/>
  <c r="V96" i="35"/>
  <c r="T96" i="35"/>
  <c r="V95" i="35"/>
  <c r="T95" i="35"/>
  <c r="V94" i="35"/>
  <c r="T94" i="35"/>
  <c r="W94" i="35" s="1"/>
  <c r="V93" i="35"/>
  <c r="T93" i="35"/>
  <c r="V92" i="35"/>
  <c r="T92" i="35"/>
  <c r="W92" i="35" s="1"/>
  <c r="V91" i="35"/>
  <c r="T91" i="35"/>
  <c r="V90" i="35"/>
  <c r="T90" i="35"/>
  <c r="V89" i="35"/>
  <c r="T89" i="35"/>
  <c r="V88" i="35"/>
  <c r="T88" i="35"/>
  <c r="V87" i="35"/>
  <c r="T87" i="35"/>
  <c r="V86" i="35"/>
  <c r="T86" i="35"/>
  <c r="W86" i="35" s="1"/>
  <c r="V85" i="35"/>
  <c r="T85" i="35"/>
  <c r="V84" i="35"/>
  <c r="T84" i="35"/>
  <c r="V83" i="35"/>
  <c r="T83" i="35"/>
  <c r="W83" i="35" s="1"/>
  <c r="V82" i="35"/>
  <c r="T82" i="35"/>
  <c r="V81" i="35"/>
  <c r="T81" i="35"/>
  <c r="W81" i="35" s="1"/>
  <c r="V80" i="35"/>
  <c r="T80" i="35"/>
  <c r="V79" i="35"/>
  <c r="T79" i="35"/>
  <c r="V78" i="35"/>
  <c r="T78" i="35"/>
  <c r="V77" i="35"/>
  <c r="T77" i="35"/>
  <c r="W77" i="35" s="1"/>
  <c r="V76" i="35"/>
  <c r="T76" i="35"/>
  <c r="V75" i="35"/>
  <c r="T75" i="35"/>
  <c r="W75" i="35" s="1"/>
  <c r="V74" i="35"/>
  <c r="T74" i="35"/>
  <c r="V73" i="35"/>
  <c r="T73" i="35"/>
  <c r="V72" i="35"/>
  <c r="T72" i="35"/>
  <c r="V71" i="35"/>
  <c r="T71" i="35"/>
  <c r="W71" i="35" s="1"/>
  <c r="V70" i="35"/>
  <c r="T70" i="35"/>
  <c r="V69" i="35"/>
  <c r="T69" i="35"/>
  <c r="V68" i="35"/>
  <c r="T68" i="35"/>
  <c r="V67" i="35"/>
  <c r="T67" i="35"/>
  <c r="V66" i="35"/>
  <c r="T66" i="35"/>
  <c r="W66" i="35" s="1"/>
  <c r="V65" i="35"/>
  <c r="T65" i="35"/>
  <c r="V64" i="35"/>
  <c r="T64" i="35"/>
  <c r="V63" i="35"/>
  <c r="T63" i="35"/>
  <c r="V62" i="35"/>
  <c r="T62" i="35"/>
  <c r="V61" i="35"/>
  <c r="T61" i="35"/>
  <c r="V60" i="35"/>
  <c r="T60" i="35"/>
  <c r="V59" i="35"/>
  <c r="T59" i="35"/>
  <c r="W59" i="35" s="1"/>
  <c r="V58" i="35"/>
  <c r="T58" i="35"/>
  <c r="W58" i="35" s="1"/>
  <c r="V57" i="35"/>
  <c r="T57" i="35"/>
  <c r="V56" i="35"/>
  <c r="T56" i="35"/>
  <c r="V55" i="35"/>
  <c r="T55" i="35"/>
  <c r="V54" i="35"/>
  <c r="T54" i="35"/>
  <c r="V53" i="35"/>
  <c r="T53" i="35"/>
  <c r="W53" i="35" s="1"/>
  <c r="V52" i="35"/>
  <c r="T52" i="35"/>
  <c r="V51" i="35"/>
  <c r="T51" i="35"/>
  <c r="W51" i="35" s="1"/>
  <c r="V50" i="35"/>
  <c r="T50" i="35"/>
  <c r="V49" i="35"/>
  <c r="T49" i="35"/>
  <c r="V48" i="35"/>
  <c r="T48" i="35"/>
  <c r="V47" i="35"/>
  <c r="T47" i="35"/>
  <c r="V46" i="35"/>
  <c r="T46" i="35"/>
  <c r="V45" i="35"/>
  <c r="T45" i="35"/>
  <c r="V44" i="35"/>
  <c r="T44" i="35"/>
  <c r="V43" i="35"/>
  <c r="T43" i="35"/>
  <c r="W43" i="35" s="1"/>
  <c r="V42" i="35"/>
  <c r="T42" i="35"/>
  <c r="V41" i="35"/>
  <c r="T41" i="35"/>
  <c r="V40" i="35"/>
  <c r="T40" i="35"/>
  <c r="V39" i="35"/>
  <c r="T39" i="35"/>
  <c r="V38" i="35"/>
  <c r="T38" i="35"/>
  <c r="V37" i="35"/>
  <c r="T37" i="35"/>
  <c r="W37" i="35" s="1"/>
  <c r="V36" i="35"/>
  <c r="T36" i="35"/>
  <c r="V35" i="35"/>
  <c r="T35" i="35"/>
  <c r="W35" i="35" s="1"/>
  <c r="V34" i="35"/>
  <c r="T34" i="35"/>
  <c r="V33" i="35"/>
  <c r="T33" i="35"/>
  <c r="W33" i="35" s="1"/>
  <c r="V32" i="35"/>
  <c r="T32" i="35"/>
  <c r="V31" i="35"/>
  <c r="T31" i="35"/>
  <c r="W31" i="35" s="1"/>
  <c r="V30" i="35"/>
  <c r="T30" i="35"/>
  <c r="V29" i="35"/>
  <c r="T29" i="35"/>
  <c r="W29" i="35" s="1"/>
  <c r="V28" i="35"/>
  <c r="T28" i="35"/>
  <c r="V27" i="35"/>
  <c r="T27" i="35"/>
  <c r="W27" i="35" s="1"/>
  <c r="V26" i="35"/>
  <c r="T26" i="35"/>
  <c r="V25" i="35"/>
  <c r="T25" i="35"/>
  <c r="V24" i="35"/>
  <c r="T24" i="35"/>
  <c r="V23" i="35"/>
  <c r="T23" i="35"/>
  <c r="W23" i="35" s="1"/>
  <c r="W22" i="35"/>
  <c r="T22" i="35"/>
  <c r="V21" i="35"/>
  <c r="T21" i="35"/>
  <c r="W20" i="35"/>
  <c r="T20" i="35"/>
  <c r="T19" i="35"/>
  <c r="W19" i="35" s="1"/>
  <c r="T18" i="35"/>
  <c r="V17" i="35"/>
  <c r="T17" i="35"/>
  <c r="W16" i="35"/>
  <c r="T16" i="35"/>
  <c r="V15" i="35"/>
  <c r="T15" i="35"/>
  <c r="T14" i="35"/>
  <c r="T13" i="35"/>
  <c r="W13" i="35" s="1"/>
  <c r="W14" i="35" s="1"/>
  <c r="T12" i="35"/>
  <c r="T11" i="35"/>
  <c r="W11" i="35" s="1"/>
  <c r="W12" i="35" s="1"/>
  <c r="T10" i="35"/>
  <c r="W10" i="35" s="1"/>
  <c r="W9" i="35"/>
  <c r="T9" i="35"/>
  <c r="M9" i="35"/>
  <c r="C9" i="35"/>
  <c r="K9" i="35" s="1"/>
  <c r="V108" i="34"/>
  <c r="T108" i="34"/>
  <c r="W108" i="34" s="1"/>
  <c r="V107" i="34"/>
  <c r="T107" i="34"/>
  <c r="W107" i="34" s="1"/>
  <c r="V106" i="34"/>
  <c r="T106" i="34"/>
  <c r="W106" i="34" s="1"/>
  <c r="V105" i="34"/>
  <c r="T105" i="34"/>
  <c r="V104" i="34"/>
  <c r="T104" i="34"/>
  <c r="V103" i="34"/>
  <c r="T103" i="34"/>
  <c r="W103" i="34" s="1"/>
  <c r="V102" i="34"/>
  <c r="T102" i="34"/>
  <c r="W102" i="34" s="1"/>
  <c r="V101" i="34"/>
  <c r="T101" i="34"/>
  <c r="V100" i="34"/>
  <c r="T100" i="34"/>
  <c r="V99" i="34"/>
  <c r="T99" i="34"/>
  <c r="V98" i="34"/>
  <c r="T98" i="34"/>
  <c r="W98" i="34" s="1"/>
  <c r="V97" i="34"/>
  <c r="T97" i="34"/>
  <c r="V96" i="34"/>
  <c r="T96" i="34"/>
  <c r="V95" i="34"/>
  <c r="T95" i="34"/>
  <c r="V94" i="34"/>
  <c r="T94" i="34"/>
  <c r="W94" i="34" s="1"/>
  <c r="V93" i="34"/>
  <c r="T93" i="34"/>
  <c r="W93" i="34" s="1"/>
  <c r="V92" i="34"/>
  <c r="T92" i="34"/>
  <c r="V91" i="34"/>
  <c r="T91" i="34"/>
  <c r="W91" i="34" s="1"/>
  <c r="V90" i="34"/>
  <c r="T90" i="34"/>
  <c r="V89" i="34"/>
  <c r="T89" i="34"/>
  <c r="V88" i="34"/>
  <c r="T88" i="34"/>
  <c r="V87" i="34"/>
  <c r="T87" i="34"/>
  <c r="V86" i="34"/>
  <c r="T86" i="34"/>
  <c r="V85" i="34"/>
  <c r="T85" i="34"/>
  <c r="W85" i="34" s="1"/>
  <c r="V84" i="34"/>
  <c r="T84" i="34"/>
  <c r="V83" i="34"/>
  <c r="T83" i="34"/>
  <c r="W83" i="34" s="1"/>
  <c r="V82" i="34"/>
  <c r="T82" i="34"/>
  <c r="V81" i="34"/>
  <c r="T81" i="34"/>
  <c r="W81" i="34" s="1"/>
  <c r="V80" i="34"/>
  <c r="T80" i="34"/>
  <c r="W80" i="34" s="1"/>
  <c r="V79" i="34"/>
  <c r="T79" i="34"/>
  <c r="V78" i="34"/>
  <c r="T78" i="34"/>
  <c r="V77" i="34"/>
  <c r="T77" i="34"/>
  <c r="W77" i="34" s="1"/>
  <c r="V76" i="34"/>
  <c r="T76" i="34"/>
  <c r="W76" i="34" s="1"/>
  <c r="V75" i="34"/>
  <c r="T75" i="34"/>
  <c r="W75" i="34" s="1"/>
  <c r="V74" i="34"/>
  <c r="T74" i="34"/>
  <c r="W74" i="34" s="1"/>
  <c r="V73" i="34"/>
  <c r="T73" i="34"/>
  <c r="V72" i="34"/>
  <c r="T72" i="34"/>
  <c r="W72" i="34" s="1"/>
  <c r="V71" i="34"/>
  <c r="T71" i="34"/>
  <c r="W71" i="34" s="1"/>
  <c r="V70" i="34"/>
  <c r="T70" i="34"/>
  <c r="W70" i="34" s="1"/>
  <c r="V69" i="34"/>
  <c r="T69" i="34"/>
  <c r="V68" i="34"/>
  <c r="T68" i="34"/>
  <c r="W68" i="34" s="1"/>
  <c r="V67" i="34"/>
  <c r="T67" i="34"/>
  <c r="V66" i="34"/>
  <c r="T66" i="34"/>
  <c r="W66" i="34" s="1"/>
  <c r="V65" i="34"/>
  <c r="T65" i="34"/>
  <c r="V64" i="34"/>
  <c r="T64" i="34"/>
  <c r="V63" i="34"/>
  <c r="T63" i="34"/>
  <c r="V62" i="34"/>
  <c r="T62" i="34"/>
  <c r="V61" i="34"/>
  <c r="T61" i="34"/>
  <c r="V60" i="34"/>
  <c r="T60" i="34"/>
  <c r="W60" i="34" s="1"/>
  <c r="V59" i="34"/>
  <c r="T59" i="34"/>
  <c r="V58" i="34"/>
  <c r="T58" i="34"/>
  <c r="W58" i="34" s="1"/>
  <c r="V57" i="34"/>
  <c r="T57" i="34"/>
  <c r="V56" i="34"/>
  <c r="T56" i="34"/>
  <c r="W56" i="34" s="1"/>
  <c r="V55" i="34"/>
  <c r="T55" i="34"/>
  <c r="V54" i="34"/>
  <c r="T54" i="34"/>
  <c r="W54" i="34" s="1"/>
  <c r="V53" i="34"/>
  <c r="T53" i="34"/>
  <c r="W53" i="34" s="1"/>
  <c r="V52" i="34"/>
  <c r="T52" i="34"/>
  <c r="W52" i="34" s="1"/>
  <c r="V51" i="34"/>
  <c r="T51" i="34"/>
  <c r="W51" i="34" s="1"/>
  <c r="V50" i="34"/>
  <c r="T50" i="34"/>
  <c r="V49" i="34"/>
  <c r="T49" i="34"/>
  <c r="V48" i="34"/>
  <c r="T48" i="34"/>
  <c r="W48" i="34" s="1"/>
  <c r="V47" i="34"/>
  <c r="T47" i="34"/>
  <c r="V46" i="34"/>
  <c r="T46" i="34"/>
  <c r="W46" i="34" s="1"/>
  <c r="V45" i="34"/>
  <c r="T45" i="34"/>
  <c r="V44" i="34"/>
  <c r="T44" i="34"/>
  <c r="V43" i="34"/>
  <c r="T43" i="34"/>
  <c r="W43" i="34" s="1"/>
  <c r="V42" i="34"/>
  <c r="T42" i="34"/>
  <c r="W42" i="34" s="1"/>
  <c r="V41" i="34"/>
  <c r="T41" i="34"/>
  <c r="V40" i="34"/>
  <c r="T40" i="34"/>
  <c r="W40" i="34" s="1"/>
  <c r="V39" i="34"/>
  <c r="T39" i="34"/>
  <c r="V38" i="34"/>
  <c r="T38" i="34"/>
  <c r="V37" i="34"/>
  <c r="T37" i="34"/>
  <c r="W37" i="34" s="1"/>
  <c r="V36" i="34"/>
  <c r="T36" i="34"/>
  <c r="V35" i="34"/>
  <c r="T35" i="34"/>
  <c r="W35" i="34" s="1"/>
  <c r="V34" i="34"/>
  <c r="T34" i="34"/>
  <c r="V33" i="34"/>
  <c r="T33" i="34"/>
  <c r="W33" i="34" s="1"/>
  <c r="V32" i="34"/>
  <c r="T32" i="34"/>
  <c r="V31" i="34"/>
  <c r="T31" i="34"/>
  <c r="W31" i="34" s="1"/>
  <c r="V30" i="34"/>
  <c r="T30" i="34"/>
  <c r="V29" i="34"/>
  <c r="T29" i="34"/>
  <c r="W29" i="34" s="1"/>
  <c r="V28" i="34"/>
  <c r="T28" i="34"/>
  <c r="V27" i="34"/>
  <c r="T27" i="34"/>
  <c r="W27" i="34" s="1"/>
  <c r="V26" i="34"/>
  <c r="T26" i="34"/>
  <c r="V25" i="34"/>
  <c r="T25" i="34"/>
  <c r="V24" i="34"/>
  <c r="T24" i="34"/>
  <c r="V23" i="34"/>
  <c r="T23" i="34"/>
  <c r="W23" i="34" s="1"/>
  <c r="W22" i="34"/>
  <c r="T22" i="34"/>
  <c r="V21" i="34"/>
  <c r="T21" i="34"/>
  <c r="W20" i="34"/>
  <c r="T20" i="34"/>
  <c r="T19" i="34"/>
  <c r="W19" i="34" s="1"/>
  <c r="T18" i="34"/>
  <c r="V17" i="34"/>
  <c r="T17" i="34"/>
  <c r="W16" i="34"/>
  <c r="T16" i="34"/>
  <c r="T15" i="34"/>
  <c r="V14" i="34"/>
  <c r="T14" i="34"/>
  <c r="W14" i="34" s="1"/>
  <c r="T13" i="34"/>
  <c r="W13" i="34" s="1"/>
  <c r="V12" i="34"/>
  <c r="T12" i="34"/>
  <c r="T11" i="34"/>
  <c r="W11" i="34" s="1"/>
  <c r="T10" i="34"/>
  <c r="W10" i="34" s="1"/>
  <c r="V9" i="34"/>
  <c r="T9" i="34"/>
  <c r="W9" i="34" s="1"/>
  <c r="K9" i="34"/>
  <c r="M9" i="34" s="1"/>
  <c r="R9" i="34" s="1"/>
  <c r="C9" i="34"/>
  <c r="W15" i="34" l="1"/>
  <c r="W69" i="34"/>
  <c r="W73" i="34"/>
  <c r="W104" i="34"/>
  <c r="W105" i="34" s="1"/>
  <c r="W15" i="35"/>
  <c r="W21" i="35"/>
  <c r="H4" i="35"/>
  <c r="V9" i="35"/>
  <c r="R9" i="35"/>
  <c r="V12" i="35"/>
  <c r="V13" i="35" s="1"/>
  <c r="V14" i="35"/>
  <c r="V16" i="35"/>
  <c r="V18" i="35"/>
  <c r="V19" i="35" s="1"/>
  <c r="V20" i="35"/>
  <c r="V22" i="35"/>
  <c r="W24" i="35"/>
  <c r="W25" i="35" s="1"/>
  <c r="W26" i="35" s="1"/>
  <c r="W28" i="35"/>
  <c r="W32" i="35"/>
  <c r="W36" i="35"/>
  <c r="W40" i="35"/>
  <c r="W41" i="35" s="1"/>
  <c r="W44" i="35"/>
  <c r="W45" i="35" s="1"/>
  <c r="W46" i="35"/>
  <c r="W47" i="35" s="1"/>
  <c r="W17" i="35"/>
  <c r="W18" i="35" s="1"/>
  <c r="W30" i="35"/>
  <c r="W34" i="35"/>
  <c r="W38" i="35"/>
  <c r="W39" i="35" s="1"/>
  <c r="W42" i="35"/>
  <c r="W70" i="35"/>
  <c r="W74" i="35"/>
  <c r="W78" i="35"/>
  <c r="W79" i="35" s="1"/>
  <c r="W82" i="35"/>
  <c r="W48" i="35"/>
  <c r="W49" i="35" s="1"/>
  <c r="W50" i="35" s="1"/>
  <c r="W54" i="35"/>
  <c r="W55" i="35" s="1"/>
  <c r="W67" i="35"/>
  <c r="W52" i="35"/>
  <c r="W56" i="35"/>
  <c r="W57" i="35" s="1"/>
  <c r="W60" i="35"/>
  <c r="W61" i="35" s="1"/>
  <c r="W62" i="35" s="1"/>
  <c r="W63" i="35" s="1"/>
  <c r="W64" i="35" s="1"/>
  <c r="W65" i="35" s="1"/>
  <c r="W68" i="35"/>
  <c r="W69" i="35" s="1"/>
  <c r="W72" i="35"/>
  <c r="W73" i="35" s="1"/>
  <c r="W76" i="35"/>
  <c r="W80" i="35"/>
  <c r="W84" i="35"/>
  <c r="W85" i="35"/>
  <c r="W93" i="35"/>
  <c r="W87" i="35"/>
  <c r="W88" i="35" s="1"/>
  <c r="W89" i="35" s="1"/>
  <c r="W90" i="35" s="1"/>
  <c r="W91" i="35"/>
  <c r="W95" i="35"/>
  <c r="W96" i="35" s="1"/>
  <c r="W97" i="35" s="1"/>
  <c r="W99" i="35"/>
  <c r="W100" i="35" s="1"/>
  <c r="W101" i="35" s="1"/>
  <c r="W103" i="35"/>
  <c r="W104" i="35" s="1"/>
  <c r="W105" i="35" s="1"/>
  <c r="W107" i="35"/>
  <c r="H4" i="34"/>
  <c r="C10" i="34"/>
  <c r="W12" i="34"/>
  <c r="V10" i="34"/>
  <c r="V11" i="34"/>
  <c r="V13" i="34"/>
  <c r="V15" i="34"/>
  <c r="V16" i="34" s="1"/>
  <c r="V18" i="34"/>
  <c r="V19" i="34" s="1"/>
  <c r="V20" i="34" s="1"/>
  <c r="V22" i="34"/>
  <c r="W24" i="34"/>
  <c r="W25" i="34" s="1"/>
  <c r="W26" i="34" s="1"/>
  <c r="W28" i="34"/>
  <c r="W32" i="34"/>
  <c r="W36" i="34"/>
  <c r="W38" i="34"/>
  <c r="W39" i="34" s="1"/>
  <c r="W41" i="34"/>
  <c r="W44" i="34"/>
  <c r="W45" i="34" s="1"/>
  <c r="W47" i="34"/>
  <c r="W49" i="34"/>
  <c r="W50" i="34" s="1"/>
  <c r="W55" i="34"/>
  <c r="W57" i="34"/>
  <c r="W17" i="34"/>
  <c r="W18" i="34" s="1"/>
  <c r="W21" i="34"/>
  <c r="W30" i="34"/>
  <c r="W34" i="34"/>
  <c r="W61" i="34"/>
  <c r="W62" i="34" s="1"/>
  <c r="W63" i="34" s="1"/>
  <c r="W64" i="34" s="1"/>
  <c r="W65" i="34" s="1"/>
  <c r="W67" i="34"/>
  <c r="W78" i="34"/>
  <c r="W79" i="34" s="1"/>
  <c r="W82" i="34"/>
  <c r="W84" i="34"/>
  <c r="W59" i="34"/>
  <c r="W92" i="34"/>
  <c r="W95" i="34"/>
  <c r="W96" i="34" s="1"/>
  <c r="W97" i="34" s="1"/>
  <c r="W99" i="34"/>
  <c r="W100" i="34" s="1"/>
  <c r="W101" i="34" s="1"/>
  <c r="W86" i="34"/>
  <c r="W87" i="34" s="1"/>
  <c r="W88" i="34" s="1"/>
  <c r="W89" i="34" s="1"/>
  <c r="W90" i="34" s="1"/>
  <c r="C9" i="33"/>
  <c r="V108" i="33"/>
  <c r="T108" i="33"/>
  <c r="W108" i="33" s="1"/>
  <c r="M108" i="33"/>
  <c r="K108" i="33"/>
  <c r="V107" i="33"/>
  <c r="T107" i="33"/>
  <c r="W107" i="33" s="1"/>
  <c r="M107" i="33"/>
  <c r="K107" i="33"/>
  <c r="V106" i="33"/>
  <c r="T106" i="33"/>
  <c r="W106" i="33" s="1"/>
  <c r="M106" i="33"/>
  <c r="K106" i="33"/>
  <c r="V105" i="33"/>
  <c r="T105" i="33"/>
  <c r="W105" i="33" s="1"/>
  <c r="R105" i="33"/>
  <c r="C106" i="33" s="1"/>
  <c r="X106" i="33" s="1"/>
  <c r="Y106" i="33" s="1"/>
  <c r="K105" i="33"/>
  <c r="M105" i="33" s="1"/>
  <c r="V104" i="33"/>
  <c r="T104" i="33"/>
  <c r="W104" i="33" s="1"/>
  <c r="M104" i="33"/>
  <c r="K104" i="33"/>
  <c r="V103" i="33"/>
  <c r="T103" i="33"/>
  <c r="W103" i="33" s="1"/>
  <c r="R103" i="33"/>
  <c r="C104" i="33" s="1"/>
  <c r="X104" i="33" s="1"/>
  <c r="Y104" i="33" s="1"/>
  <c r="K103" i="33"/>
  <c r="M103" i="33" s="1"/>
  <c r="V102" i="33"/>
  <c r="T102" i="33"/>
  <c r="W102" i="33" s="1"/>
  <c r="K102" i="33"/>
  <c r="M102" i="33" s="1"/>
  <c r="V101" i="33"/>
  <c r="T101" i="33"/>
  <c r="W101" i="33" s="1"/>
  <c r="M101" i="33"/>
  <c r="K101" i="33"/>
  <c r="V100" i="33"/>
  <c r="T100" i="33"/>
  <c r="W100" i="33" s="1"/>
  <c r="R100" i="33"/>
  <c r="C101" i="33" s="1"/>
  <c r="X101" i="33" s="1"/>
  <c r="Y101" i="33" s="1"/>
  <c r="K100" i="33"/>
  <c r="M100" i="33" s="1"/>
  <c r="V99" i="33"/>
  <c r="T99" i="33"/>
  <c r="W99" i="33" s="1"/>
  <c r="M99" i="33"/>
  <c r="K99" i="33"/>
  <c r="V98" i="33"/>
  <c r="T98" i="33"/>
  <c r="W98" i="33" s="1"/>
  <c r="M98" i="33"/>
  <c r="K98" i="33"/>
  <c r="V97" i="33"/>
  <c r="T97" i="33"/>
  <c r="W97" i="33" s="1"/>
  <c r="K97" i="33"/>
  <c r="M97" i="33" s="1"/>
  <c r="V96" i="33"/>
  <c r="T96" i="33"/>
  <c r="W96" i="33" s="1"/>
  <c r="M96" i="33"/>
  <c r="K96" i="33"/>
  <c r="V95" i="33"/>
  <c r="T95" i="33"/>
  <c r="W95" i="33" s="1"/>
  <c r="R95" i="33"/>
  <c r="C96" i="33" s="1"/>
  <c r="X96" i="33" s="1"/>
  <c r="Y96" i="33" s="1"/>
  <c r="K95" i="33"/>
  <c r="M95" i="33" s="1"/>
  <c r="V94" i="33"/>
  <c r="T94" i="33"/>
  <c r="W94" i="33" s="1"/>
  <c r="K94" i="33"/>
  <c r="M94" i="33" s="1"/>
  <c r="V93" i="33"/>
  <c r="T93" i="33"/>
  <c r="W93" i="33" s="1"/>
  <c r="K93" i="33"/>
  <c r="M93" i="33" s="1"/>
  <c r="V92" i="33"/>
  <c r="T92" i="33"/>
  <c r="W92" i="33" s="1"/>
  <c r="K92" i="33"/>
  <c r="M92" i="33" s="1"/>
  <c r="V91" i="33"/>
  <c r="T91" i="33"/>
  <c r="W91" i="33" s="1"/>
  <c r="M91" i="33"/>
  <c r="K91" i="33"/>
  <c r="V90" i="33"/>
  <c r="T90" i="33"/>
  <c r="W90" i="33" s="1"/>
  <c r="K90" i="33"/>
  <c r="M90" i="33" s="1"/>
  <c r="V89" i="33"/>
  <c r="T89" i="33"/>
  <c r="W89" i="33" s="1"/>
  <c r="K89" i="33"/>
  <c r="M89" i="33" s="1"/>
  <c r="V88" i="33"/>
  <c r="T88" i="33"/>
  <c r="W88" i="33" s="1"/>
  <c r="M88" i="33"/>
  <c r="K88" i="33"/>
  <c r="V87" i="33"/>
  <c r="T87" i="33"/>
  <c r="W87" i="33" s="1"/>
  <c r="R87" i="33"/>
  <c r="C88" i="33" s="1"/>
  <c r="X88" i="33" s="1"/>
  <c r="Y88" i="33" s="1"/>
  <c r="K87" i="33"/>
  <c r="M87" i="33" s="1"/>
  <c r="V86" i="33"/>
  <c r="T86" i="33"/>
  <c r="W86" i="33" s="1"/>
  <c r="R86" i="33"/>
  <c r="C87" i="33" s="1"/>
  <c r="X87" i="33" s="1"/>
  <c r="Y87" i="33" s="1"/>
  <c r="K86" i="33"/>
  <c r="M86" i="33" s="1"/>
  <c r="V85" i="33"/>
  <c r="T85" i="33"/>
  <c r="W85" i="33" s="1"/>
  <c r="M85" i="33"/>
  <c r="K85" i="33"/>
  <c r="V84" i="33"/>
  <c r="T84" i="33"/>
  <c r="W84" i="33" s="1"/>
  <c r="K84" i="33"/>
  <c r="M84" i="33" s="1"/>
  <c r="V83" i="33"/>
  <c r="T83" i="33"/>
  <c r="W83" i="33" s="1"/>
  <c r="M83" i="33"/>
  <c r="K83" i="33"/>
  <c r="V82" i="33"/>
  <c r="T82" i="33"/>
  <c r="W82" i="33" s="1"/>
  <c r="M82" i="33"/>
  <c r="K82" i="33"/>
  <c r="V81" i="33"/>
  <c r="T81" i="33"/>
  <c r="W81" i="33" s="1"/>
  <c r="K81" i="33"/>
  <c r="M81" i="33" s="1"/>
  <c r="V80" i="33"/>
  <c r="T80" i="33"/>
  <c r="W80" i="33" s="1"/>
  <c r="K80" i="33"/>
  <c r="M80" i="33" s="1"/>
  <c r="V79" i="33"/>
  <c r="T79" i="33"/>
  <c r="W79" i="33" s="1"/>
  <c r="R79" i="33"/>
  <c r="C80" i="33" s="1"/>
  <c r="X80" i="33" s="1"/>
  <c r="Y80" i="33" s="1"/>
  <c r="K79" i="33"/>
  <c r="M79" i="33" s="1"/>
  <c r="V78" i="33"/>
  <c r="T78" i="33"/>
  <c r="W78" i="33" s="1"/>
  <c r="R78" i="33"/>
  <c r="C79" i="33" s="1"/>
  <c r="X79" i="33" s="1"/>
  <c r="Y79" i="33" s="1"/>
  <c r="K78" i="33"/>
  <c r="M78" i="33" s="1"/>
  <c r="V77" i="33"/>
  <c r="T77" i="33"/>
  <c r="W77" i="33" s="1"/>
  <c r="M77" i="33"/>
  <c r="K77" i="33"/>
  <c r="V76" i="33"/>
  <c r="T76" i="33"/>
  <c r="W76" i="33" s="1"/>
  <c r="K76" i="33"/>
  <c r="M76" i="33" s="1"/>
  <c r="V75" i="33"/>
  <c r="T75" i="33"/>
  <c r="W75" i="33" s="1"/>
  <c r="M75" i="33"/>
  <c r="K75" i="33"/>
  <c r="V74" i="33"/>
  <c r="T74" i="33"/>
  <c r="W74" i="33" s="1"/>
  <c r="M74" i="33"/>
  <c r="K74" i="33"/>
  <c r="V73" i="33"/>
  <c r="T73" i="33"/>
  <c r="W73" i="33" s="1"/>
  <c r="K73" i="33"/>
  <c r="M73" i="33" s="1"/>
  <c r="V72" i="33"/>
  <c r="T72" i="33"/>
  <c r="W72" i="33" s="1"/>
  <c r="M72" i="33"/>
  <c r="K72" i="33"/>
  <c r="V71" i="33"/>
  <c r="T71" i="33"/>
  <c r="W71" i="33" s="1"/>
  <c r="K71" i="33"/>
  <c r="M71" i="33" s="1"/>
  <c r="V70" i="33"/>
  <c r="T70" i="33"/>
  <c r="W70" i="33" s="1"/>
  <c r="K70" i="33"/>
  <c r="M70" i="33" s="1"/>
  <c r="V69" i="33"/>
  <c r="T69" i="33"/>
  <c r="W69" i="33" s="1"/>
  <c r="M69" i="33"/>
  <c r="K69" i="33"/>
  <c r="V68" i="33"/>
  <c r="T68" i="33"/>
  <c r="W68" i="33" s="1"/>
  <c r="V67" i="33"/>
  <c r="T67" i="33"/>
  <c r="V66" i="33"/>
  <c r="T66" i="33"/>
  <c r="W66" i="33" s="1"/>
  <c r="V65" i="33"/>
  <c r="T65" i="33"/>
  <c r="V64" i="33"/>
  <c r="T64" i="33"/>
  <c r="V63" i="33"/>
  <c r="T63" i="33"/>
  <c r="V62" i="33"/>
  <c r="T62" i="33"/>
  <c r="V61" i="33"/>
  <c r="T61" i="33"/>
  <c r="V60" i="33"/>
  <c r="T60" i="33"/>
  <c r="W60" i="33" s="1"/>
  <c r="V59" i="33"/>
  <c r="T59" i="33"/>
  <c r="W59" i="33" s="1"/>
  <c r="V58" i="33"/>
  <c r="T58" i="33"/>
  <c r="W58" i="33" s="1"/>
  <c r="V57" i="33"/>
  <c r="T57" i="33"/>
  <c r="V56" i="33"/>
  <c r="T56" i="33"/>
  <c r="W56" i="33" s="1"/>
  <c r="V55" i="33"/>
  <c r="T55" i="33"/>
  <c r="W55" i="33" s="1"/>
  <c r="V54" i="33"/>
  <c r="T54" i="33"/>
  <c r="W54" i="33" s="1"/>
  <c r="V53" i="33"/>
  <c r="T53" i="33"/>
  <c r="W53" i="33" s="1"/>
  <c r="V52" i="33"/>
  <c r="T52" i="33"/>
  <c r="W52" i="33" s="1"/>
  <c r="V51" i="33"/>
  <c r="T51" i="33"/>
  <c r="W51" i="33" s="1"/>
  <c r="V50" i="33"/>
  <c r="T50" i="33"/>
  <c r="V49" i="33"/>
  <c r="T49" i="33"/>
  <c r="V48" i="33"/>
  <c r="T48" i="33"/>
  <c r="W48" i="33" s="1"/>
  <c r="V47" i="33"/>
  <c r="T47" i="33"/>
  <c r="W47" i="33" s="1"/>
  <c r="V46" i="33"/>
  <c r="T46" i="33"/>
  <c r="W46" i="33" s="1"/>
  <c r="V45" i="33"/>
  <c r="T45" i="33"/>
  <c r="V44" i="33"/>
  <c r="T44" i="33"/>
  <c r="V43" i="33"/>
  <c r="T43" i="33"/>
  <c r="W43" i="33" s="1"/>
  <c r="V42" i="33"/>
  <c r="T42" i="33"/>
  <c r="W42" i="33" s="1"/>
  <c r="V41" i="33"/>
  <c r="T41" i="33"/>
  <c r="V40" i="33"/>
  <c r="T40" i="33"/>
  <c r="W40" i="33" s="1"/>
  <c r="V39" i="33"/>
  <c r="T39" i="33"/>
  <c r="W39" i="33" s="1"/>
  <c r="V38" i="33"/>
  <c r="T38" i="33"/>
  <c r="V37" i="33"/>
  <c r="T37" i="33"/>
  <c r="W37" i="33" s="1"/>
  <c r="V36" i="33"/>
  <c r="T36" i="33"/>
  <c r="V35" i="33"/>
  <c r="T35" i="33"/>
  <c r="W35" i="33" s="1"/>
  <c r="V34" i="33"/>
  <c r="T34" i="33"/>
  <c r="W34" i="33" s="1"/>
  <c r="V33" i="33"/>
  <c r="T33" i="33"/>
  <c r="W33" i="33" s="1"/>
  <c r="V32" i="33"/>
  <c r="T32" i="33"/>
  <c r="W32" i="33" s="1"/>
  <c r="V31" i="33"/>
  <c r="T31" i="33"/>
  <c r="W31" i="33" s="1"/>
  <c r="V30" i="33"/>
  <c r="T30" i="33"/>
  <c r="W30" i="33" s="1"/>
  <c r="V29" i="33"/>
  <c r="T29" i="33"/>
  <c r="W29" i="33" s="1"/>
  <c r="V28" i="33"/>
  <c r="T28" i="33"/>
  <c r="W28" i="33" s="1"/>
  <c r="V27" i="33"/>
  <c r="T27" i="33"/>
  <c r="W27" i="33" s="1"/>
  <c r="V26" i="33"/>
  <c r="T26" i="33"/>
  <c r="V25" i="33"/>
  <c r="T25" i="33"/>
  <c r="W25" i="33" s="1"/>
  <c r="V24" i="33"/>
  <c r="T24" i="33"/>
  <c r="V23" i="33"/>
  <c r="T23" i="33"/>
  <c r="W23" i="33" s="1"/>
  <c r="T22" i="33"/>
  <c r="T21" i="33"/>
  <c r="V21" i="33" s="1"/>
  <c r="T20" i="33"/>
  <c r="W20" i="33" s="1"/>
  <c r="T19" i="33"/>
  <c r="W19" i="33" s="1"/>
  <c r="T18" i="33"/>
  <c r="T17" i="33"/>
  <c r="W17" i="33" s="1"/>
  <c r="T16" i="33"/>
  <c r="W16" i="33" s="1"/>
  <c r="T15" i="33"/>
  <c r="T14" i="33"/>
  <c r="V14" i="33" s="1"/>
  <c r="T13" i="33"/>
  <c r="V13" i="33" s="1"/>
  <c r="T12" i="33"/>
  <c r="V12" i="33" s="1"/>
  <c r="T11" i="33"/>
  <c r="T10" i="33"/>
  <c r="W10" i="33" s="1"/>
  <c r="T9" i="33"/>
  <c r="W9" i="33" s="1"/>
  <c r="K9" i="33"/>
  <c r="M9" i="33" s="1"/>
  <c r="R10" i="17"/>
  <c r="T10" i="17"/>
  <c r="R11" i="17"/>
  <c r="C12" i="17" s="1"/>
  <c r="T11" i="17"/>
  <c r="R12" i="17"/>
  <c r="C13" i="17" s="1"/>
  <c r="T12" i="17"/>
  <c r="R13" i="17"/>
  <c r="T13" i="17"/>
  <c r="R14" i="17"/>
  <c r="T14" i="17"/>
  <c r="R15" i="17"/>
  <c r="T15" i="17"/>
  <c r="R16" i="17"/>
  <c r="C17" i="17"/>
  <c r="T16" i="17"/>
  <c r="R17" i="17"/>
  <c r="T17" i="17"/>
  <c r="R18" i="17"/>
  <c r="T18" i="17"/>
  <c r="R19" i="17"/>
  <c r="T19" i="17"/>
  <c r="R20" i="17"/>
  <c r="C21" i="17" s="1"/>
  <c r="T20" i="17"/>
  <c r="R21" i="17"/>
  <c r="T21" i="17"/>
  <c r="R22" i="17"/>
  <c r="T22" i="17"/>
  <c r="R23" i="17"/>
  <c r="T23" i="17"/>
  <c r="R24" i="17"/>
  <c r="C25" i="17" s="1"/>
  <c r="T24" i="17"/>
  <c r="R25" i="17"/>
  <c r="T25" i="17"/>
  <c r="R26" i="17"/>
  <c r="T26" i="17"/>
  <c r="R27" i="17"/>
  <c r="T27" i="17"/>
  <c r="R28" i="17"/>
  <c r="C29" i="17" s="1"/>
  <c r="T28" i="17"/>
  <c r="R29" i="17"/>
  <c r="T29" i="17"/>
  <c r="R30" i="17"/>
  <c r="T30" i="17"/>
  <c r="R31" i="17"/>
  <c r="T31" i="17"/>
  <c r="R32" i="17"/>
  <c r="C33" i="17"/>
  <c r="T32" i="17"/>
  <c r="R33" i="17"/>
  <c r="T33" i="17"/>
  <c r="R34" i="17"/>
  <c r="T34" i="17"/>
  <c r="R35" i="17"/>
  <c r="T35" i="17"/>
  <c r="R36" i="17"/>
  <c r="C37" i="17" s="1"/>
  <c r="T36" i="17"/>
  <c r="R37" i="17"/>
  <c r="T37" i="17"/>
  <c r="R38" i="17"/>
  <c r="T38" i="17"/>
  <c r="R39" i="17"/>
  <c r="T39" i="17"/>
  <c r="R40" i="17"/>
  <c r="C41" i="17" s="1"/>
  <c r="T40" i="17"/>
  <c r="R41" i="17"/>
  <c r="T41" i="17"/>
  <c r="R42" i="17"/>
  <c r="T42" i="17"/>
  <c r="R43" i="17"/>
  <c r="T43" i="17"/>
  <c r="R44" i="17"/>
  <c r="C45" i="17" s="1"/>
  <c r="T44" i="17"/>
  <c r="R45" i="17"/>
  <c r="T45" i="17"/>
  <c r="R46" i="17"/>
  <c r="T46" i="17"/>
  <c r="R47" i="17"/>
  <c r="T47" i="17"/>
  <c r="R48" i="17"/>
  <c r="C49" i="17"/>
  <c r="T48" i="17"/>
  <c r="R49" i="17"/>
  <c r="T49" i="17"/>
  <c r="R50" i="17"/>
  <c r="T50" i="17"/>
  <c r="R51" i="17"/>
  <c r="T51" i="17"/>
  <c r="R52" i="17"/>
  <c r="C53" i="17" s="1"/>
  <c r="T52" i="17"/>
  <c r="R53" i="17"/>
  <c r="T53" i="17"/>
  <c r="R54" i="17"/>
  <c r="T54" i="17"/>
  <c r="R55" i="17"/>
  <c r="T55" i="17"/>
  <c r="R56" i="17"/>
  <c r="C57" i="17" s="1"/>
  <c r="T56" i="17"/>
  <c r="R57" i="17"/>
  <c r="T57" i="17"/>
  <c r="R58" i="17"/>
  <c r="T58" i="17"/>
  <c r="R59" i="17"/>
  <c r="T59" i="17"/>
  <c r="R60" i="17"/>
  <c r="C61" i="17" s="1"/>
  <c r="T60" i="17"/>
  <c r="R61" i="17"/>
  <c r="T61" i="17"/>
  <c r="R62" i="17"/>
  <c r="T62" i="17"/>
  <c r="R63" i="17"/>
  <c r="T63" i="17"/>
  <c r="R64" i="17"/>
  <c r="C65" i="17"/>
  <c r="T64" i="17"/>
  <c r="R65" i="17"/>
  <c r="T65" i="17"/>
  <c r="R66" i="17"/>
  <c r="T66" i="17"/>
  <c r="R67" i="17"/>
  <c r="T67" i="17"/>
  <c r="R68" i="17"/>
  <c r="C69" i="17" s="1"/>
  <c r="T68" i="17"/>
  <c r="R69" i="17"/>
  <c r="T69" i="17"/>
  <c r="R70" i="17"/>
  <c r="T70" i="17"/>
  <c r="R71" i="17"/>
  <c r="T71" i="17"/>
  <c r="R72" i="17"/>
  <c r="C73" i="17" s="1"/>
  <c r="T72" i="17"/>
  <c r="R73" i="17"/>
  <c r="T73" i="17"/>
  <c r="R74" i="17"/>
  <c r="T74" i="17"/>
  <c r="R75" i="17"/>
  <c r="C76" i="17" s="1"/>
  <c r="T75" i="17"/>
  <c r="R76" i="17"/>
  <c r="C77" i="17"/>
  <c r="T76" i="17"/>
  <c r="R77" i="17"/>
  <c r="T77" i="17"/>
  <c r="R78" i="17"/>
  <c r="T78" i="17"/>
  <c r="R79" i="17"/>
  <c r="C80" i="17" s="1"/>
  <c r="T79" i="17"/>
  <c r="R80" i="17"/>
  <c r="C81" i="17" s="1"/>
  <c r="T80" i="17"/>
  <c r="R81" i="17"/>
  <c r="C82" i="17" s="1"/>
  <c r="T81" i="17"/>
  <c r="R82" i="17"/>
  <c r="C83" i="17" s="1"/>
  <c r="T82" i="17"/>
  <c r="R83" i="17"/>
  <c r="C84" i="17" s="1"/>
  <c r="T83" i="17"/>
  <c r="R84" i="17"/>
  <c r="C85" i="17"/>
  <c r="T84" i="17"/>
  <c r="R85" i="17"/>
  <c r="C86" i="17" s="1"/>
  <c r="T85" i="17"/>
  <c r="R86" i="17"/>
  <c r="C87" i="17" s="1"/>
  <c r="T86" i="17"/>
  <c r="R87" i="17"/>
  <c r="C88" i="17" s="1"/>
  <c r="T87" i="17"/>
  <c r="R88" i="17"/>
  <c r="C89" i="17" s="1"/>
  <c r="T88" i="17"/>
  <c r="R89" i="17"/>
  <c r="C90" i="17" s="1"/>
  <c r="T89" i="17"/>
  <c r="R90" i="17"/>
  <c r="C91" i="17" s="1"/>
  <c r="T90" i="17"/>
  <c r="R91" i="17"/>
  <c r="C92" i="17" s="1"/>
  <c r="T91" i="17"/>
  <c r="R92" i="17"/>
  <c r="C93" i="17"/>
  <c r="T92" i="17"/>
  <c r="R93" i="17"/>
  <c r="C94" i="17" s="1"/>
  <c r="T93" i="17"/>
  <c r="R94" i="17"/>
  <c r="C95" i="17" s="1"/>
  <c r="T94" i="17"/>
  <c r="R95" i="17"/>
  <c r="C96" i="17" s="1"/>
  <c r="T95" i="17"/>
  <c r="R96" i="17"/>
  <c r="C97" i="17" s="1"/>
  <c r="T96" i="17"/>
  <c r="R97" i="17"/>
  <c r="C98" i="17" s="1"/>
  <c r="T97" i="17"/>
  <c r="R98" i="17"/>
  <c r="C99" i="17" s="1"/>
  <c r="T98" i="17"/>
  <c r="R99" i="17"/>
  <c r="C100" i="17" s="1"/>
  <c r="T99" i="17"/>
  <c r="R100" i="17"/>
  <c r="C101" i="17"/>
  <c r="T100" i="17"/>
  <c r="R101" i="17"/>
  <c r="C102" i="17" s="1"/>
  <c r="T101" i="17"/>
  <c r="R102" i="17"/>
  <c r="C103" i="17" s="1"/>
  <c r="T102" i="17"/>
  <c r="R103" i="17"/>
  <c r="C104" i="17" s="1"/>
  <c r="T103" i="17"/>
  <c r="R104" i="17"/>
  <c r="C105" i="17" s="1"/>
  <c r="T104" i="17"/>
  <c r="R105" i="17"/>
  <c r="C106" i="17" s="1"/>
  <c r="T105" i="17"/>
  <c r="R106" i="17"/>
  <c r="C107" i="17" s="1"/>
  <c r="T106" i="17"/>
  <c r="R107" i="17"/>
  <c r="C108" i="17" s="1"/>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K106" i="17"/>
  <c r="K105" i="17"/>
  <c r="K104" i="17"/>
  <c r="K103" i="17"/>
  <c r="K102" i="17"/>
  <c r="K101" i="17"/>
  <c r="K100" i="17"/>
  <c r="K99" i="17"/>
  <c r="K98" i="17"/>
  <c r="K97" i="17"/>
  <c r="K96" i="17"/>
  <c r="K95" i="17"/>
  <c r="K94" i="17"/>
  <c r="K93" i="17"/>
  <c r="K92" i="17"/>
  <c r="K91" i="17"/>
  <c r="K90" i="17"/>
  <c r="K89" i="17"/>
  <c r="K88" i="17"/>
  <c r="K87" i="17"/>
  <c r="K86" i="17"/>
  <c r="K85" i="17"/>
  <c r="K84" i="17"/>
  <c r="K83" i="17"/>
  <c r="K82" i="17"/>
  <c r="K81" i="17"/>
  <c r="K80" i="17"/>
  <c r="K79" i="17"/>
  <c r="C79" i="17"/>
  <c r="K78" i="17"/>
  <c r="C78" i="17"/>
  <c r="K77" i="17"/>
  <c r="K76" i="17"/>
  <c r="K75" i="17"/>
  <c r="C75" i="17"/>
  <c r="K74" i="17"/>
  <c r="C74" i="17"/>
  <c r="K73" i="17"/>
  <c r="K72" i="17"/>
  <c r="C72" i="17"/>
  <c r="K71" i="17"/>
  <c r="C71" i="17"/>
  <c r="K70" i="17"/>
  <c r="C70" i="17"/>
  <c r="K69" i="17"/>
  <c r="K68" i="17"/>
  <c r="C68" i="17"/>
  <c r="K67" i="17"/>
  <c r="C67" i="17"/>
  <c r="K66" i="17"/>
  <c r="C66" i="17"/>
  <c r="K65" i="17"/>
  <c r="K64" i="17"/>
  <c r="C64" i="17"/>
  <c r="K63" i="17"/>
  <c r="C63" i="17"/>
  <c r="K62" i="17"/>
  <c r="C62" i="17"/>
  <c r="K61" i="17"/>
  <c r="K60" i="17"/>
  <c r="C60" i="17"/>
  <c r="K59" i="17"/>
  <c r="C59" i="17"/>
  <c r="K58" i="17"/>
  <c r="C58" i="17"/>
  <c r="K57" i="17"/>
  <c r="K56" i="17"/>
  <c r="C56" i="17"/>
  <c r="K55" i="17"/>
  <c r="C55" i="17"/>
  <c r="K54" i="17"/>
  <c r="C54" i="17"/>
  <c r="K53" i="17"/>
  <c r="K52" i="17"/>
  <c r="C52" i="17"/>
  <c r="K51" i="17"/>
  <c r="C51" i="17"/>
  <c r="K50" i="17"/>
  <c r="C50" i="17"/>
  <c r="K49" i="17"/>
  <c r="K48" i="17"/>
  <c r="C48" i="17"/>
  <c r="K47" i="17"/>
  <c r="C47" i="17"/>
  <c r="K46" i="17"/>
  <c r="C46" i="17"/>
  <c r="K45" i="17"/>
  <c r="K44" i="17"/>
  <c r="C44" i="17"/>
  <c r="K43" i="17"/>
  <c r="C43" i="17"/>
  <c r="K42" i="17"/>
  <c r="C42" i="17"/>
  <c r="K41" i="17"/>
  <c r="K40" i="17"/>
  <c r="C40" i="17"/>
  <c r="K39" i="17"/>
  <c r="C39" i="17"/>
  <c r="K38" i="17"/>
  <c r="C38" i="17"/>
  <c r="K37" i="17"/>
  <c r="K36" i="17"/>
  <c r="C36" i="17"/>
  <c r="K35" i="17"/>
  <c r="C35" i="17"/>
  <c r="K34" i="17"/>
  <c r="C34" i="17"/>
  <c r="K33" i="17"/>
  <c r="K32" i="17"/>
  <c r="C32" i="17"/>
  <c r="K31" i="17"/>
  <c r="C31" i="17"/>
  <c r="K30" i="17"/>
  <c r="C30" i="17"/>
  <c r="K29" i="17"/>
  <c r="K28" i="17"/>
  <c r="C28" i="17"/>
  <c r="K27" i="17"/>
  <c r="C27" i="17"/>
  <c r="K26" i="17"/>
  <c r="C26" i="17"/>
  <c r="K25" i="17"/>
  <c r="K24" i="17"/>
  <c r="C24" i="17"/>
  <c r="K23" i="17"/>
  <c r="C23" i="17"/>
  <c r="K22" i="17"/>
  <c r="C22" i="17"/>
  <c r="K21" i="17"/>
  <c r="K20" i="17"/>
  <c r="C20" i="17"/>
  <c r="K19" i="17"/>
  <c r="C19" i="17"/>
  <c r="K18" i="17"/>
  <c r="C18" i="17"/>
  <c r="K17" i="17"/>
  <c r="K16" i="17"/>
  <c r="C16" i="17"/>
  <c r="K15" i="17"/>
  <c r="C15" i="17"/>
  <c r="K14" i="17"/>
  <c r="C14" i="17"/>
  <c r="K13" i="17"/>
  <c r="K12" i="17"/>
  <c r="K11" i="17"/>
  <c r="C11" i="17"/>
  <c r="K10" i="17"/>
  <c r="K9" i="17"/>
  <c r="M9" i="17" s="1"/>
  <c r="R9" i="17" s="1"/>
  <c r="L2" i="17"/>
  <c r="V17" i="33"/>
  <c r="W15" i="33"/>
  <c r="V9" i="33"/>
  <c r="V10" i="33"/>
  <c r="V11" i="33" s="1"/>
  <c r="W11" i="33"/>
  <c r="P5" i="35" l="1"/>
  <c r="C10" i="35"/>
  <c r="V10" i="35"/>
  <c r="V11" i="35" s="1"/>
  <c r="P5" i="34"/>
  <c r="L5" i="34"/>
  <c r="X10" i="34"/>
  <c r="K10" i="34"/>
  <c r="M10" i="34" s="1"/>
  <c r="R10" i="34" s="1"/>
  <c r="R108" i="33"/>
  <c r="R107" i="33"/>
  <c r="C108" i="33" s="1"/>
  <c r="X108" i="33" s="1"/>
  <c r="Y108" i="33" s="1"/>
  <c r="R106" i="33"/>
  <c r="C107" i="33" s="1"/>
  <c r="X107" i="33" s="1"/>
  <c r="Y107" i="33" s="1"/>
  <c r="R104" i="33"/>
  <c r="C105" i="33" s="1"/>
  <c r="X105" i="33" s="1"/>
  <c r="Y105" i="33" s="1"/>
  <c r="R102" i="33"/>
  <c r="C103" i="33" s="1"/>
  <c r="X103" i="33" s="1"/>
  <c r="Y103" i="33" s="1"/>
  <c r="R101" i="33"/>
  <c r="C102" i="33" s="1"/>
  <c r="X102" i="33" s="1"/>
  <c r="Y102" i="33" s="1"/>
  <c r="R99" i="33"/>
  <c r="C100" i="33" s="1"/>
  <c r="X100" i="33" s="1"/>
  <c r="Y100" i="33" s="1"/>
  <c r="R98" i="33"/>
  <c r="C99" i="33" s="1"/>
  <c r="X99" i="33" s="1"/>
  <c r="Y99" i="33" s="1"/>
  <c r="R97" i="33"/>
  <c r="C98" i="33" s="1"/>
  <c r="X98" i="33" s="1"/>
  <c r="Y98" i="33" s="1"/>
  <c r="R96" i="33"/>
  <c r="C97" i="33" s="1"/>
  <c r="X97" i="33" s="1"/>
  <c r="Y97" i="33" s="1"/>
  <c r="R94" i="33"/>
  <c r="C95" i="33" s="1"/>
  <c r="X95" i="33" s="1"/>
  <c r="Y95" i="33" s="1"/>
  <c r="R93" i="33"/>
  <c r="C94" i="33" s="1"/>
  <c r="X94" i="33" s="1"/>
  <c r="Y94" i="33" s="1"/>
  <c r="R92" i="33"/>
  <c r="C93" i="33" s="1"/>
  <c r="X93" i="33" s="1"/>
  <c r="Y93" i="33" s="1"/>
  <c r="R91" i="33"/>
  <c r="C92" i="33" s="1"/>
  <c r="X92" i="33" s="1"/>
  <c r="Y92" i="33" s="1"/>
  <c r="R90" i="33"/>
  <c r="C91" i="33" s="1"/>
  <c r="X91" i="33" s="1"/>
  <c r="Y91" i="33" s="1"/>
  <c r="R89" i="33"/>
  <c r="C90" i="33" s="1"/>
  <c r="X90" i="33" s="1"/>
  <c r="Y90" i="33" s="1"/>
  <c r="R88" i="33"/>
  <c r="C89" i="33" s="1"/>
  <c r="X89" i="33" s="1"/>
  <c r="Y89" i="33" s="1"/>
  <c r="R85" i="33"/>
  <c r="C86" i="33" s="1"/>
  <c r="X86" i="33" s="1"/>
  <c r="Y86" i="33" s="1"/>
  <c r="R84" i="33"/>
  <c r="C85" i="33" s="1"/>
  <c r="X85" i="33" s="1"/>
  <c r="Y85" i="33" s="1"/>
  <c r="R83" i="33"/>
  <c r="C84" i="33" s="1"/>
  <c r="X84" i="33" s="1"/>
  <c r="Y84" i="33" s="1"/>
  <c r="R82" i="33"/>
  <c r="C83" i="33" s="1"/>
  <c r="X83" i="33" s="1"/>
  <c r="Y83" i="33" s="1"/>
  <c r="R81" i="33"/>
  <c r="C82" i="33" s="1"/>
  <c r="X82" i="33" s="1"/>
  <c r="Y82" i="33" s="1"/>
  <c r="R80" i="33"/>
  <c r="C81" i="33" s="1"/>
  <c r="X81" i="33" s="1"/>
  <c r="Y81" i="33" s="1"/>
  <c r="R77" i="33"/>
  <c r="C78" i="33" s="1"/>
  <c r="X78" i="33" s="1"/>
  <c r="Y78" i="33" s="1"/>
  <c r="R76" i="33"/>
  <c r="C77" i="33" s="1"/>
  <c r="X77" i="33" s="1"/>
  <c r="Y77" i="33" s="1"/>
  <c r="R75" i="33"/>
  <c r="C76" i="33" s="1"/>
  <c r="X76" i="33" s="1"/>
  <c r="Y76" i="33" s="1"/>
  <c r="R74" i="33"/>
  <c r="C75" i="33" s="1"/>
  <c r="X75" i="33" s="1"/>
  <c r="Y75" i="33" s="1"/>
  <c r="R73" i="33"/>
  <c r="C74" i="33" s="1"/>
  <c r="X74" i="33" s="1"/>
  <c r="Y74" i="33" s="1"/>
  <c r="R72" i="33"/>
  <c r="C73" i="33" s="1"/>
  <c r="X73" i="33" s="1"/>
  <c r="Y73" i="33" s="1"/>
  <c r="R71" i="33"/>
  <c r="C72" i="33" s="1"/>
  <c r="X72" i="33" s="1"/>
  <c r="Y72" i="33" s="1"/>
  <c r="R70" i="33"/>
  <c r="C71" i="33" s="1"/>
  <c r="X71" i="33" s="1"/>
  <c r="Y71" i="33" s="1"/>
  <c r="R69" i="33"/>
  <c r="C70" i="33" s="1"/>
  <c r="X70" i="33" s="1"/>
  <c r="Y70" i="33" s="1"/>
  <c r="P2" i="17"/>
  <c r="V15" i="33"/>
  <c r="V16" i="33" s="1"/>
  <c r="W18" i="33"/>
  <c r="V22" i="33"/>
  <c r="W49" i="33"/>
  <c r="W50" i="33" s="1"/>
  <c r="W57" i="33"/>
  <c r="W67" i="33"/>
  <c r="W24" i="33"/>
  <c r="W26" i="33"/>
  <c r="W36" i="33"/>
  <c r="W38" i="33"/>
  <c r="W41" i="33"/>
  <c r="W44" i="33"/>
  <c r="W45" i="33" s="1"/>
  <c r="W61" i="33"/>
  <c r="W62" i="33" s="1"/>
  <c r="W63" i="33" s="1"/>
  <c r="W64" i="33" s="1"/>
  <c r="W65" i="33" s="1"/>
  <c r="W22" i="33"/>
  <c r="V20" i="33"/>
  <c r="V18" i="33"/>
  <c r="V19" i="33" s="1"/>
  <c r="H4" i="33"/>
  <c r="W13" i="33"/>
  <c r="W14" i="33" s="1"/>
  <c r="R9" i="33"/>
  <c r="G5" i="17"/>
  <c r="T9" i="17"/>
  <c r="H4" i="17" s="1"/>
  <c r="E5" i="17"/>
  <c r="C10" i="17"/>
  <c r="D4" i="17"/>
  <c r="C5" i="17"/>
  <c r="W12" i="33"/>
  <c r="W21" i="33"/>
  <c r="L5" i="35" l="1"/>
  <c r="X10" i="35"/>
  <c r="K10" i="35"/>
  <c r="M10" i="35" s="1"/>
  <c r="R10" i="35" s="1"/>
  <c r="C11" i="34"/>
  <c r="I5" i="17"/>
  <c r="L5" i="33"/>
  <c r="P5" i="33"/>
  <c r="C10" i="33"/>
  <c r="L4" i="17"/>
  <c r="P4" i="17"/>
  <c r="C11" i="35" l="1"/>
  <c r="X11" i="34"/>
  <c r="Y11" i="34" s="1"/>
  <c r="K11" i="34"/>
  <c r="M11" i="34" s="1"/>
  <c r="R11" i="34" s="1"/>
  <c r="X10" i="33"/>
  <c r="K10" i="33"/>
  <c r="M10" i="33" s="1"/>
  <c r="R10" i="33" s="1"/>
  <c r="X11" i="35" l="1"/>
  <c r="Y11" i="35" s="1"/>
  <c r="K11" i="35"/>
  <c r="M11" i="35" s="1"/>
  <c r="R11" i="35" s="1"/>
  <c r="C12" i="34"/>
  <c r="C11" i="33"/>
  <c r="C12" i="35" l="1"/>
  <c r="X12" i="34"/>
  <c r="Y12" i="34" s="1"/>
  <c r="K12" i="34"/>
  <c r="M12" i="34" s="1"/>
  <c r="R12" i="34" s="1"/>
  <c r="X11" i="33"/>
  <c r="Y11" i="33" s="1"/>
  <c r="K11" i="33"/>
  <c r="M11" i="33" s="1"/>
  <c r="R11" i="33" s="1"/>
  <c r="X12" i="35" l="1"/>
  <c r="Y12" i="35" s="1"/>
  <c r="K12" i="35"/>
  <c r="M12" i="35" s="1"/>
  <c r="R12" i="35" s="1"/>
  <c r="C13" i="34"/>
  <c r="C12" i="33"/>
  <c r="C13" i="35" l="1"/>
  <c r="X13" i="34"/>
  <c r="Y13" i="34" s="1"/>
  <c r="K13" i="34"/>
  <c r="M13" i="34" s="1"/>
  <c r="R13" i="34" s="1"/>
  <c r="X12" i="33"/>
  <c r="Y12" i="33" s="1"/>
  <c r="K12" i="33"/>
  <c r="M12" i="33" s="1"/>
  <c r="R12" i="33" s="1"/>
  <c r="K13" i="35" l="1"/>
  <c r="M13" i="35" s="1"/>
  <c r="R13" i="35" s="1"/>
  <c r="X13" i="35"/>
  <c r="Y13" i="35" s="1"/>
  <c r="C14" i="34"/>
  <c r="C13" i="33"/>
  <c r="C14" i="35" l="1"/>
  <c r="X14" i="34"/>
  <c r="Y14" i="34" s="1"/>
  <c r="K14" i="34"/>
  <c r="M14" i="34" s="1"/>
  <c r="R14" i="34" s="1"/>
  <c r="C15" i="34" s="1"/>
  <c r="X13" i="33"/>
  <c r="Y13" i="33" s="1"/>
  <c r="K13" i="33"/>
  <c r="M13" i="33" s="1"/>
  <c r="R13" i="33" s="1"/>
  <c r="X14" i="35" l="1"/>
  <c r="Y14" i="35" s="1"/>
  <c r="K14" i="35"/>
  <c r="M14" i="35" s="1"/>
  <c r="R14" i="35" s="1"/>
  <c r="C15" i="35" s="1"/>
  <c r="X15" i="34"/>
  <c r="Y15" i="34" s="1"/>
  <c r="K15" i="34"/>
  <c r="M15" i="34" s="1"/>
  <c r="R15" i="34" s="1"/>
  <c r="C16" i="34" s="1"/>
  <c r="C14" i="33"/>
  <c r="K15" i="35" l="1"/>
  <c r="M15" i="35" s="1"/>
  <c r="R15" i="35" s="1"/>
  <c r="C16" i="35" s="1"/>
  <c r="X15" i="35"/>
  <c r="Y15" i="35" s="1"/>
  <c r="X16" i="34"/>
  <c r="Y16" i="34" s="1"/>
  <c r="K16" i="34"/>
  <c r="M16" i="34" s="1"/>
  <c r="R16" i="34" s="1"/>
  <c r="C17" i="34" s="1"/>
  <c r="X14" i="33"/>
  <c r="Y14" i="33" s="1"/>
  <c r="K14" i="33"/>
  <c r="M14" i="33" s="1"/>
  <c r="R14" i="33" s="1"/>
  <c r="X16" i="35" l="1"/>
  <c r="Y16" i="35" s="1"/>
  <c r="K16" i="35"/>
  <c r="M16" i="35" s="1"/>
  <c r="R16" i="35" s="1"/>
  <c r="C17" i="35" s="1"/>
  <c r="X17" i="34"/>
  <c r="Y17" i="34" s="1"/>
  <c r="K17" i="34"/>
  <c r="M17" i="34" s="1"/>
  <c r="R17" i="34" s="1"/>
  <c r="C18" i="34" s="1"/>
  <c r="C15" i="33"/>
  <c r="X17" i="35" l="1"/>
  <c r="Y17" i="35" s="1"/>
  <c r="K17" i="35"/>
  <c r="M17" i="35" s="1"/>
  <c r="R17" i="35" s="1"/>
  <c r="C18" i="35" s="1"/>
  <c r="X18" i="34"/>
  <c r="Y18" i="34" s="1"/>
  <c r="K18" i="34"/>
  <c r="M18" i="34" s="1"/>
  <c r="R18" i="34" s="1"/>
  <c r="C19" i="34" s="1"/>
  <c r="X15" i="33"/>
  <c r="Y15" i="33" s="1"/>
  <c r="K15" i="33"/>
  <c r="M15" i="33" s="1"/>
  <c r="R15" i="33" s="1"/>
  <c r="C16" i="33" s="1"/>
  <c r="X18" i="35" l="1"/>
  <c r="Y18" i="35" s="1"/>
  <c r="K18" i="35"/>
  <c r="M18" i="35" s="1"/>
  <c r="R18" i="35" s="1"/>
  <c r="C19" i="35" s="1"/>
  <c r="X19" i="34"/>
  <c r="Y19" i="34" s="1"/>
  <c r="K19" i="34"/>
  <c r="M19" i="34" s="1"/>
  <c r="R19" i="34" s="1"/>
  <c r="C20" i="34" s="1"/>
  <c r="X16" i="33"/>
  <c r="Y16" i="33" s="1"/>
  <c r="K16" i="33"/>
  <c r="M16" i="33" s="1"/>
  <c r="R16" i="33" s="1"/>
  <c r="C17" i="33" s="1"/>
  <c r="X19" i="35" l="1"/>
  <c r="Y19" i="35" s="1"/>
  <c r="K19" i="35"/>
  <c r="M19" i="35" s="1"/>
  <c r="R19" i="35" s="1"/>
  <c r="C20" i="35" s="1"/>
  <c r="X20" i="34"/>
  <c r="Y20" i="34" s="1"/>
  <c r="K20" i="34"/>
  <c r="M20" i="34" s="1"/>
  <c r="R20" i="34" s="1"/>
  <c r="C21" i="34" s="1"/>
  <c r="X17" i="33"/>
  <c r="Y17" i="33" s="1"/>
  <c r="K17" i="33"/>
  <c r="M17" i="33" s="1"/>
  <c r="R17" i="33" s="1"/>
  <c r="C18" i="33" s="1"/>
  <c r="X20" i="35" l="1"/>
  <c r="Y20" i="35" s="1"/>
  <c r="K20" i="35"/>
  <c r="M20" i="35" s="1"/>
  <c r="R20" i="35" s="1"/>
  <c r="C21" i="35" s="1"/>
  <c r="X21" i="34"/>
  <c r="Y21" i="34" s="1"/>
  <c r="K21" i="34"/>
  <c r="M21" i="34" s="1"/>
  <c r="R21" i="34" s="1"/>
  <c r="C22" i="34" s="1"/>
  <c r="X18" i="33"/>
  <c r="Y18" i="33" s="1"/>
  <c r="K18" i="33"/>
  <c r="M18" i="33" s="1"/>
  <c r="R18" i="33" s="1"/>
  <c r="C19" i="33" s="1"/>
  <c r="X21" i="35" l="1"/>
  <c r="Y21" i="35" s="1"/>
  <c r="K21" i="35"/>
  <c r="M21" i="35" s="1"/>
  <c r="R21" i="35" s="1"/>
  <c r="C22" i="35" s="1"/>
  <c r="X22" i="34"/>
  <c r="Y22" i="34" s="1"/>
  <c r="K22" i="34"/>
  <c r="M22" i="34" s="1"/>
  <c r="R22" i="34" s="1"/>
  <c r="C23" i="34" s="1"/>
  <c r="X19" i="33"/>
  <c r="Y19" i="33" s="1"/>
  <c r="K19" i="33"/>
  <c r="M19" i="33" s="1"/>
  <c r="R19" i="33" s="1"/>
  <c r="C20" i="33" s="1"/>
  <c r="X22" i="35" l="1"/>
  <c r="Y22" i="35" s="1"/>
  <c r="K22" i="35"/>
  <c r="M22" i="35" s="1"/>
  <c r="R22" i="35" s="1"/>
  <c r="C23" i="35" s="1"/>
  <c r="X23" i="34"/>
  <c r="Y23" i="34" s="1"/>
  <c r="K23" i="34"/>
  <c r="M23" i="34" s="1"/>
  <c r="R23" i="34" s="1"/>
  <c r="C24" i="34" s="1"/>
  <c r="X20" i="33"/>
  <c r="Y20" i="33" s="1"/>
  <c r="K20" i="33"/>
  <c r="M20" i="33" s="1"/>
  <c r="R20" i="33" s="1"/>
  <c r="C21" i="33" s="1"/>
  <c r="X23" i="35" l="1"/>
  <c r="Y23" i="35" s="1"/>
  <c r="K23" i="35"/>
  <c r="M23" i="35" s="1"/>
  <c r="R23" i="35" s="1"/>
  <c r="C24" i="35" s="1"/>
  <c r="X24" i="34"/>
  <c r="Y24" i="34" s="1"/>
  <c r="K24" i="34"/>
  <c r="M24" i="34" s="1"/>
  <c r="R24" i="34" s="1"/>
  <c r="C25" i="34" s="1"/>
  <c r="X21" i="33"/>
  <c r="Y21" i="33" s="1"/>
  <c r="K21" i="33"/>
  <c r="M21" i="33" s="1"/>
  <c r="R21" i="33" s="1"/>
  <c r="C22" i="33" s="1"/>
  <c r="X24" i="35" l="1"/>
  <c r="Y24" i="35" s="1"/>
  <c r="K24" i="35"/>
  <c r="M24" i="35" s="1"/>
  <c r="R24" i="35" s="1"/>
  <c r="C25" i="35" s="1"/>
  <c r="X25" i="34"/>
  <c r="Y25" i="34" s="1"/>
  <c r="K25" i="34"/>
  <c r="M25" i="34" s="1"/>
  <c r="R25" i="34" s="1"/>
  <c r="C26" i="34" s="1"/>
  <c r="X22" i="33"/>
  <c r="Y22" i="33" s="1"/>
  <c r="K22" i="33"/>
  <c r="M22" i="33" s="1"/>
  <c r="R22" i="33" s="1"/>
  <c r="C23" i="33" s="1"/>
  <c r="X25" i="35" l="1"/>
  <c r="Y25" i="35" s="1"/>
  <c r="K25" i="35"/>
  <c r="M25" i="35" s="1"/>
  <c r="R25" i="35" s="1"/>
  <c r="C26" i="35" s="1"/>
  <c r="X26" i="34"/>
  <c r="Y26" i="34" s="1"/>
  <c r="K26" i="34"/>
  <c r="M26" i="34" s="1"/>
  <c r="R26" i="34" s="1"/>
  <c r="C27" i="34" s="1"/>
  <c r="X23" i="33"/>
  <c r="Y23" i="33" s="1"/>
  <c r="K23" i="33"/>
  <c r="M23" i="33" s="1"/>
  <c r="R23" i="33" s="1"/>
  <c r="C24" i="33" s="1"/>
  <c r="X26" i="35" l="1"/>
  <c r="Y26" i="35" s="1"/>
  <c r="K26" i="35"/>
  <c r="M26" i="35" s="1"/>
  <c r="R26" i="35" s="1"/>
  <c r="C27" i="35" s="1"/>
  <c r="X27" i="34"/>
  <c r="Y27" i="34" s="1"/>
  <c r="K27" i="34"/>
  <c r="M27" i="34" s="1"/>
  <c r="R27" i="34" s="1"/>
  <c r="C28" i="34" s="1"/>
  <c r="X24" i="33"/>
  <c r="Y24" i="33" s="1"/>
  <c r="K24" i="33"/>
  <c r="M24" i="33" s="1"/>
  <c r="R24" i="33" s="1"/>
  <c r="C25" i="33" s="1"/>
  <c r="X27" i="35" l="1"/>
  <c r="Y27" i="35" s="1"/>
  <c r="K27" i="35"/>
  <c r="M27" i="35" s="1"/>
  <c r="R27" i="35" s="1"/>
  <c r="C28" i="35" s="1"/>
  <c r="X28" i="34"/>
  <c r="Y28" i="34" s="1"/>
  <c r="K28" i="34"/>
  <c r="M28" i="34" s="1"/>
  <c r="R28" i="34" s="1"/>
  <c r="C29" i="34" s="1"/>
  <c r="X25" i="33"/>
  <c r="Y25" i="33" s="1"/>
  <c r="K25" i="33"/>
  <c r="M25" i="33" s="1"/>
  <c r="R25" i="33" s="1"/>
  <c r="C26" i="33" s="1"/>
  <c r="X28" i="35" l="1"/>
  <c r="Y28" i="35" s="1"/>
  <c r="K28" i="35"/>
  <c r="M28" i="35" s="1"/>
  <c r="R28" i="35" s="1"/>
  <c r="C29" i="35" s="1"/>
  <c r="X29" i="34"/>
  <c r="Y29" i="34" s="1"/>
  <c r="K29" i="34"/>
  <c r="M29" i="34" s="1"/>
  <c r="R29" i="34" s="1"/>
  <c r="C30" i="34" s="1"/>
  <c r="X26" i="33"/>
  <c r="Y26" i="33" s="1"/>
  <c r="K26" i="33"/>
  <c r="M26" i="33" s="1"/>
  <c r="R26" i="33" s="1"/>
  <c r="C27" i="33" s="1"/>
  <c r="X29" i="35" l="1"/>
  <c r="Y29" i="35" s="1"/>
  <c r="K29" i="35"/>
  <c r="M29" i="35" s="1"/>
  <c r="R29" i="35" s="1"/>
  <c r="C30" i="35" s="1"/>
  <c r="X30" i="34"/>
  <c r="Y30" i="34" s="1"/>
  <c r="K30" i="34"/>
  <c r="M30" i="34" s="1"/>
  <c r="R30" i="34" s="1"/>
  <c r="C31" i="34" s="1"/>
  <c r="X27" i="33"/>
  <c r="Y27" i="33" s="1"/>
  <c r="K27" i="33"/>
  <c r="M27" i="33" s="1"/>
  <c r="R27" i="33" s="1"/>
  <c r="C28" i="33" s="1"/>
  <c r="X30" i="35" l="1"/>
  <c r="Y30" i="35" s="1"/>
  <c r="K30" i="35"/>
  <c r="M30" i="35" s="1"/>
  <c r="R30" i="35" s="1"/>
  <c r="C31" i="35" s="1"/>
  <c r="X31" i="34"/>
  <c r="Y31" i="34" s="1"/>
  <c r="K31" i="34"/>
  <c r="M31" i="34" s="1"/>
  <c r="R31" i="34" s="1"/>
  <c r="C32" i="34" s="1"/>
  <c r="X28" i="33"/>
  <c r="Y28" i="33" s="1"/>
  <c r="K28" i="33"/>
  <c r="M28" i="33" s="1"/>
  <c r="R28" i="33" s="1"/>
  <c r="C29" i="33" s="1"/>
  <c r="X31" i="35" l="1"/>
  <c r="Y31" i="35" s="1"/>
  <c r="K31" i="35"/>
  <c r="M31" i="35" s="1"/>
  <c r="R31" i="35" s="1"/>
  <c r="C32" i="35" s="1"/>
  <c r="X32" i="34"/>
  <c r="Y32" i="34" s="1"/>
  <c r="K32" i="34"/>
  <c r="M32" i="34" s="1"/>
  <c r="R32" i="34" s="1"/>
  <c r="C33" i="34" s="1"/>
  <c r="X29" i="33"/>
  <c r="Y29" i="33" s="1"/>
  <c r="K29" i="33"/>
  <c r="M29" i="33" s="1"/>
  <c r="R29" i="33" s="1"/>
  <c r="C30" i="33" s="1"/>
  <c r="X32" i="35" l="1"/>
  <c r="Y32" i="35" s="1"/>
  <c r="K32" i="35"/>
  <c r="M32" i="35" s="1"/>
  <c r="R32" i="35" s="1"/>
  <c r="C33" i="35" s="1"/>
  <c r="X33" i="34"/>
  <c r="Y33" i="34" s="1"/>
  <c r="K33" i="34"/>
  <c r="M33" i="34" s="1"/>
  <c r="R33" i="34" s="1"/>
  <c r="C34" i="34" s="1"/>
  <c r="X30" i="33"/>
  <c r="Y30" i="33" s="1"/>
  <c r="K30" i="33"/>
  <c r="M30" i="33" s="1"/>
  <c r="R30" i="33" s="1"/>
  <c r="C31" i="33" s="1"/>
  <c r="X33" i="35" l="1"/>
  <c r="Y33" i="35" s="1"/>
  <c r="K33" i="35"/>
  <c r="M33" i="35" s="1"/>
  <c r="R33" i="35" s="1"/>
  <c r="C34" i="35" s="1"/>
  <c r="X34" i="34"/>
  <c r="Y34" i="34" s="1"/>
  <c r="K34" i="34"/>
  <c r="M34" i="34" s="1"/>
  <c r="R34" i="34" s="1"/>
  <c r="C35" i="34" s="1"/>
  <c r="X31" i="33"/>
  <c r="Y31" i="33" s="1"/>
  <c r="K31" i="33"/>
  <c r="M31" i="33" s="1"/>
  <c r="R31" i="33" s="1"/>
  <c r="C32" i="33" s="1"/>
  <c r="X34" i="35" l="1"/>
  <c r="Y34" i="35" s="1"/>
  <c r="K34" i="35"/>
  <c r="M34" i="35" s="1"/>
  <c r="R34" i="35" s="1"/>
  <c r="C35" i="35" s="1"/>
  <c r="X35" i="34"/>
  <c r="Y35" i="34" s="1"/>
  <c r="K35" i="34"/>
  <c r="M35" i="34" s="1"/>
  <c r="R35" i="34" s="1"/>
  <c r="C36" i="34" s="1"/>
  <c r="X32" i="33"/>
  <c r="Y32" i="33" s="1"/>
  <c r="K32" i="33"/>
  <c r="M32" i="33" s="1"/>
  <c r="R32" i="33" s="1"/>
  <c r="C33" i="33" s="1"/>
  <c r="X35" i="35" l="1"/>
  <c r="Y35" i="35" s="1"/>
  <c r="K35" i="35"/>
  <c r="M35" i="35" s="1"/>
  <c r="R35" i="35" s="1"/>
  <c r="C36" i="35" s="1"/>
  <c r="X36" i="34"/>
  <c r="Y36" i="34" s="1"/>
  <c r="K36" i="34"/>
  <c r="M36" i="34" s="1"/>
  <c r="R36" i="34" s="1"/>
  <c r="C37" i="34" s="1"/>
  <c r="X33" i="33"/>
  <c r="Y33" i="33" s="1"/>
  <c r="K33" i="33"/>
  <c r="M33" i="33" s="1"/>
  <c r="R33" i="33" s="1"/>
  <c r="C34" i="33" s="1"/>
  <c r="X36" i="35" l="1"/>
  <c r="Y36" i="35" s="1"/>
  <c r="K36" i="35"/>
  <c r="M36" i="35" s="1"/>
  <c r="R36" i="35" s="1"/>
  <c r="C37" i="35" s="1"/>
  <c r="X37" i="34"/>
  <c r="Y37" i="34" s="1"/>
  <c r="K37" i="34"/>
  <c r="M37" i="34" s="1"/>
  <c r="R37" i="34" s="1"/>
  <c r="C38" i="34" s="1"/>
  <c r="X34" i="33"/>
  <c r="Y34" i="33" s="1"/>
  <c r="K34" i="33"/>
  <c r="M34" i="33" s="1"/>
  <c r="R34" i="33" s="1"/>
  <c r="C35" i="33" s="1"/>
  <c r="X37" i="35" l="1"/>
  <c r="Y37" i="35" s="1"/>
  <c r="K37" i="35"/>
  <c r="M37" i="35" s="1"/>
  <c r="R37" i="35" s="1"/>
  <c r="C38" i="35" s="1"/>
  <c r="X38" i="34"/>
  <c r="Y38" i="34" s="1"/>
  <c r="K38" i="34"/>
  <c r="M38" i="34" s="1"/>
  <c r="R38" i="34" s="1"/>
  <c r="C39" i="34" s="1"/>
  <c r="X35" i="33"/>
  <c r="Y35" i="33" s="1"/>
  <c r="K35" i="33"/>
  <c r="M35" i="33" s="1"/>
  <c r="R35" i="33" s="1"/>
  <c r="C36" i="33" s="1"/>
  <c r="X38" i="35" l="1"/>
  <c r="Y38" i="35" s="1"/>
  <c r="K38" i="35"/>
  <c r="M38" i="35" s="1"/>
  <c r="R38" i="35" s="1"/>
  <c r="C39" i="35" s="1"/>
  <c r="X39" i="34"/>
  <c r="Y39" i="34" s="1"/>
  <c r="K39" i="34"/>
  <c r="M39" i="34" s="1"/>
  <c r="R39" i="34" s="1"/>
  <c r="C40" i="34" s="1"/>
  <c r="X36" i="33"/>
  <c r="Y36" i="33" s="1"/>
  <c r="K36" i="33"/>
  <c r="M36" i="33" s="1"/>
  <c r="R36" i="33" s="1"/>
  <c r="C37" i="33" s="1"/>
  <c r="X39" i="35" l="1"/>
  <c r="Y39" i="35" s="1"/>
  <c r="K39" i="35"/>
  <c r="M39" i="35" s="1"/>
  <c r="R39" i="35" s="1"/>
  <c r="C40" i="35" s="1"/>
  <c r="X40" i="34"/>
  <c r="Y40" i="34" s="1"/>
  <c r="K40" i="34"/>
  <c r="M40" i="34" s="1"/>
  <c r="R40" i="34" s="1"/>
  <c r="C41" i="34" s="1"/>
  <c r="X37" i="33"/>
  <c r="Y37" i="33" s="1"/>
  <c r="K37" i="33"/>
  <c r="M37" i="33" s="1"/>
  <c r="R37" i="33" s="1"/>
  <c r="C38" i="33" s="1"/>
  <c r="X40" i="35" l="1"/>
  <c r="Y40" i="35" s="1"/>
  <c r="K40" i="35"/>
  <c r="M40" i="35" s="1"/>
  <c r="R40" i="35" s="1"/>
  <c r="C41" i="35" s="1"/>
  <c r="X41" i="34"/>
  <c r="Y41" i="34" s="1"/>
  <c r="K41" i="34"/>
  <c r="M41" i="34" s="1"/>
  <c r="R41" i="34" s="1"/>
  <c r="C42" i="34" s="1"/>
  <c r="X38" i="33"/>
  <c r="Y38" i="33" s="1"/>
  <c r="K38" i="33"/>
  <c r="M38" i="33" s="1"/>
  <c r="R38" i="33" s="1"/>
  <c r="C39" i="33" s="1"/>
  <c r="X41" i="35" l="1"/>
  <c r="Y41" i="35" s="1"/>
  <c r="K41" i="35"/>
  <c r="M41" i="35" s="1"/>
  <c r="R41" i="35" s="1"/>
  <c r="C42" i="35" s="1"/>
  <c r="X42" i="34"/>
  <c r="Y42" i="34" s="1"/>
  <c r="K42" i="34"/>
  <c r="M42" i="34" s="1"/>
  <c r="R42" i="34" s="1"/>
  <c r="C43" i="34" s="1"/>
  <c r="X39" i="33"/>
  <c r="Y39" i="33" s="1"/>
  <c r="K39" i="33"/>
  <c r="M39" i="33" s="1"/>
  <c r="R39" i="33" s="1"/>
  <c r="C40" i="33" s="1"/>
  <c r="X42" i="35" l="1"/>
  <c r="Y42" i="35" s="1"/>
  <c r="K42" i="35"/>
  <c r="M42" i="35" s="1"/>
  <c r="R42" i="35" s="1"/>
  <c r="C43" i="35" s="1"/>
  <c r="X43" i="34"/>
  <c r="Y43" i="34" s="1"/>
  <c r="K43" i="34"/>
  <c r="M43" i="34" s="1"/>
  <c r="R43" i="34" s="1"/>
  <c r="C44" i="34" s="1"/>
  <c r="X40" i="33"/>
  <c r="Y40" i="33" s="1"/>
  <c r="K40" i="33"/>
  <c r="M40" i="33" s="1"/>
  <c r="R40" i="33" s="1"/>
  <c r="C41" i="33" s="1"/>
  <c r="X43" i="35" l="1"/>
  <c r="Y43" i="35" s="1"/>
  <c r="K43" i="35"/>
  <c r="M43" i="35" s="1"/>
  <c r="R43" i="35" s="1"/>
  <c r="C44" i="35" s="1"/>
  <c r="X44" i="34"/>
  <c r="Y44" i="34" s="1"/>
  <c r="K44" i="34"/>
  <c r="M44" i="34" s="1"/>
  <c r="R44" i="34" s="1"/>
  <c r="C45" i="34" s="1"/>
  <c r="X41" i="33"/>
  <c r="Y41" i="33" s="1"/>
  <c r="K41" i="33"/>
  <c r="M41" i="33" s="1"/>
  <c r="R41" i="33" s="1"/>
  <c r="C42" i="33" s="1"/>
  <c r="X44" i="35" l="1"/>
  <c r="Y44" i="35" s="1"/>
  <c r="K44" i="35"/>
  <c r="M44" i="35" s="1"/>
  <c r="R44" i="35" s="1"/>
  <c r="C45" i="35" s="1"/>
  <c r="X45" i="34"/>
  <c r="Y45" i="34" s="1"/>
  <c r="K45" i="34"/>
  <c r="M45" i="34" s="1"/>
  <c r="R45" i="34" s="1"/>
  <c r="C46" i="34" s="1"/>
  <c r="X42" i="33"/>
  <c r="Y42" i="33" s="1"/>
  <c r="K42" i="33"/>
  <c r="M42" i="33" s="1"/>
  <c r="R42" i="33" s="1"/>
  <c r="C43" i="33" s="1"/>
  <c r="X45" i="35" l="1"/>
  <c r="Y45" i="35" s="1"/>
  <c r="K45" i="35"/>
  <c r="M45" i="35" s="1"/>
  <c r="R45" i="35" s="1"/>
  <c r="C46" i="35" s="1"/>
  <c r="X46" i="34"/>
  <c r="Y46" i="34" s="1"/>
  <c r="K46" i="34"/>
  <c r="M46" i="34" s="1"/>
  <c r="R46" i="34" s="1"/>
  <c r="C47" i="34" s="1"/>
  <c r="X43" i="33"/>
  <c r="Y43" i="33" s="1"/>
  <c r="K43" i="33"/>
  <c r="M43" i="33" s="1"/>
  <c r="R43" i="33" s="1"/>
  <c r="C44" i="33" s="1"/>
  <c r="X46" i="35" l="1"/>
  <c r="Y46" i="35" s="1"/>
  <c r="K46" i="35"/>
  <c r="M46" i="35" s="1"/>
  <c r="R46" i="35" s="1"/>
  <c r="C47" i="35" s="1"/>
  <c r="X47" i="34"/>
  <c r="Y47" i="34" s="1"/>
  <c r="K47" i="34"/>
  <c r="M47" i="34" s="1"/>
  <c r="R47" i="34" s="1"/>
  <c r="C48" i="34" s="1"/>
  <c r="X44" i="33"/>
  <c r="Y44" i="33" s="1"/>
  <c r="K44" i="33"/>
  <c r="M44" i="33" s="1"/>
  <c r="R44" i="33" s="1"/>
  <c r="C45" i="33" s="1"/>
  <c r="X47" i="35" l="1"/>
  <c r="Y47" i="35" s="1"/>
  <c r="K47" i="35"/>
  <c r="M47" i="35" s="1"/>
  <c r="R47" i="35" s="1"/>
  <c r="C48" i="35" s="1"/>
  <c r="X48" i="34"/>
  <c r="Y48" i="34" s="1"/>
  <c r="K48" i="34"/>
  <c r="M48" i="34" s="1"/>
  <c r="R48" i="34" s="1"/>
  <c r="C49" i="34" s="1"/>
  <c r="X45" i="33"/>
  <c r="Y45" i="33" s="1"/>
  <c r="K45" i="33"/>
  <c r="M45" i="33" s="1"/>
  <c r="R45" i="33" s="1"/>
  <c r="C46" i="33" s="1"/>
  <c r="X48" i="35" l="1"/>
  <c r="Y48" i="35" s="1"/>
  <c r="K48" i="35"/>
  <c r="M48" i="35" s="1"/>
  <c r="R48" i="35" s="1"/>
  <c r="C49" i="35" s="1"/>
  <c r="X49" i="34"/>
  <c r="Y49" i="34" s="1"/>
  <c r="K49" i="34"/>
  <c r="M49" i="34" s="1"/>
  <c r="R49" i="34" s="1"/>
  <c r="C50" i="34" s="1"/>
  <c r="X46" i="33"/>
  <c r="Y46" i="33" s="1"/>
  <c r="K46" i="33"/>
  <c r="M46" i="33" s="1"/>
  <c r="R46" i="33" s="1"/>
  <c r="C47" i="33" s="1"/>
  <c r="X49" i="35" l="1"/>
  <c r="Y49" i="35" s="1"/>
  <c r="K49" i="35"/>
  <c r="M49" i="35" s="1"/>
  <c r="R49" i="35" s="1"/>
  <c r="C50" i="35" s="1"/>
  <c r="X50" i="34"/>
  <c r="Y50" i="34" s="1"/>
  <c r="K50" i="34"/>
  <c r="M50" i="34" s="1"/>
  <c r="R50" i="34" s="1"/>
  <c r="C51" i="34" s="1"/>
  <c r="X47" i="33"/>
  <c r="Y47" i="33" s="1"/>
  <c r="K47" i="33"/>
  <c r="M47" i="33" s="1"/>
  <c r="R47" i="33" s="1"/>
  <c r="C48" i="33" s="1"/>
  <c r="X50" i="35" l="1"/>
  <c r="Y50" i="35" s="1"/>
  <c r="K50" i="35"/>
  <c r="M50" i="35" s="1"/>
  <c r="R50" i="35" s="1"/>
  <c r="C51" i="35" s="1"/>
  <c r="X51" i="34"/>
  <c r="Y51" i="34" s="1"/>
  <c r="K51" i="34"/>
  <c r="M51" i="34" s="1"/>
  <c r="R51" i="34" s="1"/>
  <c r="C52" i="34" s="1"/>
  <c r="X48" i="33"/>
  <c r="Y48" i="33" s="1"/>
  <c r="K48" i="33"/>
  <c r="M48" i="33" s="1"/>
  <c r="R48" i="33" s="1"/>
  <c r="C49" i="33" s="1"/>
  <c r="X51" i="35" l="1"/>
  <c r="Y51" i="35" s="1"/>
  <c r="K51" i="35"/>
  <c r="M51" i="35" s="1"/>
  <c r="R51" i="35" s="1"/>
  <c r="C52" i="35" s="1"/>
  <c r="X52" i="34"/>
  <c r="Y52" i="34" s="1"/>
  <c r="K52" i="34"/>
  <c r="M52" i="34" s="1"/>
  <c r="R52" i="34" s="1"/>
  <c r="C53" i="34" s="1"/>
  <c r="X49" i="33"/>
  <c r="Y49" i="33" s="1"/>
  <c r="K49" i="33"/>
  <c r="M49" i="33" s="1"/>
  <c r="R49" i="33" s="1"/>
  <c r="C50" i="33" s="1"/>
  <c r="X52" i="35" l="1"/>
  <c r="Y52" i="35" s="1"/>
  <c r="K52" i="35"/>
  <c r="M52" i="35" s="1"/>
  <c r="R52" i="35" s="1"/>
  <c r="C53" i="35" s="1"/>
  <c r="X53" i="34"/>
  <c r="Y53" i="34" s="1"/>
  <c r="K53" i="34"/>
  <c r="M53" i="34" s="1"/>
  <c r="R53" i="34" s="1"/>
  <c r="C54" i="34" s="1"/>
  <c r="X50" i="33"/>
  <c r="Y50" i="33" s="1"/>
  <c r="K50" i="33"/>
  <c r="M50" i="33" s="1"/>
  <c r="R50" i="33" s="1"/>
  <c r="C51" i="33" s="1"/>
  <c r="X53" i="35" l="1"/>
  <c r="Y53" i="35" s="1"/>
  <c r="K53" i="35"/>
  <c r="M53" i="35" s="1"/>
  <c r="R53" i="35" s="1"/>
  <c r="C54" i="35" s="1"/>
  <c r="X54" i="34"/>
  <c r="Y54" i="34" s="1"/>
  <c r="K54" i="34"/>
  <c r="M54" i="34" s="1"/>
  <c r="R54" i="34" s="1"/>
  <c r="C55" i="34" s="1"/>
  <c r="X51" i="33"/>
  <c r="Y51" i="33" s="1"/>
  <c r="K51" i="33"/>
  <c r="M51" i="33" s="1"/>
  <c r="R51" i="33" s="1"/>
  <c r="C52" i="33" s="1"/>
  <c r="X54" i="35" l="1"/>
  <c r="Y54" i="35" s="1"/>
  <c r="K54" i="35"/>
  <c r="M54" i="35" s="1"/>
  <c r="R54" i="35" s="1"/>
  <c r="C55" i="35" s="1"/>
  <c r="X55" i="34"/>
  <c r="Y55" i="34" s="1"/>
  <c r="K55" i="34"/>
  <c r="M55" i="34" s="1"/>
  <c r="R55" i="34" s="1"/>
  <c r="C56" i="34" s="1"/>
  <c r="X52" i="33"/>
  <c r="Y52" i="33" s="1"/>
  <c r="K52" i="33"/>
  <c r="M52" i="33" s="1"/>
  <c r="R52" i="33" s="1"/>
  <c r="C53" i="33" s="1"/>
  <c r="X55" i="35" l="1"/>
  <c r="Y55" i="35" s="1"/>
  <c r="K55" i="35"/>
  <c r="M55" i="35" s="1"/>
  <c r="R55" i="35" s="1"/>
  <c r="C56" i="35" s="1"/>
  <c r="X56" i="34"/>
  <c r="Y56" i="34" s="1"/>
  <c r="K56" i="34"/>
  <c r="M56" i="34" s="1"/>
  <c r="R56" i="34" s="1"/>
  <c r="C57" i="34" s="1"/>
  <c r="X53" i="33"/>
  <c r="Y53" i="33" s="1"/>
  <c r="K53" i="33"/>
  <c r="M53" i="33" s="1"/>
  <c r="R53" i="33" s="1"/>
  <c r="C54" i="33" s="1"/>
  <c r="X56" i="35" l="1"/>
  <c r="Y56" i="35" s="1"/>
  <c r="K56" i="35"/>
  <c r="M56" i="35" s="1"/>
  <c r="R56" i="35" s="1"/>
  <c r="C57" i="35" s="1"/>
  <c r="X57" i="34"/>
  <c r="Y57" i="34" s="1"/>
  <c r="K57" i="34"/>
  <c r="M57" i="34" s="1"/>
  <c r="R57" i="34" s="1"/>
  <c r="C58" i="34" s="1"/>
  <c r="X54" i="33"/>
  <c r="Y54" i="33" s="1"/>
  <c r="K54" i="33"/>
  <c r="M54" i="33" s="1"/>
  <c r="R54" i="33" s="1"/>
  <c r="C55" i="33" s="1"/>
  <c r="X57" i="35" l="1"/>
  <c r="Y57" i="35" s="1"/>
  <c r="K57" i="35"/>
  <c r="M57" i="35" s="1"/>
  <c r="R57" i="35" s="1"/>
  <c r="C58" i="35" s="1"/>
  <c r="X58" i="34"/>
  <c r="Y58" i="34" s="1"/>
  <c r="K58" i="34"/>
  <c r="M58" i="34" s="1"/>
  <c r="R58" i="34" s="1"/>
  <c r="C59" i="34" s="1"/>
  <c r="X55" i="33"/>
  <c r="Y55" i="33" s="1"/>
  <c r="K55" i="33"/>
  <c r="M55" i="33" s="1"/>
  <c r="R55" i="33" s="1"/>
  <c r="C56" i="33" s="1"/>
  <c r="X58" i="35" l="1"/>
  <c r="Y58" i="35" s="1"/>
  <c r="K58" i="35"/>
  <c r="M58" i="35" s="1"/>
  <c r="R58" i="35" s="1"/>
  <c r="C59" i="35" s="1"/>
  <c r="X59" i="34"/>
  <c r="Y59" i="34" s="1"/>
  <c r="K59" i="34"/>
  <c r="M59" i="34" s="1"/>
  <c r="R59" i="34" s="1"/>
  <c r="C60" i="34" s="1"/>
  <c r="X56" i="33"/>
  <c r="Y56" i="33" s="1"/>
  <c r="K56" i="33"/>
  <c r="M56" i="33" s="1"/>
  <c r="R56" i="33" s="1"/>
  <c r="C57" i="33" s="1"/>
  <c r="X59" i="35" l="1"/>
  <c r="Y59" i="35" s="1"/>
  <c r="K59" i="35"/>
  <c r="M59" i="35" s="1"/>
  <c r="R59" i="35" s="1"/>
  <c r="C60" i="35" s="1"/>
  <c r="X60" i="34"/>
  <c r="Y60" i="34" s="1"/>
  <c r="K60" i="34"/>
  <c r="M60" i="34" s="1"/>
  <c r="R60" i="34" s="1"/>
  <c r="C61" i="34" s="1"/>
  <c r="X57" i="33"/>
  <c r="Y57" i="33" s="1"/>
  <c r="K57" i="33"/>
  <c r="M57" i="33" s="1"/>
  <c r="R57" i="33" s="1"/>
  <c r="C58" i="33" s="1"/>
  <c r="X60" i="35" l="1"/>
  <c r="Y60" i="35" s="1"/>
  <c r="K60" i="35"/>
  <c r="M60" i="35" s="1"/>
  <c r="R60" i="35" s="1"/>
  <c r="C61" i="35" s="1"/>
  <c r="X61" i="34"/>
  <c r="Y61" i="34" s="1"/>
  <c r="K61" i="34"/>
  <c r="M61" i="34" s="1"/>
  <c r="R61" i="34" s="1"/>
  <c r="C62" i="34" s="1"/>
  <c r="X58" i="33"/>
  <c r="Y58" i="33" s="1"/>
  <c r="K58" i="33"/>
  <c r="M58" i="33" s="1"/>
  <c r="R58" i="33" s="1"/>
  <c r="C59" i="33" s="1"/>
  <c r="X61" i="35" l="1"/>
  <c r="Y61" i="35" s="1"/>
  <c r="K61" i="35"/>
  <c r="M61" i="35" s="1"/>
  <c r="R61" i="35" s="1"/>
  <c r="C62" i="35" s="1"/>
  <c r="X62" i="34"/>
  <c r="Y62" i="34" s="1"/>
  <c r="K62" i="34"/>
  <c r="M62" i="34" s="1"/>
  <c r="R62" i="34" s="1"/>
  <c r="C63" i="34" s="1"/>
  <c r="X59" i="33"/>
  <c r="Y59" i="33" s="1"/>
  <c r="K59" i="33"/>
  <c r="M59" i="33" s="1"/>
  <c r="R59" i="33" s="1"/>
  <c r="C60" i="33" s="1"/>
  <c r="X62" i="35" l="1"/>
  <c r="Y62" i="35" s="1"/>
  <c r="K62" i="35"/>
  <c r="M62" i="35" s="1"/>
  <c r="R62" i="35" s="1"/>
  <c r="C63" i="35" s="1"/>
  <c r="X63" i="34"/>
  <c r="Y63" i="34" s="1"/>
  <c r="K63" i="34"/>
  <c r="M63" i="34" s="1"/>
  <c r="R63" i="34" s="1"/>
  <c r="C64" i="34" s="1"/>
  <c r="X60" i="33"/>
  <c r="Y60" i="33" s="1"/>
  <c r="K60" i="33"/>
  <c r="M60" i="33" s="1"/>
  <c r="R60" i="33" s="1"/>
  <c r="C61" i="33" s="1"/>
  <c r="X63" i="35" l="1"/>
  <c r="Y63" i="35" s="1"/>
  <c r="K63" i="35"/>
  <c r="M63" i="35" s="1"/>
  <c r="R63" i="35" s="1"/>
  <c r="C64" i="35" s="1"/>
  <c r="X64" i="34"/>
  <c r="Y64" i="34" s="1"/>
  <c r="K64" i="34"/>
  <c r="M64" i="34" s="1"/>
  <c r="R64" i="34" s="1"/>
  <c r="C65" i="34" s="1"/>
  <c r="X61" i="33"/>
  <c r="Y61" i="33" s="1"/>
  <c r="K61" i="33"/>
  <c r="M61" i="33" s="1"/>
  <c r="R61" i="33" s="1"/>
  <c r="C62" i="33" s="1"/>
  <c r="X64" i="35" l="1"/>
  <c r="Y64" i="35" s="1"/>
  <c r="K64" i="35"/>
  <c r="M64" i="35" s="1"/>
  <c r="R64" i="35" s="1"/>
  <c r="C65" i="35" s="1"/>
  <c r="X65" i="34"/>
  <c r="Y65" i="34" s="1"/>
  <c r="K65" i="34"/>
  <c r="M65" i="34" s="1"/>
  <c r="R65" i="34" s="1"/>
  <c r="C66" i="34" s="1"/>
  <c r="X62" i="33"/>
  <c r="Y62" i="33" s="1"/>
  <c r="K62" i="33"/>
  <c r="M62" i="33" s="1"/>
  <c r="R62" i="33" s="1"/>
  <c r="C63" i="33" s="1"/>
  <c r="X65" i="35" l="1"/>
  <c r="Y65" i="35" s="1"/>
  <c r="K65" i="35"/>
  <c r="M65" i="35" s="1"/>
  <c r="R65" i="35" s="1"/>
  <c r="C66" i="35" s="1"/>
  <c r="X66" i="34"/>
  <c r="Y66" i="34" s="1"/>
  <c r="K66" i="34"/>
  <c r="M66" i="34" s="1"/>
  <c r="R66" i="34" s="1"/>
  <c r="C67" i="34" s="1"/>
  <c r="X63" i="33"/>
  <c r="Y63" i="33" s="1"/>
  <c r="K63" i="33"/>
  <c r="M63" i="33" s="1"/>
  <c r="R63" i="33" s="1"/>
  <c r="C64" i="33" s="1"/>
  <c r="X66" i="35" l="1"/>
  <c r="Y66" i="35" s="1"/>
  <c r="K66" i="35"/>
  <c r="M66" i="35" s="1"/>
  <c r="R66" i="35" s="1"/>
  <c r="C67" i="35" s="1"/>
  <c r="X67" i="34"/>
  <c r="Y67" i="34" s="1"/>
  <c r="K67" i="34"/>
  <c r="M67" i="34" s="1"/>
  <c r="R67" i="34" s="1"/>
  <c r="C68" i="34" s="1"/>
  <c r="X64" i="33"/>
  <c r="Y64" i="33" s="1"/>
  <c r="K64" i="33"/>
  <c r="M64" i="33" s="1"/>
  <c r="R64" i="33" s="1"/>
  <c r="C65" i="33" s="1"/>
  <c r="X67" i="35" l="1"/>
  <c r="Y67" i="35" s="1"/>
  <c r="K67" i="35"/>
  <c r="M67" i="35" s="1"/>
  <c r="R67" i="35" s="1"/>
  <c r="C68" i="35" s="1"/>
  <c r="X68" i="34"/>
  <c r="Y68" i="34" s="1"/>
  <c r="K68" i="34"/>
  <c r="M68" i="34" s="1"/>
  <c r="R68" i="34" s="1"/>
  <c r="C69" i="34" s="1"/>
  <c r="X65" i="33"/>
  <c r="Y65" i="33" s="1"/>
  <c r="K65" i="33"/>
  <c r="M65" i="33" s="1"/>
  <c r="R65" i="33" s="1"/>
  <c r="C66" i="33" s="1"/>
  <c r="X68" i="35" l="1"/>
  <c r="Y68" i="35" s="1"/>
  <c r="K68" i="35"/>
  <c r="M68" i="35" s="1"/>
  <c r="R68" i="35" s="1"/>
  <c r="C69" i="35" s="1"/>
  <c r="X69" i="34"/>
  <c r="Y69" i="34" s="1"/>
  <c r="K69" i="34"/>
  <c r="M69" i="34" s="1"/>
  <c r="R69" i="34" s="1"/>
  <c r="C70" i="34" s="1"/>
  <c r="X66" i="33"/>
  <c r="Y66" i="33" s="1"/>
  <c r="K66" i="33"/>
  <c r="M66" i="33" s="1"/>
  <c r="R66" i="33" s="1"/>
  <c r="C67" i="33" s="1"/>
  <c r="X69" i="35" l="1"/>
  <c r="Y69" i="35" s="1"/>
  <c r="K69" i="35"/>
  <c r="M69" i="35" s="1"/>
  <c r="R69" i="35" s="1"/>
  <c r="C70" i="35" s="1"/>
  <c r="X70" i="34"/>
  <c r="Y70" i="34" s="1"/>
  <c r="K70" i="34"/>
  <c r="M70" i="34" s="1"/>
  <c r="R70" i="34" s="1"/>
  <c r="C71" i="34" s="1"/>
  <c r="X67" i="33"/>
  <c r="Y67" i="33" s="1"/>
  <c r="K67" i="33"/>
  <c r="M67" i="33" s="1"/>
  <c r="R67" i="33" s="1"/>
  <c r="C68" i="33" s="1"/>
  <c r="X70" i="35" l="1"/>
  <c r="Y70" i="35" s="1"/>
  <c r="K70" i="35"/>
  <c r="M70" i="35" s="1"/>
  <c r="R70" i="35" s="1"/>
  <c r="C71" i="35" s="1"/>
  <c r="X71" i="34"/>
  <c r="Y71" i="34" s="1"/>
  <c r="K71" i="34"/>
  <c r="M71" i="34" s="1"/>
  <c r="R71" i="34" s="1"/>
  <c r="C72" i="34" s="1"/>
  <c r="X68" i="33"/>
  <c r="Y68" i="33" s="1"/>
  <c r="K68" i="33"/>
  <c r="M68" i="33" s="1"/>
  <c r="R68" i="33" s="1"/>
  <c r="X71" i="35" l="1"/>
  <c r="Y71" i="35" s="1"/>
  <c r="K71" i="35"/>
  <c r="M71" i="35" s="1"/>
  <c r="R71" i="35" s="1"/>
  <c r="C72" i="35" s="1"/>
  <c r="X72" i="34"/>
  <c r="Y72" i="34" s="1"/>
  <c r="K72" i="34"/>
  <c r="M72" i="34" s="1"/>
  <c r="R72" i="34" s="1"/>
  <c r="C73" i="34" s="1"/>
  <c r="C69" i="33"/>
  <c r="X69" i="33" s="1"/>
  <c r="Y69" i="33" s="1"/>
  <c r="P4" i="33" s="1"/>
  <c r="D4" i="33"/>
  <c r="P2" i="33" s="1"/>
  <c r="E5" i="33"/>
  <c r="C5" i="33"/>
  <c r="G5" i="33"/>
  <c r="X72" i="35" l="1"/>
  <c r="Y72" i="35" s="1"/>
  <c r="K72" i="35"/>
  <c r="M72" i="35" s="1"/>
  <c r="R72" i="35" s="1"/>
  <c r="C73" i="35" s="1"/>
  <c r="X73" i="34"/>
  <c r="Y73" i="34" s="1"/>
  <c r="K73" i="34"/>
  <c r="M73" i="34" s="1"/>
  <c r="R73" i="34" s="1"/>
  <c r="C74" i="34" s="1"/>
  <c r="I5" i="33"/>
  <c r="X73" i="35" l="1"/>
  <c r="Y73" i="35" s="1"/>
  <c r="K73" i="35"/>
  <c r="M73" i="35" s="1"/>
  <c r="R73" i="35" s="1"/>
  <c r="C74" i="35" s="1"/>
  <c r="X74" i="34"/>
  <c r="Y74" i="34" s="1"/>
  <c r="K74" i="34"/>
  <c r="M74" i="34" s="1"/>
  <c r="R74" i="34" s="1"/>
  <c r="C75" i="34" s="1"/>
  <c r="X74" i="35" l="1"/>
  <c r="Y74" i="35" s="1"/>
  <c r="K74" i="35"/>
  <c r="M74" i="35" s="1"/>
  <c r="R74" i="35" s="1"/>
  <c r="C75" i="35" s="1"/>
  <c r="X75" i="34"/>
  <c r="Y75" i="34" s="1"/>
  <c r="K75" i="34"/>
  <c r="M75" i="34" s="1"/>
  <c r="R75" i="34" s="1"/>
  <c r="C76" i="34" s="1"/>
  <c r="X75" i="35" l="1"/>
  <c r="Y75" i="35" s="1"/>
  <c r="K75" i="35"/>
  <c r="M75" i="35" s="1"/>
  <c r="R75" i="35" s="1"/>
  <c r="C76" i="35" s="1"/>
  <c r="X76" i="34"/>
  <c r="Y76" i="34" s="1"/>
  <c r="K76" i="34"/>
  <c r="M76" i="34" s="1"/>
  <c r="R76" i="34" s="1"/>
  <c r="C77" i="34" s="1"/>
  <c r="X76" i="35" l="1"/>
  <c r="Y76" i="35" s="1"/>
  <c r="K76" i="35"/>
  <c r="M76" i="35" s="1"/>
  <c r="R76" i="35" s="1"/>
  <c r="C77" i="35" s="1"/>
  <c r="X77" i="34"/>
  <c r="Y77" i="34" s="1"/>
  <c r="K77" i="34"/>
  <c r="M77" i="34" s="1"/>
  <c r="R77" i="34" s="1"/>
  <c r="C78" i="34" s="1"/>
  <c r="X77" i="35" l="1"/>
  <c r="Y77" i="35" s="1"/>
  <c r="K77" i="35"/>
  <c r="M77" i="35" s="1"/>
  <c r="R77" i="35" s="1"/>
  <c r="C78" i="35" s="1"/>
  <c r="X78" i="34"/>
  <c r="Y78" i="34" s="1"/>
  <c r="K78" i="34"/>
  <c r="M78" i="34" s="1"/>
  <c r="R78" i="34" s="1"/>
  <c r="C79" i="34" s="1"/>
  <c r="X78" i="35" l="1"/>
  <c r="Y78" i="35" s="1"/>
  <c r="K78" i="35"/>
  <c r="M78" i="35" s="1"/>
  <c r="R78" i="35" s="1"/>
  <c r="C79" i="35" s="1"/>
  <c r="X79" i="34"/>
  <c r="Y79" i="34" s="1"/>
  <c r="K79" i="34"/>
  <c r="M79" i="34" s="1"/>
  <c r="R79" i="34" s="1"/>
  <c r="C80" i="34" s="1"/>
  <c r="X79" i="35" l="1"/>
  <c r="Y79" i="35" s="1"/>
  <c r="K79" i="35"/>
  <c r="M79" i="35" s="1"/>
  <c r="R79" i="35" s="1"/>
  <c r="C80" i="35" s="1"/>
  <c r="X80" i="34"/>
  <c r="Y80" i="34" s="1"/>
  <c r="K80" i="34"/>
  <c r="M80" i="34" s="1"/>
  <c r="R80" i="34" s="1"/>
  <c r="C81" i="34" s="1"/>
  <c r="X80" i="35" l="1"/>
  <c r="Y80" i="35" s="1"/>
  <c r="K80" i="35"/>
  <c r="M80" i="35" s="1"/>
  <c r="R80" i="35" s="1"/>
  <c r="C81" i="35" s="1"/>
  <c r="X81" i="34"/>
  <c r="Y81" i="34" s="1"/>
  <c r="K81" i="34"/>
  <c r="M81" i="34" s="1"/>
  <c r="R81" i="34" s="1"/>
  <c r="C82" i="34" s="1"/>
  <c r="X81" i="35" l="1"/>
  <c r="Y81" i="35" s="1"/>
  <c r="K81" i="35"/>
  <c r="M81" i="35" s="1"/>
  <c r="R81" i="35" s="1"/>
  <c r="C82" i="35" s="1"/>
  <c r="X82" i="34"/>
  <c r="Y82" i="34" s="1"/>
  <c r="K82" i="34"/>
  <c r="M82" i="34" s="1"/>
  <c r="R82" i="34" s="1"/>
  <c r="C83" i="34" s="1"/>
  <c r="X82" i="35" l="1"/>
  <c r="Y82" i="35" s="1"/>
  <c r="K82" i="35"/>
  <c r="M82" i="35" s="1"/>
  <c r="R82" i="35" s="1"/>
  <c r="C83" i="35" s="1"/>
  <c r="X83" i="34"/>
  <c r="Y83" i="34" s="1"/>
  <c r="K83" i="34"/>
  <c r="M83" i="34" s="1"/>
  <c r="R83" i="34" s="1"/>
  <c r="C84" i="34" s="1"/>
  <c r="X83" i="35" l="1"/>
  <c r="Y83" i="35" s="1"/>
  <c r="K83" i="35"/>
  <c r="M83" i="35" s="1"/>
  <c r="R83" i="35" s="1"/>
  <c r="C84" i="35" s="1"/>
  <c r="X84" i="34"/>
  <c r="Y84" i="34" s="1"/>
  <c r="K84" i="34"/>
  <c r="M84" i="34" s="1"/>
  <c r="R84" i="34" s="1"/>
  <c r="C85" i="34" s="1"/>
  <c r="X84" i="35" l="1"/>
  <c r="Y84" i="35" s="1"/>
  <c r="K84" i="35"/>
  <c r="M84" i="35" s="1"/>
  <c r="R84" i="35" s="1"/>
  <c r="C85" i="35" s="1"/>
  <c r="X85" i="34"/>
  <c r="Y85" i="34" s="1"/>
  <c r="K85" i="34"/>
  <c r="M85" i="34" s="1"/>
  <c r="R85" i="34" s="1"/>
  <c r="C86" i="34" s="1"/>
  <c r="X85" i="35" l="1"/>
  <c r="Y85" i="35" s="1"/>
  <c r="K85" i="35"/>
  <c r="M85" i="35" s="1"/>
  <c r="R85" i="35" s="1"/>
  <c r="C86" i="35" s="1"/>
  <c r="X86" i="34"/>
  <c r="Y86" i="34" s="1"/>
  <c r="K86" i="34"/>
  <c r="M86" i="34" s="1"/>
  <c r="R86" i="34" s="1"/>
  <c r="C87" i="34" s="1"/>
  <c r="X86" i="35" l="1"/>
  <c r="Y86" i="35" s="1"/>
  <c r="K86" i="35"/>
  <c r="M86" i="35" s="1"/>
  <c r="R86" i="35" s="1"/>
  <c r="C87" i="35" s="1"/>
  <c r="X87" i="34"/>
  <c r="Y87" i="34" s="1"/>
  <c r="K87" i="34"/>
  <c r="M87" i="34" s="1"/>
  <c r="R87" i="34" s="1"/>
  <c r="C88" i="34" s="1"/>
  <c r="X87" i="35" l="1"/>
  <c r="Y87" i="35" s="1"/>
  <c r="K87" i="35"/>
  <c r="M87" i="35" s="1"/>
  <c r="R87" i="35" s="1"/>
  <c r="C88" i="35" s="1"/>
  <c r="X88" i="34"/>
  <c r="Y88" i="34" s="1"/>
  <c r="K88" i="34"/>
  <c r="M88" i="34" s="1"/>
  <c r="R88" i="34" s="1"/>
  <c r="C89" i="34" s="1"/>
  <c r="X88" i="35" l="1"/>
  <c r="Y88" i="35" s="1"/>
  <c r="K88" i="35"/>
  <c r="M88" i="35" s="1"/>
  <c r="R88" i="35" s="1"/>
  <c r="C89" i="35" s="1"/>
  <c r="X89" i="34"/>
  <c r="Y89" i="34" s="1"/>
  <c r="K89" i="34"/>
  <c r="M89" i="34" s="1"/>
  <c r="R89" i="34" s="1"/>
  <c r="C90" i="34" s="1"/>
  <c r="X89" i="35" l="1"/>
  <c r="Y89" i="35" s="1"/>
  <c r="K89" i="35"/>
  <c r="M89" i="35" s="1"/>
  <c r="R89" i="35" s="1"/>
  <c r="C90" i="35" s="1"/>
  <c r="X90" i="34"/>
  <c r="Y90" i="34" s="1"/>
  <c r="K90" i="34"/>
  <c r="M90" i="34" s="1"/>
  <c r="R90" i="34" s="1"/>
  <c r="C91" i="34" s="1"/>
  <c r="K90" i="35" l="1"/>
  <c r="M90" i="35" s="1"/>
  <c r="R90" i="35" s="1"/>
  <c r="C91" i="35" s="1"/>
  <c r="X90" i="35"/>
  <c r="Y90" i="35" s="1"/>
  <c r="X91" i="34"/>
  <c r="Y91" i="34" s="1"/>
  <c r="K91" i="34"/>
  <c r="M91" i="34" s="1"/>
  <c r="R91" i="34" s="1"/>
  <c r="C92" i="34" s="1"/>
  <c r="X91" i="35" l="1"/>
  <c r="Y91" i="35" s="1"/>
  <c r="K91" i="35"/>
  <c r="M91" i="35" s="1"/>
  <c r="R91" i="35" s="1"/>
  <c r="C92" i="35" s="1"/>
  <c r="X92" i="34"/>
  <c r="Y92" i="34" s="1"/>
  <c r="K92" i="34"/>
  <c r="M92" i="34" s="1"/>
  <c r="R92" i="34" s="1"/>
  <c r="C93" i="34" s="1"/>
  <c r="X92" i="35" l="1"/>
  <c r="Y92" i="35" s="1"/>
  <c r="K92" i="35"/>
  <c r="M92" i="35" s="1"/>
  <c r="R92" i="35" s="1"/>
  <c r="C93" i="35" s="1"/>
  <c r="X93" i="34"/>
  <c r="Y93" i="34" s="1"/>
  <c r="K93" i="34"/>
  <c r="M93" i="34" s="1"/>
  <c r="R93" i="34" s="1"/>
  <c r="C94" i="34" s="1"/>
  <c r="X93" i="35" l="1"/>
  <c r="Y93" i="35" s="1"/>
  <c r="K93" i="35"/>
  <c r="M93" i="35" s="1"/>
  <c r="R93" i="35" s="1"/>
  <c r="C94" i="35" s="1"/>
  <c r="X94" i="34"/>
  <c r="Y94" i="34" s="1"/>
  <c r="K94" i="34"/>
  <c r="M94" i="34" s="1"/>
  <c r="R94" i="34" s="1"/>
  <c r="C95" i="34" s="1"/>
  <c r="X94" i="35" l="1"/>
  <c r="Y94" i="35" s="1"/>
  <c r="K94" i="35"/>
  <c r="M94" i="35" s="1"/>
  <c r="R94" i="35" s="1"/>
  <c r="C95" i="35" s="1"/>
  <c r="X95" i="34"/>
  <c r="Y95" i="34" s="1"/>
  <c r="K95" i="34"/>
  <c r="M95" i="34" s="1"/>
  <c r="R95" i="34" s="1"/>
  <c r="C96" i="34" s="1"/>
  <c r="X95" i="35" l="1"/>
  <c r="Y95" i="35" s="1"/>
  <c r="K95" i="35"/>
  <c r="M95" i="35" s="1"/>
  <c r="R95" i="35" s="1"/>
  <c r="C96" i="35" s="1"/>
  <c r="X96" i="34"/>
  <c r="Y96" i="34" s="1"/>
  <c r="K96" i="34"/>
  <c r="M96" i="34" s="1"/>
  <c r="R96" i="34" s="1"/>
  <c r="C97" i="34" s="1"/>
  <c r="X96" i="35" l="1"/>
  <c r="Y96" i="35" s="1"/>
  <c r="K96" i="35"/>
  <c r="M96" i="35" s="1"/>
  <c r="R96" i="35" s="1"/>
  <c r="C97" i="35" s="1"/>
  <c r="X97" i="34"/>
  <c r="Y97" i="34" s="1"/>
  <c r="K97" i="34"/>
  <c r="M97" i="34" s="1"/>
  <c r="R97" i="34" s="1"/>
  <c r="C98" i="34" s="1"/>
  <c r="X97" i="35" l="1"/>
  <c r="Y97" i="35" s="1"/>
  <c r="K97" i="35"/>
  <c r="M97" i="35" s="1"/>
  <c r="R97" i="35" s="1"/>
  <c r="C98" i="35" s="1"/>
  <c r="X98" i="34"/>
  <c r="Y98" i="34" s="1"/>
  <c r="K98" i="34"/>
  <c r="M98" i="34" s="1"/>
  <c r="R98" i="34" s="1"/>
  <c r="C99" i="34" s="1"/>
  <c r="K98" i="35" l="1"/>
  <c r="M98" i="35" s="1"/>
  <c r="R98" i="35" s="1"/>
  <c r="C99" i="35" s="1"/>
  <c r="X98" i="35"/>
  <c r="Y98" i="35" s="1"/>
  <c r="X99" i="34"/>
  <c r="Y99" i="34" s="1"/>
  <c r="K99" i="34"/>
  <c r="M99" i="34" s="1"/>
  <c r="R99" i="34" s="1"/>
  <c r="C100" i="34" s="1"/>
  <c r="X99" i="35" l="1"/>
  <c r="Y99" i="35" s="1"/>
  <c r="K99" i="35"/>
  <c r="M99" i="35" s="1"/>
  <c r="R99" i="35" s="1"/>
  <c r="C100" i="35" s="1"/>
  <c r="X100" i="34"/>
  <c r="Y100" i="34" s="1"/>
  <c r="K100" i="34"/>
  <c r="M100" i="34" s="1"/>
  <c r="R100" i="34" s="1"/>
  <c r="C101" i="34" s="1"/>
  <c r="X100" i="35" l="1"/>
  <c r="Y100" i="35" s="1"/>
  <c r="K100" i="35"/>
  <c r="M100" i="35" s="1"/>
  <c r="R100" i="35" s="1"/>
  <c r="C101" i="35" s="1"/>
  <c r="X101" i="34"/>
  <c r="Y101" i="34" s="1"/>
  <c r="K101" i="34"/>
  <c r="M101" i="34" s="1"/>
  <c r="R101" i="34" s="1"/>
  <c r="C102" i="34" s="1"/>
  <c r="X101" i="35" l="1"/>
  <c r="Y101" i="35" s="1"/>
  <c r="K101" i="35"/>
  <c r="M101" i="35" s="1"/>
  <c r="R101" i="35" s="1"/>
  <c r="C102" i="35" s="1"/>
  <c r="X102" i="34"/>
  <c r="Y102" i="34" s="1"/>
  <c r="K102" i="34"/>
  <c r="M102" i="34" s="1"/>
  <c r="R102" i="34" s="1"/>
  <c r="C103" i="34" s="1"/>
  <c r="X102" i="35" l="1"/>
  <c r="Y102" i="35" s="1"/>
  <c r="K102" i="35"/>
  <c r="M102" i="35" s="1"/>
  <c r="R102" i="35" s="1"/>
  <c r="C103" i="35" s="1"/>
  <c r="X103" i="34"/>
  <c r="Y103" i="34" s="1"/>
  <c r="K103" i="34"/>
  <c r="M103" i="34" s="1"/>
  <c r="R103" i="34" s="1"/>
  <c r="C104" i="34" s="1"/>
  <c r="X103" i="35" l="1"/>
  <c r="Y103" i="35" s="1"/>
  <c r="K103" i="35"/>
  <c r="M103" i="35" s="1"/>
  <c r="R103" i="35" s="1"/>
  <c r="C104" i="35" s="1"/>
  <c r="X104" i="34"/>
  <c r="Y104" i="34" s="1"/>
  <c r="K104" i="34"/>
  <c r="M104" i="34" s="1"/>
  <c r="R104" i="34" s="1"/>
  <c r="C105" i="34" s="1"/>
  <c r="X104" i="35" l="1"/>
  <c r="Y104" i="35" s="1"/>
  <c r="K104" i="35"/>
  <c r="M104" i="35" s="1"/>
  <c r="R104" i="35" s="1"/>
  <c r="C105" i="35" s="1"/>
  <c r="X105" i="34"/>
  <c r="Y105" i="34" s="1"/>
  <c r="K105" i="34"/>
  <c r="M105" i="34" s="1"/>
  <c r="R105" i="34" s="1"/>
  <c r="C106" i="34" s="1"/>
  <c r="X105" i="35" l="1"/>
  <c r="Y105" i="35" s="1"/>
  <c r="K105" i="35"/>
  <c r="M105" i="35" s="1"/>
  <c r="R105" i="35" s="1"/>
  <c r="C106" i="35" s="1"/>
  <c r="X106" i="34"/>
  <c r="Y106" i="34" s="1"/>
  <c r="K106" i="34"/>
  <c r="M106" i="34" s="1"/>
  <c r="R106" i="34" s="1"/>
  <c r="C107" i="34" s="1"/>
  <c r="K106" i="35" l="1"/>
  <c r="M106" i="35" s="1"/>
  <c r="R106" i="35" s="1"/>
  <c r="C107" i="35" s="1"/>
  <c r="X106" i="35"/>
  <c r="Y106" i="35" s="1"/>
  <c r="X107" i="34"/>
  <c r="Y107" i="34" s="1"/>
  <c r="K107" i="34"/>
  <c r="M107" i="34" s="1"/>
  <c r="R107" i="34" s="1"/>
  <c r="C108" i="34" s="1"/>
  <c r="X107" i="35" l="1"/>
  <c r="Y107" i="35" s="1"/>
  <c r="K107" i="35"/>
  <c r="M107" i="35" s="1"/>
  <c r="R107" i="35" s="1"/>
  <c r="C108" i="35" s="1"/>
  <c r="X108" i="34"/>
  <c r="Y108" i="34" s="1"/>
  <c r="P4" i="34" s="1"/>
  <c r="K108" i="34"/>
  <c r="M108" i="34" s="1"/>
  <c r="R108" i="34" s="1"/>
  <c r="X108" i="35" l="1"/>
  <c r="Y108" i="35" s="1"/>
  <c r="P4" i="35" s="1"/>
  <c r="K108" i="35"/>
  <c r="M108" i="35" s="1"/>
  <c r="R108" i="35" s="1"/>
  <c r="E5" i="34"/>
  <c r="D4" i="34"/>
  <c r="P2" i="34" s="1"/>
  <c r="C5" i="34"/>
  <c r="G5" i="34"/>
  <c r="G5" i="35" l="1"/>
  <c r="E5" i="35"/>
  <c r="C5" i="35"/>
  <c r="D4" i="35"/>
  <c r="P2" i="35" s="1"/>
  <c r="I5" i="34"/>
  <c r="I5" i="35" l="1"/>
</calcChain>
</file>

<file path=xl/sharedStrings.xml><?xml version="1.0" encoding="utf-8"?>
<sst xmlns="http://schemas.openxmlformats.org/spreadsheetml/2006/main" count="689" uniqueCount="171">
  <si>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</si>
  <si>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</si>
  <si>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</si>
  <si>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</si>
  <si>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</si>
  <si>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</si>
  <si>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</si>
  <si>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</si>
  <si>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</si>
  <si>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</si>
  <si>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</si>
  <si>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</si>
  <si>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</si>
  <si>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</si>
  <si>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</si>
  <si>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</si>
  <si>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</si>
  <si>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</si>
  <si>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</si>
  <si>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</si>
  <si>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</si>
  <si>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</si>
  <si>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</si>
  <si>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</si>
  <si>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</si>
  <si>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</si>
  <si>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</si>
  <si>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</si>
  <si>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</si>
  <si>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</si>
  <si>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</si>
  <si>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</si>
  <si>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</si>
  <si>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</si>
  <si>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</si>
  <si>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</si>
  <si>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</si>
  <si>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</si>
  <si>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</si>
  <si>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</si>
  <si>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</si>
  <si>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</si>
  <si>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</si>
  <si>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</si>
  <si>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日足</t>
    <rPh sb="0" eb="2">
      <t>ヒアシ</t>
    </rPh>
    <phoneticPr fontId="2"/>
  </si>
  <si>
    <t>4Ｈ足</t>
    <rPh sb="2" eb="3">
      <t>アシ</t>
    </rPh>
    <phoneticPr fontId="2"/>
  </si>
  <si>
    <t>１Ｈ足</t>
    <rPh sb="2" eb="3">
      <t>アシ</t>
    </rPh>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</si>
  <si>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</si>
  <si>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</si>
  <si>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</si>
  <si>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</si>
  <si>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</si>
  <si>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</si>
  <si>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</si>
  <si>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</si>
  <si>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</si>
  <si>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</si>
  <si>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</si>
  <si>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</si>
  <si>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USDJPY</t>
    <phoneticPr fontId="2"/>
  </si>
  <si>
    <t>FIB-1.27</t>
    <phoneticPr fontId="3"/>
  </si>
  <si>
    <t>2</t>
    <phoneticPr fontId="2"/>
  </si>
  <si>
    <t>3</t>
    <phoneticPr fontId="2"/>
  </si>
  <si>
    <t>4</t>
    <phoneticPr fontId="2"/>
  </si>
  <si>
    <t>5</t>
    <phoneticPr fontId="2"/>
  </si>
  <si>
    <t>6</t>
    <phoneticPr fontId="2"/>
  </si>
  <si>
    <t>7</t>
    <phoneticPr fontId="2"/>
  </si>
  <si>
    <t>8</t>
    <phoneticPr fontId="2"/>
  </si>
  <si>
    <t>11</t>
    <phoneticPr fontId="2"/>
  </si>
  <si>
    <t>12</t>
    <phoneticPr fontId="2"/>
  </si>
  <si>
    <t>14</t>
    <phoneticPr fontId="2"/>
  </si>
  <si>
    <t>15</t>
    <phoneticPr fontId="2"/>
  </si>
  <si>
    <t>17</t>
    <phoneticPr fontId="2"/>
  </si>
  <si>
    <t>19</t>
    <phoneticPr fontId="2"/>
  </si>
  <si>
    <t>20</t>
    <phoneticPr fontId="2"/>
  </si>
  <si>
    <t>21</t>
    <phoneticPr fontId="2"/>
  </si>
  <si>
    <t>22</t>
    <phoneticPr fontId="2"/>
  </si>
  <si>
    <t>23</t>
    <phoneticPr fontId="2"/>
  </si>
  <si>
    <t>25</t>
    <phoneticPr fontId="2"/>
  </si>
  <si>
    <t>26</t>
    <phoneticPr fontId="2"/>
  </si>
  <si>
    <t>27</t>
    <phoneticPr fontId="2"/>
  </si>
  <si>
    <t>28</t>
    <phoneticPr fontId="2"/>
  </si>
  <si>
    <t>29</t>
    <phoneticPr fontId="2"/>
  </si>
  <si>
    <t>30</t>
    <phoneticPr fontId="2"/>
  </si>
  <si>
    <t>31</t>
    <phoneticPr fontId="2"/>
  </si>
  <si>
    <t>32</t>
    <phoneticPr fontId="2"/>
  </si>
  <si>
    <t>33</t>
    <phoneticPr fontId="2"/>
  </si>
  <si>
    <t>34</t>
    <phoneticPr fontId="2"/>
  </si>
  <si>
    <t>35</t>
    <phoneticPr fontId="2"/>
  </si>
  <si>
    <t>36</t>
    <phoneticPr fontId="2"/>
  </si>
  <si>
    <t>37</t>
    <phoneticPr fontId="2"/>
  </si>
  <si>
    <t>38</t>
    <phoneticPr fontId="2"/>
  </si>
  <si>
    <t>39</t>
    <phoneticPr fontId="2"/>
  </si>
  <si>
    <t>40</t>
    <phoneticPr fontId="2"/>
  </si>
  <si>
    <t>41</t>
    <phoneticPr fontId="2"/>
  </si>
  <si>
    <t>42</t>
    <phoneticPr fontId="2"/>
  </si>
  <si>
    <t>43</t>
    <phoneticPr fontId="2"/>
  </si>
  <si>
    <t>44</t>
    <phoneticPr fontId="2"/>
  </si>
  <si>
    <t>45</t>
    <phoneticPr fontId="2"/>
  </si>
  <si>
    <t>46</t>
    <phoneticPr fontId="2"/>
  </si>
  <si>
    <t>47</t>
    <phoneticPr fontId="2"/>
  </si>
  <si>
    <t>48</t>
    <phoneticPr fontId="2"/>
  </si>
  <si>
    <t>49</t>
    <phoneticPr fontId="2"/>
  </si>
  <si>
    <t>50</t>
    <phoneticPr fontId="2"/>
  </si>
  <si>
    <t>51</t>
    <phoneticPr fontId="2"/>
  </si>
  <si>
    <t>52</t>
    <phoneticPr fontId="2"/>
  </si>
  <si>
    <t>53</t>
    <phoneticPr fontId="2"/>
  </si>
  <si>
    <t>54</t>
    <phoneticPr fontId="2"/>
  </si>
  <si>
    <t>55</t>
    <phoneticPr fontId="2"/>
  </si>
  <si>
    <t>56</t>
    <phoneticPr fontId="2"/>
  </si>
  <si>
    <t>57</t>
    <phoneticPr fontId="2"/>
  </si>
  <si>
    <t>58</t>
    <phoneticPr fontId="2"/>
  </si>
  <si>
    <t>59</t>
    <phoneticPr fontId="2"/>
  </si>
  <si>
    <t>60</t>
    <phoneticPr fontId="2"/>
  </si>
  <si>
    <t>61</t>
    <phoneticPr fontId="2"/>
  </si>
  <si>
    <t>62</t>
    <phoneticPr fontId="2"/>
  </si>
  <si>
    <t>63</t>
    <phoneticPr fontId="2"/>
  </si>
  <si>
    <t>64</t>
    <phoneticPr fontId="2"/>
  </si>
  <si>
    <t>65</t>
    <phoneticPr fontId="2"/>
  </si>
  <si>
    <t>66</t>
    <phoneticPr fontId="2"/>
  </si>
  <si>
    <t>67</t>
    <phoneticPr fontId="2"/>
  </si>
  <si>
    <t>68</t>
    <phoneticPr fontId="2"/>
  </si>
  <si>
    <t>69</t>
    <phoneticPr fontId="2"/>
  </si>
  <si>
    <t>70</t>
    <phoneticPr fontId="2"/>
  </si>
  <si>
    <t>71</t>
    <phoneticPr fontId="2"/>
  </si>
  <si>
    <t>72</t>
    <phoneticPr fontId="2"/>
  </si>
  <si>
    <t>73</t>
    <phoneticPr fontId="2"/>
  </si>
  <si>
    <t>74</t>
    <phoneticPr fontId="2"/>
  </si>
  <si>
    <t>75</t>
    <phoneticPr fontId="2"/>
  </si>
  <si>
    <t>76</t>
    <phoneticPr fontId="2"/>
  </si>
  <si>
    <t>77</t>
    <phoneticPr fontId="2"/>
  </si>
  <si>
    <t>78</t>
    <phoneticPr fontId="2"/>
  </si>
  <si>
    <t>79</t>
    <phoneticPr fontId="2"/>
  </si>
  <si>
    <t>80</t>
    <phoneticPr fontId="2"/>
  </si>
  <si>
    <t>81</t>
    <phoneticPr fontId="2"/>
  </si>
  <si>
    <t>82</t>
    <phoneticPr fontId="2"/>
  </si>
  <si>
    <t>83</t>
    <phoneticPr fontId="2"/>
  </si>
  <si>
    <t>84</t>
    <phoneticPr fontId="2"/>
  </si>
  <si>
    <t>85</t>
    <phoneticPr fontId="2"/>
  </si>
  <si>
    <t>86</t>
    <phoneticPr fontId="2"/>
  </si>
  <si>
    <t>87</t>
    <phoneticPr fontId="2"/>
  </si>
  <si>
    <t>88</t>
    <phoneticPr fontId="2"/>
  </si>
  <si>
    <t>89</t>
    <phoneticPr fontId="2"/>
  </si>
  <si>
    <t>90</t>
    <phoneticPr fontId="2"/>
  </si>
  <si>
    <t>91</t>
    <phoneticPr fontId="2"/>
  </si>
  <si>
    <t>92</t>
    <phoneticPr fontId="2"/>
  </si>
  <si>
    <t>93</t>
    <phoneticPr fontId="2"/>
  </si>
  <si>
    <t>94</t>
    <phoneticPr fontId="2"/>
  </si>
  <si>
    <t>95</t>
    <phoneticPr fontId="2"/>
  </si>
  <si>
    <t>96</t>
    <phoneticPr fontId="2"/>
  </si>
  <si>
    <t>97</t>
    <phoneticPr fontId="2"/>
  </si>
  <si>
    <t>98</t>
    <phoneticPr fontId="2"/>
  </si>
  <si>
    <t>99</t>
    <phoneticPr fontId="2"/>
  </si>
  <si>
    <t>100</t>
    <phoneticPr fontId="2"/>
  </si>
  <si>
    <t>9</t>
    <phoneticPr fontId="2"/>
  </si>
  <si>
    <t>４時間足</t>
    <rPh sb="0" eb="3">
      <t>ヨジカン</t>
    </rPh>
    <rPh sb="3" eb="4">
      <t>アシ</t>
    </rPh>
    <phoneticPr fontId="3"/>
  </si>
  <si>
    <t>FIB-1.50</t>
    <phoneticPr fontId="3"/>
  </si>
  <si>
    <t>FIB-2.00</t>
    <phoneticPr fontId="3"/>
  </si>
  <si>
    <t>high-low間が大きい（80や90pips）と、fib1.27ぐらいであれば、何とか利確できるが、fib1.50,2.00は損切となってしまう。ひげが極端に長い場合、利確・損切にたどり着くまでにトレンドが明らかに変化することがありますが、こういった場合はシステム通りに待つのか、それとも当初のfibラインを描くときに、ある程度の裁量を入れるのでしょうか？</t>
    <rPh sb="8" eb="9">
      <t>アイダ</t>
    </rPh>
    <rPh sb="10" eb="11">
      <t>オオ</t>
    </rPh>
    <rPh sb="41" eb="42">
      <t>ナン</t>
    </rPh>
    <rPh sb="44" eb="46">
      <t>リカク</t>
    </rPh>
    <rPh sb="64" eb="66">
      <t>ソンギリ</t>
    </rPh>
    <rPh sb="77" eb="79">
      <t>キョクタン</t>
    </rPh>
    <rPh sb="80" eb="81">
      <t>ナガ</t>
    </rPh>
    <rPh sb="82" eb="84">
      <t>バアイ</t>
    </rPh>
    <rPh sb="85" eb="87">
      <t>リカク</t>
    </rPh>
    <rPh sb="88" eb="90">
      <t>ソンギリ</t>
    </rPh>
    <rPh sb="94" eb="95">
      <t>ツ</t>
    </rPh>
    <rPh sb="104" eb="105">
      <t>アキ</t>
    </rPh>
    <rPh sb="108" eb="110">
      <t>ヘンカ</t>
    </rPh>
    <rPh sb="126" eb="128">
      <t>バアイ</t>
    </rPh>
    <rPh sb="133" eb="134">
      <t>ドオ</t>
    </rPh>
    <rPh sb="136" eb="137">
      <t>マ</t>
    </rPh>
    <rPh sb="145" eb="147">
      <t>トウショ</t>
    </rPh>
    <rPh sb="155" eb="156">
      <t>カ</t>
    </rPh>
    <rPh sb="163" eb="165">
      <t>テイド</t>
    </rPh>
    <rPh sb="166" eb="168">
      <t>サイリョウ</t>
    </rPh>
    <rPh sb="169" eb="170">
      <t>イ</t>
    </rPh>
    <phoneticPr fontId="2"/>
  </si>
  <si>
    <t>4時間足で検証しましたが、実際の取引時刻は無視しているので、自分の取引可能時間帯でもいずれ検証したいと思います。</t>
    <rPh sb="1" eb="3">
      <t>ジカン</t>
    </rPh>
    <rPh sb="3" eb="4">
      <t>アシ</t>
    </rPh>
    <rPh sb="5" eb="7">
      <t>ケンショウ</t>
    </rPh>
    <rPh sb="13" eb="15">
      <t>ジッサイ</t>
    </rPh>
    <rPh sb="16" eb="18">
      <t>トリヒキ</t>
    </rPh>
    <rPh sb="18" eb="20">
      <t>ジコク</t>
    </rPh>
    <rPh sb="21" eb="23">
      <t>ムシ</t>
    </rPh>
    <rPh sb="30" eb="32">
      <t>ジブン</t>
    </rPh>
    <rPh sb="33" eb="35">
      <t>トリヒキ</t>
    </rPh>
    <rPh sb="35" eb="37">
      <t>カノウ</t>
    </rPh>
    <rPh sb="37" eb="40">
      <t>ジカンタイ</t>
    </rPh>
    <rPh sb="45" eb="47">
      <t>ケンショウ</t>
    </rPh>
    <rPh sb="51" eb="52">
      <t>オモ</t>
    </rPh>
    <phoneticPr fontId="2"/>
  </si>
  <si>
    <t>当初1時間足も検証しようと思いましたが、取引時間帯を考えるとリアルトレードは無理なので、今後別通貨で日足と4時間足で検証していきます。一通り検証終えたら1時間足での検証に向かいます。</t>
    <rPh sb="0" eb="2">
      <t>トウショ</t>
    </rPh>
    <rPh sb="3" eb="4">
      <t>ジ</t>
    </rPh>
    <rPh sb="4" eb="5">
      <t>カン</t>
    </rPh>
    <rPh sb="5" eb="6">
      <t>アシ</t>
    </rPh>
    <rPh sb="7" eb="9">
      <t>ケンショウ</t>
    </rPh>
    <rPh sb="13" eb="14">
      <t>オモ</t>
    </rPh>
    <rPh sb="20" eb="22">
      <t>トリヒキ</t>
    </rPh>
    <rPh sb="22" eb="25">
      <t>ジカンタイ</t>
    </rPh>
    <rPh sb="26" eb="27">
      <t>カンガ</t>
    </rPh>
    <rPh sb="38" eb="40">
      <t>ムリ</t>
    </rPh>
    <rPh sb="44" eb="46">
      <t>コンゴ</t>
    </rPh>
    <rPh sb="46" eb="47">
      <t>ベツ</t>
    </rPh>
    <rPh sb="47" eb="49">
      <t>ツウカ</t>
    </rPh>
    <rPh sb="50" eb="52">
      <t>ヒアシ</t>
    </rPh>
    <rPh sb="54" eb="56">
      <t>ジカン</t>
    </rPh>
    <rPh sb="56" eb="57">
      <t>アシ</t>
    </rPh>
    <rPh sb="58" eb="60">
      <t>ケンショウ</t>
    </rPh>
    <rPh sb="67" eb="69">
      <t>ヒトトオ</t>
    </rPh>
    <rPh sb="70" eb="72">
      <t>ケンショウ</t>
    </rPh>
    <rPh sb="72" eb="73">
      <t>オ</t>
    </rPh>
    <rPh sb="77" eb="79">
      <t>ジカン</t>
    </rPh>
    <rPh sb="79" eb="80">
      <t>アシ</t>
    </rPh>
    <rPh sb="82" eb="84">
      <t>ケンショウ</t>
    </rPh>
    <rPh sb="85" eb="86">
      <t>ム</t>
    </rPh>
    <phoneticPr fontId="2"/>
  </si>
  <si>
    <t>USD/JPY</t>
  </si>
  <si>
    <t>USD/JPY</t>
    <phoneticPr fontId="2"/>
  </si>
  <si>
    <t>ルール</t>
  </si>
  <si>
    <t>PB</t>
  </si>
  <si>
    <t>fib1.27</t>
    <phoneticPr fontId="2"/>
  </si>
  <si>
    <t>fib1.50</t>
    <phoneticPr fontId="2"/>
  </si>
  <si>
    <t>fib2.00</t>
    <phoneticPr fontId="2"/>
  </si>
  <si>
    <t>利益率</t>
    <rPh sb="0" eb="2">
      <t>リエキ</t>
    </rPh>
    <rPh sb="2" eb="3">
      <t>リツ</t>
    </rPh>
    <phoneticPr fontId="2"/>
  </si>
  <si>
    <t>Ｄ１　22</t>
    <phoneticPr fontId="2"/>
  </si>
  <si>
    <t>Ｈ4　100</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</si>
</sst>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 "/>
    <numFmt numFmtId="177" formatCode="m/d;@"/>
    <numFmt numFmtId="178" formatCode="#,##0_ ;[Red]\-#,##0\ "/>
    <numFmt numFmtId="179" formatCode="0.0%"/>
    <numFmt numFmtId="180" formatCode="#,##0_ "/>
    <numFmt numFmtId="181" formatCode="0.0_ ;[Red]\-0.0\ "/>
    <numFmt numFmtId="182" formatCode="0_);[Red]\(0\)"/>
  </numFmts>
  <fonts count="11"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CCCC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95">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Border="1" applyAlignment="1">
      <alignment horizontal="center" vertical="center"/>
    </xf>
    <xf numFmtId="0" fontId="0" fillId="0" borderId="2" xfId="0" applyBorder="1" applyAlignment="1">
      <alignment horizontal="center" vertical="center"/>
    </xf>
    <xf numFmtId="177"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9"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49" fontId="7" fillId="0" borderId="0" xfId="0" quotePrefix="1" applyNumberFormat="1" applyFont="1" applyAlignment="1">
      <alignment horizontal="center" vertical="center"/>
    </xf>
    <xf numFmtId="49" fontId="7" fillId="0" borderId="0" xfId="0" applyNumberFormat="1" applyFont="1" applyAlignment="1">
      <alignment horizontal="center" vertical="center"/>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0" fillId="0" borderId="0" xfId="0" applyAlignment="1">
      <alignment vertical="top" wrapText="1"/>
    </xf>
    <xf numFmtId="180" fontId="9" fillId="0" borderId="1" xfId="0" applyNumberFormat="1" applyFont="1" applyBorder="1" applyAlignment="1">
      <alignment horizontal="center" vertical="center"/>
    </xf>
    <xf numFmtId="0" fontId="9" fillId="0" borderId="1" xfId="0" applyFont="1" applyBorder="1" applyAlignment="1">
      <alignment horizontal="center" vertical="center"/>
    </xf>
    <xf numFmtId="180" fontId="9" fillId="0" borderId="7" xfId="0" applyNumberFormat="1" applyFont="1" applyBorder="1" applyAlignment="1">
      <alignment horizontal="center" vertical="center"/>
    </xf>
    <xf numFmtId="180" fontId="9" fillId="0" borderId="2" xfId="0" applyNumberFormat="1" applyFont="1" applyBorder="1" applyAlignment="1">
      <alignment horizontal="center" vertical="center"/>
    </xf>
    <xf numFmtId="178" fontId="9" fillId="0" borderId="1" xfId="0" applyNumberFormat="1" applyFont="1" applyBorder="1" applyAlignment="1">
      <alignment horizontal="center" vertical="center"/>
    </xf>
    <xf numFmtId="181" fontId="9" fillId="0" borderId="1" xfId="0" applyNumberFormat="1" applyFont="1" applyBorder="1" applyAlignment="1">
      <alignment horizontal="center" vertical="center"/>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11"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0" fontId="8" fillId="4" borderId="1" xfId="0" applyFont="1" applyFill="1" applyBorder="1" applyAlignment="1">
      <alignment horizontal="center"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0" fillId="0" borderId="1" xfId="0" applyBorder="1" applyAlignment="1">
      <alignment horizontal="center" vertical="center"/>
    </xf>
    <xf numFmtId="0" fontId="8" fillId="4" borderId="1" xfId="0" applyFont="1" applyFill="1" applyBorder="1" applyAlignment="1">
      <alignment horizontal="center" vertical="center" shrinkToFit="1"/>
    </xf>
    <xf numFmtId="180" fontId="0" fillId="0" borderId="1" xfId="0" applyNumberFormat="1" applyBorder="1" applyAlignment="1">
      <alignment horizontal="center" vertical="center"/>
    </xf>
    <xf numFmtId="179"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180" fontId="0" fillId="7" borderId="1" xfId="0" applyNumberFormat="1" applyFill="1" applyBorder="1" applyAlignment="1">
      <alignment horizontal="center" vertical="center"/>
    </xf>
    <xf numFmtId="0" fontId="0" fillId="7" borderId="1" xfId="0" applyFill="1"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xf numFmtId="182" fontId="6" fillId="0" borderId="1" xfId="0" applyNumberFormat="1" applyFont="1" applyBorder="1" applyAlignment="1">
      <alignment horizontal="center" vertical="center"/>
    </xf>
    <xf numFmtId="0" fontId="0" fillId="0" borderId="0" xfId="0" applyAlignment="1">
      <alignment horizontal="center" vertical="center"/>
    </xf>
  </cellXfs>
  <cellStyles count="4">
    <cellStyle name="パーセント" xfId="1" builtinId="5"/>
    <cellStyle name="標準" xfId="0" builtinId="0"/>
    <cellStyle name="標準 2" xfId="2" xr:uid="{00000000-0005-0000-0000-000002000000}"/>
    <cellStyle name="標準 3" xfId="3" xr:uid="{00000000-0005-0000-0000-000003000000}"/>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png"/><Relationship Id="rId68" Type="http://schemas.openxmlformats.org/officeDocument/2006/relationships/image" Target="../media/image68.png"/><Relationship Id="rId76" Type="http://schemas.openxmlformats.org/officeDocument/2006/relationships/image" Target="../media/image76.png"/><Relationship Id="rId84" Type="http://schemas.openxmlformats.org/officeDocument/2006/relationships/image" Target="../media/image84.png"/><Relationship Id="rId89" Type="http://schemas.openxmlformats.org/officeDocument/2006/relationships/image" Target="../media/image89.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74" Type="http://schemas.openxmlformats.org/officeDocument/2006/relationships/image" Target="../media/image74.png"/><Relationship Id="rId79" Type="http://schemas.openxmlformats.org/officeDocument/2006/relationships/image" Target="../media/image79.png"/><Relationship Id="rId87" Type="http://schemas.openxmlformats.org/officeDocument/2006/relationships/image" Target="../media/image87.png"/><Relationship Id="rId5" Type="http://schemas.openxmlformats.org/officeDocument/2006/relationships/image" Target="../media/image5.png"/><Relationship Id="rId61" Type="http://schemas.openxmlformats.org/officeDocument/2006/relationships/image" Target="../media/image61.png"/><Relationship Id="rId82" Type="http://schemas.openxmlformats.org/officeDocument/2006/relationships/image" Target="../media/image82.png"/><Relationship Id="rId90" Type="http://schemas.openxmlformats.org/officeDocument/2006/relationships/image" Target="../media/image90.png"/><Relationship Id="rId95" Type="http://schemas.openxmlformats.org/officeDocument/2006/relationships/image" Target="../media/image95.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77" Type="http://schemas.openxmlformats.org/officeDocument/2006/relationships/image" Target="../media/image77.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80" Type="http://schemas.openxmlformats.org/officeDocument/2006/relationships/image" Target="../media/image80.png"/><Relationship Id="rId85" Type="http://schemas.openxmlformats.org/officeDocument/2006/relationships/image" Target="../media/image85.png"/><Relationship Id="rId93" Type="http://schemas.openxmlformats.org/officeDocument/2006/relationships/image" Target="../media/image93.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659913</xdr:colOff>
      <xdr:row>31</xdr:row>
      <xdr:rowOff>173715</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0" y="180975"/>
          <a:ext cx="6651138" cy="5602965"/>
        </a:xfrm>
        <a:prstGeom prst="rect">
          <a:avLst/>
        </a:prstGeom>
      </xdr:spPr>
    </xdr:pic>
    <xdr:clientData/>
  </xdr:twoCellAnchor>
  <xdr:twoCellAnchor editAs="oneCell">
    <xdr:from>
      <xdr:col>0</xdr:col>
      <xdr:colOff>0</xdr:colOff>
      <xdr:row>33</xdr:row>
      <xdr:rowOff>0</xdr:rowOff>
    </xdr:from>
    <xdr:to>
      <xdr:col>16</xdr:col>
      <xdr:colOff>680912</xdr:colOff>
      <xdr:row>63</xdr:row>
      <xdr:rowOff>173715</xdr:rowOff>
    </xdr:to>
    <xdr:pic>
      <xdr:nvPicPr>
        <xdr:cNvPr id="3" name="図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0" y="5972175"/>
          <a:ext cx="11472737" cy="5602965"/>
        </a:xfrm>
        <a:prstGeom prst="rect">
          <a:avLst/>
        </a:prstGeom>
      </xdr:spPr>
    </xdr:pic>
    <xdr:clientData/>
  </xdr:twoCellAnchor>
  <xdr:twoCellAnchor editAs="oneCell">
    <xdr:from>
      <xdr:col>0</xdr:col>
      <xdr:colOff>0</xdr:colOff>
      <xdr:row>65</xdr:row>
      <xdr:rowOff>0</xdr:rowOff>
    </xdr:from>
    <xdr:to>
      <xdr:col>9</xdr:col>
      <xdr:colOff>612269</xdr:colOff>
      <xdr:row>95</xdr:row>
      <xdr:rowOff>173715</xdr:rowOff>
    </xdr:to>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stretch>
          <a:fillRect/>
        </a:stretch>
      </xdr:blipFill>
      <xdr:spPr>
        <a:xfrm>
          <a:off x="0" y="11763375"/>
          <a:ext cx="6603494" cy="5602965"/>
        </a:xfrm>
        <a:prstGeom prst="rect">
          <a:avLst/>
        </a:prstGeom>
      </xdr:spPr>
    </xdr:pic>
    <xdr:clientData/>
  </xdr:twoCellAnchor>
  <xdr:twoCellAnchor editAs="oneCell">
    <xdr:from>
      <xdr:col>0</xdr:col>
      <xdr:colOff>0</xdr:colOff>
      <xdr:row>97</xdr:row>
      <xdr:rowOff>0</xdr:rowOff>
    </xdr:from>
    <xdr:to>
      <xdr:col>9</xdr:col>
      <xdr:colOff>612269</xdr:colOff>
      <xdr:row>127</xdr:row>
      <xdr:rowOff>173715</xdr:rowOff>
    </xdr:to>
    <xdr:pic>
      <xdr:nvPicPr>
        <xdr:cNvPr id="6" name="図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cstate="print"/>
        <a:stretch>
          <a:fillRect/>
        </a:stretch>
      </xdr:blipFill>
      <xdr:spPr>
        <a:xfrm>
          <a:off x="0" y="17554575"/>
          <a:ext cx="6603494" cy="5602965"/>
        </a:xfrm>
        <a:prstGeom prst="rect">
          <a:avLst/>
        </a:prstGeom>
      </xdr:spPr>
    </xdr:pic>
    <xdr:clientData/>
  </xdr:twoCellAnchor>
  <xdr:twoCellAnchor editAs="oneCell">
    <xdr:from>
      <xdr:col>0</xdr:col>
      <xdr:colOff>0</xdr:colOff>
      <xdr:row>129</xdr:row>
      <xdr:rowOff>0</xdr:rowOff>
    </xdr:from>
    <xdr:to>
      <xdr:col>9</xdr:col>
      <xdr:colOff>612269</xdr:colOff>
      <xdr:row>159</xdr:row>
      <xdr:rowOff>173715</xdr:rowOff>
    </xdr:to>
    <xdr:pic>
      <xdr:nvPicPr>
        <xdr:cNvPr id="7" name="図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5" cstate="print"/>
        <a:stretch>
          <a:fillRect/>
        </a:stretch>
      </xdr:blipFill>
      <xdr:spPr>
        <a:xfrm>
          <a:off x="0" y="23345775"/>
          <a:ext cx="6603494" cy="5602965"/>
        </a:xfrm>
        <a:prstGeom prst="rect">
          <a:avLst/>
        </a:prstGeom>
      </xdr:spPr>
    </xdr:pic>
    <xdr:clientData/>
  </xdr:twoCellAnchor>
  <xdr:twoCellAnchor editAs="oneCell">
    <xdr:from>
      <xdr:col>0</xdr:col>
      <xdr:colOff>0</xdr:colOff>
      <xdr:row>161</xdr:row>
      <xdr:rowOff>57150</xdr:rowOff>
    </xdr:from>
    <xdr:to>
      <xdr:col>12</xdr:col>
      <xdr:colOff>603572</xdr:colOff>
      <xdr:row>192</xdr:row>
      <xdr:rowOff>49890</xdr:rowOff>
    </xdr:to>
    <xdr:pic>
      <xdr:nvPicPr>
        <xdr:cNvPr id="8" name="図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6" cstate="print"/>
        <a:stretch>
          <a:fillRect/>
        </a:stretch>
      </xdr:blipFill>
      <xdr:spPr>
        <a:xfrm>
          <a:off x="0" y="29194125"/>
          <a:ext cx="8652197" cy="5602965"/>
        </a:xfrm>
        <a:prstGeom prst="rect">
          <a:avLst/>
        </a:prstGeom>
      </xdr:spPr>
    </xdr:pic>
    <xdr:clientData/>
  </xdr:twoCellAnchor>
  <xdr:twoCellAnchor editAs="oneCell">
    <xdr:from>
      <xdr:col>0</xdr:col>
      <xdr:colOff>0</xdr:colOff>
      <xdr:row>193</xdr:row>
      <xdr:rowOff>0</xdr:rowOff>
    </xdr:from>
    <xdr:to>
      <xdr:col>11</xdr:col>
      <xdr:colOff>193554</xdr:colOff>
      <xdr:row>223</xdr:row>
      <xdr:rowOff>173715</xdr:rowOff>
    </xdr:to>
    <xdr:pic>
      <xdr:nvPicPr>
        <xdr:cNvPr id="9" name="図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7" cstate="print"/>
        <a:stretch>
          <a:fillRect/>
        </a:stretch>
      </xdr:blipFill>
      <xdr:spPr>
        <a:xfrm>
          <a:off x="0" y="34928175"/>
          <a:ext cx="7556379" cy="5602965"/>
        </a:xfrm>
        <a:prstGeom prst="rect">
          <a:avLst/>
        </a:prstGeom>
      </xdr:spPr>
    </xdr:pic>
    <xdr:clientData/>
  </xdr:twoCellAnchor>
  <xdr:twoCellAnchor editAs="oneCell">
    <xdr:from>
      <xdr:col>0</xdr:col>
      <xdr:colOff>0</xdr:colOff>
      <xdr:row>225</xdr:row>
      <xdr:rowOff>0</xdr:rowOff>
    </xdr:from>
    <xdr:to>
      <xdr:col>9</xdr:col>
      <xdr:colOff>526509</xdr:colOff>
      <xdr:row>255</xdr:row>
      <xdr:rowOff>173715</xdr:rowOff>
    </xdr:to>
    <xdr:pic>
      <xdr:nvPicPr>
        <xdr:cNvPr id="10" name="図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stretch>
          <a:fillRect/>
        </a:stretch>
      </xdr:blipFill>
      <xdr:spPr>
        <a:xfrm>
          <a:off x="0" y="40719375"/>
          <a:ext cx="6517734" cy="5602965"/>
        </a:xfrm>
        <a:prstGeom prst="rect">
          <a:avLst/>
        </a:prstGeom>
      </xdr:spPr>
    </xdr:pic>
    <xdr:clientData/>
  </xdr:twoCellAnchor>
  <xdr:twoCellAnchor editAs="oneCell">
    <xdr:from>
      <xdr:col>0</xdr:col>
      <xdr:colOff>0</xdr:colOff>
      <xdr:row>290</xdr:row>
      <xdr:rowOff>0</xdr:rowOff>
    </xdr:from>
    <xdr:to>
      <xdr:col>9</xdr:col>
      <xdr:colOff>526509</xdr:colOff>
      <xdr:row>320</xdr:row>
      <xdr:rowOff>173715</xdr:rowOff>
    </xdr:to>
    <xdr:pic>
      <xdr:nvPicPr>
        <xdr:cNvPr id="11" name="図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9" cstate="print"/>
        <a:stretch>
          <a:fillRect/>
        </a:stretch>
      </xdr:blipFill>
      <xdr:spPr>
        <a:xfrm>
          <a:off x="0" y="46510575"/>
          <a:ext cx="6517734" cy="5602965"/>
        </a:xfrm>
        <a:prstGeom prst="rect">
          <a:avLst/>
        </a:prstGeom>
      </xdr:spPr>
    </xdr:pic>
    <xdr:clientData/>
  </xdr:twoCellAnchor>
  <xdr:twoCellAnchor editAs="oneCell">
    <xdr:from>
      <xdr:col>0</xdr:col>
      <xdr:colOff>47625</xdr:colOff>
      <xdr:row>322</xdr:row>
      <xdr:rowOff>0</xdr:rowOff>
    </xdr:from>
    <xdr:to>
      <xdr:col>9</xdr:col>
      <xdr:colOff>574134</xdr:colOff>
      <xdr:row>352</xdr:row>
      <xdr:rowOff>173715</xdr:rowOff>
    </xdr:to>
    <xdr:pic>
      <xdr:nvPicPr>
        <xdr:cNvPr id="12" name="図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0" cstate="print"/>
        <a:stretch>
          <a:fillRect/>
        </a:stretch>
      </xdr:blipFill>
      <xdr:spPr>
        <a:xfrm>
          <a:off x="47625" y="52301775"/>
          <a:ext cx="6517734" cy="5602965"/>
        </a:xfrm>
        <a:prstGeom prst="rect">
          <a:avLst/>
        </a:prstGeom>
      </xdr:spPr>
    </xdr:pic>
    <xdr:clientData/>
  </xdr:twoCellAnchor>
  <xdr:twoCellAnchor editAs="oneCell">
    <xdr:from>
      <xdr:col>0</xdr:col>
      <xdr:colOff>0</xdr:colOff>
      <xdr:row>354</xdr:row>
      <xdr:rowOff>0</xdr:rowOff>
    </xdr:from>
    <xdr:to>
      <xdr:col>9</xdr:col>
      <xdr:colOff>526509</xdr:colOff>
      <xdr:row>384</xdr:row>
      <xdr:rowOff>173715</xdr:rowOff>
    </xdr:to>
    <xdr:pic>
      <xdr:nvPicPr>
        <xdr:cNvPr id="13" name="図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1" cstate="print"/>
        <a:stretch>
          <a:fillRect/>
        </a:stretch>
      </xdr:blipFill>
      <xdr:spPr>
        <a:xfrm>
          <a:off x="0" y="58092975"/>
          <a:ext cx="6517734" cy="5602965"/>
        </a:xfrm>
        <a:prstGeom prst="rect">
          <a:avLst/>
        </a:prstGeom>
      </xdr:spPr>
    </xdr:pic>
    <xdr:clientData/>
  </xdr:twoCellAnchor>
  <xdr:twoCellAnchor editAs="oneCell">
    <xdr:from>
      <xdr:col>0</xdr:col>
      <xdr:colOff>0</xdr:colOff>
      <xdr:row>386</xdr:row>
      <xdr:rowOff>0</xdr:rowOff>
    </xdr:from>
    <xdr:to>
      <xdr:col>10</xdr:col>
      <xdr:colOff>612546</xdr:colOff>
      <xdr:row>416</xdr:row>
      <xdr:rowOff>173715</xdr:rowOff>
    </xdr:to>
    <xdr:pic>
      <xdr:nvPicPr>
        <xdr:cNvPr id="14" name="図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2" cstate="print"/>
        <a:stretch>
          <a:fillRect/>
        </a:stretch>
      </xdr:blipFill>
      <xdr:spPr>
        <a:xfrm>
          <a:off x="0" y="63884175"/>
          <a:ext cx="7289571" cy="5602965"/>
        </a:xfrm>
        <a:prstGeom prst="rect">
          <a:avLst/>
        </a:prstGeom>
      </xdr:spPr>
    </xdr:pic>
    <xdr:clientData/>
  </xdr:twoCellAnchor>
  <xdr:twoCellAnchor editAs="oneCell">
    <xdr:from>
      <xdr:col>0</xdr:col>
      <xdr:colOff>0</xdr:colOff>
      <xdr:row>418</xdr:row>
      <xdr:rowOff>0</xdr:rowOff>
    </xdr:from>
    <xdr:to>
      <xdr:col>9</xdr:col>
      <xdr:colOff>602740</xdr:colOff>
      <xdr:row>448</xdr:row>
      <xdr:rowOff>173715</xdr:rowOff>
    </xdr:to>
    <xdr:pic>
      <xdr:nvPicPr>
        <xdr:cNvPr id="15" name="図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3" cstate="print"/>
        <a:stretch>
          <a:fillRect/>
        </a:stretch>
      </xdr:blipFill>
      <xdr:spPr>
        <a:xfrm>
          <a:off x="0" y="69675375"/>
          <a:ext cx="6593965" cy="5602965"/>
        </a:xfrm>
        <a:prstGeom prst="rect">
          <a:avLst/>
        </a:prstGeom>
      </xdr:spPr>
    </xdr:pic>
    <xdr:clientData/>
  </xdr:twoCellAnchor>
  <xdr:twoCellAnchor editAs="oneCell">
    <xdr:from>
      <xdr:col>0</xdr:col>
      <xdr:colOff>0</xdr:colOff>
      <xdr:row>450</xdr:row>
      <xdr:rowOff>0</xdr:rowOff>
    </xdr:from>
    <xdr:to>
      <xdr:col>9</xdr:col>
      <xdr:colOff>602740</xdr:colOff>
      <xdr:row>480</xdr:row>
      <xdr:rowOff>173715</xdr:rowOff>
    </xdr:to>
    <xdr:pic>
      <xdr:nvPicPr>
        <xdr:cNvPr id="16" name="図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4" cstate="print"/>
        <a:stretch>
          <a:fillRect/>
        </a:stretch>
      </xdr:blipFill>
      <xdr:spPr>
        <a:xfrm>
          <a:off x="0" y="75466575"/>
          <a:ext cx="6593965" cy="5602965"/>
        </a:xfrm>
        <a:prstGeom prst="rect">
          <a:avLst/>
        </a:prstGeom>
      </xdr:spPr>
    </xdr:pic>
    <xdr:clientData/>
  </xdr:twoCellAnchor>
  <xdr:twoCellAnchor editAs="oneCell">
    <xdr:from>
      <xdr:col>0</xdr:col>
      <xdr:colOff>0</xdr:colOff>
      <xdr:row>482</xdr:row>
      <xdr:rowOff>0</xdr:rowOff>
    </xdr:from>
    <xdr:to>
      <xdr:col>9</xdr:col>
      <xdr:colOff>602740</xdr:colOff>
      <xdr:row>512</xdr:row>
      <xdr:rowOff>173715</xdr:rowOff>
    </xdr:to>
    <xdr:pic>
      <xdr:nvPicPr>
        <xdr:cNvPr id="17" name="図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5" cstate="print"/>
        <a:stretch>
          <a:fillRect/>
        </a:stretch>
      </xdr:blipFill>
      <xdr:spPr>
        <a:xfrm>
          <a:off x="0" y="81257775"/>
          <a:ext cx="6593965" cy="5602965"/>
        </a:xfrm>
        <a:prstGeom prst="rect">
          <a:avLst/>
        </a:prstGeom>
      </xdr:spPr>
    </xdr:pic>
    <xdr:clientData/>
  </xdr:twoCellAnchor>
  <xdr:twoCellAnchor editAs="oneCell">
    <xdr:from>
      <xdr:col>0</xdr:col>
      <xdr:colOff>0</xdr:colOff>
      <xdr:row>514</xdr:row>
      <xdr:rowOff>0</xdr:rowOff>
    </xdr:from>
    <xdr:to>
      <xdr:col>9</xdr:col>
      <xdr:colOff>602740</xdr:colOff>
      <xdr:row>544</xdr:row>
      <xdr:rowOff>173715</xdr:rowOff>
    </xdr:to>
    <xdr:pic>
      <xdr:nvPicPr>
        <xdr:cNvPr id="18" name="図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16" cstate="print"/>
        <a:stretch>
          <a:fillRect/>
        </a:stretch>
      </xdr:blipFill>
      <xdr:spPr>
        <a:xfrm>
          <a:off x="0" y="87048975"/>
          <a:ext cx="6593965" cy="5602965"/>
        </a:xfrm>
        <a:prstGeom prst="rect">
          <a:avLst/>
        </a:prstGeom>
      </xdr:spPr>
    </xdr:pic>
    <xdr:clientData/>
  </xdr:twoCellAnchor>
  <xdr:twoCellAnchor editAs="oneCell">
    <xdr:from>
      <xdr:col>0</xdr:col>
      <xdr:colOff>0</xdr:colOff>
      <xdr:row>546</xdr:row>
      <xdr:rowOff>0</xdr:rowOff>
    </xdr:from>
    <xdr:to>
      <xdr:col>9</xdr:col>
      <xdr:colOff>602740</xdr:colOff>
      <xdr:row>576</xdr:row>
      <xdr:rowOff>173715</xdr:rowOff>
    </xdr:to>
    <xdr:pic>
      <xdr:nvPicPr>
        <xdr:cNvPr id="19" name="図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17" cstate="print"/>
        <a:stretch>
          <a:fillRect/>
        </a:stretch>
      </xdr:blipFill>
      <xdr:spPr>
        <a:xfrm>
          <a:off x="0" y="92840175"/>
          <a:ext cx="6593965" cy="5602965"/>
        </a:xfrm>
        <a:prstGeom prst="rect">
          <a:avLst/>
        </a:prstGeom>
      </xdr:spPr>
    </xdr:pic>
    <xdr:clientData/>
  </xdr:twoCellAnchor>
  <xdr:twoCellAnchor editAs="oneCell">
    <xdr:from>
      <xdr:col>0</xdr:col>
      <xdr:colOff>0</xdr:colOff>
      <xdr:row>578</xdr:row>
      <xdr:rowOff>0</xdr:rowOff>
    </xdr:from>
    <xdr:to>
      <xdr:col>9</xdr:col>
      <xdr:colOff>602740</xdr:colOff>
      <xdr:row>608</xdr:row>
      <xdr:rowOff>173715</xdr:rowOff>
    </xdr:to>
    <xdr:pic>
      <xdr:nvPicPr>
        <xdr:cNvPr id="20" name="図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18" cstate="print"/>
        <a:stretch>
          <a:fillRect/>
        </a:stretch>
      </xdr:blipFill>
      <xdr:spPr>
        <a:xfrm>
          <a:off x="0" y="98631375"/>
          <a:ext cx="6593965" cy="5602965"/>
        </a:xfrm>
        <a:prstGeom prst="rect">
          <a:avLst/>
        </a:prstGeom>
      </xdr:spPr>
    </xdr:pic>
    <xdr:clientData/>
  </xdr:twoCellAnchor>
  <xdr:twoCellAnchor editAs="oneCell">
    <xdr:from>
      <xdr:col>0</xdr:col>
      <xdr:colOff>0</xdr:colOff>
      <xdr:row>610</xdr:row>
      <xdr:rowOff>0</xdr:rowOff>
    </xdr:from>
    <xdr:to>
      <xdr:col>8</xdr:col>
      <xdr:colOff>659636</xdr:colOff>
      <xdr:row>640</xdr:row>
      <xdr:rowOff>173715</xdr:rowOff>
    </xdr:to>
    <xdr:pic>
      <xdr:nvPicPr>
        <xdr:cNvPr id="21" name="図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19" cstate="print"/>
        <a:stretch>
          <a:fillRect/>
        </a:stretch>
      </xdr:blipFill>
      <xdr:spPr>
        <a:xfrm>
          <a:off x="0" y="104422575"/>
          <a:ext cx="5965061" cy="5602965"/>
        </a:xfrm>
        <a:prstGeom prst="rect">
          <a:avLst/>
        </a:prstGeom>
      </xdr:spPr>
    </xdr:pic>
    <xdr:clientData/>
  </xdr:twoCellAnchor>
  <xdr:twoCellAnchor editAs="oneCell">
    <xdr:from>
      <xdr:col>0</xdr:col>
      <xdr:colOff>0</xdr:colOff>
      <xdr:row>642</xdr:row>
      <xdr:rowOff>0</xdr:rowOff>
    </xdr:from>
    <xdr:to>
      <xdr:col>9</xdr:col>
      <xdr:colOff>497923</xdr:colOff>
      <xdr:row>672</xdr:row>
      <xdr:rowOff>173715</xdr:rowOff>
    </xdr:to>
    <xdr:pic>
      <xdr:nvPicPr>
        <xdr:cNvPr id="5" name="図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0" cstate="print"/>
        <a:stretch>
          <a:fillRect/>
        </a:stretch>
      </xdr:blipFill>
      <xdr:spPr>
        <a:xfrm>
          <a:off x="0" y="110213775"/>
          <a:ext cx="6489148" cy="5602965"/>
        </a:xfrm>
        <a:prstGeom prst="rect">
          <a:avLst/>
        </a:prstGeom>
      </xdr:spPr>
    </xdr:pic>
    <xdr:clientData/>
  </xdr:twoCellAnchor>
  <xdr:twoCellAnchor editAs="oneCell">
    <xdr:from>
      <xdr:col>0</xdr:col>
      <xdr:colOff>0</xdr:colOff>
      <xdr:row>674</xdr:row>
      <xdr:rowOff>0</xdr:rowOff>
    </xdr:from>
    <xdr:to>
      <xdr:col>9</xdr:col>
      <xdr:colOff>497923</xdr:colOff>
      <xdr:row>704</xdr:row>
      <xdr:rowOff>173715</xdr:rowOff>
    </xdr:to>
    <xdr:pic>
      <xdr:nvPicPr>
        <xdr:cNvPr id="22" name="図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21" cstate="print"/>
        <a:stretch>
          <a:fillRect/>
        </a:stretch>
      </xdr:blipFill>
      <xdr:spPr>
        <a:xfrm>
          <a:off x="0" y="116004975"/>
          <a:ext cx="6489148" cy="5602965"/>
        </a:xfrm>
        <a:prstGeom prst="rect">
          <a:avLst/>
        </a:prstGeom>
      </xdr:spPr>
    </xdr:pic>
    <xdr:clientData/>
  </xdr:twoCellAnchor>
  <xdr:twoCellAnchor editAs="oneCell">
    <xdr:from>
      <xdr:col>0</xdr:col>
      <xdr:colOff>0</xdr:colOff>
      <xdr:row>706</xdr:row>
      <xdr:rowOff>0</xdr:rowOff>
    </xdr:from>
    <xdr:to>
      <xdr:col>9</xdr:col>
      <xdr:colOff>497923</xdr:colOff>
      <xdr:row>736</xdr:row>
      <xdr:rowOff>173715</xdr:rowOff>
    </xdr:to>
    <xdr:pic>
      <xdr:nvPicPr>
        <xdr:cNvPr id="23" name="図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22" cstate="print"/>
        <a:stretch>
          <a:fillRect/>
        </a:stretch>
      </xdr:blipFill>
      <xdr:spPr>
        <a:xfrm>
          <a:off x="0" y="121796175"/>
          <a:ext cx="6489148" cy="5602965"/>
        </a:xfrm>
        <a:prstGeom prst="rect">
          <a:avLst/>
        </a:prstGeom>
      </xdr:spPr>
    </xdr:pic>
    <xdr:clientData/>
  </xdr:twoCellAnchor>
  <xdr:twoCellAnchor editAs="oneCell">
    <xdr:from>
      <xdr:col>0</xdr:col>
      <xdr:colOff>0</xdr:colOff>
      <xdr:row>738</xdr:row>
      <xdr:rowOff>0</xdr:rowOff>
    </xdr:from>
    <xdr:to>
      <xdr:col>9</xdr:col>
      <xdr:colOff>497923</xdr:colOff>
      <xdr:row>768</xdr:row>
      <xdr:rowOff>173715</xdr:rowOff>
    </xdr:to>
    <xdr:pic>
      <xdr:nvPicPr>
        <xdr:cNvPr id="24" name="図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23" cstate="print"/>
        <a:stretch>
          <a:fillRect/>
        </a:stretch>
      </xdr:blipFill>
      <xdr:spPr>
        <a:xfrm>
          <a:off x="0" y="127587375"/>
          <a:ext cx="6489148" cy="5602965"/>
        </a:xfrm>
        <a:prstGeom prst="rect">
          <a:avLst/>
        </a:prstGeom>
      </xdr:spPr>
    </xdr:pic>
    <xdr:clientData/>
  </xdr:twoCellAnchor>
  <xdr:twoCellAnchor editAs="oneCell">
    <xdr:from>
      <xdr:col>0</xdr:col>
      <xdr:colOff>0</xdr:colOff>
      <xdr:row>770</xdr:row>
      <xdr:rowOff>0</xdr:rowOff>
    </xdr:from>
    <xdr:to>
      <xdr:col>9</xdr:col>
      <xdr:colOff>516981</xdr:colOff>
      <xdr:row>800</xdr:row>
      <xdr:rowOff>173715</xdr:rowOff>
    </xdr:to>
    <xdr:pic>
      <xdr:nvPicPr>
        <xdr:cNvPr id="25" name="図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4" cstate="print"/>
        <a:stretch>
          <a:fillRect/>
        </a:stretch>
      </xdr:blipFill>
      <xdr:spPr>
        <a:xfrm>
          <a:off x="0" y="133378575"/>
          <a:ext cx="6508206" cy="5602965"/>
        </a:xfrm>
        <a:prstGeom prst="rect">
          <a:avLst/>
        </a:prstGeom>
      </xdr:spPr>
    </xdr:pic>
    <xdr:clientData/>
  </xdr:twoCellAnchor>
  <xdr:twoCellAnchor editAs="oneCell">
    <xdr:from>
      <xdr:col>0</xdr:col>
      <xdr:colOff>0</xdr:colOff>
      <xdr:row>802</xdr:row>
      <xdr:rowOff>0</xdr:rowOff>
    </xdr:from>
    <xdr:to>
      <xdr:col>9</xdr:col>
      <xdr:colOff>516981</xdr:colOff>
      <xdr:row>832</xdr:row>
      <xdr:rowOff>173715</xdr:rowOff>
    </xdr:to>
    <xdr:pic>
      <xdr:nvPicPr>
        <xdr:cNvPr id="26" name="図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25" cstate="print"/>
        <a:stretch>
          <a:fillRect/>
        </a:stretch>
      </xdr:blipFill>
      <xdr:spPr>
        <a:xfrm>
          <a:off x="0" y="139169775"/>
          <a:ext cx="6508206" cy="5602965"/>
        </a:xfrm>
        <a:prstGeom prst="rect">
          <a:avLst/>
        </a:prstGeom>
      </xdr:spPr>
    </xdr:pic>
    <xdr:clientData/>
  </xdr:twoCellAnchor>
  <xdr:twoCellAnchor editAs="oneCell">
    <xdr:from>
      <xdr:col>0</xdr:col>
      <xdr:colOff>0</xdr:colOff>
      <xdr:row>834</xdr:row>
      <xdr:rowOff>0</xdr:rowOff>
    </xdr:from>
    <xdr:to>
      <xdr:col>9</xdr:col>
      <xdr:colOff>516981</xdr:colOff>
      <xdr:row>864</xdr:row>
      <xdr:rowOff>173715</xdr:rowOff>
    </xdr:to>
    <xdr:pic>
      <xdr:nvPicPr>
        <xdr:cNvPr id="27" name="図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26" cstate="print"/>
        <a:stretch>
          <a:fillRect/>
        </a:stretch>
      </xdr:blipFill>
      <xdr:spPr>
        <a:xfrm>
          <a:off x="0" y="144960975"/>
          <a:ext cx="6508206" cy="5602965"/>
        </a:xfrm>
        <a:prstGeom prst="rect">
          <a:avLst/>
        </a:prstGeom>
      </xdr:spPr>
    </xdr:pic>
    <xdr:clientData/>
  </xdr:twoCellAnchor>
  <xdr:twoCellAnchor editAs="oneCell">
    <xdr:from>
      <xdr:col>0</xdr:col>
      <xdr:colOff>0</xdr:colOff>
      <xdr:row>866</xdr:row>
      <xdr:rowOff>0</xdr:rowOff>
    </xdr:from>
    <xdr:to>
      <xdr:col>9</xdr:col>
      <xdr:colOff>516981</xdr:colOff>
      <xdr:row>896</xdr:row>
      <xdr:rowOff>173715</xdr:rowOff>
    </xdr:to>
    <xdr:pic>
      <xdr:nvPicPr>
        <xdr:cNvPr id="28" name="図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27" cstate="print"/>
        <a:stretch>
          <a:fillRect/>
        </a:stretch>
      </xdr:blipFill>
      <xdr:spPr>
        <a:xfrm>
          <a:off x="0" y="150752175"/>
          <a:ext cx="6508206" cy="5602965"/>
        </a:xfrm>
        <a:prstGeom prst="rect">
          <a:avLst/>
        </a:prstGeom>
      </xdr:spPr>
    </xdr:pic>
    <xdr:clientData/>
  </xdr:twoCellAnchor>
  <xdr:twoCellAnchor editAs="oneCell">
    <xdr:from>
      <xdr:col>0</xdr:col>
      <xdr:colOff>0</xdr:colOff>
      <xdr:row>898</xdr:row>
      <xdr:rowOff>0</xdr:rowOff>
    </xdr:from>
    <xdr:to>
      <xdr:col>9</xdr:col>
      <xdr:colOff>516981</xdr:colOff>
      <xdr:row>928</xdr:row>
      <xdr:rowOff>173715</xdr:rowOff>
    </xdr:to>
    <xdr:pic>
      <xdr:nvPicPr>
        <xdr:cNvPr id="29" name="図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28" cstate="print"/>
        <a:stretch>
          <a:fillRect/>
        </a:stretch>
      </xdr:blipFill>
      <xdr:spPr>
        <a:xfrm>
          <a:off x="0" y="156543375"/>
          <a:ext cx="6508206" cy="5602965"/>
        </a:xfrm>
        <a:prstGeom prst="rect">
          <a:avLst/>
        </a:prstGeom>
      </xdr:spPr>
    </xdr:pic>
    <xdr:clientData/>
  </xdr:twoCellAnchor>
  <xdr:twoCellAnchor editAs="oneCell">
    <xdr:from>
      <xdr:col>0</xdr:col>
      <xdr:colOff>0</xdr:colOff>
      <xdr:row>930</xdr:row>
      <xdr:rowOff>0</xdr:rowOff>
    </xdr:from>
    <xdr:to>
      <xdr:col>9</xdr:col>
      <xdr:colOff>516981</xdr:colOff>
      <xdr:row>960</xdr:row>
      <xdr:rowOff>173715</xdr:rowOff>
    </xdr:to>
    <xdr:pic>
      <xdr:nvPicPr>
        <xdr:cNvPr id="30" name="図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29" cstate="print"/>
        <a:stretch>
          <a:fillRect/>
        </a:stretch>
      </xdr:blipFill>
      <xdr:spPr>
        <a:xfrm>
          <a:off x="0" y="162334575"/>
          <a:ext cx="6508206" cy="5602965"/>
        </a:xfrm>
        <a:prstGeom prst="rect">
          <a:avLst/>
        </a:prstGeom>
      </xdr:spPr>
    </xdr:pic>
    <xdr:clientData/>
  </xdr:twoCellAnchor>
  <xdr:twoCellAnchor editAs="oneCell">
    <xdr:from>
      <xdr:col>0</xdr:col>
      <xdr:colOff>0</xdr:colOff>
      <xdr:row>962</xdr:row>
      <xdr:rowOff>0</xdr:rowOff>
    </xdr:from>
    <xdr:to>
      <xdr:col>9</xdr:col>
      <xdr:colOff>516981</xdr:colOff>
      <xdr:row>992</xdr:row>
      <xdr:rowOff>173715</xdr:rowOff>
    </xdr:to>
    <xdr:pic>
      <xdr:nvPicPr>
        <xdr:cNvPr id="31" name="図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30" cstate="print"/>
        <a:stretch>
          <a:fillRect/>
        </a:stretch>
      </xdr:blipFill>
      <xdr:spPr>
        <a:xfrm>
          <a:off x="0" y="168125775"/>
          <a:ext cx="6508206" cy="5602965"/>
        </a:xfrm>
        <a:prstGeom prst="rect">
          <a:avLst/>
        </a:prstGeom>
      </xdr:spPr>
    </xdr:pic>
    <xdr:clientData/>
  </xdr:twoCellAnchor>
  <xdr:twoCellAnchor editAs="oneCell">
    <xdr:from>
      <xdr:col>0</xdr:col>
      <xdr:colOff>0</xdr:colOff>
      <xdr:row>994</xdr:row>
      <xdr:rowOff>0</xdr:rowOff>
    </xdr:from>
    <xdr:to>
      <xdr:col>9</xdr:col>
      <xdr:colOff>516981</xdr:colOff>
      <xdr:row>1024</xdr:row>
      <xdr:rowOff>173715</xdr:rowOff>
    </xdr:to>
    <xdr:pic>
      <xdr:nvPicPr>
        <xdr:cNvPr id="32" name="図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31" cstate="print"/>
        <a:stretch>
          <a:fillRect/>
        </a:stretch>
      </xdr:blipFill>
      <xdr:spPr>
        <a:xfrm>
          <a:off x="0" y="173916975"/>
          <a:ext cx="6508206" cy="5602965"/>
        </a:xfrm>
        <a:prstGeom prst="rect">
          <a:avLst/>
        </a:prstGeom>
      </xdr:spPr>
    </xdr:pic>
    <xdr:clientData/>
  </xdr:twoCellAnchor>
  <xdr:twoCellAnchor editAs="oneCell">
    <xdr:from>
      <xdr:col>0</xdr:col>
      <xdr:colOff>0</xdr:colOff>
      <xdr:row>1026</xdr:row>
      <xdr:rowOff>0</xdr:rowOff>
    </xdr:from>
    <xdr:to>
      <xdr:col>9</xdr:col>
      <xdr:colOff>516981</xdr:colOff>
      <xdr:row>1056</xdr:row>
      <xdr:rowOff>173715</xdr:rowOff>
    </xdr:to>
    <xdr:pic>
      <xdr:nvPicPr>
        <xdr:cNvPr id="33" name="図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32" cstate="print"/>
        <a:stretch>
          <a:fillRect/>
        </a:stretch>
      </xdr:blipFill>
      <xdr:spPr>
        <a:xfrm>
          <a:off x="0" y="179708175"/>
          <a:ext cx="6508206" cy="5602965"/>
        </a:xfrm>
        <a:prstGeom prst="rect">
          <a:avLst/>
        </a:prstGeom>
      </xdr:spPr>
    </xdr:pic>
    <xdr:clientData/>
  </xdr:twoCellAnchor>
  <xdr:twoCellAnchor editAs="oneCell">
    <xdr:from>
      <xdr:col>0</xdr:col>
      <xdr:colOff>0</xdr:colOff>
      <xdr:row>1058</xdr:row>
      <xdr:rowOff>0</xdr:rowOff>
    </xdr:from>
    <xdr:to>
      <xdr:col>9</xdr:col>
      <xdr:colOff>516981</xdr:colOff>
      <xdr:row>1088</xdr:row>
      <xdr:rowOff>173715</xdr:rowOff>
    </xdr:to>
    <xdr:pic>
      <xdr:nvPicPr>
        <xdr:cNvPr id="34" name="図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33" cstate="print"/>
        <a:stretch>
          <a:fillRect/>
        </a:stretch>
      </xdr:blipFill>
      <xdr:spPr>
        <a:xfrm>
          <a:off x="0" y="185499375"/>
          <a:ext cx="6508206" cy="5602965"/>
        </a:xfrm>
        <a:prstGeom prst="rect">
          <a:avLst/>
        </a:prstGeom>
      </xdr:spPr>
    </xdr:pic>
    <xdr:clientData/>
  </xdr:twoCellAnchor>
  <xdr:twoCellAnchor editAs="oneCell">
    <xdr:from>
      <xdr:col>0</xdr:col>
      <xdr:colOff>0</xdr:colOff>
      <xdr:row>1090</xdr:row>
      <xdr:rowOff>0</xdr:rowOff>
    </xdr:from>
    <xdr:to>
      <xdr:col>9</xdr:col>
      <xdr:colOff>516981</xdr:colOff>
      <xdr:row>1120</xdr:row>
      <xdr:rowOff>173715</xdr:rowOff>
    </xdr:to>
    <xdr:pic>
      <xdr:nvPicPr>
        <xdr:cNvPr id="35" name="図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34" cstate="print"/>
        <a:stretch>
          <a:fillRect/>
        </a:stretch>
      </xdr:blipFill>
      <xdr:spPr>
        <a:xfrm>
          <a:off x="0" y="191290575"/>
          <a:ext cx="6508206" cy="5602965"/>
        </a:xfrm>
        <a:prstGeom prst="rect">
          <a:avLst/>
        </a:prstGeom>
      </xdr:spPr>
    </xdr:pic>
    <xdr:clientData/>
  </xdr:twoCellAnchor>
  <xdr:twoCellAnchor editAs="oneCell">
    <xdr:from>
      <xdr:col>0</xdr:col>
      <xdr:colOff>0</xdr:colOff>
      <xdr:row>1122</xdr:row>
      <xdr:rowOff>0</xdr:rowOff>
    </xdr:from>
    <xdr:to>
      <xdr:col>9</xdr:col>
      <xdr:colOff>516981</xdr:colOff>
      <xdr:row>1152</xdr:row>
      <xdr:rowOff>173715</xdr:rowOff>
    </xdr:to>
    <xdr:pic>
      <xdr:nvPicPr>
        <xdr:cNvPr id="36" name="図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35" cstate="print"/>
        <a:stretch>
          <a:fillRect/>
        </a:stretch>
      </xdr:blipFill>
      <xdr:spPr>
        <a:xfrm>
          <a:off x="0" y="197081775"/>
          <a:ext cx="6508206" cy="5602965"/>
        </a:xfrm>
        <a:prstGeom prst="rect">
          <a:avLst/>
        </a:prstGeom>
      </xdr:spPr>
    </xdr:pic>
    <xdr:clientData/>
  </xdr:twoCellAnchor>
  <xdr:twoCellAnchor editAs="oneCell">
    <xdr:from>
      <xdr:col>0</xdr:col>
      <xdr:colOff>0</xdr:colOff>
      <xdr:row>1154</xdr:row>
      <xdr:rowOff>0</xdr:rowOff>
    </xdr:from>
    <xdr:to>
      <xdr:col>9</xdr:col>
      <xdr:colOff>516981</xdr:colOff>
      <xdr:row>1184</xdr:row>
      <xdr:rowOff>173715</xdr:rowOff>
    </xdr:to>
    <xdr:pic>
      <xdr:nvPicPr>
        <xdr:cNvPr id="37" name="図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36" cstate="print"/>
        <a:stretch>
          <a:fillRect/>
        </a:stretch>
      </xdr:blipFill>
      <xdr:spPr>
        <a:xfrm>
          <a:off x="0" y="202872975"/>
          <a:ext cx="6508206" cy="5602965"/>
        </a:xfrm>
        <a:prstGeom prst="rect">
          <a:avLst/>
        </a:prstGeom>
      </xdr:spPr>
    </xdr:pic>
    <xdr:clientData/>
  </xdr:twoCellAnchor>
  <xdr:twoCellAnchor editAs="oneCell">
    <xdr:from>
      <xdr:col>0</xdr:col>
      <xdr:colOff>0</xdr:colOff>
      <xdr:row>1186</xdr:row>
      <xdr:rowOff>0</xdr:rowOff>
    </xdr:from>
    <xdr:to>
      <xdr:col>9</xdr:col>
      <xdr:colOff>516981</xdr:colOff>
      <xdr:row>1216</xdr:row>
      <xdr:rowOff>173715</xdr:rowOff>
    </xdr:to>
    <xdr:pic>
      <xdr:nvPicPr>
        <xdr:cNvPr id="38" name="図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37" cstate="print"/>
        <a:stretch>
          <a:fillRect/>
        </a:stretch>
      </xdr:blipFill>
      <xdr:spPr>
        <a:xfrm>
          <a:off x="0" y="208664175"/>
          <a:ext cx="6508206" cy="5602965"/>
        </a:xfrm>
        <a:prstGeom prst="rect">
          <a:avLst/>
        </a:prstGeom>
      </xdr:spPr>
    </xdr:pic>
    <xdr:clientData/>
  </xdr:twoCellAnchor>
  <xdr:twoCellAnchor editAs="oneCell">
    <xdr:from>
      <xdr:col>0</xdr:col>
      <xdr:colOff>0</xdr:colOff>
      <xdr:row>1218</xdr:row>
      <xdr:rowOff>0</xdr:rowOff>
    </xdr:from>
    <xdr:to>
      <xdr:col>9</xdr:col>
      <xdr:colOff>516981</xdr:colOff>
      <xdr:row>1248</xdr:row>
      <xdr:rowOff>173715</xdr:rowOff>
    </xdr:to>
    <xdr:pic>
      <xdr:nvPicPr>
        <xdr:cNvPr id="39" name="図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38" cstate="print"/>
        <a:stretch>
          <a:fillRect/>
        </a:stretch>
      </xdr:blipFill>
      <xdr:spPr>
        <a:xfrm>
          <a:off x="0" y="214455375"/>
          <a:ext cx="6508206" cy="5602965"/>
        </a:xfrm>
        <a:prstGeom prst="rect">
          <a:avLst/>
        </a:prstGeom>
      </xdr:spPr>
    </xdr:pic>
    <xdr:clientData/>
  </xdr:twoCellAnchor>
  <xdr:twoCellAnchor editAs="oneCell">
    <xdr:from>
      <xdr:col>0</xdr:col>
      <xdr:colOff>0</xdr:colOff>
      <xdr:row>1250</xdr:row>
      <xdr:rowOff>0</xdr:rowOff>
    </xdr:from>
    <xdr:to>
      <xdr:col>9</xdr:col>
      <xdr:colOff>516981</xdr:colOff>
      <xdr:row>1280</xdr:row>
      <xdr:rowOff>173715</xdr:rowOff>
    </xdr:to>
    <xdr:pic>
      <xdr:nvPicPr>
        <xdr:cNvPr id="40" name="図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39" cstate="print"/>
        <a:stretch>
          <a:fillRect/>
        </a:stretch>
      </xdr:blipFill>
      <xdr:spPr>
        <a:xfrm>
          <a:off x="0" y="220246575"/>
          <a:ext cx="6508206" cy="5602965"/>
        </a:xfrm>
        <a:prstGeom prst="rect">
          <a:avLst/>
        </a:prstGeom>
      </xdr:spPr>
    </xdr:pic>
    <xdr:clientData/>
  </xdr:twoCellAnchor>
  <xdr:twoCellAnchor editAs="oneCell">
    <xdr:from>
      <xdr:col>0</xdr:col>
      <xdr:colOff>0</xdr:colOff>
      <xdr:row>1282</xdr:row>
      <xdr:rowOff>0</xdr:rowOff>
    </xdr:from>
    <xdr:to>
      <xdr:col>9</xdr:col>
      <xdr:colOff>497923</xdr:colOff>
      <xdr:row>1312</xdr:row>
      <xdr:rowOff>173715</xdr:rowOff>
    </xdr:to>
    <xdr:pic>
      <xdr:nvPicPr>
        <xdr:cNvPr id="41" name="図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40" cstate="print"/>
        <a:stretch>
          <a:fillRect/>
        </a:stretch>
      </xdr:blipFill>
      <xdr:spPr>
        <a:xfrm>
          <a:off x="0" y="226037775"/>
          <a:ext cx="6489148" cy="5602965"/>
        </a:xfrm>
        <a:prstGeom prst="rect">
          <a:avLst/>
        </a:prstGeom>
      </xdr:spPr>
    </xdr:pic>
    <xdr:clientData/>
  </xdr:twoCellAnchor>
  <xdr:twoCellAnchor editAs="oneCell">
    <xdr:from>
      <xdr:col>0</xdr:col>
      <xdr:colOff>0</xdr:colOff>
      <xdr:row>1314</xdr:row>
      <xdr:rowOff>0</xdr:rowOff>
    </xdr:from>
    <xdr:to>
      <xdr:col>9</xdr:col>
      <xdr:colOff>497923</xdr:colOff>
      <xdr:row>1344</xdr:row>
      <xdr:rowOff>173715</xdr:rowOff>
    </xdr:to>
    <xdr:pic>
      <xdr:nvPicPr>
        <xdr:cNvPr id="42" name="図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41" cstate="print"/>
        <a:stretch>
          <a:fillRect/>
        </a:stretch>
      </xdr:blipFill>
      <xdr:spPr>
        <a:xfrm>
          <a:off x="0" y="231828975"/>
          <a:ext cx="6489148" cy="5602965"/>
        </a:xfrm>
        <a:prstGeom prst="rect">
          <a:avLst/>
        </a:prstGeom>
      </xdr:spPr>
    </xdr:pic>
    <xdr:clientData/>
  </xdr:twoCellAnchor>
  <xdr:twoCellAnchor editAs="oneCell">
    <xdr:from>
      <xdr:col>0</xdr:col>
      <xdr:colOff>0</xdr:colOff>
      <xdr:row>1346</xdr:row>
      <xdr:rowOff>0</xdr:rowOff>
    </xdr:from>
    <xdr:to>
      <xdr:col>9</xdr:col>
      <xdr:colOff>497923</xdr:colOff>
      <xdr:row>1376</xdr:row>
      <xdr:rowOff>173715</xdr:rowOff>
    </xdr:to>
    <xdr:pic>
      <xdr:nvPicPr>
        <xdr:cNvPr id="43" name="図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42" cstate="print"/>
        <a:stretch>
          <a:fillRect/>
        </a:stretch>
      </xdr:blipFill>
      <xdr:spPr>
        <a:xfrm>
          <a:off x="0" y="237620175"/>
          <a:ext cx="6489148" cy="5602965"/>
        </a:xfrm>
        <a:prstGeom prst="rect">
          <a:avLst/>
        </a:prstGeom>
      </xdr:spPr>
    </xdr:pic>
    <xdr:clientData/>
  </xdr:twoCellAnchor>
  <xdr:twoCellAnchor editAs="oneCell">
    <xdr:from>
      <xdr:col>0</xdr:col>
      <xdr:colOff>0</xdr:colOff>
      <xdr:row>1378</xdr:row>
      <xdr:rowOff>0</xdr:rowOff>
    </xdr:from>
    <xdr:to>
      <xdr:col>9</xdr:col>
      <xdr:colOff>497923</xdr:colOff>
      <xdr:row>1408</xdr:row>
      <xdr:rowOff>173715</xdr:rowOff>
    </xdr:to>
    <xdr:pic>
      <xdr:nvPicPr>
        <xdr:cNvPr id="44" name="図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43" cstate="print"/>
        <a:stretch>
          <a:fillRect/>
        </a:stretch>
      </xdr:blipFill>
      <xdr:spPr>
        <a:xfrm>
          <a:off x="0" y="243411375"/>
          <a:ext cx="6489148" cy="5602965"/>
        </a:xfrm>
        <a:prstGeom prst="rect">
          <a:avLst/>
        </a:prstGeom>
      </xdr:spPr>
    </xdr:pic>
    <xdr:clientData/>
  </xdr:twoCellAnchor>
  <xdr:twoCellAnchor editAs="oneCell">
    <xdr:from>
      <xdr:col>0</xdr:col>
      <xdr:colOff>0</xdr:colOff>
      <xdr:row>1410</xdr:row>
      <xdr:rowOff>0</xdr:rowOff>
    </xdr:from>
    <xdr:to>
      <xdr:col>9</xdr:col>
      <xdr:colOff>497923</xdr:colOff>
      <xdr:row>1440</xdr:row>
      <xdr:rowOff>173715</xdr:rowOff>
    </xdr:to>
    <xdr:pic>
      <xdr:nvPicPr>
        <xdr:cNvPr id="45" name="図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44" cstate="print"/>
        <a:stretch>
          <a:fillRect/>
        </a:stretch>
      </xdr:blipFill>
      <xdr:spPr>
        <a:xfrm>
          <a:off x="0" y="249202575"/>
          <a:ext cx="6489148" cy="5602965"/>
        </a:xfrm>
        <a:prstGeom prst="rect">
          <a:avLst/>
        </a:prstGeom>
      </xdr:spPr>
    </xdr:pic>
    <xdr:clientData/>
  </xdr:twoCellAnchor>
  <xdr:twoCellAnchor editAs="oneCell">
    <xdr:from>
      <xdr:col>0</xdr:col>
      <xdr:colOff>0</xdr:colOff>
      <xdr:row>1442</xdr:row>
      <xdr:rowOff>175260</xdr:rowOff>
    </xdr:from>
    <xdr:to>
      <xdr:col>12</xdr:col>
      <xdr:colOff>246051</xdr:colOff>
      <xdr:row>1473</xdr:row>
      <xdr:rowOff>176952</xdr:rowOff>
    </xdr:to>
    <xdr:pic>
      <xdr:nvPicPr>
        <xdr:cNvPr id="46" name="図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45" cstate="print"/>
        <a:stretch>
          <a:fillRect/>
        </a:stretch>
      </xdr:blipFill>
      <xdr:spPr>
        <a:xfrm>
          <a:off x="0" y="257853180"/>
          <a:ext cx="7408851" cy="5670972"/>
        </a:xfrm>
        <a:prstGeom prst="rect">
          <a:avLst/>
        </a:prstGeom>
      </xdr:spPr>
    </xdr:pic>
    <xdr:clientData/>
  </xdr:twoCellAnchor>
  <xdr:twoCellAnchor editAs="oneCell">
    <xdr:from>
      <xdr:col>0</xdr:col>
      <xdr:colOff>0</xdr:colOff>
      <xdr:row>1475</xdr:row>
      <xdr:rowOff>0</xdr:rowOff>
    </xdr:from>
    <xdr:to>
      <xdr:col>11</xdr:col>
      <xdr:colOff>550760</xdr:colOff>
      <xdr:row>1506</xdr:row>
      <xdr:rowOff>1692</xdr:rowOff>
    </xdr:to>
    <xdr:pic>
      <xdr:nvPicPr>
        <xdr:cNvPr id="47" name="図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46" cstate="print"/>
        <a:stretch>
          <a:fillRect/>
        </a:stretch>
      </xdr:blipFill>
      <xdr:spPr>
        <a:xfrm>
          <a:off x="0" y="263712960"/>
          <a:ext cx="7103960" cy="5670972"/>
        </a:xfrm>
        <a:prstGeom prst="rect">
          <a:avLst/>
        </a:prstGeom>
      </xdr:spPr>
    </xdr:pic>
    <xdr:clientData/>
  </xdr:twoCellAnchor>
  <xdr:twoCellAnchor editAs="oneCell">
    <xdr:from>
      <xdr:col>0</xdr:col>
      <xdr:colOff>0</xdr:colOff>
      <xdr:row>1507</xdr:row>
      <xdr:rowOff>0</xdr:rowOff>
    </xdr:from>
    <xdr:to>
      <xdr:col>11</xdr:col>
      <xdr:colOff>550760</xdr:colOff>
      <xdr:row>1538</xdr:row>
      <xdr:rowOff>1692</xdr:rowOff>
    </xdr:to>
    <xdr:pic>
      <xdr:nvPicPr>
        <xdr:cNvPr id="48" name="図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47" cstate="print"/>
        <a:stretch>
          <a:fillRect/>
        </a:stretch>
      </xdr:blipFill>
      <xdr:spPr>
        <a:xfrm>
          <a:off x="0" y="269565120"/>
          <a:ext cx="7103960" cy="5670972"/>
        </a:xfrm>
        <a:prstGeom prst="rect">
          <a:avLst/>
        </a:prstGeom>
      </xdr:spPr>
    </xdr:pic>
    <xdr:clientData/>
  </xdr:twoCellAnchor>
  <xdr:twoCellAnchor editAs="oneCell">
    <xdr:from>
      <xdr:col>0</xdr:col>
      <xdr:colOff>0</xdr:colOff>
      <xdr:row>1539</xdr:row>
      <xdr:rowOff>22860</xdr:rowOff>
    </xdr:from>
    <xdr:to>
      <xdr:col>11</xdr:col>
      <xdr:colOff>550760</xdr:colOff>
      <xdr:row>1570</xdr:row>
      <xdr:rowOff>24552</xdr:rowOff>
    </xdr:to>
    <xdr:pic>
      <xdr:nvPicPr>
        <xdr:cNvPr id="49" name="図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48" cstate="print"/>
        <a:stretch>
          <a:fillRect/>
        </a:stretch>
      </xdr:blipFill>
      <xdr:spPr>
        <a:xfrm>
          <a:off x="0" y="275440140"/>
          <a:ext cx="7103960" cy="5670972"/>
        </a:xfrm>
        <a:prstGeom prst="rect">
          <a:avLst/>
        </a:prstGeom>
      </xdr:spPr>
    </xdr:pic>
    <xdr:clientData/>
  </xdr:twoCellAnchor>
  <xdr:twoCellAnchor editAs="oneCell">
    <xdr:from>
      <xdr:col>0</xdr:col>
      <xdr:colOff>0</xdr:colOff>
      <xdr:row>1571</xdr:row>
      <xdr:rowOff>0</xdr:rowOff>
    </xdr:from>
    <xdr:to>
      <xdr:col>11</xdr:col>
      <xdr:colOff>550760</xdr:colOff>
      <xdr:row>1602</xdr:row>
      <xdr:rowOff>1692</xdr:rowOff>
    </xdr:to>
    <xdr:pic>
      <xdr:nvPicPr>
        <xdr:cNvPr id="50" name="図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49" cstate="print"/>
        <a:stretch>
          <a:fillRect/>
        </a:stretch>
      </xdr:blipFill>
      <xdr:spPr>
        <a:xfrm>
          <a:off x="0" y="281269440"/>
          <a:ext cx="7103960" cy="5670972"/>
        </a:xfrm>
        <a:prstGeom prst="rect">
          <a:avLst/>
        </a:prstGeom>
      </xdr:spPr>
    </xdr:pic>
    <xdr:clientData/>
  </xdr:twoCellAnchor>
  <xdr:twoCellAnchor editAs="oneCell">
    <xdr:from>
      <xdr:col>0</xdr:col>
      <xdr:colOff>0</xdr:colOff>
      <xdr:row>1603</xdr:row>
      <xdr:rowOff>0</xdr:rowOff>
    </xdr:from>
    <xdr:to>
      <xdr:col>11</xdr:col>
      <xdr:colOff>550760</xdr:colOff>
      <xdr:row>1634</xdr:row>
      <xdr:rowOff>1692</xdr:rowOff>
    </xdr:to>
    <xdr:pic>
      <xdr:nvPicPr>
        <xdr:cNvPr id="51" name="図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0" cstate="print"/>
        <a:stretch>
          <a:fillRect/>
        </a:stretch>
      </xdr:blipFill>
      <xdr:spPr>
        <a:xfrm>
          <a:off x="0" y="287121600"/>
          <a:ext cx="7103960" cy="5670972"/>
        </a:xfrm>
        <a:prstGeom prst="rect">
          <a:avLst/>
        </a:prstGeom>
      </xdr:spPr>
    </xdr:pic>
    <xdr:clientData/>
  </xdr:twoCellAnchor>
  <xdr:twoCellAnchor editAs="oneCell">
    <xdr:from>
      <xdr:col>0</xdr:col>
      <xdr:colOff>0</xdr:colOff>
      <xdr:row>1635</xdr:row>
      <xdr:rowOff>0</xdr:rowOff>
    </xdr:from>
    <xdr:to>
      <xdr:col>11</xdr:col>
      <xdr:colOff>550760</xdr:colOff>
      <xdr:row>1666</xdr:row>
      <xdr:rowOff>1692</xdr:rowOff>
    </xdr:to>
    <xdr:pic>
      <xdr:nvPicPr>
        <xdr:cNvPr id="52" name="図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1" cstate="print"/>
        <a:stretch>
          <a:fillRect/>
        </a:stretch>
      </xdr:blipFill>
      <xdr:spPr>
        <a:xfrm>
          <a:off x="0" y="292973760"/>
          <a:ext cx="7103960" cy="5670972"/>
        </a:xfrm>
        <a:prstGeom prst="rect">
          <a:avLst/>
        </a:prstGeom>
      </xdr:spPr>
    </xdr:pic>
    <xdr:clientData/>
  </xdr:twoCellAnchor>
  <xdr:twoCellAnchor editAs="oneCell">
    <xdr:from>
      <xdr:col>0</xdr:col>
      <xdr:colOff>0</xdr:colOff>
      <xdr:row>1667</xdr:row>
      <xdr:rowOff>0</xdr:rowOff>
    </xdr:from>
    <xdr:to>
      <xdr:col>11</xdr:col>
      <xdr:colOff>550760</xdr:colOff>
      <xdr:row>1698</xdr:row>
      <xdr:rowOff>1692</xdr:rowOff>
    </xdr:to>
    <xdr:pic>
      <xdr:nvPicPr>
        <xdr:cNvPr id="53" name="図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2" cstate="print"/>
        <a:stretch>
          <a:fillRect/>
        </a:stretch>
      </xdr:blipFill>
      <xdr:spPr>
        <a:xfrm>
          <a:off x="0" y="298825920"/>
          <a:ext cx="7103960" cy="5670972"/>
        </a:xfrm>
        <a:prstGeom prst="rect">
          <a:avLst/>
        </a:prstGeom>
      </xdr:spPr>
    </xdr:pic>
    <xdr:clientData/>
  </xdr:twoCellAnchor>
  <xdr:twoCellAnchor editAs="oneCell">
    <xdr:from>
      <xdr:col>0</xdr:col>
      <xdr:colOff>0</xdr:colOff>
      <xdr:row>1699</xdr:row>
      <xdr:rowOff>0</xdr:rowOff>
    </xdr:from>
    <xdr:to>
      <xdr:col>11</xdr:col>
      <xdr:colOff>550760</xdr:colOff>
      <xdr:row>1730</xdr:row>
      <xdr:rowOff>1692</xdr:rowOff>
    </xdr:to>
    <xdr:pic>
      <xdr:nvPicPr>
        <xdr:cNvPr id="54" name="図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3" cstate="print"/>
        <a:stretch>
          <a:fillRect/>
        </a:stretch>
      </xdr:blipFill>
      <xdr:spPr>
        <a:xfrm>
          <a:off x="0" y="304678080"/>
          <a:ext cx="7103960" cy="5670972"/>
        </a:xfrm>
        <a:prstGeom prst="rect">
          <a:avLst/>
        </a:prstGeom>
      </xdr:spPr>
    </xdr:pic>
    <xdr:clientData/>
  </xdr:twoCellAnchor>
  <xdr:twoCellAnchor editAs="oneCell">
    <xdr:from>
      <xdr:col>0</xdr:col>
      <xdr:colOff>0</xdr:colOff>
      <xdr:row>1731</xdr:row>
      <xdr:rowOff>0</xdr:rowOff>
    </xdr:from>
    <xdr:to>
      <xdr:col>11</xdr:col>
      <xdr:colOff>550760</xdr:colOff>
      <xdr:row>1762</xdr:row>
      <xdr:rowOff>1692</xdr:rowOff>
    </xdr:to>
    <xdr:pic>
      <xdr:nvPicPr>
        <xdr:cNvPr id="55" name="図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54" cstate="print"/>
        <a:stretch>
          <a:fillRect/>
        </a:stretch>
      </xdr:blipFill>
      <xdr:spPr>
        <a:xfrm>
          <a:off x="0" y="310530240"/>
          <a:ext cx="7103960" cy="5670972"/>
        </a:xfrm>
        <a:prstGeom prst="rect">
          <a:avLst/>
        </a:prstGeom>
      </xdr:spPr>
    </xdr:pic>
    <xdr:clientData/>
  </xdr:twoCellAnchor>
  <xdr:twoCellAnchor editAs="oneCell">
    <xdr:from>
      <xdr:col>0</xdr:col>
      <xdr:colOff>0</xdr:colOff>
      <xdr:row>1763</xdr:row>
      <xdr:rowOff>0</xdr:rowOff>
    </xdr:from>
    <xdr:to>
      <xdr:col>9</xdr:col>
      <xdr:colOff>507452</xdr:colOff>
      <xdr:row>1793</xdr:row>
      <xdr:rowOff>173715</xdr:rowOff>
    </xdr:to>
    <xdr:pic>
      <xdr:nvPicPr>
        <xdr:cNvPr id="56" name="図 55">
          <a:extLst>
            <a:ext uri="{FF2B5EF4-FFF2-40B4-BE49-F238E27FC236}">
              <a16:creationId xmlns:a16="http://schemas.microsoft.com/office/drawing/2014/main" id="{7CB66D1F-DACD-46D6-B915-053B04A1149D}"/>
            </a:ext>
          </a:extLst>
        </xdr:cNvPr>
        <xdr:cNvPicPr>
          <a:picLocks noChangeAspect="1"/>
        </xdr:cNvPicPr>
      </xdr:nvPicPr>
      <xdr:blipFill>
        <a:blip xmlns:r="http://schemas.openxmlformats.org/officeDocument/2006/relationships" r:embed="rId55"/>
        <a:stretch>
          <a:fillRect/>
        </a:stretch>
      </xdr:blipFill>
      <xdr:spPr>
        <a:xfrm>
          <a:off x="0" y="313086750"/>
          <a:ext cx="6498677" cy="5602965"/>
        </a:xfrm>
        <a:prstGeom prst="rect">
          <a:avLst/>
        </a:prstGeom>
      </xdr:spPr>
    </xdr:pic>
    <xdr:clientData/>
  </xdr:twoCellAnchor>
  <xdr:twoCellAnchor editAs="oneCell">
    <xdr:from>
      <xdr:col>0</xdr:col>
      <xdr:colOff>0</xdr:colOff>
      <xdr:row>1795</xdr:row>
      <xdr:rowOff>0</xdr:rowOff>
    </xdr:from>
    <xdr:to>
      <xdr:col>8</xdr:col>
      <xdr:colOff>259424</xdr:colOff>
      <xdr:row>1826</xdr:row>
      <xdr:rowOff>78499</xdr:rowOff>
    </xdr:to>
    <xdr:pic>
      <xdr:nvPicPr>
        <xdr:cNvPr id="57" name="図 56">
          <a:extLst>
            <a:ext uri="{FF2B5EF4-FFF2-40B4-BE49-F238E27FC236}">
              <a16:creationId xmlns:a16="http://schemas.microsoft.com/office/drawing/2014/main" id="{3EBF5C17-9CC5-431A-9BAF-D6B95360717F}"/>
            </a:ext>
          </a:extLst>
        </xdr:cNvPr>
        <xdr:cNvPicPr>
          <a:picLocks noChangeAspect="1"/>
        </xdr:cNvPicPr>
      </xdr:nvPicPr>
      <xdr:blipFill>
        <a:blip xmlns:r="http://schemas.openxmlformats.org/officeDocument/2006/relationships" r:embed="rId56"/>
        <a:stretch>
          <a:fillRect/>
        </a:stretch>
      </xdr:blipFill>
      <xdr:spPr>
        <a:xfrm>
          <a:off x="0" y="318877950"/>
          <a:ext cx="5564849" cy="5688724"/>
        </a:xfrm>
        <a:prstGeom prst="rect">
          <a:avLst/>
        </a:prstGeom>
      </xdr:spPr>
    </xdr:pic>
    <xdr:clientData/>
  </xdr:twoCellAnchor>
  <xdr:twoCellAnchor editAs="oneCell">
    <xdr:from>
      <xdr:col>0</xdr:col>
      <xdr:colOff>0</xdr:colOff>
      <xdr:row>1828</xdr:row>
      <xdr:rowOff>9525</xdr:rowOff>
    </xdr:from>
    <xdr:to>
      <xdr:col>9</xdr:col>
      <xdr:colOff>250173</xdr:colOff>
      <xdr:row>1859</xdr:row>
      <xdr:rowOff>88024</xdr:rowOff>
    </xdr:to>
    <xdr:pic>
      <xdr:nvPicPr>
        <xdr:cNvPr id="58" name="図 57">
          <a:extLst>
            <a:ext uri="{FF2B5EF4-FFF2-40B4-BE49-F238E27FC236}">
              <a16:creationId xmlns:a16="http://schemas.microsoft.com/office/drawing/2014/main" id="{CBD16ED5-DD0F-44F0-9EB5-09564E12023A}"/>
            </a:ext>
          </a:extLst>
        </xdr:cNvPr>
        <xdr:cNvPicPr>
          <a:picLocks noChangeAspect="1"/>
        </xdr:cNvPicPr>
      </xdr:nvPicPr>
      <xdr:blipFill>
        <a:blip xmlns:r="http://schemas.openxmlformats.org/officeDocument/2006/relationships" r:embed="rId57"/>
        <a:stretch>
          <a:fillRect/>
        </a:stretch>
      </xdr:blipFill>
      <xdr:spPr>
        <a:xfrm>
          <a:off x="0" y="324859650"/>
          <a:ext cx="6241398" cy="5688724"/>
        </a:xfrm>
        <a:prstGeom prst="rect">
          <a:avLst/>
        </a:prstGeom>
      </xdr:spPr>
    </xdr:pic>
    <xdr:clientData/>
  </xdr:twoCellAnchor>
  <xdr:twoCellAnchor editAs="oneCell">
    <xdr:from>
      <xdr:col>0</xdr:col>
      <xdr:colOff>0</xdr:colOff>
      <xdr:row>1861</xdr:row>
      <xdr:rowOff>9525</xdr:rowOff>
    </xdr:from>
    <xdr:to>
      <xdr:col>9</xdr:col>
      <xdr:colOff>250173</xdr:colOff>
      <xdr:row>1892</xdr:row>
      <xdr:rowOff>88024</xdr:rowOff>
    </xdr:to>
    <xdr:pic>
      <xdr:nvPicPr>
        <xdr:cNvPr id="59" name="図 58">
          <a:extLst>
            <a:ext uri="{FF2B5EF4-FFF2-40B4-BE49-F238E27FC236}">
              <a16:creationId xmlns:a16="http://schemas.microsoft.com/office/drawing/2014/main" id="{FB079CBA-F15A-4731-AF4E-0CDCD054397E}"/>
            </a:ext>
          </a:extLst>
        </xdr:cNvPr>
        <xdr:cNvPicPr>
          <a:picLocks noChangeAspect="1"/>
        </xdr:cNvPicPr>
      </xdr:nvPicPr>
      <xdr:blipFill>
        <a:blip xmlns:r="http://schemas.openxmlformats.org/officeDocument/2006/relationships" r:embed="rId58"/>
        <a:stretch>
          <a:fillRect/>
        </a:stretch>
      </xdr:blipFill>
      <xdr:spPr>
        <a:xfrm>
          <a:off x="0" y="330831825"/>
          <a:ext cx="6241398" cy="5688724"/>
        </a:xfrm>
        <a:prstGeom prst="rect">
          <a:avLst/>
        </a:prstGeom>
      </xdr:spPr>
    </xdr:pic>
    <xdr:clientData/>
  </xdr:twoCellAnchor>
  <xdr:twoCellAnchor editAs="oneCell">
    <xdr:from>
      <xdr:col>0</xdr:col>
      <xdr:colOff>0</xdr:colOff>
      <xdr:row>1894</xdr:row>
      <xdr:rowOff>0</xdr:rowOff>
    </xdr:from>
    <xdr:to>
      <xdr:col>9</xdr:col>
      <xdr:colOff>250173</xdr:colOff>
      <xdr:row>1925</xdr:row>
      <xdr:rowOff>78499</xdr:rowOff>
    </xdr:to>
    <xdr:pic>
      <xdr:nvPicPr>
        <xdr:cNvPr id="60" name="図 59">
          <a:extLst>
            <a:ext uri="{FF2B5EF4-FFF2-40B4-BE49-F238E27FC236}">
              <a16:creationId xmlns:a16="http://schemas.microsoft.com/office/drawing/2014/main" id="{7431FE80-CE30-4A5C-A32C-AE9E2A4E53BD}"/>
            </a:ext>
          </a:extLst>
        </xdr:cNvPr>
        <xdr:cNvPicPr>
          <a:picLocks noChangeAspect="1"/>
        </xdr:cNvPicPr>
      </xdr:nvPicPr>
      <xdr:blipFill>
        <a:blip xmlns:r="http://schemas.openxmlformats.org/officeDocument/2006/relationships" r:embed="rId59"/>
        <a:stretch>
          <a:fillRect/>
        </a:stretch>
      </xdr:blipFill>
      <xdr:spPr>
        <a:xfrm>
          <a:off x="0" y="336794475"/>
          <a:ext cx="6241398" cy="5688724"/>
        </a:xfrm>
        <a:prstGeom prst="rect">
          <a:avLst/>
        </a:prstGeom>
      </xdr:spPr>
    </xdr:pic>
    <xdr:clientData/>
  </xdr:twoCellAnchor>
  <xdr:twoCellAnchor editAs="oneCell">
    <xdr:from>
      <xdr:col>0</xdr:col>
      <xdr:colOff>0</xdr:colOff>
      <xdr:row>1927</xdr:row>
      <xdr:rowOff>38100</xdr:rowOff>
    </xdr:from>
    <xdr:to>
      <xdr:col>9</xdr:col>
      <xdr:colOff>250173</xdr:colOff>
      <xdr:row>1958</xdr:row>
      <xdr:rowOff>116599</xdr:rowOff>
    </xdr:to>
    <xdr:pic>
      <xdr:nvPicPr>
        <xdr:cNvPr id="61" name="図 60">
          <a:extLst>
            <a:ext uri="{FF2B5EF4-FFF2-40B4-BE49-F238E27FC236}">
              <a16:creationId xmlns:a16="http://schemas.microsoft.com/office/drawing/2014/main" id="{BFC0B4E2-55A7-4651-91BD-CF0619D75F39}"/>
            </a:ext>
          </a:extLst>
        </xdr:cNvPr>
        <xdr:cNvPicPr>
          <a:picLocks noChangeAspect="1"/>
        </xdr:cNvPicPr>
      </xdr:nvPicPr>
      <xdr:blipFill>
        <a:blip xmlns:r="http://schemas.openxmlformats.org/officeDocument/2006/relationships" r:embed="rId60"/>
        <a:stretch>
          <a:fillRect/>
        </a:stretch>
      </xdr:blipFill>
      <xdr:spPr>
        <a:xfrm>
          <a:off x="0" y="342804750"/>
          <a:ext cx="6241398" cy="5688724"/>
        </a:xfrm>
        <a:prstGeom prst="rect">
          <a:avLst/>
        </a:prstGeom>
      </xdr:spPr>
    </xdr:pic>
    <xdr:clientData/>
  </xdr:twoCellAnchor>
  <xdr:twoCellAnchor editAs="oneCell">
    <xdr:from>
      <xdr:col>0</xdr:col>
      <xdr:colOff>0</xdr:colOff>
      <xdr:row>1960</xdr:row>
      <xdr:rowOff>0</xdr:rowOff>
    </xdr:from>
    <xdr:to>
      <xdr:col>9</xdr:col>
      <xdr:colOff>250173</xdr:colOff>
      <xdr:row>1991</xdr:row>
      <xdr:rowOff>78499</xdr:rowOff>
    </xdr:to>
    <xdr:pic>
      <xdr:nvPicPr>
        <xdr:cNvPr id="62" name="図 61">
          <a:extLst>
            <a:ext uri="{FF2B5EF4-FFF2-40B4-BE49-F238E27FC236}">
              <a16:creationId xmlns:a16="http://schemas.microsoft.com/office/drawing/2014/main" id="{74BE43A5-AEC8-4B73-B459-A38DBD453989}"/>
            </a:ext>
          </a:extLst>
        </xdr:cNvPr>
        <xdr:cNvPicPr>
          <a:picLocks noChangeAspect="1"/>
        </xdr:cNvPicPr>
      </xdr:nvPicPr>
      <xdr:blipFill>
        <a:blip xmlns:r="http://schemas.openxmlformats.org/officeDocument/2006/relationships" r:embed="rId61"/>
        <a:stretch>
          <a:fillRect/>
        </a:stretch>
      </xdr:blipFill>
      <xdr:spPr>
        <a:xfrm>
          <a:off x="0" y="348738825"/>
          <a:ext cx="6241398" cy="5688724"/>
        </a:xfrm>
        <a:prstGeom prst="rect">
          <a:avLst/>
        </a:prstGeom>
      </xdr:spPr>
    </xdr:pic>
    <xdr:clientData/>
  </xdr:twoCellAnchor>
  <xdr:twoCellAnchor editAs="oneCell">
    <xdr:from>
      <xdr:col>0</xdr:col>
      <xdr:colOff>0</xdr:colOff>
      <xdr:row>1993</xdr:row>
      <xdr:rowOff>0</xdr:rowOff>
    </xdr:from>
    <xdr:to>
      <xdr:col>9</xdr:col>
      <xdr:colOff>250173</xdr:colOff>
      <xdr:row>2024</xdr:row>
      <xdr:rowOff>78499</xdr:rowOff>
    </xdr:to>
    <xdr:pic>
      <xdr:nvPicPr>
        <xdr:cNvPr id="63" name="図 62">
          <a:extLst>
            <a:ext uri="{FF2B5EF4-FFF2-40B4-BE49-F238E27FC236}">
              <a16:creationId xmlns:a16="http://schemas.microsoft.com/office/drawing/2014/main" id="{0BA20224-A82A-43FA-A6FB-3DF8A670BBA5}"/>
            </a:ext>
          </a:extLst>
        </xdr:cNvPr>
        <xdr:cNvPicPr>
          <a:picLocks noChangeAspect="1"/>
        </xdr:cNvPicPr>
      </xdr:nvPicPr>
      <xdr:blipFill>
        <a:blip xmlns:r="http://schemas.openxmlformats.org/officeDocument/2006/relationships" r:embed="rId62"/>
        <a:stretch>
          <a:fillRect/>
        </a:stretch>
      </xdr:blipFill>
      <xdr:spPr>
        <a:xfrm>
          <a:off x="0" y="354711000"/>
          <a:ext cx="6241398" cy="5688724"/>
        </a:xfrm>
        <a:prstGeom prst="rect">
          <a:avLst/>
        </a:prstGeom>
      </xdr:spPr>
    </xdr:pic>
    <xdr:clientData/>
  </xdr:twoCellAnchor>
  <xdr:twoCellAnchor editAs="oneCell">
    <xdr:from>
      <xdr:col>0</xdr:col>
      <xdr:colOff>0</xdr:colOff>
      <xdr:row>2026</xdr:row>
      <xdr:rowOff>0</xdr:rowOff>
    </xdr:from>
    <xdr:to>
      <xdr:col>9</xdr:col>
      <xdr:colOff>250173</xdr:colOff>
      <xdr:row>2057</xdr:row>
      <xdr:rowOff>78499</xdr:rowOff>
    </xdr:to>
    <xdr:pic>
      <xdr:nvPicPr>
        <xdr:cNvPr id="64" name="図 63">
          <a:extLst>
            <a:ext uri="{FF2B5EF4-FFF2-40B4-BE49-F238E27FC236}">
              <a16:creationId xmlns:a16="http://schemas.microsoft.com/office/drawing/2014/main" id="{D4F3F19D-2206-4245-A862-645A23A4CD1C}"/>
            </a:ext>
          </a:extLst>
        </xdr:cNvPr>
        <xdr:cNvPicPr>
          <a:picLocks noChangeAspect="1"/>
        </xdr:cNvPicPr>
      </xdr:nvPicPr>
      <xdr:blipFill>
        <a:blip xmlns:r="http://schemas.openxmlformats.org/officeDocument/2006/relationships" r:embed="rId63"/>
        <a:stretch>
          <a:fillRect/>
        </a:stretch>
      </xdr:blipFill>
      <xdr:spPr>
        <a:xfrm>
          <a:off x="0" y="360683175"/>
          <a:ext cx="6241398" cy="5688724"/>
        </a:xfrm>
        <a:prstGeom prst="rect">
          <a:avLst/>
        </a:prstGeom>
      </xdr:spPr>
    </xdr:pic>
    <xdr:clientData/>
  </xdr:twoCellAnchor>
  <xdr:twoCellAnchor editAs="oneCell">
    <xdr:from>
      <xdr:col>0</xdr:col>
      <xdr:colOff>0</xdr:colOff>
      <xdr:row>2059</xdr:row>
      <xdr:rowOff>0</xdr:rowOff>
    </xdr:from>
    <xdr:to>
      <xdr:col>9</xdr:col>
      <xdr:colOff>250173</xdr:colOff>
      <xdr:row>2090</xdr:row>
      <xdr:rowOff>78499</xdr:rowOff>
    </xdr:to>
    <xdr:pic>
      <xdr:nvPicPr>
        <xdr:cNvPr id="65" name="図 64">
          <a:extLst>
            <a:ext uri="{FF2B5EF4-FFF2-40B4-BE49-F238E27FC236}">
              <a16:creationId xmlns:a16="http://schemas.microsoft.com/office/drawing/2014/main" id="{CE944FED-32E4-472E-9BA5-009F74CCB3E9}"/>
            </a:ext>
          </a:extLst>
        </xdr:cNvPr>
        <xdr:cNvPicPr>
          <a:picLocks noChangeAspect="1"/>
        </xdr:cNvPicPr>
      </xdr:nvPicPr>
      <xdr:blipFill>
        <a:blip xmlns:r="http://schemas.openxmlformats.org/officeDocument/2006/relationships" r:embed="rId64"/>
        <a:stretch>
          <a:fillRect/>
        </a:stretch>
      </xdr:blipFill>
      <xdr:spPr>
        <a:xfrm>
          <a:off x="0" y="366655350"/>
          <a:ext cx="6241398" cy="5688724"/>
        </a:xfrm>
        <a:prstGeom prst="rect">
          <a:avLst/>
        </a:prstGeom>
      </xdr:spPr>
    </xdr:pic>
    <xdr:clientData/>
  </xdr:twoCellAnchor>
  <xdr:twoCellAnchor editAs="oneCell">
    <xdr:from>
      <xdr:col>0</xdr:col>
      <xdr:colOff>0</xdr:colOff>
      <xdr:row>2092</xdr:row>
      <xdr:rowOff>0</xdr:rowOff>
    </xdr:from>
    <xdr:to>
      <xdr:col>9</xdr:col>
      <xdr:colOff>497923</xdr:colOff>
      <xdr:row>2123</xdr:row>
      <xdr:rowOff>78499</xdr:rowOff>
    </xdr:to>
    <xdr:pic>
      <xdr:nvPicPr>
        <xdr:cNvPr id="66" name="図 65">
          <a:extLst>
            <a:ext uri="{FF2B5EF4-FFF2-40B4-BE49-F238E27FC236}">
              <a16:creationId xmlns:a16="http://schemas.microsoft.com/office/drawing/2014/main" id="{F79AB977-CA16-4A82-A395-5C23AD5D296B}"/>
            </a:ext>
          </a:extLst>
        </xdr:cNvPr>
        <xdr:cNvPicPr>
          <a:picLocks noChangeAspect="1"/>
        </xdr:cNvPicPr>
      </xdr:nvPicPr>
      <xdr:blipFill>
        <a:blip xmlns:r="http://schemas.openxmlformats.org/officeDocument/2006/relationships" r:embed="rId65"/>
        <a:stretch>
          <a:fillRect/>
        </a:stretch>
      </xdr:blipFill>
      <xdr:spPr>
        <a:xfrm>
          <a:off x="0" y="372627525"/>
          <a:ext cx="6489148" cy="5688724"/>
        </a:xfrm>
        <a:prstGeom prst="rect">
          <a:avLst/>
        </a:prstGeom>
      </xdr:spPr>
    </xdr:pic>
    <xdr:clientData/>
  </xdr:twoCellAnchor>
  <xdr:twoCellAnchor editAs="oneCell">
    <xdr:from>
      <xdr:col>0</xdr:col>
      <xdr:colOff>0</xdr:colOff>
      <xdr:row>2125</xdr:row>
      <xdr:rowOff>0</xdr:rowOff>
    </xdr:from>
    <xdr:to>
      <xdr:col>9</xdr:col>
      <xdr:colOff>497923</xdr:colOff>
      <xdr:row>2156</xdr:row>
      <xdr:rowOff>78499</xdr:rowOff>
    </xdr:to>
    <xdr:pic>
      <xdr:nvPicPr>
        <xdr:cNvPr id="67" name="図 66">
          <a:extLst>
            <a:ext uri="{FF2B5EF4-FFF2-40B4-BE49-F238E27FC236}">
              <a16:creationId xmlns:a16="http://schemas.microsoft.com/office/drawing/2014/main" id="{3D1D7380-786D-4B26-8CD8-F0009B9113B1}"/>
            </a:ext>
          </a:extLst>
        </xdr:cNvPr>
        <xdr:cNvPicPr>
          <a:picLocks noChangeAspect="1"/>
        </xdr:cNvPicPr>
      </xdr:nvPicPr>
      <xdr:blipFill>
        <a:blip xmlns:r="http://schemas.openxmlformats.org/officeDocument/2006/relationships" r:embed="rId66"/>
        <a:stretch>
          <a:fillRect/>
        </a:stretch>
      </xdr:blipFill>
      <xdr:spPr>
        <a:xfrm>
          <a:off x="0" y="378599700"/>
          <a:ext cx="6489148" cy="5688724"/>
        </a:xfrm>
        <a:prstGeom prst="rect">
          <a:avLst/>
        </a:prstGeom>
      </xdr:spPr>
    </xdr:pic>
    <xdr:clientData/>
  </xdr:twoCellAnchor>
  <xdr:twoCellAnchor editAs="oneCell">
    <xdr:from>
      <xdr:col>0</xdr:col>
      <xdr:colOff>0</xdr:colOff>
      <xdr:row>2158</xdr:row>
      <xdr:rowOff>0</xdr:rowOff>
    </xdr:from>
    <xdr:to>
      <xdr:col>9</xdr:col>
      <xdr:colOff>497923</xdr:colOff>
      <xdr:row>2189</xdr:row>
      <xdr:rowOff>78499</xdr:rowOff>
    </xdr:to>
    <xdr:pic>
      <xdr:nvPicPr>
        <xdr:cNvPr id="68" name="図 67">
          <a:extLst>
            <a:ext uri="{FF2B5EF4-FFF2-40B4-BE49-F238E27FC236}">
              <a16:creationId xmlns:a16="http://schemas.microsoft.com/office/drawing/2014/main" id="{34619A11-C416-42EF-8794-886C7B78FD28}"/>
            </a:ext>
          </a:extLst>
        </xdr:cNvPr>
        <xdr:cNvPicPr>
          <a:picLocks noChangeAspect="1"/>
        </xdr:cNvPicPr>
      </xdr:nvPicPr>
      <xdr:blipFill>
        <a:blip xmlns:r="http://schemas.openxmlformats.org/officeDocument/2006/relationships" r:embed="rId67"/>
        <a:stretch>
          <a:fillRect/>
        </a:stretch>
      </xdr:blipFill>
      <xdr:spPr>
        <a:xfrm>
          <a:off x="0" y="384571875"/>
          <a:ext cx="6489148" cy="5688724"/>
        </a:xfrm>
        <a:prstGeom prst="rect">
          <a:avLst/>
        </a:prstGeom>
      </xdr:spPr>
    </xdr:pic>
    <xdr:clientData/>
  </xdr:twoCellAnchor>
  <xdr:twoCellAnchor editAs="oneCell">
    <xdr:from>
      <xdr:col>0</xdr:col>
      <xdr:colOff>0</xdr:colOff>
      <xdr:row>2191</xdr:row>
      <xdr:rowOff>0</xdr:rowOff>
    </xdr:from>
    <xdr:to>
      <xdr:col>9</xdr:col>
      <xdr:colOff>497923</xdr:colOff>
      <xdr:row>2222</xdr:row>
      <xdr:rowOff>78499</xdr:rowOff>
    </xdr:to>
    <xdr:pic>
      <xdr:nvPicPr>
        <xdr:cNvPr id="69" name="図 68">
          <a:extLst>
            <a:ext uri="{FF2B5EF4-FFF2-40B4-BE49-F238E27FC236}">
              <a16:creationId xmlns:a16="http://schemas.microsoft.com/office/drawing/2014/main" id="{8B083F5C-E224-427F-A53D-7BAFB2FDE9F2}"/>
            </a:ext>
          </a:extLst>
        </xdr:cNvPr>
        <xdr:cNvPicPr>
          <a:picLocks noChangeAspect="1"/>
        </xdr:cNvPicPr>
      </xdr:nvPicPr>
      <xdr:blipFill>
        <a:blip xmlns:r="http://schemas.openxmlformats.org/officeDocument/2006/relationships" r:embed="rId68"/>
        <a:stretch>
          <a:fillRect/>
        </a:stretch>
      </xdr:blipFill>
      <xdr:spPr>
        <a:xfrm>
          <a:off x="0" y="390544050"/>
          <a:ext cx="6489148" cy="5688724"/>
        </a:xfrm>
        <a:prstGeom prst="rect">
          <a:avLst/>
        </a:prstGeom>
      </xdr:spPr>
    </xdr:pic>
    <xdr:clientData/>
  </xdr:twoCellAnchor>
  <xdr:twoCellAnchor editAs="oneCell">
    <xdr:from>
      <xdr:col>0</xdr:col>
      <xdr:colOff>0</xdr:colOff>
      <xdr:row>2224</xdr:row>
      <xdr:rowOff>0</xdr:rowOff>
    </xdr:from>
    <xdr:to>
      <xdr:col>9</xdr:col>
      <xdr:colOff>497923</xdr:colOff>
      <xdr:row>2255</xdr:row>
      <xdr:rowOff>78499</xdr:rowOff>
    </xdr:to>
    <xdr:pic>
      <xdr:nvPicPr>
        <xdr:cNvPr id="70" name="図 69">
          <a:extLst>
            <a:ext uri="{FF2B5EF4-FFF2-40B4-BE49-F238E27FC236}">
              <a16:creationId xmlns:a16="http://schemas.microsoft.com/office/drawing/2014/main" id="{19BE6EB8-A282-4503-85CC-2F3694499BBB}"/>
            </a:ext>
          </a:extLst>
        </xdr:cNvPr>
        <xdr:cNvPicPr>
          <a:picLocks noChangeAspect="1"/>
        </xdr:cNvPicPr>
      </xdr:nvPicPr>
      <xdr:blipFill>
        <a:blip xmlns:r="http://schemas.openxmlformats.org/officeDocument/2006/relationships" r:embed="rId69"/>
        <a:stretch>
          <a:fillRect/>
        </a:stretch>
      </xdr:blipFill>
      <xdr:spPr>
        <a:xfrm>
          <a:off x="0" y="396516225"/>
          <a:ext cx="6489148" cy="5688724"/>
        </a:xfrm>
        <a:prstGeom prst="rect">
          <a:avLst/>
        </a:prstGeom>
      </xdr:spPr>
    </xdr:pic>
    <xdr:clientData/>
  </xdr:twoCellAnchor>
  <xdr:twoCellAnchor editAs="oneCell">
    <xdr:from>
      <xdr:col>0</xdr:col>
      <xdr:colOff>0</xdr:colOff>
      <xdr:row>2257</xdr:row>
      <xdr:rowOff>0</xdr:rowOff>
    </xdr:from>
    <xdr:to>
      <xdr:col>9</xdr:col>
      <xdr:colOff>497923</xdr:colOff>
      <xdr:row>2288</xdr:row>
      <xdr:rowOff>78499</xdr:rowOff>
    </xdr:to>
    <xdr:pic>
      <xdr:nvPicPr>
        <xdr:cNvPr id="71" name="図 70">
          <a:extLst>
            <a:ext uri="{FF2B5EF4-FFF2-40B4-BE49-F238E27FC236}">
              <a16:creationId xmlns:a16="http://schemas.microsoft.com/office/drawing/2014/main" id="{6BF4BE2E-8438-46E1-9989-1198145D0714}"/>
            </a:ext>
          </a:extLst>
        </xdr:cNvPr>
        <xdr:cNvPicPr>
          <a:picLocks noChangeAspect="1"/>
        </xdr:cNvPicPr>
      </xdr:nvPicPr>
      <xdr:blipFill>
        <a:blip xmlns:r="http://schemas.openxmlformats.org/officeDocument/2006/relationships" r:embed="rId70"/>
        <a:stretch>
          <a:fillRect/>
        </a:stretch>
      </xdr:blipFill>
      <xdr:spPr>
        <a:xfrm>
          <a:off x="0" y="402488400"/>
          <a:ext cx="6489148" cy="5688724"/>
        </a:xfrm>
        <a:prstGeom prst="rect">
          <a:avLst/>
        </a:prstGeom>
      </xdr:spPr>
    </xdr:pic>
    <xdr:clientData/>
  </xdr:twoCellAnchor>
  <xdr:twoCellAnchor editAs="oneCell">
    <xdr:from>
      <xdr:col>0</xdr:col>
      <xdr:colOff>0</xdr:colOff>
      <xdr:row>2290</xdr:row>
      <xdr:rowOff>0</xdr:rowOff>
    </xdr:from>
    <xdr:to>
      <xdr:col>9</xdr:col>
      <xdr:colOff>497923</xdr:colOff>
      <xdr:row>2321</xdr:row>
      <xdr:rowOff>78499</xdr:rowOff>
    </xdr:to>
    <xdr:pic>
      <xdr:nvPicPr>
        <xdr:cNvPr id="72" name="図 71">
          <a:extLst>
            <a:ext uri="{FF2B5EF4-FFF2-40B4-BE49-F238E27FC236}">
              <a16:creationId xmlns:a16="http://schemas.microsoft.com/office/drawing/2014/main" id="{1F5C1641-6541-48AA-8341-70F81ABF8307}"/>
            </a:ext>
          </a:extLst>
        </xdr:cNvPr>
        <xdr:cNvPicPr>
          <a:picLocks noChangeAspect="1"/>
        </xdr:cNvPicPr>
      </xdr:nvPicPr>
      <xdr:blipFill>
        <a:blip xmlns:r="http://schemas.openxmlformats.org/officeDocument/2006/relationships" r:embed="rId71"/>
        <a:stretch>
          <a:fillRect/>
        </a:stretch>
      </xdr:blipFill>
      <xdr:spPr>
        <a:xfrm>
          <a:off x="0" y="408460575"/>
          <a:ext cx="6489148" cy="5688724"/>
        </a:xfrm>
        <a:prstGeom prst="rect">
          <a:avLst/>
        </a:prstGeom>
      </xdr:spPr>
    </xdr:pic>
    <xdr:clientData/>
  </xdr:twoCellAnchor>
  <xdr:twoCellAnchor editAs="oneCell">
    <xdr:from>
      <xdr:col>0</xdr:col>
      <xdr:colOff>0</xdr:colOff>
      <xdr:row>2323</xdr:row>
      <xdr:rowOff>0</xdr:rowOff>
    </xdr:from>
    <xdr:to>
      <xdr:col>9</xdr:col>
      <xdr:colOff>497923</xdr:colOff>
      <xdr:row>2354</xdr:row>
      <xdr:rowOff>78499</xdr:rowOff>
    </xdr:to>
    <xdr:pic>
      <xdr:nvPicPr>
        <xdr:cNvPr id="73" name="図 72">
          <a:extLst>
            <a:ext uri="{FF2B5EF4-FFF2-40B4-BE49-F238E27FC236}">
              <a16:creationId xmlns:a16="http://schemas.microsoft.com/office/drawing/2014/main" id="{94AD7558-A2EB-4E60-A069-54BB0C6C103E}"/>
            </a:ext>
          </a:extLst>
        </xdr:cNvPr>
        <xdr:cNvPicPr>
          <a:picLocks noChangeAspect="1"/>
        </xdr:cNvPicPr>
      </xdr:nvPicPr>
      <xdr:blipFill>
        <a:blip xmlns:r="http://schemas.openxmlformats.org/officeDocument/2006/relationships" r:embed="rId72"/>
        <a:stretch>
          <a:fillRect/>
        </a:stretch>
      </xdr:blipFill>
      <xdr:spPr>
        <a:xfrm>
          <a:off x="0" y="414432750"/>
          <a:ext cx="6489148" cy="5688724"/>
        </a:xfrm>
        <a:prstGeom prst="rect">
          <a:avLst/>
        </a:prstGeom>
      </xdr:spPr>
    </xdr:pic>
    <xdr:clientData/>
  </xdr:twoCellAnchor>
  <xdr:twoCellAnchor editAs="oneCell">
    <xdr:from>
      <xdr:col>0</xdr:col>
      <xdr:colOff>0</xdr:colOff>
      <xdr:row>2356</xdr:row>
      <xdr:rowOff>0</xdr:rowOff>
    </xdr:from>
    <xdr:to>
      <xdr:col>9</xdr:col>
      <xdr:colOff>497923</xdr:colOff>
      <xdr:row>2387</xdr:row>
      <xdr:rowOff>78499</xdr:rowOff>
    </xdr:to>
    <xdr:pic>
      <xdr:nvPicPr>
        <xdr:cNvPr id="74" name="図 73">
          <a:extLst>
            <a:ext uri="{FF2B5EF4-FFF2-40B4-BE49-F238E27FC236}">
              <a16:creationId xmlns:a16="http://schemas.microsoft.com/office/drawing/2014/main" id="{E2C31643-C9BA-46C8-BD82-BDA3037F4CA8}"/>
            </a:ext>
          </a:extLst>
        </xdr:cNvPr>
        <xdr:cNvPicPr>
          <a:picLocks noChangeAspect="1"/>
        </xdr:cNvPicPr>
      </xdr:nvPicPr>
      <xdr:blipFill>
        <a:blip xmlns:r="http://schemas.openxmlformats.org/officeDocument/2006/relationships" r:embed="rId73"/>
        <a:stretch>
          <a:fillRect/>
        </a:stretch>
      </xdr:blipFill>
      <xdr:spPr>
        <a:xfrm>
          <a:off x="0" y="420404925"/>
          <a:ext cx="6489148" cy="5688724"/>
        </a:xfrm>
        <a:prstGeom prst="rect">
          <a:avLst/>
        </a:prstGeom>
      </xdr:spPr>
    </xdr:pic>
    <xdr:clientData/>
  </xdr:twoCellAnchor>
  <xdr:twoCellAnchor editAs="oneCell">
    <xdr:from>
      <xdr:col>0</xdr:col>
      <xdr:colOff>0</xdr:colOff>
      <xdr:row>2389</xdr:row>
      <xdr:rowOff>0</xdr:rowOff>
    </xdr:from>
    <xdr:to>
      <xdr:col>9</xdr:col>
      <xdr:colOff>497923</xdr:colOff>
      <xdr:row>2420</xdr:row>
      <xdr:rowOff>78499</xdr:rowOff>
    </xdr:to>
    <xdr:pic>
      <xdr:nvPicPr>
        <xdr:cNvPr id="75" name="図 74">
          <a:extLst>
            <a:ext uri="{FF2B5EF4-FFF2-40B4-BE49-F238E27FC236}">
              <a16:creationId xmlns:a16="http://schemas.microsoft.com/office/drawing/2014/main" id="{09E50AF3-460A-499B-8868-DC652F7888C3}"/>
            </a:ext>
          </a:extLst>
        </xdr:cNvPr>
        <xdr:cNvPicPr>
          <a:picLocks noChangeAspect="1"/>
        </xdr:cNvPicPr>
      </xdr:nvPicPr>
      <xdr:blipFill>
        <a:blip xmlns:r="http://schemas.openxmlformats.org/officeDocument/2006/relationships" r:embed="rId74"/>
        <a:stretch>
          <a:fillRect/>
        </a:stretch>
      </xdr:blipFill>
      <xdr:spPr>
        <a:xfrm>
          <a:off x="0" y="426377100"/>
          <a:ext cx="6489148" cy="5688724"/>
        </a:xfrm>
        <a:prstGeom prst="rect">
          <a:avLst/>
        </a:prstGeom>
      </xdr:spPr>
    </xdr:pic>
    <xdr:clientData/>
  </xdr:twoCellAnchor>
  <xdr:twoCellAnchor editAs="oneCell">
    <xdr:from>
      <xdr:col>0</xdr:col>
      <xdr:colOff>0</xdr:colOff>
      <xdr:row>2422</xdr:row>
      <xdr:rowOff>0</xdr:rowOff>
    </xdr:from>
    <xdr:to>
      <xdr:col>9</xdr:col>
      <xdr:colOff>497923</xdr:colOff>
      <xdr:row>2453</xdr:row>
      <xdr:rowOff>78499</xdr:rowOff>
    </xdr:to>
    <xdr:pic>
      <xdr:nvPicPr>
        <xdr:cNvPr id="76" name="図 75">
          <a:extLst>
            <a:ext uri="{FF2B5EF4-FFF2-40B4-BE49-F238E27FC236}">
              <a16:creationId xmlns:a16="http://schemas.microsoft.com/office/drawing/2014/main" id="{75FF4079-73EA-40CD-9A59-8AF16D153AA3}"/>
            </a:ext>
          </a:extLst>
        </xdr:cNvPr>
        <xdr:cNvPicPr>
          <a:picLocks noChangeAspect="1"/>
        </xdr:cNvPicPr>
      </xdr:nvPicPr>
      <xdr:blipFill>
        <a:blip xmlns:r="http://schemas.openxmlformats.org/officeDocument/2006/relationships" r:embed="rId75"/>
        <a:stretch>
          <a:fillRect/>
        </a:stretch>
      </xdr:blipFill>
      <xdr:spPr>
        <a:xfrm>
          <a:off x="0" y="432349275"/>
          <a:ext cx="6489148" cy="5688724"/>
        </a:xfrm>
        <a:prstGeom prst="rect">
          <a:avLst/>
        </a:prstGeom>
      </xdr:spPr>
    </xdr:pic>
    <xdr:clientData/>
  </xdr:twoCellAnchor>
  <xdr:twoCellAnchor editAs="oneCell">
    <xdr:from>
      <xdr:col>0</xdr:col>
      <xdr:colOff>0</xdr:colOff>
      <xdr:row>2455</xdr:row>
      <xdr:rowOff>0</xdr:rowOff>
    </xdr:from>
    <xdr:to>
      <xdr:col>9</xdr:col>
      <xdr:colOff>497923</xdr:colOff>
      <xdr:row>2486</xdr:row>
      <xdr:rowOff>78499</xdr:rowOff>
    </xdr:to>
    <xdr:pic>
      <xdr:nvPicPr>
        <xdr:cNvPr id="77" name="図 76">
          <a:extLst>
            <a:ext uri="{FF2B5EF4-FFF2-40B4-BE49-F238E27FC236}">
              <a16:creationId xmlns:a16="http://schemas.microsoft.com/office/drawing/2014/main" id="{8D663BF6-80C5-4D40-A379-737DF52BBFBC}"/>
            </a:ext>
          </a:extLst>
        </xdr:cNvPr>
        <xdr:cNvPicPr>
          <a:picLocks noChangeAspect="1"/>
        </xdr:cNvPicPr>
      </xdr:nvPicPr>
      <xdr:blipFill>
        <a:blip xmlns:r="http://schemas.openxmlformats.org/officeDocument/2006/relationships" r:embed="rId76"/>
        <a:stretch>
          <a:fillRect/>
        </a:stretch>
      </xdr:blipFill>
      <xdr:spPr>
        <a:xfrm>
          <a:off x="0" y="438321450"/>
          <a:ext cx="6489148" cy="5688724"/>
        </a:xfrm>
        <a:prstGeom prst="rect">
          <a:avLst/>
        </a:prstGeom>
      </xdr:spPr>
    </xdr:pic>
    <xdr:clientData/>
  </xdr:twoCellAnchor>
  <xdr:twoCellAnchor editAs="oneCell">
    <xdr:from>
      <xdr:col>0</xdr:col>
      <xdr:colOff>0</xdr:colOff>
      <xdr:row>2488</xdr:row>
      <xdr:rowOff>0</xdr:rowOff>
    </xdr:from>
    <xdr:to>
      <xdr:col>9</xdr:col>
      <xdr:colOff>497923</xdr:colOff>
      <xdr:row>2519</xdr:row>
      <xdr:rowOff>78499</xdr:rowOff>
    </xdr:to>
    <xdr:pic>
      <xdr:nvPicPr>
        <xdr:cNvPr id="78" name="図 77">
          <a:extLst>
            <a:ext uri="{FF2B5EF4-FFF2-40B4-BE49-F238E27FC236}">
              <a16:creationId xmlns:a16="http://schemas.microsoft.com/office/drawing/2014/main" id="{B1E26C16-6828-4D10-B293-0DEBBE61D777}"/>
            </a:ext>
          </a:extLst>
        </xdr:cNvPr>
        <xdr:cNvPicPr>
          <a:picLocks noChangeAspect="1"/>
        </xdr:cNvPicPr>
      </xdr:nvPicPr>
      <xdr:blipFill>
        <a:blip xmlns:r="http://schemas.openxmlformats.org/officeDocument/2006/relationships" r:embed="rId77"/>
        <a:stretch>
          <a:fillRect/>
        </a:stretch>
      </xdr:blipFill>
      <xdr:spPr>
        <a:xfrm>
          <a:off x="0" y="444293625"/>
          <a:ext cx="6489148" cy="5688724"/>
        </a:xfrm>
        <a:prstGeom prst="rect">
          <a:avLst/>
        </a:prstGeom>
      </xdr:spPr>
    </xdr:pic>
    <xdr:clientData/>
  </xdr:twoCellAnchor>
  <xdr:twoCellAnchor editAs="oneCell">
    <xdr:from>
      <xdr:col>0</xdr:col>
      <xdr:colOff>0</xdr:colOff>
      <xdr:row>2521</xdr:row>
      <xdr:rowOff>0</xdr:rowOff>
    </xdr:from>
    <xdr:to>
      <xdr:col>9</xdr:col>
      <xdr:colOff>497923</xdr:colOff>
      <xdr:row>2552</xdr:row>
      <xdr:rowOff>78499</xdr:rowOff>
    </xdr:to>
    <xdr:pic>
      <xdr:nvPicPr>
        <xdr:cNvPr id="79" name="図 78">
          <a:extLst>
            <a:ext uri="{FF2B5EF4-FFF2-40B4-BE49-F238E27FC236}">
              <a16:creationId xmlns:a16="http://schemas.microsoft.com/office/drawing/2014/main" id="{890E1164-096D-470D-AB3F-E492714A8C1A}"/>
            </a:ext>
          </a:extLst>
        </xdr:cNvPr>
        <xdr:cNvPicPr>
          <a:picLocks noChangeAspect="1"/>
        </xdr:cNvPicPr>
      </xdr:nvPicPr>
      <xdr:blipFill>
        <a:blip xmlns:r="http://schemas.openxmlformats.org/officeDocument/2006/relationships" r:embed="rId78"/>
        <a:stretch>
          <a:fillRect/>
        </a:stretch>
      </xdr:blipFill>
      <xdr:spPr>
        <a:xfrm>
          <a:off x="0" y="450265800"/>
          <a:ext cx="6489148" cy="5688724"/>
        </a:xfrm>
        <a:prstGeom prst="rect">
          <a:avLst/>
        </a:prstGeom>
      </xdr:spPr>
    </xdr:pic>
    <xdr:clientData/>
  </xdr:twoCellAnchor>
  <xdr:twoCellAnchor editAs="oneCell">
    <xdr:from>
      <xdr:col>0</xdr:col>
      <xdr:colOff>0</xdr:colOff>
      <xdr:row>2554</xdr:row>
      <xdr:rowOff>0</xdr:rowOff>
    </xdr:from>
    <xdr:to>
      <xdr:col>9</xdr:col>
      <xdr:colOff>497923</xdr:colOff>
      <xdr:row>2585</xdr:row>
      <xdr:rowOff>78499</xdr:rowOff>
    </xdr:to>
    <xdr:pic>
      <xdr:nvPicPr>
        <xdr:cNvPr id="80" name="図 79">
          <a:extLst>
            <a:ext uri="{FF2B5EF4-FFF2-40B4-BE49-F238E27FC236}">
              <a16:creationId xmlns:a16="http://schemas.microsoft.com/office/drawing/2014/main" id="{5ED6E179-16CA-4118-88E8-13A10781AB29}"/>
            </a:ext>
          </a:extLst>
        </xdr:cNvPr>
        <xdr:cNvPicPr>
          <a:picLocks noChangeAspect="1"/>
        </xdr:cNvPicPr>
      </xdr:nvPicPr>
      <xdr:blipFill>
        <a:blip xmlns:r="http://schemas.openxmlformats.org/officeDocument/2006/relationships" r:embed="rId79"/>
        <a:stretch>
          <a:fillRect/>
        </a:stretch>
      </xdr:blipFill>
      <xdr:spPr>
        <a:xfrm>
          <a:off x="0" y="456237975"/>
          <a:ext cx="6489148" cy="5688724"/>
        </a:xfrm>
        <a:prstGeom prst="rect">
          <a:avLst/>
        </a:prstGeom>
      </xdr:spPr>
    </xdr:pic>
    <xdr:clientData/>
  </xdr:twoCellAnchor>
  <xdr:twoCellAnchor editAs="oneCell">
    <xdr:from>
      <xdr:col>0</xdr:col>
      <xdr:colOff>0</xdr:colOff>
      <xdr:row>2587</xdr:row>
      <xdr:rowOff>0</xdr:rowOff>
    </xdr:from>
    <xdr:to>
      <xdr:col>9</xdr:col>
      <xdr:colOff>497923</xdr:colOff>
      <xdr:row>2618</xdr:row>
      <xdr:rowOff>78499</xdr:rowOff>
    </xdr:to>
    <xdr:pic>
      <xdr:nvPicPr>
        <xdr:cNvPr id="81" name="図 80">
          <a:extLst>
            <a:ext uri="{FF2B5EF4-FFF2-40B4-BE49-F238E27FC236}">
              <a16:creationId xmlns:a16="http://schemas.microsoft.com/office/drawing/2014/main" id="{FC4F1512-DB19-4E74-A89D-5DEBFC8D32FE}"/>
            </a:ext>
          </a:extLst>
        </xdr:cNvPr>
        <xdr:cNvPicPr>
          <a:picLocks noChangeAspect="1"/>
        </xdr:cNvPicPr>
      </xdr:nvPicPr>
      <xdr:blipFill>
        <a:blip xmlns:r="http://schemas.openxmlformats.org/officeDocument/2006/relationships" r:embed="rId80"/>
        <a:stretch>
          <a:fillRect/>
        </a:stretch>
      </xdr:blipFill>
      <xdr:spPr>
        <a:xfrm>
          <a:off x="0" y="462210150"/>
          <a:ext cx="6489148" cy="5688724"/>
        </a:xfrm>
        <a:prstGeom prst="rect">
          <a:avLst/>
        </a:prstGeom>
      </xdr:spPr>
    </xdr:pic>
    <xdr:clientData/>
  </xdr:twoCellAnchor>
  <xdr:twoCellAnchor editAs="oneCell">
    <xdr:from>
      <xdr:col>0</xdr:col>
      <xdr:colOff>0</xdr:colOff>
      <xdr:row>2620</xdr:row>
      <xdr:rowOff>0</xdr:rowOff>
    </xdr:from>
    <xdr:to>
      <xdr:col>9</xdr:col>
      <xdr:colOff>497923</xdr:colOff>
      <xdr:row>2651</xdr:row>
      <xdr:rowOff>78499</xdr:rowOff>
    </xdr:to>
    <xdr:pic>
      <xdr:nvPicPr>
        <xdr:cNvPr id="82" name="図 81">
          <a:extLst>
            <a:ext uri="{FF2B5EF4-FFF2-40B4-BE49-F238E27FC236}">
              <a16:creationId xmlns:a16="http://schemas.microsoft.com/office/drawing/2014/main" id="{0AB42CFC-624F-4B63-B09A-4D9D205ECEEF}"/>
            </a:ext>
          </a:extLst>
        </xdr:cNvPr>
        <xdr:cNvPicPr>
          <a:picLocks noChangeAspect="1"/>
        </xdr:cNvPicPr>
      </xdr:nvPicPr>
      <xdr:blipFill>
        <a:blip xmlns:r="http://schemas.openxmlformats.org/officeDocument/2006/relationships" r:embed="rId81"/>
        <a:stretch>
          <a:fillRect/>
        </a:stretch>
      </xdr:blipFill>
      <xdr:spPr>
        <a:xfrm>
          <a:off x="0" y="468182325"/>
          <a:ext cx="6489148" cy="5688724"/>
        </a:xfrm>
        <a:prstGeom prst="rect">
          <a:avLst/>
        </a:prstGeom>
      </xdr:spPr>
    </xdr:pic>
    <xdr:clientData/>
  </xdr:twoCellAnchor>
  <xdr:twoCellAnchor editAs="oneCell">
    <xdr:from>
      <xdr:col>0</xdr:col>
      <xdr:colOff>0</xdr:colOff>
      <xdr:row>2653</xdr:row>
      <xdr:rowOff>0</xdr:rowOff>
    </xdr:from>
    <xdr:to>
      <xdr:col>9</xdr:col>
      <xdr:colOff>497923</xdr:colOff>
      <xdr:row>2684</xdr:row>
      <xdr:rowOff>78499</xdr:rowOff>
    </xdr:to>
    <xdr:pic>
      <xdr:nvPicPr>
        <xdr:cNvPr id="83" name="図 82">
          <a:extLst>
            <a:ext uri="{FF2B5EF4-FFF2-40B4-BE49-F238E27FC236}">
              <a16:creationId xmlns:a16="http://schemas.microsoft.com/office/drawing/2014/main" id="{E4D7E489-CD80-4862-8396-2E4D6A2B76C1}"/>
            </a:ext>
          </a:extLst>
        </xdr:cNvPr>
        <xdr:cNvPicPr>
          <a:picLocks noChangeAspect="1"/>
        </xdr:cNvPicPr>
      </xdr:nvPicPr>
      <xdr:blipFill>
        <a:blip xmlns:r="http://schemas.openxmlformats.org/officeDocument/2006/relationships" r:embed="rId82"/>
        <a:stretch>
          <a:fillRect/>
        </a:stretch>
      </xdr:blipFill>
      <xdr:spPr>
        <a:xfrm>
          <a:off x="0" y="474154500"/>
          <a:ext cx="6489148" cy="5688724"/>
        </a:xfrm>
        <a:prstGeom prst="rect">
          <a:avLst/>
        </a:prstGeom>
      </xdr:spPr>
    </xdr:pic>
    <xdr:clientData/>
  </xdr:twoCellAnchor>
  <xdr:twoCellAnchor editAs="oneCell">
    <xdr:from>
      <xdr:col>0</xdr:col>
      <xdr:colOff>0</xdr:colOff>
      <xdr:row>2686</xdr:row>
      <xdr:rowOff>0</xdr:rowOff>
    </xdr:from>
    <xdr:to>
      <xdr:col>9</xdr:col>
      <xdr:colOff>497923</xdr:colOff>
      <xdr:row>2717</xdr:row>
      <xdr:rowOff>78499</xdr:rowOff>
    </xdr:to>
    <xdr:pic>
      <xdr:nvPicPr>
        <xdr:cNvPr id="84" name="図 83">
          <a:extLst>
            <a:ext uri="{FF2B5EF4-FFF2-40B4-BE49-F238E27FC236}">
              <a16:creationId xmlns:a16="http://schemas.microsoft.com/office/drawing/2014/main" id="{DFA74082-6F88-4E22-9AC5-3BAE02B596CE}"/>
            </a:ext>
          </a:extLst>
        </xdr:cNvPr>
        <xdr:cNvPicPr>
          <a:picLocks noChangeAspect="1"/>
        </xdr:cNvPicPr>
      </xdr:nvPicPr>
      <xdr:blipFill>
        <a:blip xmlns:r="http://schemas.openxmlformats.org/officeDocument/2006/relationships" r:embed="rId83"/>
        <a:stretch>
          <a:fillRect/>
        </a:stretch>
      </xdr:blipFill>
      <xdr:spPr>
        <a:xfrm>
          <a:off x="0" y="480126675"/>
          <a:ext cx="6489148" cy="5688724"/>
        </a:xfrm>
        <a:prstGeom prst="rect">
          <a:avLst/>
        </a:prstGeom>
      </xdr:spPr>
    </xdr:pic>
    <xdr:clientData/>
  </xdr:twoCellAnchor>
  <xdr:twoCellAnchor editAs="oneCell">
    <xdr:from>
      <xdr:col>0</xdr:col>
      <xdr:colOff>0</xdr:colOff>
      <xdr:row>2719</xdr:row>
      <xdr:rowOff>0</xdr:rowOff>
    </xdr:from>
    <xdr:to>
      <xdr:col>9</xdr:col>
      <xdr:colOff>497923</xdr:colOff>
      <xdr:row>2750</xdr:row>
      <xdr:rowOff>78499</xdr:rowOff>
    </xdr:to>
    <xdr:pic>
      <xdr:nvPicPr>
        <xdr:cNvPr id="85" name="図 84">
          <a:extLst>
            <a:ext uri="{FF2B5EF4-FFF2-40B4-BE49-F238E27FC236}">
              <a16:creationId xmlns:a16="http://schemas.microsoft.com/office/drawing/2014/main" id="{D2F968C0-827E-4E5B-AC50-6C9FA05DBD64}"/>
            </a:ext>
          </a:extLst>
        </xdr:cNvPr>
        <xdr:cNvPicPr>
          <a:picLocks noChangeAspect="1"/>
        </xdr:cNvPicPr>
      </xdr:nvPicPr>
      <xdr:blipFill>
        <a:blip xmlns:r="http://schemas.openxmlformats.org/officeDocument/2006/relationships" r:embed="rId84"/>
        <a:stretch>
          <a:fillRect/>
        </a:stretch>
      </xdr:blipFill>
      <xdr:spPr>
        <a:xfrm>
          <a:off x="0" y="486098850"/>
          <a:ext cx="6489148" cy="5688724"/>
        </a:xfrm>
        <a:prstGeom prst="rect">
          <a:avLst/>
        </a:prstGeom>
      </xdr:spPr>
    </xdr:pic>
    <xdr:clientData/>
  </xdr:twoCellAnchor>
  <xdr:twoCellAnchor editAs="oneCell">
    <xdr:from>
      <xdr:col>0</xdr:col>
      <xdr:colOff>0</xdr:colOff>
      <xdr:row>2752</xdr:row>
      <xdr:rowOff>0</xdr:rowOff>
    </xdr:from>
    <xdr:to>
      <xdr:col>9</xdr:col>
      <xdr:colOff>497923</xdr:colOff>
      <xdr:row>2783</xdr:row>
      <xdr:rowOff>78499</xdr:rowOff>
    </xdr:to>
    <xdr:pic>
      <xdr:nvPicPr>
        <xdr:cNvPr id="86" name="図 85">
          <a:extLst>
            <a:ext uri="{FF2B5EF4-FFF2-40B4-BE49-F238E27FC236}">
              <a16:creationId xmlns:a16="http://schemas.microsoft.com/office/drawing/2014/main" id="{E704F947-7FF6-487E-9438-41960910E615}"/>
            </a:ext>
          </a:extLst>
        </xdr:cNvPr>
        <xdr:cNvPicPr>
          <a:picLocks noChangeAspect="1"/>
        </xdr:cNvPicPr>
      </xdr:nvPicPr>
      <xdr:blipFill>
        <a:blip xmlns:r="http://schemas.openxmlformats.org/officeDocument/2006/relationships" r:embed="rId85"/>
        <a:stretch>
          <a:fillRect/>
        </a:stretch>
      </xdr:blipFill>
      <xdr:spPr>
        <a:xfrm>
          <a:off x="0" y="492071025"/>
          <a:ext cx="6489148" cy="5688724"/>
        </a:xfrm>
        <a:prstGeom prst="rect">
          <a:avLst/>
        </a:prstGeom>
      </xdr:spPr>
    </xdr:pic>
    <xdr:clientData/>
  </xdr:twoCellAnchor>
  <xdr:twoCellAnchor editAs="oneCell">
    <xdr:from>
      <xdr:col>0</xdr:col>
      <xdr:colOff>0</xdr:colOff>
      <xdr:row>2785</xdr:row>
      <xdr:rowOff>0</xdr:rowOff>
    </xdr:from>
    <xdr:to>
      <xdr:col>9</xdr:col>
      <xdr:colOff>497923</xdr:colOff>
      <xdr:row>2816</xdr:row>
      <xdr:rowOff>78499</xdr:rowOff>
    </xdr:to>
    <xdr:pic>
      <xdr:nvPicPr>
        <xdr:cNvPr id="87" name="図 86">
          <a:extLst>
            <a:ext uri="{FF2B5EF4-FFF2-40B4-BE49-F238E27FC236}">
              <a16:creationId xmlns:a16="http://schemas.microsoft.com/office/drawing/2014/main" id="{C2AACD66-3768-46CA-9B48-D8E3EA5C0911}"/>
            </a:ext>
          </a:extLst>
        </xdr:cNvPr>
        <xdr:cNvPicPr>
          <a:picLocks noChangeAspect="1"/>
        </xdr:cNvPicPr>
      </xdr:nvPicPr>
      <xdr:blipFill>
        <a:blip xmlns:r="http://schemas.openxmlformats.org/officeDocument/2006/relationships" r:embed="rId86"/>
        <a:stretch>
          <a:fillRect/>
        </a:stretch>
      </xdr:blipFill>
      <xdr:spPr>
        <a:xfrm>
          <a:off x="0" y="498043200"/>
          <a:ext cx="6489148" cy="5688724"/>
        </a:xfrm>
        <a:prstGeom prst="rect">
          <a:avLst/>
        </a:prstGeom>
      </xdr:spPr>
    </xdr:pic>
    <xdr:clientData/>
  </xdr:twoCellAnchor>
  <xdr:twoCellAnchor editAs="oneCell">
    <xdr:from>
      <xdr:col>0</xdr:col>
      <xdr:colOff>0</xdr:colOff>
      <xdr:row>2818</xdr:row>
      <xdr:rowOff>0</xdr:rowOff>
    </xdr:from>
    <xdr:to>
      <xdr:col>9</xdr:col>
      <xdr:colOff>497923</xdr:colOff>
      <xdr:row>2849</xdr:row>
      <xdr:rowOff>78499</xdr:rowOff>
    </xdr:to>
    <xdr:pic>
      <xdr:nvPicPr>
        <xdr:cNvPr id="88" name="図 87">
          <a:extLst>
            <a:ext uri="{FF2B5EF4-FFF2-40B4-BE49-F238E27FC236}">
              <a16:creationId xmlns:a16="http://schemas.microsoft.com/office/drawing/2014/main" id="{8ACB892F-C319-4EFF-8095-1124C28EA73E}"/>
            </a:ext>
          </a:extLst>
        </xdr:cNvPr>
        <xdr:cNvPicPr>
          <a:picLocks noChangeAspect="1"/>
        </xdr:cNvPicPr>
      </xdr:nvPicPr>
      <xdr:blipFill>
        <a:blip xmlns:r="http://schemas.openxmlformats.org/officeDocument/2006/relationships" r:embed="rId87"/>
        <a:stretch>
          <a:fillRect/>
        </a:stretch>
      </xdr:blipFill>
      <xdr:spPr>
        <a:xfrm>
          <a:off x="0" y="504015375"/>
          <a:ext cx="6489148" cy="5688724"/>
        </a:xfrm>
        <a:prstGeom prst="rect">
          <a:avLst/>
        </a:prstGeom>
      </xdr:spPr>
    </xdr:pic>
    <xdr:clientData/>
  </xdr:twoCellAnchor>
  <xdr:twoCellAnchor editAs="oneCell">
    <xdr:from>
      <xdr:col>0</xdr:col>
      <xdr:colOff>0</xdr:colOff>
      <xdr:row>2851</xdr:row>
      <xdr:rowOff>0</xdr:rowOff>
    </xdr:from>
    <xdr:to>
      <xdr:col>9</xdr:col>
      <xdr:colOff>497923</xdr:colOff>
      <xdr:row>2882</xdr:row>
      <xdr:rowOff>78499</xdr:rowOff>
    </xdr:to>
    <xdr:pic>
      <xdr:nvPicPr>
        <xdr:cNvPr id="89" name="図 88">
          <a:extLst>
            <a:ext uri="{FF2B5EF4-FFF2-40B4-BE49-F238E27FC236}">
              <a16:creationId xmlns:a16="http://schemas.microsoft.com/office/drawing/2014/main" id="{BE42E63D-3F8F-4B94-9A95-B0BA2DC37904}"/>
            </a:ext>
          </a:extLst>
        </xdr:cNvPr>
        <xdr:cNvPicPr>
          <a:picLocks noChangeAspect="1"/>
        </xdr:cNvPicPr>
      </xdr:nvPicPr>
      <xdr:blipFill>
        <a:blip xmlns:r="http://schemas.openxmlformats.org/officeDocument/2006/relationships" r:embed="rId88"/>
        <a:stretch>
          <a:fillRect/>
        </a:stretch>
      </xdr:blipFill>
      <xdr:spPr>
        <a:xfrm>
          <a:off x="0" y="509987550"/>
          <a:ext cx="6489148" cy="5688724"/>
        </a:xfrm>
        <a:prstGeom prst="rect">
          <a:avLst/>
        </a:prstGeom>
      </xdr:spPr>
    </xdr:pic>
    <xdr:clientData/>
  </xdr:twoCellAnchor>
  <xdr:twoCellAnchor editAs="oneCell">
    <xdr:from>
      <xdr:col>0</xdr:col>
      <xdr:colOff>0</xdr:colOff>
      <xdr:row>2884</xdr:row>
      <xdr:rowOff>0</xdr:rowOff>
    </xdr:from>
    <xdr:to>
      <xdr:col>9</xdr:col>
      <xdr:colOff>497923</xdr:colOff>
      <xdr:row>2915</xdr:row>
      <xdr:rowOff>78499</xdr:rowOff>
    </xdr:to>
    <xdr:pic>
      <xdr:nvPicPr>
        <xdr:cNvPr id="90" name="図 89">
          <a:extLst>
            <a:ext uri="{FF2B5EF4-FFF2-40B4-BE49-F238E27FC236}">
              <a16:creationId xmlns:a16="http://schemas.microsoft.com/office/drawing/2014/main" id="{E988E640-7C40-4902-AF29-C5DBD92BB044}"/>
            </a:ext>
          </a:extLst>
        </xdr:cNvPr>
        <xdr:cNvPicPr>
          <a:picLocks noChangeAspect="1"/>
        </xdr:cNvPicPr>
      </xdr:nvPicPr>
      <xdr:blipFill>
        <a:blip xmlns:r="http://schemas.openxmlformats.org/officeDocument/2006/relationships" r:embed="rId89"/>
        <a:stretch>
          <a:fillRect/>
        </a:stretch>
      </xdr:blipFill>
      <xdr:spPr>
        <a:xfrm>
          <a:off x="0" y="515959725"/>
          <a:ext cx="6489148" cy="5688724"/>
        </a:xfrm>
        <a:prstGeom prst="rect">
          <a:avLst/>
        </a:prstGeom>
      </xdr:spPr>
    </xdr:pic>
    <xdr:clientData/>
  </xdr:twoCellAnchor>
  <xdr:twoCellAnchor editAs="oneCell">
    <xdr:from>
      <xdr:col>0</xdr:col>
      <xdr:colOff>0</xdr:colOff>
      <xdr:row>2917</xdr:row>
      <xdr:rowOff>0</xdr:rowOff>
    </xdr:from>
    <xdr:to>
      <xdr:col>9</xdr:col>
      <xdr:colOff>497923</xdr:colOff>
      <xdr:row>2948</xdr:row>
      <xdr:rowOff>78499</xdr:rowOff>
    </xdr:to>
    <xdr:pic>
      <xdr:nvPicPr>
        <xdr:cNvPr id="91" name="図 90">
          <a:extLst>
            <a:ext uri="{FF2B5EF4-FFF2-40B4-BE49-F238E27FC236}">
              <a16:creationId xmlns:a16="http://schemas.microsoft.com/office/drawing/2014/main" id="{1D0D5193-CD8B-475E-8A59-223BF4E03559}"/>
            </a:ext>
          </a:extLst>
        </xdr:cNvPr>
        <xdr:cNvPicPr>
          <a:picLocks noChangeAspect="1"/>
        </xdr:cNvPicPr>
      </xdr:nvPicPr>
      <xdr:blipFill>
        <a:blip xmlns:r="http://schemas.openxmlformats.org/officeDocument/2006/relationships" r:embed="rId90"/>
        <a:stretch>
          <a:fillRect/>
        </a:stretch>
      </xdr:blipFill>
      <xdr:spPr>
        <a:xfrm>
          <a:off x="0" y="521931900"/>
          <a:ext cx="6489148" cy="5688724"/>
        </a:xfrm>
        <a:prstGeom prst="rect">
          <a:avLst/>
        </a:prstGeom>
      </xdr:spPr>
    </xdr:pic>
    <xdr:clientData/>
  </xdr:twoCellAnchor>
  <xdr:twoCellAnchor editAs="oneCell">
    <xdr:from>
      <xdr:col>0</xdr:col>
      <xdr:colOff>0</xdr:colOff>
      <xdr:row>2950</xdr:row>
      <xdr:rowOff>0</xdr:rowOff>
    </xdr:from>
    <xdr:to>
      <xdr:col>9</xdr:col>
      <xdr:colOff>497923</xdr:colOff>
      <xdr:row>2981</xdr:row>
      <xdr:rowOff>78499</xdr:rowOff>
    </xdr:to>
    <xdr:pic>
      <xdr:nvPicPr>
        <xdr:cNvPr id="92" name="図 91">
          <a:extLst>
            <a:ext uri="{FF2B5EF4-FFF2-40B4-BE49-F238E27FC236}">
              <a16:creationId xmlns:a16="http://schemas.microsoft.com/office/drawing/2014/main" id="{41B01779-D5B3-48A7-B318-2A84BEF1D139}"/>
            </a:ext>
          </a:extLst>
        </xdr:cNvPr>
        <xdr:cNvPicPr>
          <a:picLocks noChangeAspect="1"/>
        </xdr:cNvPicPr>
      </xdr:nvPicPr>
      <xdr:blipFill>
        <a:blip xmlns:r="http://schemas.openxmlformats.org/officeDocument/2006/relationships" r:embed="rId91"/>
        <a:stretch>
          <a:fillRect/>
        </a:stretch>
      </xdr:blipFill>
      <xdr:spPr>
        <a:xfrm>
          <a:off x="0" y="527904075"/>
          <a:ext cx="6489148" cy="5688724"/>
        </a:xfrm>
        <a:prstGeom prst="rect">
          <a:avLst/>
        </a:prstGeom>
      </xdr:spPr>
    </xdr:pic>
    <xdr:clientData/>
  </xdr:twoCellAnchor>
  <xdr:twoCellAnchor editAs="oneCell">
    <xdr:from>
      <xdr:col>0</xdr:col>
      <xdr:colOff>0</xdr:colOff>
      <xdr:row>2983</xdr:row>
      <xdr:rowOff>0</xdr:rowOff>
    </xdr:from>
    <xdr:to>
      <xdr:col>9</xdr:col>
      <xdr:colOff>497923</xdr:colOff>
      <xdr:row>3014</xdr:row>
      <xdr:rowOff>78499</xdr:rowOff>
    </xdr:to>
    <xdr:pic>
      <xdr:nvPicPr>
        <xdr:cNvPr id="93" name="図 92">
          <a:extLst>
            <a:ext uri="{FF2B5EF4-FFF2-40B4-BE49-F238E27FC236}">
              <a16:creationId xmlns:a16="http://schemas.microsoft.com/office/drawing/2014/main" id="{7FBEE92B-D18E-465D-8194-6D3F300572D5}"/>
            </a:ext>
          </a:extLst>
        </xdr:cNvPr>
        <xdr:cNvPicPr>
          <a:picLocks noChangeAspect="1"/>
        </xdr:cNvPicPr>
      </xdr:nvPicPr>
      <xdr:blipFill>
        <a:blip xmlns:r="http://schemas.openxmlformats.org/officeDocument/2006/relationships" r:embed="rId92"/>
        <a:stretch>
          <a:fillRect/>
        </a:stretch>
      </xdr:blipFill>
      <xdr:spPr>
        <a:xfrm>
          <a:off x="0" y="533876250"/>
          <a:ext cx="6489148" cy="5688724"/>
        </a:xfrm>
        <a:prstGeom prst="rect">
          <a:avLst/>
        </a:prstGeom>
      </xdr:spPr>
    </xdr:pic>
    <xdr:clientData/>
  </xdr:twoCellAnchor>
  <xdr:twoCellAnchor editAs="oneCell">
    <xdr:from>
      <xdr:col>0</xdr:col>
      <xdr:colOff>0</xdr:colOff>
      <xdr:row>3016</xdr:row>
      <xdr:rowOff>0</xdr:rowOff>
    </xdr:from>
    <xdr:to>
      <xdr:col>9</xdr:col>
      <xdr:colOff>497923</xdr:colOff>
      <xdr:row>3047</xdr:row>
      <xdr:rowOff>78499</xdr:rowOff>
    </xdr:to>
    <xdr:pic>
      <xdr:nvPicPr>
        <xdr:cNvPr id="94" name="図 93">
          <a:extLst>
            <a:ext uri="{FF2B5EF4-FFF2-40B4-BE49-F238E27FC236}">
              <a16:creationId xmlns:a16="http://schemas.microsoft.com/office/drawing/2014/main" id="{570DD19F-256B-4B16-986B-56825A70A00B}"/>
            </a:ext>
          </a:extLst>
        </xdr:cNvPr>
        <xdr:cNvPicPr>
          <a:picLocks noChangeAspect="1"/>
        </xdr:cNvPicPr>
      </xdr:nvPicPr>
      <xdr:blipFill>
        <a:blip xmlns:r="http://schemas.openxmlformats.org/officeDocument/2006/relationships" r:embed="rId93"/>
        <a:stretch>
          <a:fillRect/>
        </a:stretch>
      </xdr:blipFill>
      <xdr:spPr>
        <a:xfrm>
          <a:off x="0" y="539848425"/>
          <a:ext cx="6489148" cy="5688724"/>
        </a:xfrm>
        <a:prstGeom prst="rect">
          <a:avLst/>
        </a:prstGeom>
      </xdr:spPr>
    </xdr:pic>
    <xdr:clientData/>
  </xdr:twoCellAnchor>
  <xdr:twoCellAnchor editAs="oneCell">
    <xdr:from>
      <xdr:col>0</xdr:col>
      <xdr:colOff>0</xdr:colOff>
      <xdr:row>3049</xdr:row>
      <xdr:rowOff>0</xdr:rowOff>
    </xdr:from>
    <xdr:to>
      <xdr:col>9</xdr:col>
      <xdr:colOff>497923</xdr:colOff>
      <xdr:row>3080</xdr:row>
      <xdr:rowOff>78499</xdr:rowOff>
    </xdr:to>
    <xdr:pic>
      <xdr:nvPicPr>
        <xdr:cNvPr id="95" name="図 94">
          <a:extLst>
            <a:ext uri="{FF2B5EF4-FFF2-40B4-BE49-F238E27FC236}">
              <a16:creationId xmlns:a16="http://schemas.microsoft.com/office/drawing/2014/main" id="{CD9410EC-0D85-4486-915B-3A879A7B8099}"/>
            </a:ext>
          </a:extLst>
        </xdr:cNvPr>
        <xdr:cNvPicPr>
          <a:picLocks noChangeAspect="1"/>
        </xdr:cNvPicPr>
      </xdr:nvPicPr>
      <xdr:blipFill>
        <a:blip xmlns:r="http://schemas.openxmlformats.org/officeDocument/2006/relationships" r:embed="rId94"/>
        <a:stretch>
          <a:fillRect/>
        </a:stretch>
      </xdr:blipFill>
      <xdr:spPr>
        <a:xfrm>
          <a:off x="0" y="545820600"/>
          <a:ext cx="6489148" cy="5688724"/>
        </a:xfrm>
        <a:prstGeom prst="rect">
          <a:avLst/>
        </a:prstGeom>
      </xdr:spPr>
    </xdr:pic>
    <xdr:clientData/>
  </xdr:twoCellAnchor>
  <xdr:twoCellAnchor>
    <xdr:from>
      <xdr:col>2</xdr:col>
      <xdr:colOff>247650</xdr:colOff>
      <xdr:row>181</xdr:row>
      <xdr:rowOff>161925</xdr:rowOff>
    </xdr:from>
    <xdr:to>
      <xdr:col>3</xdr:col>
      <xdr:colOff>466725</xdr:colOff>
      <xdr:row>184</xdr:row>
      <xdr:rowOff>95250</xdr:rowOff>
    </xdr:to>
    <xdr:sp macro="" textlink="">
      <xdr:nvSpPr>
        <xdr:cNvPr id="96" name="テキスト ボックス 95">
          <a:extLst>
            <a:ext uri="{FF2B5EF4-FFF2-40B4-BE49-F238E27FC236}">
              <a16:creationId xmlns:a16="http://schemas.microsoft.com/office/drawing/2014/main" id="{9B14F296-45CA-40CD-915E-BDC10DB95C40}"/>
            </a:ext>
          </a:extLst>
        </xdr:cNvPr>
        <xdr:cNvSpPr txBox="1"/>
      </xdr:nvSpPr>
      <xdr:spPr>
        <a:xfrm>
          <a:off x="1438275" y="32918400"/>
          <a:ext cx="904875"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売り</a:t>
          </a:r>
        </a:p>
      </xdr:txBody>
    </xdr:sp>
    <xdr:clientData/>
  </xdr:twoCellAnchor>
  <xdr:twoCellAnchor editAs="oneCell">
    <xdr:from>
      <xdr:col>0</xdr:col>
      <xdr:colOff>0</xdr:colOff>
      <xdr:row>257</xdr:row>
      <xdr:rowOff>0</xdr:rowOff>
    </xdr:from>
    <xdr:to>
      <xdr:col>9</xdr:col>
      <xdr:colOff>497923</xdr:colOff>
      <xdr:row>288</xdr:row>
      <xdr:rowOff>78499</xdr:rowOff>
    </xdr:to>
    <xdr:pic>
      <xdr:nvPicPr>
        <xdr:cNvPr id="97" name="図 96">
          <a:extLst>
            <a:ext uri="{FF2B5EF4-FFF2-40B4-BE49-F238E27FC236}">
              <a16:creationId xmlns:a16="http://schemas.microsoft.com/office/drawing/2014/main" id="{A8E96847-A6E9-4048-B3E6-540062E65D17}"/>
            </a:ext>
          </a:extLst>
        </xdr:cNvPr>
        <xdr:cNvPicPr>
          <a:picLocks noChangeAspect="1"/>
        </xdr:cNvPicPr>
      </xdr:nvPicPr>
      <xdr:blipFill>
        <a:blip xmlns:r="http://schemas.openxmlformats.org/officeDocument/2006/relationships" r:embed="rId95"/>
        <a:stretch>
          <a:fillRect/>
        </a:stretch>
      </xdr:blipFill>
      <xdr:spPr>
        <a:xfrm>
          <a:off x="0" y="46510575"/>
          <a:ext cx="6489148" cy="5688724"/>
        </a:xfrm>
        <a:prstGeom prst="rect">
          <a:avLst/>
        </a:prstGeom>
      </xdr:spPr>
    </xdr:pic>
    <xdr:clientData/>
  </xdr:twoCellAnchor>
  <xdr:twoCellAnchor>
    <xdr:from>
      <xdr:col>2</xdr:col>
      <xdr:colOff>152400</xdr:colOff>
      <xdr:row>661</xdr:row>
      <xdr:rowOff>142875</xdr:rowOff>
    </xdr:from>
    <xdr:to>
      <xdr:col>4</xdr:col>
      <xdr:colOff>171450</xdr:colOff>
      <xdr:row>663</xdr:row>
      <xdr:rowOff>171450</xdr:rowOff>
    </xdr:to>
    <xdr:sp macro="" textlink="">
      <xdr:nvSpPr>
        <xdr:cNvPr id="98" name="テキスト ボックス 97">
          <a:extLst>
            <a:ext uri="{FF2B5EF4-FFF2-40B4-BE49-F238E27FC236}">
              <a16:creationId xmlns:a16="http://schemas.microsoft.com/office/drawing/2014/main" id="{3124A43C-9285-4F78-83E4-09B641344615}"/>
            </a:ext>
          </a:extLst>
        </xdr:cNvPr>
        <xdr:cNvSpPr txBox="1"/>
      </xdr:nvSpPr>
      <xdr:spPr>
        <a:xfrm>
          <a:off x="1343025" y="119767350"/>
          <a:ext cx="1390650" cy="390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利確</a:t>
          </a:r>
          <a:r>
            <a:rPr kumimoji="1" lang="en-US" altLang="ja-JP" sz="1100"/>
            <a:t>1.27,1.50</a:t>
          </a:r>
        </a:p>
        <a:p>
          <a:endParaRPr kumimoji="1" lang="ja-JP" altLang="en-US" sz="1100"/>
        </a:p>
      </xdr:txBody>
    </xdr:sp>
    <xdr:clientData/>
  </xdr:twoCellAnchor>
  <xdr:twoCellAnchor>
    <xdr:from>
      <xdr:col>2</xdr:col>
      <xdr:colOff>9525</xdr:colOff>
      <xdr:row>668</xdr:row>
      <xdr:rowOff>152400</xdr:rowOff>
    </xdr:from>
    <xdr:to>
      <xdr:col>4</xdr:col>
      <xdr:colOff>28575</xdr:colOff>
      <xdr:row>671</xdr:row>
      <xdr:rowOff>0</xdr:rowOff>
    </xdr:to>
    <xdr:sp macro="" textlink="">
      <xdr:nvSpPr>
        <xdr:cNvPr id="99" name="テキスト ボックス 98">
          <a:extLst>
            <a:ext uri="{FF2B5EF4-FFF2-40B4-BE49-F238E27FC236}">
              <a16:creationId xmlns:a16="http://schemas.microsoft.com/office/drawing/2014/main" id="{260FC305-1A8A-40FF-B807-3451E8F80E0B}"/>
            </a:ext>
          </a:extLst>
        </xdr:cNvPr>
        <xdr:cNvSpPr txBox="1"/>
      </xdr:nvSpPr>
      <xdr:spPr>
        <a:xfrm>
          <a:off x="1200150" y="121043700"/>
          <a:ext cx="1390650" cy="390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利確</a:t>
          </a:r>
          <a:r>
            <a:rPr kumimoji="1" lang="en-US" altLang="ja-JP" sz="1100"/>
            <a:t>2.00</a:t>
          </a:r>
        </a:p>
        <a:p>
          <a:endParaRPr kumimoji="1" lang="ja-JP" altLang="en-US" sz="1100"/>
        </a:p>
      </xdr:txBody>
    </xdr:sp>
    <xdr:clientData/>
  </xdr:twoCellAnchor>
  <xdr:twoCellAnchor>
    <xdr:from>
      <xdr:col>4</xdr:col>
      <xdr:colOff>19050</xdr:colOff>
      <xdr:row>670</xdr:row>
      <xdr:rowOff>47625</xdr:rowOff>
    </xdr:from>
    <xdr:to>
      <xdr:col>8</xdr:col>
      <xdr:colOff>228600</xdr:colOff>
      <xdr:row>670</xdr:row>
      <xdr:rowOff>114300</xdr:rowOff>
    </xdr:to>
    <xdr:cxnSp macro="">
      <xdr:nvCxnSpPr>
        <xdr:cNvPr id="101" name="直線矢印コネクタ 100">
          <a:extLst>
            <a:ext uri="{FF2B5EF4-FFF2-40B4-BE49-F238E27FC236}">
              <a16:creationId xmlns:a16="http://schemas.microsoft.com/office/drawing/2014/main" id="{1726B97C-6211-4F27-96DC-A9502F1D2849}"/>
            </a:ext>
          </a:extLst>
        </xdr:cNvPr>
        <xdr:cNvCxnSpPr/>
      </xdr:nvCxnSpPr>
      <xdr:spPr>
        <a:xfrm flipV="1">
          <a:off x="2581275" y="121300875"/>
          <a:ext cx="2952750" cy="666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3"/>
  <sheetViews>
    <sheetView workbookViewId="0">
      <selection activeCell="A3" sqref="A3"/>
    </sheetView>
  </sheetViews>
  <sheetFormatPr defaultRowHeight="13.5" x14ac:dyDescent="0.15"/>
  <sheetData>
    <row r="2" spans="1:2" x14ac:dyDescent="0.15">
      <c r="A2" t="s">
        <v>47</v>
      </c>
    </row>
    <row r="3" spans="1:2" x14ac:dyDescent="0.15">
      <c r="A3">
        <v>100000</v>
      </c>
    </row>
    <row r="5" spans="1:2" x14ac:dyDescent="0.15">
      <c r="A5" t="s">
        <v>48</v>
      </c>
    </row>
    <row r="6" spans="1:2" x14ac:dyDescent="0.15">
      <c r="A6" t="s">
        <v>55</v>
      </c>
      <c r="B6">
        <v>90</v>
      </c>
    </row>
    <row r="7" spans="1:2" x14ac:dyDescent="0.15">
      <c r="A7" t="s">
        <v>54</v>
      </c>
      <c r="B7">
        <v>90</v>
      </c>
    </row>
    <row r="8" spans="1:2" x14ac:dyDescent="0.15">
      <c r="A8" t="s">
        <v>52</v>
      </c>
      <c r="B8">
        <v>110</v>
      </c>
    </row>
    <row r="9" spans="1:2" x14ac:dyDescent="0.15">
      <c r="A9" t="s">
        <v>50</v>
      </c>
      <c r="B9">
        <v>120</v>
      </c>
    </row>
    <row r="10" spans="1:2" x14ac:dyDescent="0.15">
      <c r="A10" t="s">
        <v>51</v>
      </c>
      <c r="B10">
        <v>150</v>
      </c>
    </row>
    <row r="11" spans="1:2" x14ac:dyDescent="0.15">
      <c r="A11" t="s">
        <v>56</v>
      </c>
      <c r="B11">
        <v>100</v>
      </c>
    </row>
    <row r="12" spans="1:2" x14ac:dyDescent="0.15">
      <c r="A12" t="s">
        <v>53</v>
      </c>
      <c r="B12">
        <v>80</v>
      </c>
    </row>
    <row r="13" spans="1:2" x14ac:dyDescent="0.15">
      <c r="A13" t="s">
        <v>49</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Y109"/>
  <sheetViews>
    <sheetView zoomScale="115" zoomScaleNormal="115" workbookViewId="0">
      <pane ySplit="8" topLeftCell="A39" activePane="bottomLeft" state="frozen"/>
      <selection pane="bottomLeft" activeCell="N28" sqref="N28"/>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75" t="s">
        <v>5</v>
      </c>
      <c r="C2" s="75"/>
      <c r="D2" s="86" t="s">
        <v>59</v>
      </c>
      <c r="E2" s="86"/>
      <c r="F2" s="75" t="s">
        <v>6</v>
      </c>
      <c r="G2" s="75"/>
      <c r="H2" s="78" t="s">
        <v>155</v>
      </c>
      <c r="I2" s="78"/>
      <c r="J2" s="75" t="s">
        <v>7</v>
      </c>
      <c r="K2" s="75"/>
      <c r="L2" s="85">
        <v>1000000</v>
      </c>
      <c r="M2" s="86"/>
      <c r="N2" s="75" t="s">
        <v>8</v>
      </c>
      <c r="O2" s="75"/>
      <c r="P2" s="80">
        <f>SUM(L2,D4)</f>
        <v>2087736.2820443464</v>
      </c>
      <c r="Q2" s="78"/>
      <c r="R2" s="1"/>
      <c r="S2" s="1"/>
      <c r="T2" s="1"/>
    </row>
    <row r="3" spans="2:25" ht="57" customHeight="1" x14ac:dyDescent="0.15">
      <c r="B3" s="75" t="s">
        <v>9</v>
      </c>
      <c r="C3" s="75"/>
      <c r="D3" s="87" t="s">
        <v>38</v>
      </c>
      <c r="E3" s="87"/>
      <c r="F3" s="87"/>
      <c r="G3" s="87"/>
      <c r="H3" s="87"/>
      <c r="I3" s="87"/>
      <c r="J3" s="75" t="s">
        <v>10</v>
      </c>
      <c r="K3" s="75"/>
      <c r="L3" s="87" t="s">
        <v>60</v>
      </c>
      <c r="M3" s="88"/>
      <c r="N3" s="88"/>
      <c r="O3" s="88"/>
      <c r="P3" s="88"/>
      <c r="Q3" s="88"/>
      <c r="R3" s="1"/>
      <c r="S3" s="1"/>
    </row>
    <row r="4" spans="2:25" x14ac:dyDescent="0.15">
      <c r="B4" s="75" t="s">
        <v>11</v>
      </c>
      <c r="C4" s="75"/>
      <c r="D4" s="76">
        <f>SUM($R$9:$S$993)</f>
        <v>1087736.2820443464</v>
      </c>
      <c r="E4" s="76"/>
      <c r="F4" s="75" t="s">
        <v>12</v>
      </c>
      <c r="G4" s="75"/>
      <c r="H4" s="77">
        <f>SUM($T$9:$U$108)</f>
        <v>403.99999999999352</v>
      </c>
      <c r="I4" s="78"/>
      <c r="J4" s="79"/>
      <c r="K4" s="79"/>
      <c r="L4" s="80"/>
      <c r="M4" s="80"/>
      <c r="N4" s="79" t="s">
        <v>58</v>
      </c>
      <c r="O4" s="79"/>
      <c r="P4" s="81">
        <f>MAX(Y:Y)</f>
        <v>0.14412126493545385</v>
      </c>
      <c r="Q4" s="81"/>
      <c r="R4" s="1"/>
      <c r="S4" s="1"/>
      <c r="T4" s="1"/>
    </row>
    <row r="5" spans="2:25" x14ac:dyDescent="0.15">
      <c r="B5" s="35" t="s">
        <v>15</v>
      </c>
      <c r="C5" s="2">
        <f>COUNTIF($R$9:$R$990,"&gt;0")</f>
        <v>60</v>
      </c>
      <c r="D5" s="34" t="s">
        <v>16</v>
      </c>
      <c r="E5" s="15">
        <f>COUNTIF($R$9:$R$990,"&lt;0")</f>
        <v>40</v>
      </c>
      <c r="F5" s="34" t="s">
        <v>17</v>
      </c>
      <c r="G5" s="2">
        <f>COUNTIF($R$9:$R$990,"=0")</f>
        <v>0</v>
      </c>
      <c r="H5" s="34" t="s">
        <v>18</v>
      </c>
      <c r="I5" s="3">
        <f>C5/SUM(C5,E5,G5)</f>
        <v>0.6</v>
      </c>
      <c r="J5" s="82" t="s">
        <v>19</v>
      </c>
      <c r="K5" s="75"/>
      <c r="L5" s="83">
        <f>MAX(V9:V993)</f>
        <v>2</v>
      </c>
      <c r="M5" s="84"/>
      <c r="N5" s="17" t="s">
        <v>20</v>
      </c>
      <c r="O5" s="9"/>
      <c r="P5" s="83">
        <f>MAX(W9:W993)</f>
        <v>5</v>
      </c>
      <c r="Q5" s="84"/>
      <c r="R5" s="1"/>
      <c r="S5" s="1"/>
      <c r="T5" s="1"/>
    </row>
    <row r="6" spans="2:25" x14ac:dyDescent="0.15">
      <c r="B6" s="11"/>
      <c r="C6" s="13"/>
      <c r="D6" s="14"/>
      <c r="E6" s="10"/>
      <c r="F6" s="11"/>
      <c r="G6" s="10"/>
      <c r="H6" s="11"/>
      <c r="I6" s="16"/>
      <c r="J6" s="11"/>
      <c r="K6" s="11"/>
      <c r="L6" s="10"/>
      <c r="M6" s="10"/>
      <c r="N6" s="12"/>
      <c r="O6" s="12"/>
      <c r="P6" s="10"/>
      <c r="Q6" s="7"/>
      <c r="R6" s="1"/>
      <c r="S6" s="1"/>
      <c r="T6" s="1"/>
    </row>
    <row r="7" spans="2:25" x14ac:dyDescent="0.15">
      <c r="B7" s="55" t="s">
        <v>21</v>
      </c>
      <c r="C7" s="57" t="s">
        <v>22</v>
      </c>
      <c r="D7" s="58"/>
      <c r="E7" s="61" t="s">
        <v>23</v>
      </c>
      <c r="F7" s="62"/>
      <c r="G7" s="62"/>
      <c r="H7" s="62"/>
      <c r="I7" s="63"/>
      <c r="J7" s="64" t="s">
        <v>24</v>
      </c>
      <c r="K7" s="65"/>
      <c r="L7" s="66"/>
      <c r="M7" s="67" t="s">
        <v>25</v>
      </c>
      <c r="N7" s="68" t="s">
        <v>26</v>
      </c>
      <c r="O7" s="69"/>
      <c r="P7" s="69"/>
      <c r="Q7" s="70"/>
      <c r="R7" s="71" t="s">
        <v>27</v>
      </c>
      <c r="S7" s="71"/>
      <c r="T7" s="71"/>
      <c r="U7" s="71"/>
    </row>
    <row r="8" spans="2:25" x14ac:dyDescent="0.15">
      <c r="B8" s="56"/>
      <c r="C8" s="59"/>
      <c r="D8" s="60"/>
      <c r="E8" s="18" t="s">
        <v>28</v>
      </c>
      <c r="F8" s="18" t="s">
        <v>29</v>
      </c>
      <c r="G8" s="18" t="s">
        <v>30</v>
      </c>
      <c r="H8" s="72" t="s">
        <v>31</v>
      </c>
      <c r="I8" s="63"/>
      <c r="J8" s="4" t="s">
        <v>32</v>
      </c>
      <c r="K8" s="73" t="s">
        <v>33</v>
      </c>
      <c r="L8" s="66"/>
      <c r="M8" s="67"/>
      <c r="N8" s="5" t="s">
        <v>28</v>
      </c>
      <c r="O8" s="5" t="s">
        <v>29</v>
      </c>
      <c r="P8" s="74" t="s">
        <v>31</v>
      </c>
      <c r="Q8" s="70"/>
      <c r="R8" s="71" t="s">
        <v>34</v>
      </c>
      <c r="S8" s="71"/>
      <c r="T8" s="71" t="s">
        <v>32</v>
      </c>
      <c r="U8" s="71"/>
      <c r="Y8" t="s">
        <v>57</v>
      </c>
    </row>
    <row r="9" spans="2:25" x14ac:dyDescent="0.15">
      <c r="B9" s="36">
        <v>1</v>
      </c>
      <c r="C9" s="49">
        <f>L2</f>
        <v>1000000</v>
      </c>
      <c r="D9" s="49"/>
      <c r="E9" s="36">
        <v>2010</v>
      </c>
      <c r="F9" s="8">
        <v>43501</v>
      </c>
      <c r="G9" s="36" t="s">
        <v>3</v>
      </c>
      <c r="H9" s="50">
        <v>89.04</v>
      </c>
      <c r="I9" s="50"/>
      <c r="J9" s="36">
        <v>83</v>
      </c>
      <c r="K9" s="49">
        <f>IF(J9="","",C9*0.03)</f>
        <v>30000</v>
      </c>
      <c r="L9" s="49"/>
      <c r="M9" s="6">
        <f>IF(J9="","",(K9/J9)/LOOKUP(RIGHT($D$2,3),定数!$A$6:$A$13,定数!$B$6:$B$13))</f>
        <v>3.6144578313253009</v>
      </c>
      <c r="N9" s="36">
        <v>2017</v>
      </c>
      <c r="O9" s="8">
        <v>43505</v>
      </c>
      <c r="P9" s="50">
        <v>89.87</v>
      </c>
      <c r="Q9" s="50"/>
      <c r="R9" s="53">
        <f>IF(P9="","",T9*M9*LOOKUP(RIGHT($D$2,3),定数!$A$6:$A$13,定数!$B$6:$B$13))</f>
        <v>-29999.999999999938</v>
      </c>
      <c r="S9" s="53"/>
      <c r="T9" s="54">
        <f>IF(P9="","",IF(G9="買",(P9-H9),(H9-P9))*IF(RIGHT($D$2,3)="JPY",100,10000))</f>
        <v>-82.999999999999829</v>
      </c>
      <c r="U9" s="54"/>
      <c r="V9" s="1">
        <f>IF(T9&lt;&gt;"",IF(T9&gt;0,1+V8,0),"")</f>
        <v>0</v>
      </c>
      <c r="W9">
        <f>IF(T9&lt;&gt;"",IF(T9&lt;0,1+W8,0),"")</f>
        <v>1</v>
      </c>
    </row>
    <row r="10" spans="2:25" x14ac:dyDescent="0.15">
      <c r="B10" s="36">
        <v>2</v>
      </c>
      <c r="C10" s="49">
        <f t="shared" ref="C10:C73" si="0">IF(R9="","",C9+R9)</f>
        <v>970000.00000000012</v>
      </c>
      <c r="D10" s="49"/>
      <c r="E10" s="36"/>
      <c r="F10" s="8">
        <v>43508</v>
      </c>
      <c r="G10" s="36" t="s">
        <v>4</v>
      </c>
      <c r="H10" s="50">
        <v>90.29</v>
      </c>
      <c r="I10" s="50"/>
      <c r="J10" s="36">
        <v>70</v>
      </c>
      <c r="K10" s="51">
        <f>IF(J10="","",C10*0.03)</f>
        <v>29100.000000000004</v>
      </c>
      <c r="L10" s="52"/>
      <c r="M10" s="6">
        <f>IF(J10="","",(K10/J10)/LOOKUP(RIGHT($D$2,3),定数!$A$6:$A$13,定数!$B$6:$B$13))</f>
        <v>4.1571428571428575</v>
      </c>
      <c r="N10" s="36"/>
      <c r="O10" s="8">
        <v>43513</v>
      </c>
      <c r="P10" s="50">
        <v>91.14</v>
      </c>
      <c r="Q10" s="50"/>
      <c r="R10" s="53">
        <f>IF(P10="","",T10*M10*LOOKUP(RIGHT($D$2,3),定数!$A$6:$A$13,定数!$B$6:$B$13))</f>
        <v>35335.71428571405</v>
      </c>
      <c r="S10" s="53"/>
      <c r="T10" s="54">
        <f>IF(P10="","",IF(G10="買",(P10-H10),(H10-P10))*IF(RIGHT($D$2,3)="JPY",100,10000))</f>
        <v>84.999999999999432</v>
      </c>
      <c r="U10" s="54"/>
      <c r="V10" s="22">
        <f t="shared" ref="V10:V22" si="1">IF(T10&lt;&gt;"",IF(T10&gt;0,1+V9,0),"")</f>
        <v>1</v>
      </c>
      <c r="W10">
        <f t="shared" ref="W10:W73" si="2">IF(T10&lt;&gt;"",IF(T10&lt;0,1+W9,0),"")</f>
        <v>0</v>
      </c>
      <c r="X10" s="37">
        <f>IF(C10&lt;&gt;"",MAX(C10,C9),"")</f>
        <v>1000000</v>
      </c>
    </row>
    <row r="11" spans="2:25" x14ac:dyDescent="0.15">
      <c r="B11" s="36">
        <v>3</v>
      </c>
      <c r="C11" s="49">
        <f t="shared" si="0"/>
        <v>1005335.7142857142</v>
      </c>
      <c r="D11" s="49"/>
      <c r="E11" s="36"/>
      <c r="F11" s="8">
        <v>43527</v>
      </c>
      <c r="G11" s="36" t="s">
        <v>3</v>
      </c>
      <c r="H11" s="50">
        <v>88.64</v>
      </c>
      <c r="I11" s="50"/>
      <c r="J11" s="36">
        <v>36</v>
      </c>
      <c r="K11" s="51">
        <f t="shared" ref="K11:K74" si="3">IF(J11="","",C11*0.03)</f>
        <v>30160.071428571424</v>
      </c>
      <c r="L11" s="52"/>
      <c r="M11" s="6">
        <f>IF(J11="","",(K11/J11)/LOOKUP(RIGHT($D$2,3),定数!$A$6:$A$13,定数!$B$6:$B$13))</f>
        <v>8.3777976190476178</v>
      </c>
      <c r="N11" s="36"/>
      <c r="O11" s="8">
        <v>43527</v>
      </c>
      <c r="P11" s="50">
        <v>88.22</v>
      </c>
      <c r="Q11" s="50"/>
      <c r="R11" s="53">
        <f>IF(P11="","",T11*M11*LOOKUP(RIGHT($D$2,3),定数!$A$6:$A$13,定数!$B$6:$B$13))</f>
        <v>35186.750000000138</v>
      </c>
      <c r="S11" s="53"/>
      <c r="T11" s="54">
        <f>IF(P11="","",IF(G11="買",(P11-H11),(H11-P11))*IF(RIGHT($D$2,3)="JPY",100,10000))</f>
        <v>42.000000000000171</v>
      </c>
      <c r="U11" s="54"/>
      <c r="V11" s="22">
        <f t="shared" si="1"/>
        <v>2</v>
      </c>
      <c r="W11">
        <f t="shared" si="2"/>
        <v>0</v>
      </c>
      <c r="X11" s="37">
        <f>IF(C11&lt;&gt;"",MAX(X10,C11),"")</f>
        <v>1005335.7142857142</v>
      </c>
      <c r="Y11" s="38">
        <f>IF(X11&lt;&gt;"",1-(C11/X11),"")</f>
        <v>0</v>
      </c>
    </row>
    <row r="12" spans="2:25" x14ac:dyDescent="0.15">
      <c r="B12" s="36">
        <v>4</v>
      </c>
      <c r="C12" s="49">
        <f t="shared" si="0"/>
        <v>1040522.4642857143</v>
      </c>
      <c r="D12" s="49"/>
      <c r="E12" s="36"/>
      <c r="F12" s="8">
        <v>43535</v>
      </c>
      <c r="G12" s="36" t="s">
        <v>4</v>
      </c>
      <c r="H12" s="50">
        <v>90.69</v>
      </c>
      <c r="I12" s="50"/>
      <c r="J12" s="36">
        <v>37</v>
      </c>
      <c r="K12" s="51">
        <f t="shared" si="3"/>
        <v>31215.673928571428</v>
      </c>
      <c r="L12" s="52"/>
      <c r="M12" s="6">
        <f>IF(J12="","",(K12/J12)/LOOKUP(RIGHT($D$2,3),定数!$A$6:$A$13,定数!$B$6:$B$13))</f>
        <v>8.4366686293436288</v>
      </c>
      <c r="N12" s="36"/>
      <c r="O12" s="8">
        <v>43536</v>
      </c>
      <c r="P12" s="50">
        <v>90.32</v>
      </c>
      <c r="Q12" s="50"/>
      <c r="R12" s="53">
        <f>IF(P12="","",T12*M12*LOOKUP(RIGHT($D$2,3),定数!$A$6:$A$13,定数!$B$6:$B$13))</f>
        <v>-31215.67392857181</v>
      </c>
      <c r="S12" s="53"/>
      <c r="T12" s="54">
        <f t="shared" ref="T12:T75" si="4">IF(P12="","",IF(G12="買",(P12-H12),(H12-P12))*IF(RIGHT($D$2,3)="JPY",100,10000))</f>
        <v>-37.000000000000455</v>
      </c>
      <c r="U12" s="54"/>
      <c r="V12" s="22">
        <f t="shared" si="1"/>
        <v>0</v>
      </c>
      <c r="W12">
        <f t="shared" si="2"/>
        <v>1</v>
      </c>
      <c r="X12" s="37">
        <f t="shared" ref="X12:X75" si="5">IF(C12&lt;&gt;"",MAX(X11,C12),"")</f>
        <v>1040522.4642857143</v>
      </c>
      <c r="Y12" s="38">
        <f t="shared" ref="Y12:Y75" si="6">IF(X12&lt;&gt;"",1-(C12/X12),"")</f>
        <v>0</v>
      </c>
    </row>
    <row r="13" spans="2:25" x14ac:dyDescent="0.15">
      <c r="B13" s="36">
        <v>5</v>
      </c>
      <c r="C13" s="49">
        <f t="shared" si="0"/>
        <v>1009306.7903571425</v>
      </c>
      <c r="D13" s="49"/>
      <c r="E13" s="36"/>
      <c r="F13" s="8">
        <v>43540</v>
      </c>
      <c r="G13" s="36" t="s">
        <v>3</v>
      </c>
      <c r="H13" s="50">
        <v>90.44</v>
      </c>
      <c r="I13" s="50"/>
      <c r="J13" s="36">
        <v>30</v>
      </c>
      <c r="K13" s="51">
        <f t="shared" si="3"/>
        <v>30279.203710714271</v>
      </c>
      <c r="L13" s="52"/>
      <c r="M13" s="6">
        <f>IF(J13="","",(K13/J13)/LOOKUP(RIGHT($D$2,3),定数!$A$6:$A$13,定数!$B$6:$B$13))</f>
        <v>10.093067903571423</v>
      </c>
      <c r="N13" s="36"/>
      <c r="O13" s="8">
        <v>43540</v>
      </c>
      <c r="P13" s="50">
        <v>90.09</v>
      </c>
      <c r="Q13" s="50"/>
      <c r="R13" s="53">
        <f>IF(P13="","",T13*M13*LOOKUP(RIGHT($D$2,3),定数!$A$6:$A$13,定数!$B$6:$B$13))</f>
        <v>35325.737662499407</v>
      </c>
      <c r="S13" s="53"/>
      <c r="T13" s="54">
        <f t="shared" si="4"/>
        <v>34.999999999999432</v>
      </c>
      <c r="U13" s="54"/>
      <c r="V13" s="22">
        <f t="shared" si="1"/>
        <v>1</v>
      </c>
      <c r="W13">
        <f t="shared" si="2"/>
        <v>0</v>
      </c>
      <c r="X13" s="37">
        <f t="shared" si="5"/>
        <v>1040522.4642857143</v>
      </c>
      <c r="Y13" s="38">
        <f t="shared" si="6"/>
        <v>3.0000000000000471E-2</v>
      </c>
    </row>
    <row r="14" spans="2:25" x14ac:dyDescent="0.15">
      <c r="B14" s="36">
        <v>6</v>
      </c>
      <c r="C14" s="49">
        <f t="shared" si="0"/>
        <v>1044632.5280196419</v>
      </c>
      <c r="D14" s="49"/>
      <c r="E14" s="36"/>
      <c r="F14" s="8">
        <v>43542</v>
      </c>
      <c r="G14" s="36" t="s">
        <v>3</v>
      </c>
      <c r="H14" s="50">
        <v>90.19</v>
      </c>
      <c r="I14" s="50"/>
      <c r="J14" s="36">
        <v>61</v>
      </c>
      <c r="K14" s="51">
        <f t="shared" si="3"/>
        <v>31338.975840589253</v>
      </c>
      <c r="L14" s="52"/>
      <c r="M14" s="6">
        <f>IF(J14="","",(K14/J14)/LOOKUP(RIGHT($D$2,3),定数!$A$6:$A$13,定数!$B$6:$B$13))</f>
        <v>5.1375370230474182</v>
      </c>
      <c r="N14" s="36"/>
      <c r="O14" s="8">
        <v>43548</v>
      </c>
      <c r="P14" s="50">
        <v>90.8</v>
      </c>
      <c r="Q14" s="50"/>
      <c r="R14" s="53">
        <f>IF(P14="","",T14*M14*LOOKUP(RIGHT($D$2,3),定数!$A$6:$A$13,定数!$B$6:$B$13))</f>
        <v>-31338.975840589221</v>
      </c>
      <c r="S14" s="53"/>
      <c r="T14" s="54">
        <f t="shared" si="4"/>
        <v>-60.999999999999943</v>
      </c>
      <c r="U14" s="54"/>
      <c r="V14" s="22">
        <f t="shared" si="1"/>
        <v>0</v>
      </c>
      <c r="W14">
        <f t="shared" si="2"/>
        <v>1</v>
      </c>
      <c r="X14" s="37">
        <f t="shared" si="5"/>
        <v>1044632.5280196419</v>
      </c>
      <c r="Y14" s="38">
        <f t="shared" si="6"/>
        <v>0</v>
      </c>
    </row>
    <row r="15" spans="2:25" x14ac:dyDescent="0.15">
      <c r="B15" s="36">
        <v>7</v>
      </c>
      <c r="C15" s="49">
        <f t="shared" si="0"/>
        <v>1013293.5521790526</v>
      </c>
      <c r="D15" s="49"/>
      <c r="E15" s="36"/>
      <c r="F15" s="8">
        <v>43555</v>
      </c>
      <c r="G15" s="36" t="s">
        <v>4</v>
      </c>
      <c r="H15" s="50">
        <v>93.64</v>
      </c>
      <c r="I15" s="50"/>
      <c r="J15" s="36">
        <v>81</v>
      </c>
      <c r="K15" s="51">
        <f t="shared" si="3"/>
        <v>30398.806565371578</v>
      </c>
      <c r="L15" s="52"/>
      <c r="M15" s="6">
        <f>IF(J15="","",(K15/J15)/LOOKUP(RIGHT($D$2,3),定数!$A$6:$A$13,定数!$B$6:$B$13))</f>
        <v>3.7529390821446396</v>
      </c>
      <c r="N15" s="36"/>
      <c r="O15" s="8">
        <v>43557</v>
      </c>
      <c r="P15" s="50">
        <v>94.62</v>
      </c>
      <c r="Q15" s="50"/>
      <c r="R15" s="53">
        <f>IF(P15="","",T15*M15*LOOKUP(RIGHT($D$2,3),定数!$A$6:$A$13,定数!$B$6:$B$13))</f>
        <v>36778.803005017617</v>
      </c>
      <c r="S15" s="53"/>
      <c r="T15" s="54">
        <f t="shared" si="4"/>
        <v>98.000000000000398</v>
      </c>
      <c r="U15" s="54"/>
      <c r="V15" s="22">
        <f t="shared" si="1"/>
        <v>1</v>
      </c>
      <c r="W15">
        <f t="shared" si="2"/>
        <v>0</v>
      </c>
      <c r="X15" s="37">
        <f t="shared" si="5"/>
        <v>1044632.5280196419</v>
      </c>
      <c r="Y15" s="38">
        <f t="shared" si="6"/>
        <v>3.0000000000000027E-2</v>
      </c>
    </row>
    <row r="16" spans="2:25" x14ac:dyDescent="0.15">
      <c r="B16" s="36">
        <v>8</v>
      </c>
      <c r="C16" s="49">
        <f t="shared" si="0"/>
        <v>1050072.3551840703</v>
      </c>
      <c r="D16" s="49"/>
      <c r="E16" s="36"/>
      <c r="F16" s="8">
        <v>43571</v>
      </c>
      <c r="G16" s="36" t="s">
        <v>3</v>
      </c>
      <c r="H16" s="50">
        <v>92.5</v>
      </c>
      <c r="I16" s="50"/>
      <c r="J16" s="36">
        <v>61</v>
      </c>
      <c r="K16" s="51">
        <f t="shared" si="3"/>
        <v>31502.170655522106</v>
      </c>
      <c r="L16" s="52"/>
      <c r="M16" s="6">
        <f>IF(J16="","",(K16/J16)/LOOKUP(RIGHT($D$2,3),定数!$A$6:$A$13,定数!$B$6:$B$13))</f>
        <v>5.1642902713970669</v>
      </c>
      <c r="N16" s="36"/>
      <c r="O16" s="8">
        <v>43574</v>
      </c>
      <c r="P16" s="50">
        <v>91.76</v>
      </c>
      <c r="Q16" s="50"/>
      <c r="R16" s="53">
        <f>IF(P16="","",T16*M16*LOOKUP(RIGHT($D$2,3),定数!$A$6:$A$13,定数!$B$6:$B$13))</f>
        <v>38215.748008338029</v>
      </c>
      <c r="S16" s="53"/>
      <c r="T16" s="54">
        <f t="shared" si="4"/>
        <v>73.999999999999488</v>
      </c>
      <c r="U16" s="54"/>
      <c r="V16" s="22">
        <f t="shared" si="1"/>
        <v>2</v>
      </c>
      <c r="W16">
        <f t="shared" si="2"/>
        <v>0</v>
      </c>
      <c r="X16" s="37">
        <f t="shared" si="5"/>
        <v>1050072.3551840703</v>
      </c>
      <c r="Y16" s="38">
        <f t="shared" si="6"/>
        <v>0</v>
      </c>
    </row>
    <row r="17" spans="2:25" x14ac:dyDescent="0.15">
      <c r="B17" s="36">
        <v>9</v>
      </c>
      <c r="C17" s="49">
        <f t="shared" si="0"/>
        <v>1088288.1031924083</v>
      </c>
      <c r="D17" s="49"/>
      <c r="E17" s="36"/>
      <c r="F17" s="8">
        <v>43624</v>
      </c>
      <c r="G17" s="36" t="s">
        <v>3</v>
      </c>
      <c r="H17" s="50">
        <v>91.31</v>
      </c>
      <c r="I17" s="50"/>
      <c r="J17" s="36">
        <v>30</v>
      </c>
      <c r="K17" s="51">
        <f t="shared" si="3"/>
        <v>32648.643095772248</v>
      </c>
      <c r="L17" s="52"/>
      <c r="M17" s="6">
        <f>IF(J17="","",(K17/J17)/LOOKUP(RIGHT($D$2,3),定数!$A$6:$A$13,定数!$B$6:$B$13))</f>
        <v>10.882881031924082</v>
      </c>
      <c r="N17" s="36"/>
      <c r="O17" s="8">
        <v>43625</v>
      </c>
      <c r="P17" s="50">
        <v>91.62</v>
      </c>
      <c r="Q17" s="50"/>
      <c r="R17" s="53">
        <f>IF(P17="","",T17*M17*LOOKUP(RIGHT($D$2,3),定数!$A$6:$A$13,定数!$B$6:$B$13))</f>
        <v>-33736.9311989649</v>
      </c>
      <c r="S17" s="53"/>
      <c r="T17" s="54">
        <f t="shared" si="4"/>
        <v>-31.000000000000227</v>
      </c>
      <c r="U17" s="54"/>
      <c r="V17" s="22">
        <f t="shared" si="1"/>
        <v>0</v>
      </c>
      <c r="W17">
        <f t="shared" si="2"/>
        <v>1</v>
      </c>
      <c r="X17" s="37">
        <f t="shared" si="5"/>
        <v>1088288.1031924083</v>
      </c>
      <c r="Y17" s="38">
        <f t="shared" si="6"/>
        <v>0</v>
      </c>
    </row>
    <row r="18" spans="2:25" x14ac:dyDescent="0.15">
      <c r="B18" s="36">
        <v>10</v>
      </c>
      <c r="C18" s="49">
        <f t="shared" si="0"/>
        <v>1054551.1719934435</v>
      </c>
      <c r="D18" s="49"/>
      <c r="E18" s="36"/>
      <c r="F18" s="8">
        <v>43653</v>
      </c>
      <c r="G18" s="36" t="s">
        <v>3</v>
      </c>
      <c r="H18" s="50">
        <v>87.32</v>
      </c>
      <c r="I18" s="50"/>
      <c r="J18" s="36">
        <v>80</v>
      </c>
      <c r="K18" s="51">
        <f t="shared" si="3"/>
        <v>31636.535159803305</v>
      </c>
      <c r="L18" s="52"/>
      <c r="M18" s="6">
        <f>IF(J18="","",(K18/J18)/LOOKUP(RIGHT($D$2,3),定数!$A$6:$A$13,定数!$B$6:$B$13))</f>
        <v>3.9545668949754131</v>
      </c>
      <c r="N18" s="36"/>
      <c r="O18" s="8">
        <v>43653</v>
      </c>
      <c r="P18" s="50">
        <v>88.12</v>
      </c>
      <c r="Q18" s="50"/>
      <c r="R18" s="53">
        <f>IF(P18="","",T18*M18*LOOKUP(RIGHT($D$2,3),定数!$A$6:$A$13,定数!$B$6:$B$13))</f>
        <v>-31636.535159803752</v>
      </c>
      <c r="S18" s="53"/>
      <c r="T18" s="54">
        <f t="shared" si="4"/>
        <v>-80.000000000001137</v>
      </c>
      <c r="U18" s="54"/>
      <c r="V18" s="22">
        <f t="shared" si="1"/>
        <v>0</v>
      </c>
      <c r="W18">
        <f t="shared" si="2"/>
        <v>2</v>
      </c>
      <c r="X18" s="37">
        <f t="shared" si="5"/>
        <v>1088288.1031924083</v>
      </c>
      <c r="Y18" s="38">
        <f t="shared" si="6"/>
        <v>3.1000000000000139E-2</v>
      </c>
    </row>
    <row r="19" spans="2:25" x14ac:dyDescent="0.15">
      <c r="B19" s="36">
        <v>11</v>
      </c>
      <c r="C19" s="49">
        <f t="shared" si="0"/>
        <v>1022914.6368336398</v>
      </c>
      <c r="D19" s="49"/>
      <c r="E19" s="36"/>
      <c r="F19" s="8">
        <v>43711</v>
      </c>
      <c r="G19" s="36" t="s">
        <v>4</v>
      </c>
      <c r="H19" s="50">
        <v>84.35</v>
      </c>
      <c r="I19" s="50"/>
      <c r="J19" s="36">
        <v>20</v>
      </c>
      <c r="K19" s="51">
        <f t="shared" si="3"/>
        <v>30687.439105009194</v>
      </c>
      <c r="L19" s="52"/>
      <c r="M19" s="6">
        <f>IF(J19="","",(K19/J19)/LOOKUP(RIGHT($D$2,3),定数!$A$6:$A$13,定数!$B$6:$B$13))</f>
        <v>15.343719552504597</v>
      </c>
      <c r="N19" s="36"/>
      <c r="O19" s="8">
        <v>43711</v>
      </c>
      <c r="P19" s="50">
        <v>84.56</v>
      </c>
      <c r="Q19" s="50"/>
      <c r="R19" s="53">
        <f>IF(P19="","",T19*M19*LOOKUP(RIGHT($D$2,3),定数!$A$6:$A$13,定数!$B$6:$B$13))</f>
        <v>32221.811060260876</v>
      </c>
      <c r="S19" s="53"/>
      <c r="T19" s="54">
        <f t="shared" si="4"/>
        <v>21.000000000000796</v>
      </c>
      <c r="U19" s="54"/>
      <c r="V19" s="22">
        <f t="shared" si="1"/>
        <v>1</v>
      </c>
      <c r="W19">
        <f t="shared" si="2"/>
        <v>0</v>
      </c>
      <c r="X19" s="37">
        <f t="shared" si="5"/>
        <v>1088288.1031924083</v>
      </c>
      <c r="Y19" s="38">
        <f t="shared" si="6"/>
        <v>6.0070000000000512E-2</v>
      </c>
    </row>
    <row r="20" spans="2:25" x14ac:dyDescent="0.15">
      <c r="B20" s="36">
        <v>12</v>
      </c>
      <c r="C20" s="49">
        <f t="shared" si="0"/>
        <v>1055136.4478939008</v>
      </c>
      <c r="D20" s="49"/>
      <c r="E20" s="36"/>
      <c r="F20" s="8">
        <v>43729</v>
      </c>
      <c r="G20" s="36" t="s">
        <v>3</v>
      </c>
      <c r="H20" s="50">
        <v>85.28</v>
      </c>
      <c r="I20" s="50"/>
      <c r="J20" s="36">
        <v>37</v>
      </c>
      <c r="K20" s="51">
        <f t="shared" si="3"/>
        <v>31654.093436817024</v>
      </c>
      <c r="L20" s="52"/>
      <c r="M20" s="6">
        <f>IF(J20="","",(K20/J20)/LOOKUP(RIGHT($D$2,3),定数!$A$6:$A$13,定数!$B$6:$B$13))</f>
        <v>8.5551603883289253</v>
      </c>
      <c r="N20" s="36"/>
      <c r="O20" s="8">
        <v>43729</v>
      </c>
      <c r="P20" s="50">
        <v>84.85</v>
      </c>
      <c r="Q20" s="50"/>
      <c r="R20" s="53">
        <f>IF(P20="","",T20*M20*LOOKUP(RIGHT($D$2,3),定数!$A$6:$A$13,定数!$B$6:$B$13))</f>
        <v>36787.189669814965</v>
      </c>
      <c r="S20" s="53"/>
      <c r="T20" s="54">
        <f t="shared" si="4"/>
        <v>43.000000000000682</v>
      </c>
      <c r="U20" s="54"/>
      <c r="V20" s="22">
        <f t="shared" si="1"/>
        <v>2</v>
      </c>
      <c r="W20">
        <f t="shared" si="2"/>
        <v>0</v>
      </c>
      <c r="X20" s="37">
        <f t="shared" si="5"/>
        <v>1088288.1031924083</v>
      </c>
      <c r="Y20" s="38">
        <f t="shared" si="6"/>
        <v>3.0462204999999298E-2</v>
      </c>
    </row>
    <row r="21" spans="2:25" x14ac:dyDescent="0.15">
      <c r="B21" s="36">
        <v>13</v>
      </c>
      <c r="C21" s="49">
        <f t="shared" si="0"/>
        <v>1091923.6375637157</v>
      </c>
      <c r="D21" s="49"/>
      <c r="E21" s="36"/>
      <c r="F21" s="8">
        <v>43737</v>
      </c>
      <c r="G21" s="36" t="s">
        <v>3</v>
      </c>
      <c r="H21" s="50">
        <v>83.57</v>
      </c>
      <c r="I21" s="50"/>
      <c r="J21" s="36">
        <v>36</v>
      </c>
      <c r="K21" s="51">
        <f t="shared" si="3"/>
        <v>32757.709126911468</v>
      </c>
      <c r="L21" s="52"/>
      <c r="M21" s="6">
        <f>IF(J21="","",(K21/J21)/LOOKUP(RIGHT($D$2,3),定数!$A$6:$A$13,定数!$B$6:$B$13))</f>
        <v>9.0993636463642957</v>
      </c>
      <c r="N21" s="36"/>
      <c r="O21" s="8">
        <v>43742</v>
      </c>
      <c r="P21" s="50">
        <v>83.93</v>
      </c>
      <c r="Q21" s="50"/>
      <c r="R21" s="53">
        <f>IF(P21="","",T21*M21*LOOKUP(RIGHT($D$2,3),定数!$A$6:$A$13,定数!$B$6:$B$13))</f>
        <v>-32757.709126912705</v>
      </c>
      <c r="S21" s="53"/>
      <c r="T21" s="54">
        <f t="shared" si="4"/>
        <v>-36.000000000001364</v>
      </c>
      <c r="U21" s="54"/>
      <c r="V21" s="22">
        <f t="shared" si="1"/>
        <v>0</v>
      </c>
      <c r="W21">
        <f t="shared" si="2"/>
        <v>1</v>
      </c>
      <c r="X21" s="37">
        <f t="shared" si="5"/>
        <v>1091923.6375637157</v>
      </c>
      <c r="Y21" s="38">
        <f t="shared" si="6"/>
        <v>0</v>
      </c>
    </row>
    <row r="22" spans="2:25" x14ac:dyDescent="0.15">
      <c r="B22" s="36">
        <v>14</v>
      </c>
      <c r="C22" s="49">
        <f t="shared" si="0"/>
        <v>1059165.9284368029</v>
      </c>
      <c r="D22" s="49"/>
      <c r="E22" s="36"/>
      <c r="F22" s="8">
        <v>43751</v>
      </c>
      <c r="G22" s="36" t="s">
        <v>3</v>
      </c>
      <c r="H22" s="50">
        <v>81.72</v>
      </c>
      <c r="I22" s="50"/>
      <c r="J22" s="36">
        <v>29</v>
      </c>
      <c r="K22" s="51">
        <f t="shared" si="3"/>
        <v>31774.977853104087</v>
      </c>
      <c r="L22" s="52"/>
      <c r="M22" s="6">
        <f>IF(J22="","",(K22/J22)/LOOKUP(RIGHT($D$2,3),定数!$A$6:$A$13,定数!$B$6:$B$13))</f>
        <v>10.956888914863477</v>
      </c>
      <c r="N22" s="36"/>
      <c r="O22" s="8">
        <v>43751</v>
      </c>
      <c r="P22" s="50">
        <v>81.39</v>
      </c>
      <c r="Q22" s="50"/>
      <c r="R22" s="53">
        <f>IF(P22="","",T22*M22*LOOKUP(RIGHT($D$2,3),定数!$A$6:$A$13,定数!$B$6:$B$13))</f>
        <v>36157.733419049291</v>
      </c>
      <c r="S22" s="53"/>
      <c r="T22" s="54">
        <f t="shared" si="4"/>
        <v>32.999999999999829</v>
      </c>
      <c r="U22" s="54"/>
      <c r="V22" s="22">
        <f t="shared" si="1"/>
        <v>1</v>
      </c>
      <c r="W22">
        <f t="shared" si="2"/>
        <v>0</v>
      </c>
      <c r="X22" s="37">
        <f t="shared" si="5"/>
        <v>1091923.6375637157</v>
      </c>
      <c r="Y22" s="38">
        <f t="shared" si="6"/>
        <v>3.0000000000001137E-2</v>
      </c>
    </row>
    <row r="23" spans="2:25" x14ac:dyDescent="0.15">
      <c r="B23" s="36">
        <v>15</v>
      </c>
      <c r="C23" s="49">
        <f t="shared" si="0"/>
        <v>1095323.6618558522</v>
      </c>
      <c r="D23" s="49"/>
      <c r="E23" s="36"/>
      <c r="F23" s="8">
        <v>43752</v>
      </c>
      <c r="G23" s="36" t="s">
        <v>3</v>
      </c>
      <c r="H23" s="50">
        <v>81.36</v>
      </c>
      <c r="I23" s="50"/>
      <c r="J23" s="36">
        <v>31</v>
      </c>
      <c r="K23" s="51">
        <f t="shared" si="3"/>
        <v>32859.709855675566</v>
      </c>
      <c r="L23" s="52"/>
      <c r="M23" s="6">
        <f>IF(J23="","",(K23/J23)/LOOKUP(RIGHT($D$2,3),定数!$A$6:$A$13,定数!$B$6:$B$13))</f>
        <v>10.599906405056634</v>
      </c>
      <c r="N23" s="36"/>
      <c r="O23" s="8">
        <v>43753</v>
      </c>
      <c r="P23" s="50">
        <v>81.010000000000005</v>
      </c>
      <c r="Q23" s="50"/>
      <c r="R23" s="53">
        <f>IF(P23="","",T23*M23*LOOKUP(RIGHT($D$2,3),定数!$A$6:$A$13,定数!$B$6:$B$13))</f>
        <v>37099.672417697613</v>
      </c>
      <c r="S23" s="53"/>
      <c r="T23" s="54">
        <f t="shared" si="4"/>
        <v>34.999999999999432</v>
      </c>
      <c r="U23" s="54"/>
      <c r="V23" t="str">
        <f t="shared" ref="V23:W74" si="7">IF(S23&lt;&gt;"",IF(S23&lt;0,1+V22,0),"")</f>
        <v/>
      </c>
      <c r="W23">
        <f t="shared" si="2"/>
        <v>0</v>
      </c>
      <c r="X23" s="37">
        <f t="shared" si="5"/>
        <v>1095323.6618558522</v>
      </c>
      <c r="Y23" s="38">
        <f t="shared" si="6"/>
        <v>0</v>
      </c>
    </row>
    <row r="24" spans="2:25" x14ac:dyDescent="0.15">
      <c r="B24" s="36">
        <v>16</v>
      </c>
      <c r="C24" s="49">
        <f t="shared" si="0"/>
        <v>1132423.3342735497</v>
      </c>
      <c r="D24" s="49"/>
      <c r="E24" s="36"/>
      <c r="F24" s="8">
        <v>43758</v>
      </c>
      <c r="G24" s="36" t="s">
        <v>3</v>
      </c>
      <c r="H24" s="50">
        <v>80.97</v>
      </c>
      <c r="I24" s="50"/>
      <c r="J24" s="36">
        <v>85</v>
      </c>
      <c r="K24" s="51">
        <f t="shared" si="3"/>
        <v>33972.700028206491</v>
      </c>
      <c r="L24" s="52"/>
      <c r="M24" s="6">
        <f>IF(J24="","",(K24/J24)/LOOKUP(RIGHT($D$2,3),定数!$A$6:$A$13,定数!$B$6:$B$13))</f>
        <v>3.9967882386125284</v>
      </c>
      <c r="N24" s="36"/>
      <c r="O24" s="8">
        <v>43765</v>
      </c>
      <c r="P24" s="50">
        <v>81.819999999999993</v>
      </c>
      <c r="Q24" s="50"/>
      <c r="R24" s="53">
        <f>IF(P24="","",T24*M24*LOOKUP(RIGHT($D$2,3),定数!$A$6:$A$13,定数!$B$6:$B$13))</f>
        <v>-33972.700028206265</v>
      </c>
      <c r="S24" s="53"/>
      <c r="T24" s="54">
        <f t="shared" si="4"/>
        <v>-84.999999999999432</v>
      </c>
      <c r="U24" s="54"/>
      <c r="V24" t="str">
        <f t="shared" si="7"/>
        <v/>
      </c>
      <c r="W24">
        <f t="shared" si="2"/>
        <v>1</v>
      </c>
      <c r="X24" s="37">
        <f t="shared" si="5"/>
        <v>1132423.3342735497</v>
      </c>
      <c r="Y24" s="38">
        <f t="shared" si="6"/>
        <v>0</v>
      </c>
    </row>
    <row r="25" spans="2:25" x14ac:dyDescent="0.15">
      <c r="B25" s="36">
        <v>17</v>
      </c>
      <c r="C25" s="49">
        <f t="shared" si="0"/>
        <v>1098450.6342453435</v>
      </c>
      <c r="D25" s="49"/>
      <c r="E25" s="36"/>
      <c r="F25" s="8">
        <v>43770</v>
      </c>
      <c r="G25" s="36" t="s">
        <v>3</v>
      </c>
      <c r="H25" s="50">
        <v>80.58</v>
      </c>
      <c r="I25" s="50"/>
      <c r="J25" s="36">
        <v>21</v>
      </c>
      <c r="K25" s="51">
        <f t="shared" si="3"/>
        <v>32953.519027360308</v>
      </c>
      <c r="L25" s="52"/>
      <c r="M25" s="6">
        <f>IF(J25="","",(K25/J25)/LOOKUP(RIGHT($D$2,3),定数!$A$6:$A$13,定数!$B$6:$B$13))</f>
        <v>15.692151917790623</v>
      </c>
      <c r="N25" s="36"/>
      <c r="O25" s="8">
        <v>43770</v>
      </c>
      <c r="P25" s="50">
        <v>80.34</v>
      </c>
      <c r="Q25" s="50"/>
      <c r="R25" s="53">
        <f>IF(P25="","",T25*M25*LOOKUP(RIGHT($D$2,3),定数!$A$6:$A$13,定数!$B$6:$B$13))</f>
        <v>37661.164602696692</v>
      </c>
      <c r="S25" s="53"/>
      <c r="T25" s="54">
        <f t="shared" si="4"/>
        <v>23.999999999999488</v>
      </c>
      <c r="U25" s="54"/>
      <c r="V25" t="str">
        <f t="shared" si="7"/>
        <v/>
      </c>
      <c r="W25">
        <f t="shared" si="2"/>
        <v>0</v>
      </c>
      <c r="X25" s="37">
        <f t="shared" si="5"/>
        <v>1132423.3342735497</v>
      </c>
      <c r="Y25" s="38">
        <f t="shared" si="6"/>
        <v>2.9999999999999805E-2</v>
      </c>
    </row>
    <row r="26" spans="2:25" x14ac:dyDescent="0.15">
      <c r="B26" s="36">
        <v>18</v>
      </c>
      <c r="C26" s="49">
        <f t="shared" si="0"/>
        <v>1136111.7988480402</v>
      </c>
      <c r="D26" s="49"/>
      <c r="E26" s="36"/>
      <c r="F26" s="8">
        <v>43792</v>
      </c>
      <c r="G26" s="36" t="s">
        <v>3</v>
      </c>
      <c r="H26" s="50">
        <v>83.14</v>
      </c>
      <c r="I26" s="50"/>
      <c r="J26" s="36">
        <v>22</v>
      </c>
      <c r="K26" s="51">
        <f t="shared" si="3"/>
        <v>34083.353965441202</v>
      </c>
      <c r="L26" s="52"/>
      <c r="M26" s="6">
        <f>IF(J26="","",(K26/J26)/LOOKUP(RIGHT($D$2,3),定数!$A$6:$A$13,定数!$B$6:$B$13))</f>
        <v>15.492433620655092</v>
      </c>
      <c r="N26" s="36"/>
      <c r="O26" s="8">
        <v>43793</v>
      </c>
      <c r="P26" s="50">
        <v>83.36</v>
      </c>
      <c r="Q26" s="50"/>
      <c r="R26" s="53">
        <f>IF(P26="","",T26*M26*LOOKUP(RIGHT($D$2,3),定数!$A$6:$A$13,定数!$B$6:$B$13))</f>
        <v>-34083.353965441027</v>
      </c>
      <c r="S26" s="53"/>
      <c r="T26" s="54">
        <f t="shared" si="4"/>
        <v>-21.999999999999886</v>
      </c>
      <c r="U26" s="54"/>
      <c r="V26" t="str">
        <f t="shared" si="7"/>
        <v/>
      </c>
      <c r="W26">
        <f t="shared" si="2"/>
        <v>1</v>
      </c>
      <c r="X26" s="37">
        <f t="shared" si="5"/>
        <v>1136111.7988480402</v>
      </c>
      <c r="Y26" s="38">
        <f t="shared" si="6"/>
        <v>0</v>
      </c>
    </row>
    <row r="27" spans="2:25" x14ac:dyDescent="0.15">
      <c r="B27" s="36">
        <v>19</v>
      </c>
      <c r="C27" s="49">
        <f t="shared" si="0"/>
        <v>1102028.4448825992</v>
      </c>
      <c r="D27" s="49"/>
      <c r="E27" s="36"/>
      <c r="F27" s="8">
        <v>43815</v>
      </c>
      <c r="G27" s="36" t="s">
        <v>4</v>
      </c>
      <c r="H27" s="50">
        <v>84.13</v>
      </c>
      <c r="I27" s="50"/>
      <c r="J27" s="36">
        <v>18</v>
      </c>
      <c r="K27" s="51">
        <f t="shared" si="3"/>
        <v>33060.853346477976</v>
      </c>
      <c r="L27" s="52"/>
      <c r="M27" s="6">
        <f>IF(J27="","",(K27/J27)/LOOKUP(RIGHT($D$2,3),定数!$A$6:$A$13,定数!$B$6:$B$13))</f>
        <v>18.367140748043322</v>
      </c>
      <c r="N27" s="36"/>
      <c r="O27" s="8">
        <v>43815</v>
      </c>
      <c r="P27" s="50">
        <v>84.33</v>
      </c>
      <c r="Q27" s="50"/>
      <c r="R27" s="53">
        <f>IF(P27="","",T27*M27*LOOKUP(RIGHT($D$2,3),定数!$A$6:$A$13,定数!$B$6:$B$13))</f>
        <v>36734.281496087169</v>
      </c>
      <c r="S27" s="53"/>
      <c r="T27" s="54">
        <f t="shared" si="4"/>
        <v>20.000000000000284</v>
      </c>
      <c r="U27" s="54"/>
      <c r="V27" t="str">
        <f t="shared" si="7"/>
        <v/>
      </c>
      <c r="W27">
        <f t="shared" si="2"/>
        <v>0</v>
      </c>
      <c r="X27" s="37">
        <f t="shared" si="5"/>
        <v>1136111.7988480402</v>
      </c>
      <c r="Y27" s="38">
        <f t="shared" si="6"/>
        <v>2.9999999999999805E-2</v>
      </c>
    </row>
    <row r="28" spans="2:25" x14ac:dyDescent="0.15">
      <c r="B28" s="36">
        <v>20</v>
      </c>
      <c r="C28" s="49">
        <f t="shared" si="0"/>
        <v>1138762.7263786863</v>
      </c>
      <c r="D28" s="49"/>
      <c r="E28" s="36"/>
      <c r="F28" s="8">
        <v>43821</v>
      </c>
      <c r="G28" s="36" t="s">
        <v>3</v>
      </c>
      <c r="H28" s="50">
        <v>83.52</v>
      </c>
      <c r="I28" s="50"/>
      <c r="J28" s="36">
        <v>19</v>
      </c>
      <c r="K28" s="51">
        <f t="shared" si="3"/>
        <v>34162.881791360589</v>
      </c>
      <c r="L28" s="52"/>
      <c r="M28" s="6">
        <f>IF(J28="","",(K28/J28)/LOOKUP(RIGHT($D$2,3),定数!$A$6:$A$13,定数!$B$6:$B$13))</f>
        <v>17.980464100716098</v>
      </c>
      <c r="N28" s="36"/>
      <c r="O28" s="8">
        <v>43821</v>
      </c>
      <c r="P28" s="50">
        <v>83.32</v>
      </c>
      <c r="Q28" s="50"/>
      <c r="R28" s="53">
        <f>IF(P28="","",T28*M28*LOOKUP(RIGHT($D$2,3),定数!$A$6:$A$13,定数!$B$6:$B$13))</f>
        <v>35960.928201432704</v>
      </c>
      <c r="S28" s="53"/>
      <c r="T28" s="54">
        <f t="shared" si="4"/>
        <v>20.000000000000284</v>
      </c>
      <c r="U28" s="54"/>
      <c r="V28" t="str">
        <f t="shared" si="7"/>
        <v/>
      </c>
      <c r="W28">
        <f t="shared" si="2"/>
        <v>0</v>
      </c>
      <c r="X28" s="37">
        <f t="shared" si="5"/>
        <v>1138762.7263786863</v>
      </c>
      <c r="Y28" s="38">
        <f t="shared" si="6"/>
        <v>0</v>
      </c>
    </row>
    <row r="29" spans="2:25" x14ac:dyDescent="0.15">
      <c r="B29" s="36">
        <v>21</v>
      </c>
      <c r="C29" s="49">
        <f t="shared" si="0"/>
        <v>1174723.6545801191</v>
      </c>
      <c r="D29" s="49"/>
      <c r="E29" s="36">
        <v>2011</v>
      </c>
      <c r="F29" s="8">
        <v>43469</v>
      </c>
      <c r="G29" s="36" t="s">
        <v>4</v>
      </c>
      <c r="H29" s="50">
        <v>82.08</v>
      </c>
      <c r="I29" s="50"/>
      <c r="J29" s="36">
        <v>41</v>
      </c>
      <c r="K29" s="51">
        <f t="shared" si="3"/>
        <v>35241.709637403568</v>
      </c>
      <c r="L29" s="52"/>
      <c r="M29" s="6">
        <f>IF(J29="","",(K29/J29)/LOOKUP(RIGHT($D$2,3),定数!$A$6:$A$13,定数!$B$6:$B$13))</f>
        <v>8.5955389359520886</v>
      </c>
      <c r="N29" s="36">
        <v>2011</v>
      </c>
      <c r="O29" s="8">
        <v>43470</v>
      </c>
      <c r="P29" s="50">
        <v>82.57</v>
      </c>
      <c r="Q29" s="50"/>
      <c r="R29" s="53">
        <f>IF(P29="","",T29*M29*LOOKUP(RIGHT($D$2,3),定数!$A$6:$A$13,定数!$B$6:$B$13))</f>
        <v>42118.140786164789</v>
      </c>
      <c r="S29" s="53"/>
      <c r="T29" s="54">
        <f t="shared" si="4"/>
        <v>48.999999999999488</v>
      </c>
      <c r="U29" s="54"/>
      <c r="V29" t="str">
        <f t="shared" si="7"/>
        <v/>
      </c>
      <c r="W29">
        <f t="shared" si="2"/>
        <v>0</v>
      </c>
      <c r="X29" s="37">
        <f t="shared" si="5"/>
        <v>1174723.6545801191</v>
      </c>
      <c r="Y29" s="38">
        <f t="shared" si="6"/>
        <v>0</v>
      </c>
    </row>
    <row r="30" spans="2:25" x14ac:dyDescent="0.15">
      <c r="B30" s="36">
        <v>22</v>
      </c>
      <c r="C30" s="49">
        <f t="shared" si="0"/>
        <v>1216841.795366284</v>
      </c>
      <c r="D30" s="49"/>
      <c r="E30" s="36"/>
      <c r="F30" s="8">
        <v>43496</v>
      </c>
      <c r="G30" s="36" t="s">
        <v>3</v>
      </c>
      <c r="H30" s="50">
        <v>82</v>
      </c>
      <c r="I30" s="50"/>
      <c r="J30" s="36">
        <v>15</v>
      </c>
      <c r="K30" s="51">
        <f t="shared" si="3"/>
        <v>36505.253860988516</v>
      </c>
      <c r="L30" s="52"/>
      <c r="M30" s="6">
        <f>IF(J30="","",(K30/J30)/LOOKUP(RIGHT($D$2,3),定数!$A$6:$A$13,定数!$B$6:$B$13))</f>
        <v>24.336835907325675</v>
      </c>
      <c r="N30" s="36"/>
      <c r="O30" s="8">
        <v>43497</v>
      </c>
      <c r="P30" s="50">
        <v>81.849999999999994</v>
      </c>
      <c r="Q30" s="50"/>
      <c r="R30" s="53">
        <f>IF(P30="","",T30*M30*LOOKUP(RIGHT($D$2,3),定数!$A$6:$A$13,定数!$B$6:$B$13))</f>
        <v>36505.253860989891</v>
      </c>
      <c r="S30" s="53"/>
      <c r="T30" s="54">
        <f t="shared" si="4"/>
        <v>15.000000000000568</v>
      </c>
      <c r="U30" s="54"/>
      <c r="V30" t="str">
        <f t="shared" si="7"/>
        <v/>
      </c>
      <c r="W30">
        <f t="shared" si="2"/>
        <v>0</v>
      </c>
      <c r="X30" s="37">
        <f t="shared" si="5"/>
        <v>1216841.795366284</v>
      </c>
      <c r="Y30" s="38">
        <f t="shared" si="6"/>
        <v>0</v>
      </c>
    </row>
    <row r="31" spans="2:25" x14ac:dyDescent="0.15">
      <c r="B31" s="36">
        <v>23</v>
      </c>
      <c r="C31" s="49">
        <f t="shared" si="0"/>
        <v>1253347.0492272738</v>
      </c>
      <c r="D31" s="49"/>
      <c r="E31" s="36"/>
      <c r="F31" s="8">
        <v>43514</v>
      </c>
      <c r="G31" s="36" t="s">
        <v>3</v>
      </c>
      <c r="H31" s="50">
        <v>83.32</v>
      </c>
      <c r="I31" s="50"/>
      <c r="J31" s="36">
        <v>16</v>
      </c>
      <c r="K31" s="51">
        <f t="shared" si="3"/>
        <v>37600.411476818212</v>
      </c>
      <c r="L31" s="52"/>
      <c r="M31" s="6">
        <f>IF(J31="","",(K31/J31)/LOOKUP(RIGHT($D$2,3),定数!$A$6:$A$13,定数!$B$6:$B$13))</f>
        <v>23.500257173011381</v>
      </c>
      <c r="N31" s="36"/>
      <c r="O31" s="8">
        <v>43514</v>
      </c>
      <c r="P31" s="50">
        <v>83.15</v>
      </c>
      <c r="Q31" s="50"/>
      <c r="R31" s="53">
        <f>IF(P31="","",T31*M31*LOOKUP(RIGHT($D$2,3),定数!$A$6:$A$13,定数!$B$6:$B$13))</f>
        <v>39950.437194116406</v>
      </c>
      <c r="S31" s="53"/>
      <c r="T31" s="54">
        <f t="shared" si="4"/>
        <v>16.999999999998749</v>
      </c>
      <c r="U31" s="54"/>
      <c r="V31" t="str">
        <f t="shared" si="7"/>
        <v/>
      </c>
      <c r="W31">
        <f t="shared" si="2"/>
        <v>0</v>
      </c>
      <c r="X31" s="37">
        <f t="shared" si="5"/>
        <v>1253347.0492272738</v>
      </c>
      <c r="Y31" s="38">
        <f t="shared" si="6"/>
        <v>0</v>
      </c>
    </row>
    <row r="32" spans="2:25" x14ac:dyDescent="0.15">
      <c r="B32" s="36">
        <v>24</v>
      </c>
      <c r="C32" s="49">
        <f t="shared" si="0"/>
        <v>1293297.4864213902</v>
      </c>
      <c r="D32" s="49"/>
      <c r="E32" s="36"/>
      <c r="F32" s="8">
        <v>43517</v>
      </c>
      <c r="G32" s="36" t="s">
        <v>3</v>
      </c>
      <c r="H32" s="50">
        <v>83.12</v>
      </c>
      <c r="I32" s="50"/>
      <c r="J32" s="36">
        <v>15</v>
      </c>
      <c r="K32" s="51">
        <f t="shared" si="3"/>
        <v>38798.924592641706</v>
      </c>
      <c r="L32" s="52"/>
      <c r="M32" s="6">
        <f>IF(J32="","",(K32/J32)/LOOKUP(RIGHT($D$2,3),定数!$A$6:$A$13,定数!$B$6:$B$13))</f>
        <v>25.865949728427804</v>
      </c>
      <c r="N32" s="36"/>
      <c r="O32" s="8">
        <v>43517</v>
      </c>
      <c r="P32" s="50">
        <v>83.27</v>
      </c>
      <c r="Q32" s="50"/>
      <c r="R32" s="53">
        <f>IF(P32="","",T32*M32*LOOKUP(RIGHT($D$2,3),定数!$A$6:$A$13,定数!$B$6:$B$13))</f>
        <v>-38798.924592639501</v>
      </c>
      <c r="S32" s="53"/>
      <c r="T32" s="54">
        <f t="shared" si="4"/>
        <v>-14.999999999999147</v>
      </c>
      <c r="U32" s="54"/>
      <c r="V32" t="str">
        <f t="shared" si="7"/>
        <v/>
      </c>
      <c r="W32">
        <f t="shared" si="2"/>
        <v>1</v>
      </c>
      <c r="X32" s="37">
        <f t="shared" si="5"/>
        <v>1293297.4864213902</v>
      </c>
      <c r="Y32" s="38">
        <f t="shared" si="6"/>
        <v>0</v>
      </c>
    </row>
    <row r="33" spans="2:25" x14ac:dyDescent="0.15">
      <c r="B33" s="36">
        <v>25</v>
      </c>
      <c r="C33" s="49">
        <f t="shared" si="0"/>
        <v>1254498.5618287507</v>
      </c>
      <c r="D33" s="49"/>
      <c r="E33" s="36"/>
      <c r="F33" s="8">
        <v>43534</v>
      </c>
      <c r="G33" s="36" t="s">
        <v>4</v>
      </c>
      <c r="H33" s="50">
        <v>82.88</v>
      </c>
      <c r="I33" s="50"/>
      <c r="J33" s="36">
        <v>20</v>
      </c>
      <c r="K33" s="51">
        <f t="shared" si="3"/>
        <v>37634.956854862518</v>
      </c>
      <c r="L33" s="52"/>
      <c r="M33" s="6">
        <f>IF(J33="","",(K33/J33)/LOOKUP(RIGHT($D$2,3),定数!$A$6:$A$13,定数!$B$6:$B$13))</f>
        <v>18.817478427431258</v>
      </c>
      <c r="N33" s="36"/>
      <c r="O33" s="8">
        <v>43534</v>
      </c>
      <c r="P33" s="50">
        <v>83.1</v>
      </c>
      <c r="Q33" s="50"/>
      <c r="R33" s="53">
        <f>IF(P33="","",T33*M33*LOOKUP(RIGHT($D$2,3),定数!$A$6:$A$13,定数!$B$6:$B$13))</f>
        <v>41398.452540348553</v>
      </c>
      <c r="S33" s="53"/>
      <c r="T33" s="54">
        <f t="shared" si="4"/>
        <v>21.999999999999886</v>
      </c>
      <c r="U33" s="54"/>
      <c r="V33" t="str">
        <f t="shared" si="7"/>
        <v/>
      </c>
      <c r="W33">
        <f t="shared" si="2"/>
        <v>0</v>
      </c>
      <c r="X33" s="37">
        <f t="shared" si="5"/>
        <v>1293297.4864213902</v>
      </c>
      <c r="Y33" s="38">
        <f t="shared" si="6"/>
        <v>2.9999999999998361E-2</v>
      </c>
    </row>
    <row r="34" spans="2:25" x14ac:dyDescent="0.15">
      <c r="B34" s="36">
        <v>26</v>
      </c>
      <c r="C34" s="49">
        <f t="shared" si="0"/>
        <v>1295897.0143690992</v>
      </c>
      <c r="D34" s="49"/>
      <c r="E34" s="36"/>
      <c r="F34" s="8">
        <v>43539</v>
      </c>
      <c r="G34" s="36" t="s">
        <v>3</v>
      </c>
      <c r="H34" s="50">
        <v>81.41</v>
      </c>
      <c r="I34" s="50"/>
      <c r="J34" s="36">
        <v>47</v>
      </c>
      <c r="K34" s="51">
        <f t="shared" si="3"/>
        <v>38876.910431072974</v>
      </c>
      <c r="L34" s="52"/>
      <c r="M34" s="6">
        <f>IF(J34="","",(K34/J34)/LOOKUP(RIGHT($D$2,3),定数!$A$6:$A$13,定数!$B$6:$B$13))</f>
        <v>8.2716830704410587</v>
      </c>
      <c r="N34" s="36"/>
      <c r="O34" s="8">
        <v>43539</v>
      </c>
      <c r="P34" s="50">
        <v>80.849999999999994</v>
      </c>
      <c r="Q34" s="50"/>
      <c r="R34" s="53">
        <f>IF(P34="","",T34*M34*LOOKUP(RIGHT($D$2,3),定数!$A$6:$A$13,定数!$B$6:$B$13))</f>
        <v>46321.425194470117</v>
      </c>
      <c r="S34" s="53"/>
      <c r="T34" s="54">
        <f t="shared" si="4"/>
        <v>56.000000000000227</v>
      </c>
      <c r="U34" s="54"/>
      <c r="V34" t="str">
        <f t="shared" si="7"/>
        <v/>
      </c>
      <c r="W34">
        <f t="shared" si="2"/>
        <v>0</v>
      </c>
      <c r="X34" s="37">
        <f t="shared" si="5"/>
        <v>1295897.0143690992</v>
      </c>
      <c r="Y34" s="38">
        <f t="shared" si="6"/>
        <v>0</v>
      </c>
    </row>
    <row r="35" spans="2:25" x14ac:dyDescent="0.15">
      <c r="B35" s="36">
        <v>27</v>
      </c>
      <c r="C35" s="49">
        <f t="shared" si="0"/>
        <v>1342218.4395635694</v>
      </c>
      <c r="D35" s="49"/>
      <c r="E35" s="36"/>
      <c r="F35" s="8">
        <v>43545</v>
      </c>
      <c r="G35" s="36" t="s">
        <v>4</v>
      </c>
      <c r="H35" s="50">
        <v>80.989999999999995</v>
      </c>
      <c r="I35" s="50"/>
      <c r="J35" s="36">
        <v>19</v>
      </c>
      <c r="K35" s="51">
        <f t="shared" si="3"/>
        <v>40266.553186907076</v>
      </c>
      <c r="L35" s="52"/>
      <c r="M35" s="6">
        <f>IF(J35="","",(K35/J35)/LOOKUP(RIGHT($D$2,3),定数!$A$6:$A$13,定数!$B$6:$B$13))</f>
        <v>21.192922729951093</v>
      </c>
      <c r="N35" s="36"/>
      <c r="O35" s="8">
        <v>43545</v>
      </c>
      <c r="P35" s="50">
        <v>81.180000000000007</v>
      </c>
      <c r="Q35" s="50"/>
      <c r="R35" s="53">
        <f>IF(P35="","",T35*M35*LOOKUP(RIGHT($D$2,3),定数!$A$6:$A$13,定数!$B$6:$B$13))</f>
        <v>40266.553186909608</v>
      </c>
      <c r="S35" s="53"/>
      <c r="T35" s="54">
        <f t="shared" si="4"/>
        <v>19.000000000001194</v>
      </c>
      <c r="U35" s="54"/>
      <c r="V35" t="str">
        <f t="shared" si="7"/>
        <v/>
      </c>
      <c r="W35">
        <f t="shared" si="2"/>
        <v>0</v>
      </c>
      <c r="X35" s="37">
        <f t="shared" si="5"/>
        <v>1342218.4395635694</v>
      </c>
      <c r="Y35" s="38">
        <f t="shared" si="6"/>
        <v>0</v>
      </c>
    </row>
    <row r="36" spans="2:25" x14ac:dyDescent="0.15">
      <c r="B36" s="36">
        <v>28</v>
      </c>
      <c r="C36" s="49">
        <f t="shared" si="0"/>
        <v>1382484.9927504789</v>
      </c>
      <c r="D36" s="49"/>
      <c r="E36" s="36"/>
      <c r="F36" s="8">
        <v>43545</v>
      </c>
      <c r="G36" s="36" t="s">
        <v>3</v>
      </c>
      <c r="H36" s="50">
        <v>80.95</v>
      </c>
      <c r="I36" s="50"/>
      <c r="J36" s="36">
        <v>34</v>
      </c>
      <c r="K36" s="51">
        <f t="shared" si="3"/>
        <v>41474.549782514368</v>
      </c>
      <c r="L36" s="52"/>
      <c r="M36" s="6">
        <f>IF(J36="","",(K36/J36)/LOOKUP(RIGHT($D$2,3),定数!$A$6:$A$13,定数!$B$6:$B$13))</f>
        <v>12.198396994857166</v>
      </c>
      <c r="N36" s="36"/>
      <c r="O36" s="8">
        <v>43549</v>
      </c>
      <c r="P36" s="50">
        <v>81.290000000000006</v>
      </c>
      <c r="Q36" s="50"/>
      <c r="R36" s="53">
        <f>IF(P36="","",T36*M36*LOOKUP(RIGHT($D$2,3),定数!$A$6:$A$13,定数!$B$6:$B$13))</f>
        <v>-41474.549782514783</v>
      </c>
      <c r="S36" s="53"/>
      <c r="T36" s="54">
        <f t="shared" si="4"/>
        <v>-34.000000000000341</v>
      </c>
      <c r="U36" s="54"/>
      <c r="V36" t="str">
        <f t="shared" si="7"/>
        <v/>
      </c>
      <c r="W36">
        <f t="shared" si="2"/>
        <v>1</v>
      </c>
      <c r="X36" s="37">
        <f t="shared" si="5"/>
        <v>1382484.9927504789</v>
      </c>
      <c r="Y36" s="38">
        <f t="shared" si="6"/>
        <v>0</v>
      </c>
    </row>
    <row r="37" spans="2:25" x14ac:dyDescent="0.15">
      <c r="B37" s="36">
        <v>29</v>
      </c>
      <c r="C37" s="49">
        <f t="shared" si="0"/>
        <v>1341010.4429679641</v>
      </c>
      <c r="D37" s="49"/>
      <c r="E37" s="36"/>
      <c r="F37" s="8">
        <v>43553</v>
      </c>
      <c r="G37" s="36" t="s">
        <v>4</v>
      </c>
      <c r="H37" s="50">
        <v>81.760000000000005</v>
      </c>
      <c r="I37" s="50"/>
      <c r="J37" s="36">
        <v>23</v>
      </c>
      <c r="K37" s="51">
        <f t="shared" si="3"/>
        <v>40230.313289038924</v>
      </c>
      <c r="L37" s="52"/>
      <c r="M37" s="6">
        <f>IF(J37="","",(K37/J37)/LOOKUP(RIGHT($D$2,3),定数!$A$6:$A$13,定数!$B$6:$B$13))</f>
        <v>17.491440560451707</v>
      </c>
      <c r="N37" s="36"/>
      <c r="O37" s="8">
        <v>43553</v>
      </c>
      <c r="P37" s="50">
        <v>82.02</v>
      </c>
      <c r="Q37" s="50"/>
      <c r="R37" s="53">
        <f>IF(P37="","",T37*M37*LOOKUP(RIGHT($D$2,3),定数!$A$6:$A$13,定数!$B$6:$B$13))</f>
        <v>45477.745457172845</v>
      </c>
      <c r="S37" s="53"/>
      <c r="T37" s="54">
        <f t="shared" si="4"/>
        <v>25.999999999999091</v>
      </c>
      <c r="U37" s="54"/>
      <c r="V37" t="str">
        <f t="shared" si="7"/>
        <v/>
      </c>
      <c r="W37">
        <f t="shared" si="2"/>
        <v>0</v>
      </c>
      <c r="X37" s="37">
        <f t="shared" si="5"/>
        <v>1382484.9927504789</v>
      </c>
      <c r="Y37" s="38">
        <f t="shared" si="6"/>
        <v>3.000000000000036E-2</v>
      </c>
    </row>
    <row r="38" spans="2:25" x14ac:dyDescent="0.15">
      <c r="B38" s="36">
        <v>30</v>
      </c>
      <c r="C38" s="49">
        <f t="shared" si="0"/>
        <v>1386488.188425137</v>
      </c>
      <c r="D38" s="49"/>
      <c r="E38" s="36"/>
      <c r="F38" s="8">
        <v>43581</v>
      </c>
      <c r="G38" s="36" t="s">
        <v>3</v>
      </c>
      <c r="H38" s="50">
        <v>81.55</v>
      </c>
      <c r="I38" s="50"/>
      <c r="J38" s="36">
        <v>43</v>
      </c>
      <c r="K38" s="51">
        <f t="shared" si="3"/>
        <v>41594.645652754109</v>
      </c>
      <c r="L38" s="52"/>
      <c r="M38" s="6">
        <f>IF(J38="","",(K38/J38)/LOOKUP(RIGHT($D$2,3),定数!$A$6:$A$13,定数!$B$6:$B$13))</f>
        <v>9.6731734076172344</v>
      </c>
      <c r="N38" s="36"/>
      <c r="O38" s="8">
        <v>43582</v>
      </c>
      <c r="P38" s="50">
        <v>81.98</v>
      </c>
      <c r="Q38" s="50"/>
      <c r="R38" s="53">
        <f>IF(P38="","",T38*M38*LOOKUP(RIGHT($D$2,3),定数!$A$6:$A$13,定数!$B$6:$B$13))</f>
        <v>-41594.645652754771</v>
      </c>
      <c r="S38" s="53"/>
      <c r="T38" s="54">
        <f t="shared" si="4"/>
        <v>-43.000000000000682</v>
      </c>
      <c r="U38" s="54"/>
      <c r="V38" t="str">
        <f t="shared" si="7"/>
        <v/>
      </c>
      <c r="W38">
        <f t="shared" si="2"/>
        <v>1</v>
      </c>
      <c r="X38" s="37">
        <f t="shared" si="5"/>
        <v>1386488.188425137</v>
      </c>
      <c r="Y38" s="38">
        <f t="shared" si="6"/>
        <v>0</v>
      </c>
    </row>
    <row r="39" spans="2:25" x14ac:dyDescent="0.15">
      <c r="B39" s="36">
        <v>31</v>
      </c>
      <c r="C39" s="49">
        <f t="shared" si="0"/>
        <v>1344893.5427723823</v>
      </c>
      <c r="D39" s="49"/>
      <c r="E39" s="36"/>
      <c r="F39" s="8">
        <v>43609</v>
      </c>
      <c r="G39" s="36" t="s">
        <v>4</v>
      </c>
      <c r="H39" s="50">
        <v>81.87</v>
      </c>
      <c r="I39" s="50"/>
      <c r="J39" s="36">
        <v>27</v>
      </c>
      <c r="K39" s="51">
        <f t="shared" si="3"/>
        <v>40346.806283171463</v>
      </c>
      <c r="L39" s="52"/>
      <c r="M39" s="6">
        <f>IF(J39="","",(K39/J39)/LOOKUP(RIGHT($D$2,3),定数!$A$6:$A$13,定数!$B$6:$B$13))</f>
        <v>14.943261586359801</v>
      </c>
      <c r="N39" s="36"/>
      <c r="O39" s="8">
        <v>43609</v>
      </c>
      <c r="P39" s="50">
        <v>82.17</v>
      </c>
      <c r="Q39" s="50"/>
      <c r="R39" s="53">
        <f>IF(P39="","",T39*M39*LOOKUP(RIGHT($D$2,3),定数!$A$6:$A$13,定数!$B$6:$B$13))</f>
        <v>44829.784759078975</v>
      </c>
      <c r="S39" s="53"/>
      <c r="T39" s="54">
        <f t="shared" si="4"/>
        <v>29.999999999999716</v>
      </c>
      <c r="U39" s="54"/>
      <c r="V39" t="str">
        <f t="shared" si="7"/>
        <v/>
      </c>
      <c r="W39">
        <f t="shared" si="2"/>
        <v>0</v>
      </c>
      <c r="X39" s="37">
        <f t="shared" si="5"/>
        <v>1386488.188425137</v>
      </c>
      <c r="Y39" s="38">
        <f t="shared" si="6"/>
        <v>3.0000000000000471E-2</v>
      </c>
    </row>
    <row r="40" spans="2:25" x14ac:dyDescent="0.15">
      <c r="B40" s="36">
        <v>32</v>
      </c>
      <c r="C40" s="49">
        <f t="shared" si="0"/>
        <v>1389723.3275314611</v>
      </c>
      <c r="D40" s="49"/>
      <c r="E40" s="36"/>
      <c r="F40" s="8">
        <v>43618</v>
      </c>
      <c r="G40" s="36" t="s">
        <v>3</v>
      </c>
      <c r="H40" s="50">
        <v>80.84</v>
      </c>
      <c r="I40" s="50"/>
      <c r="J40" s="36">
        <v>17</v>
      </c>
      <c r="K40" s="51">
        <f t="shared" si="3"/>
        <v>41691.699825943833</v>
      </c>
      <c r="L40" s="52"/>
      <c r="M40" s="6">
        <f>IF(J40="","",(K40/J40)/LOOKUP(RIGHT($D$2,3),定数!$A$6:$A$13,定数!$B$6:$B$13))</f>
        <v>24.524529309378728</v>
      </c>
      <c r="N40" s="36"/>
      <c r="O40" s="8">
        <v>43619</v>
      </c>
      <c r="P40" s="50">
        <v>80.66</v>
      </c>
      <c r="Q40" s="50"/>
      <c r="R40" s="53">
        <f>IF(P40="","",T40*M40*LOOKUP(RIGHT($D$2,3),定数!$A$6:$A$13,定数!$B$6:$B$13))</f>
        <v>44144.152756883384</v>
      </c>
      <c r="S40" s="53"/>
      <c r="T40" s="54">
        <f t="shared" si="4"/>
        <v>18.000000000000682</v>
      </c>
      <c r="U40" s="54"/>
      <c r="V40" t="str">
        <f t="shared" si="7"/>
        <v/>
      </c>
      <c r="W40">
        <f t="shared" si="2"/>
        <v>0</v>
      </c>
      <c r="X40" s="37">
        <f t="shared" si="5"/>
        <v>1389723.3275314611</v>
      </c>
      <c r="Y40" s="38">
        <f t="shared" si="6"/>
        <v>0</v>
      </c>
    </row>
    <row r="41" spans="2:25" x14ac:dyDescent="0.15">
      <c r="B41" s="36">
        <v>33</v>
      </c>
      <c r="C41" s="49">
        <f t="shared" si="0"/>
        <v>1433867.4802883444</v>
      </c>
      <c r="D41" s="49"/>
      <c r="E41" s="36"/>
      <c r="F41" s="8">
        <v>43644</v>
      </c>
      <c r="G41" s="36" t="s">
        <v>4</v>
      </c>
      <c r="H41" s="50">
        <v>80.87</v>
      </c>
      <c r="I41" s="50"/>
      <c r="J41" s="36">
        <v>17</v>
      </c>
      <c r="K41" s="51">
        <f t="shared" si="3"/>
        <v>43016.02440865033</v>
      </c>
      <c r="L41" s="52"/>
      <c r="M41" s="6">
        <f>IF(J41="","",(K41/J41)/LOOKUP(RIGHT($D$2,3),定数!$A$6:$A$13,定数!$B$6:$B$13))</f>
        <v>25.30354376979431</v>
      </c>
      <c r="N41" s="36"/>
      <c r="O41" s="8">
        <v>43644</v>
      </c>
      <c r="P41" s="50">
        <v>80.709999999999994</v>
      </c>
      <c r="Q41" s="50"/>
      <c r="R41" s="53">
        <f>IF(P41="","",T41*M41*LOOKUP(RIGHT($D$2,3),定数!$A$6:$A$13,定数!$B$6:$B$13))</f>
        <v>-40485.670031673631</v>
      </c>
      <c r="S41" s="53"/>
      <c r="T41" s="54">
        <f t="shared" si="4"/>
        <v>-16.00000000000108</v>
      </c>
      <c r="U41" s="54"/>
      <c r="V41" t="str">
        <f t="shared" si="7"/>
        <v/>
      </c>
      <c r="W41">
        <f t="shared" si="2"/>
        <v>1</v>
      </c>
      <c r="X41" s="37">
        <f t="shared" si="5"/>
        <v>1433867.4802883444</v>
      </c>
      <c r="Y41" s="38">
        <f t="shared" si="6"/>
        <v>0</v>
      </c>
    </row>
    <row r="42" spans="2:25" x14ac:dyDescent="0.15">
      <c r="B42" s="36">
        <v>34</v>
      </c>
      <c r="C42" s="49">
        <f t="shared" si="0"/>
        <v>1393381.8102566707</v>
      </c>
      <c r="D42" s="49"/>
      <c r="E42" s="36"/>
      <c r="F42" s="8">
        <v>43644</v>
      </c>
      <c r="G42" s="36" t="s">
        <v>4</v>
      </c>
      <c r="H42" s="50">
        <v>80.89</v>
      </c>
      <c r="I42" s="50"/>
      <c r="J42" s="36">
        <v>24</v>
      </c>
      <c r="K42" s="51">
        <f t="shared" si="3"/>
        <v>41801.454307700122</v>
      </c>
      <c r="L42" s="52"/>
      <c r="M42" s="6">
        <f>IF(J42="","",(K42/J42)/LOOKUP(RIGHT($D$2,3),定数!$A$6:$A$13,定数!$B$6:$B$13))</f>
        <v>17.417272628208384</v>
      </c>
      <c r="N42" s="36"/>
      <c r="O42" s="8">
        <v>43644</v>
      </c>
      <c r="P42" s="50">
        <v>81.17</v>
      </c>
      <c r="Q42" s="50"/>
      <c r="R42" s="53">
        <f>IF(P42="","",T42*M42*LOOKUP(RIGHT($D$2,3),定数!$A$6:$A$13,定数!$B$6:$B$13))</f>
        <v>48768.363358983675</v>
      </c>
      <c r="S42" s="53"/>
      <c r="T42" s="54">
        <f t="shared" si="4"/>
        <v>28.000000000000114</v>
      </c>
      <c r="U42" s="54"/>
      <c r="V42" t="str">
        <f t="shared" si="7"/>
        <v/>
      </c>
      <c r="W42">
        <f t="shared" si="2"/>
        <v>0</v>
      </c>
      <c r="X42" s="37">
        <f t="shared" si="5"/>
        <v>1433867.4802883444</v>
      </c>
      <c r="Y42" s="38">
        <f t="shared" si="6"/>
        <v>2.8235294117649024E-2</v>
      </c>
    </row>
    <row r="43" spans="2:25" x14ac:dyDescent="0.15">
      <c r="B43" s="36">
        <v>35</v>
      </c>
      <c r="C43" s="49">
        <f t="shared" si="0"/>
        <v>1442150.1736156545</v>
      </c>
      <c r="D43" s="49"/>
      <c r="E43" s="36"/>
      <c r="F43" s="8">
        <v>43668</v>
      </c>
      <c r="G43" s="36" t="s">
        <v>3</v>
      </c>
      <c r="H43" s="50">
        <v>78.47</v>
      </c>
      <c r="I43" s="50"/>
      <c r="J43" s="36">
        <v>26</v>
      </c>
      <c r="K43" s="51">
        <f t="shared" si="3"/>
        <v>43264.505208469629</v>
      </c>
      <c r="L43" s="52"/>
      <c r="M43" s="6">
        <f>IF(J43="","",(K43/J43)/LOOKUP(RIGHT($D$2,3),定数!$A$6:$A$13,定数!$B$6:$B$13))</f>
        <v>16.640194310949859</v>
      </c>
      <c r="N43" s="36"/>
      <c r="O43" s="8">
        <v>43671</v>
      </c>
      <c r="P43" s="50">
        <v>78.180000000000007</v>
      </c>
      <c r="Q43" s="50"/>
      <c r="R43" s="53">
        <f>IF(P43="","",T43*M43*LOOKUP(RIGHT($D$2,3),定数!$A$6:$A$13,定数!$B$6:$B$13))</f>
        <v>48256.563501753262</v>
      </c>
      <c r="S43" s="53"/>
      <c r="T43" s="54">
        <f t="shared" si="4"/>
        <v>28.999999999999204</v>
      </c>
      <c r="U43" s="54"/>
      <c r="V43" t="str">
        <f t="shared" si="7"/>
        <v/>
      </c>
      <c r="W43">
        <f t="shared" si="2"/>
        <v>0</v>
      </c>
      <c r="X43" s="37">
        <f t="shared" si="5"/>
        <v>1442150.1736156545</v>
      </c>
      <c r="Y43" s="38">
        <f t="shared" si="6"/>
        <v>0</v>
      </c>
    </row>
    <row r="44" spans="2:25" x14ac:dyDescent="0.15">
      <c r="B44" s="36">
        <v>36</v>
      </c>
      <c r="C44" s="49">
        <f t="shared" si="0"/>
        <v>1490406.7371174078</v>
      </c>
      <c r="D44" s="49"/>
      <c r="E44" s="36"/>
      <c r="F44" s="8">
        <v>43695</v>
      </c>
      <c r="G44" s="36" t="s">
        <v>3</v>
      </c>
      <c r="H44" s="50">
        <v>76.53</v>
      </c>
      <c r="I44" s="50"/>
      <c r="J44" s="36">
        <v>12</v>
      </c>
      <c r="K44" s="51">
        <f t="shared" si="3"/>
        <v>44712.202113522231</v>
      </c>
      <c r="L44" s="52"/>
      <c r="M44" s="6">
        <f>IF(J44="","",(K44/J44)/LOOKUP(RIGHT($D$2,3),定数!$A$6:$A$13,定数!$B$6:$B$13))</f>
        <v>37.260168427935191</v>
      </c>
      <c r="N44" s="36"/>
      <c r="O44" s="8">
        <v>43695</v>
      </c>
      <c r="P44" s="50">
        <v>76.650000000000006</v>
      </c>
      <c r="Q44" s="50"/>
      <c r="R44" s="53">
        <f>IF(P44="","",T44*M44*LOOKUP(RIGHT($D$2,3),定数!$A$6:$A$13,定数!$B$6:$B$13))</f>
        <v>-44712.202113523927</v>
      </c>
      <c r="S44" s="53"/>
      <c r="T44" s="54">
        <f t="shared" si="4"/>
        <v>-12.000000000000455</v>
      </c>
      <c r="U44" s="54"/>
      <c r="V44" t="str">
        <f t="shared" si="7"/>
        <v/>
      </c>
      <c r="W44">
        <f t="shared" si="2"/>
        <v>1</v>
      </c>
      <c r="X44" s="37">
        <f t="shared" si="5"/>
        <v>1490406.7371174078</v>
      </c>
      <c r="Y44" s="38">
        <f t="shared" si="6"/>
        <v>0</v>
      </c>
    </row>
    <row r="45" spans="2:25" x14ac:dyDescent="0.15">
      <c r="B45" s="36">
        <v>37</v>
      </c>
      <c r="C45" s="49">
        <f t="shared" si="0"/>
        <v>1445694.535003884</v>
      </c>
      <c r="D45" s="49"/>
      <c r="E45" s="36"/>
      <c r="F45" s="8">
        <v>43707</v>
      </c>
      <c r="G45" s="36" t="s">
        <v>3</v>
      </c>
      <c r="H45" s="50">
        <v>76.650000000000006</v>
      </c>
      <c r="I45" s="50"/>
      <c r="J45" s="36">
        <v>24</v>
      </c>
      <c r="K45" s="51">
        <f t="shared" si="3"/>
        <v>43370.836050116515</v>
      </c>
      <c r="L45" s="52"/>
      <c r="M45" s="6">
        <f>IF(J45="","",(K45/J45)/LOOKUP(RIGHT($D$2,3),定数!$A$6:$A$13,定数!$B$6:$B$13))</f>
        <v>18.071181687548549</v>
      </c>
      <c r="N45" s="36"/>
      <c r="O45" s="8">
        <v>43708</v>
      </c>
      <c r="P45" s="50">
        <v>76.89</v>
      </c>
      <c r="Q45" s="50"/>
      <c r="R45" s="53">
        <f>IF(P45="","",T45*M45*LOOKUP(RIGHT($D$2,3),定数!$A$6:$A$13,定数!$B$6:$B$13))</f>
        <v>-43370.836050115591</v>
      </c>
      <c r="S45" s="53"/>
      <c r="T45" s="54">
        <f t="shared" si="4"/>
        <v>-23.999999999999488</v>
      </c>
      <c r="U45" s="54"/>
      <c r="V45" t="str">
        <f t="shared" si="7"/>
        <v/>
      </c>
      <c r="W45">
        <f t="shared" si="2"/>
        <v>2</v>
      </c>
      <c r="X45" s="37">
        <f t="shared" si="5"/>
        <v>1490406.7371174078</v>
      </c>
      <c r="Y45" s="38">
        <f t="shared" si="6"/>
        <v>3.0000000000001026E-2</v>
      </c>
    </row>
    <row r="46" spans="2:25" x14ac:dyDescent="0.15">
      <c r="B46" s="36">
        <v>38</v>
      </c>
      <c r="C46" s="49">
        <f t="shared" si="0"/>
        <v>1402323.6989537685</v>
      </c>
      <c r="D46" s="49"/>
      <c r="E46" s="36"/>
      <c r="F46" s="8">
        <v>43722</v>
      </c>
      <c r="G46" s="36" t="s">
        <v>3</v>
      </c>
      <c r="H46" s="50">
        <v>76.849999999999994</v>
      </c>
      <c r="I46" s="50"/>
      <c r="J46" s="36">
        <v>21</v>
      </c>
      <c r="K46" s="51">
        <f t="shared" si="3"/>
        <v>42069.71096861305</v>
      </c>
      <c r="L46" s="52"/>
      <c r="M46" s="6">
        <f>IF(J46="","",(K46/J46)/LOOKUP(RIGHT($D$2,3),定数!$A$6:$A$13,定数!$B$6:$B$13))</f>
        <v>20.033195699339547</v>
      </c>
      <c r="N46" s="36"/>
      <c r="O46" s="8">
        <v>43722</v>
      </c>
      <c r="P46" s="50">
        <v>76.61</v>
      </c>
      <c r="Q46" s="50"/>
      <c r="R46" s="53">
        <f>IF(P46="","",T46*M46*LOOKUP(RIGHT($D$2,3),定数!$A$6:$A$13,定数!$B$6:$B$13))</f>
        <v>48079.669678413884</v>
      </c>
      <c r="S46" s="53"/>
      <c r="T46" s="54">
        <f t="shared" si="4"/>
        <v>23.999999999999488</v>
      </c>
      <c r="U46" s="54"/>
      <c r="V46" t="str">
        <f t="shared" si="7"/>
        <v/>
      </c>
      <c r="W46">
        <f t="shared" si="2"/>
        <v>0</v>
      </c>
      <c r="X46" s="37">
        <f t="shared" si="5"/>
        <v>1490406.7371174078</v>
      </c>
      <c r="Y46" s="38">
        <f t="shared" si="6"/>
        <v>5.9100000000000374E-2</v>
      </c>
    </row>
    <row r="47" spans="2:25" x14ac:dyDescent="0.15">
      <c r="B47" s="36">
        <v>39</v>
      </c>
      <c r="C47" s="49">
        <f t="shared" si="0"/>
        <v>1450403.3686321822</v>
      </c>
      <c r="D47" s="49"/>
      <c r="E47" s="36"/>
      <c r="F47" s="8">
        <v>43731</v>
      </c>
      <c r="G47" s="36" t="s">
        <v>3</v>
      </c>
      <c r="H47" s="50">
        <v>76.17</v>
      </c>
      <c r="I47" s="50"/>
      <c r="J47" s="36">
        <v>40</v>
      </c>
      <c r="K47" s="51">
        <f t="shared" si="3"/>
        <v>43512.101058965469</v>
      </c>
      <c r="L47" s="52"/>
      <c r="M47" s="6">
        <f>IF(J47="","",(K47/J47)/LOOKUP(RIGHT($D$2,3),定数!$A$6:$A$13,定数!$B$6:$B$13))</f>
        <v>10.878025264741368</v>
      </c>
      <c r="N47" s="36"/>
      <c r="O47" s="8">
        <v>43731</v>
      </c>
      <c r="P47" s="50">
        <v>76.569999999999993</v>
      </c>
      <c r="Q47" s="50"/>
      <c r="R47" s="53">
        <f>IF(P47="","",T47*M47*LOOKUP(RIGHT($D$2,3),定数!$A$6:$A$13,定数!$B$6:$B$13))</f>
        <v>-43512.101058964545</v>
      </c>
      <c r="S47" s="53"/>
      <c r="T47" s="54">
        <f t="shared" si="4"/>
        <v>-39.999999999999147</v>
      </c>
      <c r="U47" s="54"/>
      <c r="V47" t="str">
        <f t="shared" si="7"/>
        <v/>
      </c>
      <c r="W47">
        <f t="shared" si="2"/>
        <v>1</v>
      </c>
      <c r="X47" s="37">
        <f t="shared" si="5"/>
        <v>1490406.7371174078</v>
      </c>
      <c r="Y47" s="38">
        <f t="shared" si="6"/>
        <v>2.6840571428572546E-2</v>
      </c>
    </row>
    <row r="48" spans="2:25" x14ac:dyDescent="0.15">
      <c r="B48" s="36">
        <v>40</v>
      </c>
      <c r="C48" s="49">
        <f t="shared" si="0"/>
        <v>1406891.2675732176</v>
      </c>
      <c r="D48" s="49"/>
      <c r="E48" s="36"/>
      <c r="F48" s="8">
        <v>43736</v>
      </c>
      <c r="G48" s="36" t="s">
        <v>4</v>
      </c>
      <c r="H48" s="50">
        <v>76.599999999999994</v>
      </c>
      <c r="I48" s="50"/>
      <c r="J48" s="36">
        <v>25</v>
      </c>
      <c r="K48" s="51">
        <f t="shared" si="3"/>
        <v>42206.73802719653</v>
      </c>
      <c r="L48" s="52"/>
      <c r="M48" s="6">
        <f>IF(J48="","",(K48/J48)/LOOKUP(RIGHT($D$2,3),定数!$A$6:$A$13,定数!$B$6:$B$13))</f>
        <v>16.882695210878612</v>
      </c>
      <c r="N48" s="36"/>
      <c r="O48" s="8">
        <v>43737</v>
      </c>
      <c r="P48" s="50">
        <v>76.89</v>
      </c>
      <c r="Q48" s="50"/>
      <c r="R48" s="53">
        <f>IF(P48="","",T48*M48*LOOKUP(RIGHT($D$2,3),定数!$A$6:$A$13,定数!$B$6:$B$13))</f>
        <v>48959.816111549029</v>
      </c>
      <c r="S48" s="53"/>
      <c r="T48" s="54">
        <f t="shared" si="4"/>
        <v>29.000000000000625</v>
      </c>
      <c r="U48" s="54"/>
      <c r="V48" t="str">
        <f t="shared" si="7"/>
        <v/>
      </c>
      <c r="W48">
        <f t="shared" si="2"/>
        <v>0</v>
      </c>
      <c r="X48" s="37">
        <f t="shared" si="5"/>
        <v>1490406.7371174078</v>
      </c>
      <c r="Y48" s="38">
        <f t="shared" si="6"/>
        <v>5.6035354285714822E-2</v>
      </c>
    </row>
    <row r="49" spans="2:25" x14ac:dyDescent="0.15">
      <c r="B49" s="36">
        <v>41</v>
      </c>
      <c r="C49" s="49">
        <f t="shared" si="0"/>
        <v>1455851.0836847667</v>
      </c>
      <c r="D49" s="49"/>
      <c r="E49" s="36"/>
      <c r="F49" s="8">
        <v>43745</v>
      </c>
      <c r="G49" s="36" t="s">
        <v>3</v>
      </c>
      <c r="H49" s="50">
        <v>76.58</v>
      </c>
      <c r="I49" s="50"/>
      <c r="J49" s="36">
        <v>16</v>
      </c>
      <c r="K49" s="51">
        <f t="shared" si="3"/>
        <v>43675.532510542995</v>
      </c>
      <c r="L49" s="52"/>
      <c r="M49" s="6">
        <f>IF(J49="","",(K49/J49)/LOOKUP(RIGHT($D$2,3),定数!$A$6:$A$13,定数!$B$6:$B$13))</f>
        <v>27.297207819089373</v>
      </c>
      <c r="N49" s="36"/>
      <c r="O49" s="8">
        <v>43745</v>
      </c>
      <c r="P49" s="50">
        <v>76.739999999999995</v>
      </c>
      <c r="Q49" s="50"/>
      <c r="R49" s="53">
        <f>IF(P49="","",T49*M49*LOOKUP(RIGHT($D$2,3),定数!$A$6:$A$13,定数!$B$6:$B$13))</f>
        <v>-43675.532510542063</v>
      </c>
      <c r="S49" s="53"/>
      <c r="T49" s="54">
        <f t="shared" si="4"/>
        <v>-15.999999999999659</v>
      </c>
      <c r="U49" s="54"/>
      <c r="V49" t="str">
        <f t="shared" si="7"/>
        <v/>
      </c>
      <c r="W49">
        <f t="shared" si="2"/>
        <v>1</v>
      </c>
      <c r="X49" s="37">
        <f t="shared" si="5"/>
        <v>1490406.7371174078</v>
      </c>
      <c r="Y49" s="38">
        <f t="shared" si="6"/>
        <v>2.3185384614856974E-2</v>
      </c>
    </row>
    <row r="50" spans="2:25" x14ac:dyDescent="0.15">
      <c r="B50" s="36">
        <v>42</v>
      </c>
      <c r="C50" s="49">
        <f t="shared" si="0"/>
        <v>1412175.5511742246</v>
      </c>
      <c r="D50" s="49"/>
      <c r="E50" s="36"/>
      <c r="F50" s="8">
        <v>43750</v>
      </c>
      <c r="G50" s="36" t="s">
        <v>3</v>
      </c>
      <c r="H50" s="50">
        <v>76.59</v>
      </c>
      <c r="I50" s="50"/>
      <c r="J50" s="36">
        <v>16</v>
      </c>
      <c r="K50" s="51">
        <f t="shared" si="3"/>
        <v>42365.266535226736</v>
      </c>
      <c r="L50" s="52"/>
      <c r="M50" s="6">
        <f>IF(J50="","",(K50/J50)/LOOKUP(RIGHT($D$2,3),定数!$A$6:$A$13,定数!$B$6:$B$13))</f>
        <v>26.478291584516711</v>
      </c>
      <c r="N50" s="36"/>
      <c r="O50" s="8">
        <v>43750</v>
      </c>
      <c r="P50" s="50">
        <v>76.75</v>
      </c>
      <c r="Q50" s="50"/>
      <c r="R50" s="53">
        <f>IF(P50="","",T50*M50*LOOKUP(RIGHT($D$2,3),定数!$A$6:$A$13,定数!$B$6:$B$13))</f>
        <v>-42365.266535225834</v>
      </c>
      <c r="S50" s="53"/>
      <c r="T50" s="54">
        <f t="shared" si="4"/>
        <v>-15.999999999999659</v>
      </c>
      <c r="U50" s="54"/>
      <c r="V50" t="str">
        <f t="shared" si="7"/>
        <v/>
      </c>
      <c r="W50">
        <f t="shared" si="2"/>
        <v>2</v>
      </c>
      <c r="X50" s="37">
        <f t="shared" si="5"/>
        <v>1490406.7371174078</v>
      </c>
      <c r="Y50" s="38">
        <f t="shared" si="6"/>
        <v>5.2489823076410702E-2</v>
      </c>
    </row>
    <row r="51" spans="2:25" x14ac:dyDescent="0.15">
      <c r="B51" s="36">
        <v>43</v>
      </c>
      <c r="C51" s="49">
        <f t="shared" si="0"/>
        <v>1369810.2846389988</v>
      </c>
      <c r="D51" s="49"/>
      <c r="E51" s="36"/>
      <c r="F51" s="8">
        <v>43763</v>
      </c>
      <c r="G51" s="36" t="s">
        <v>3</v>
      </c>
      <c r="H51" s="50">
        <v>76.069999999999993</v>
      </c>
      <c r="I51" s="50"/>
      <c r="J51" s="36">
        <v>22</v>
      </c>
      <c r="K51" s="51">
        <f t="shared" si="3"/>
        <v>41094.308539169964</v>
      </c>
      <c r="L51" s="52"/>
      <c r="M51" s="6">
        <f>IF(J51="","",(K51/J51)/LOOKUP(RIGHT($D$2,3),定数!$A$6:$A$13,定数!$B$6:$B$13))</f>
        <v>18.679231154168164</v>
      </c>
      <c r="N51" s="36"/>
      <c r="O51" s="8">
        <v>43763</v>
      </c>
      <c r="P51" s="50">
        <v>75.819999999999993</v>
      </c>
      <c r="Q51" s="50"/>
      <c r="R51" s="53">
        <f>IF(P51="","",T51*M51*LOOKUP(RIGHT($D$2,3),定数!$A$6:$A$13,定数!$B$6:$B$13))</f>
        <v>46698.077885420411</v>
      </c>
      <c r="S51" s="53"/>
      <c r="T51" s="54">
        <f t="shared" si="4"/>
        <v>25</v>
      </c>
      <c r="U51" s="54"/>
      <c r="V51" t="str">
        <f t="shared" si="7"/>
        <v/>
      </c>
      <c r="W51">
        <f t="shared" si="2"/>
        <v>0</v>
      </c>
      <c r="X51" s="37">
        <f t="shared" si="5"/>
        <v>1490406.7371174078</v>
      </c>
      <c r="Y51" s="38">
        <f t="shared" si="6"/>
        <v>8.091512838411774E-2</v>
      </c>
    </row>
    <row r="52" spans="2:25" x14ac:dyDescent="0.15">
      <c r="B52" s="36">
        <v>44</v>
      </c>
      <c r="C52" s="49">
        <f t="shared" si="0"/>
        <v>1416508.3625244191</v>
      </c>
      <c r="D52" s="49"/>
      <c r="E52" s="36"/>
      <c r="F52" s="8">
        <v>43779</v>
      </c>
      <c r="G52" s="36" t="s">
        <v>3</v>
      </c>
      <c r="H52" s="50">
        <v>77.489999999999995</v>
      </c>
      <c r="I52" s="50"/>
      <c r="J52" s="36">
        <v>24</v>
      </c>
      <c r="K52" s="51">
        <f t="shared" si="3"/>
        <v>42495.25087573257</v>
      </c>
      <c r="L52" s="52"/>
      <c r="M52" s="6">
        <f>IF(J52="","",(K52/J52)/LOOKUP(RIGHT($D$2,3),定数!$A$6:$A$13,定数!$B$6:$B$13))</f>
        <v>17.706354531555238</v>
      </c>
      <c r="N52" s="36"/>
      <c r="O52" s="8">
        <v>43780</v>
      </c>
      <c r="P52" s="50">
        <v>77.22</v>
      </c>
      <c r="Q52" s="50"/>
      <c r="R52" s="53">
        <f>IF(P52="","",T52*M52*LOOKUP(RIGHT($D$2,3),定数!$A$6:$A$13,定数!$B$6:$B$13))</f>
        <v>47807.157235198443</v>
      </c>
      <c r="S52" s="53"/>
      <c r="T52" s="54">
        <f t="shared" si="4"/>
        <v>26.999999999999602</v>
      </c>
      <c r="U52" s="54"/>
      <c r="V52" t="str">
        <f t="shared" si="7"/>
        <v/>
      </c>
      <c r="W52">
        <f t="shared" si="2"/>
        <v>0</v>
      </c>
      <c r="X52" s="37">
        <f t="shared" si="5"/>
        <v>1490406.7371174078</v>
      </c>
      <c r="Y52" s="38">
        <f t="shared" si="6"/>
        <v>4.9582689579030892E-2</v>
      </c>
    </row>
    <row r="53" spans="2:25" x14ac:dyDescent="0.15">
      <c r="B53" s="36">
        <v>45</v>
      </c>
      <c r="C53" s="49">
        <f t="shared" si="0"/>
        <v>1464315.5197596175</v>
      </c>
      <c r="D53" s="49"/>
      <c r="E53" s="36"/>
      <c r="F53" s="8">
        <v>43792</v>
      </c>
      <c r="G53" s="36" t="s">
        <v>4</v>
      </c>
      <c r="H53" s="50">
        <v>77.08</v>
      </c>
      <c r="I53" s="50"/>
      <c r="J53" s="36">
        <v>15</v>
      </c>
      <c r="K53" s="51">
        <f t="shared" si="3"/>
        <v>43929.465592788525</v>
      </c>
      <c r="L53" s="52"/>
      <c r="M53" s="6">
        <f>IF(J53="","",(K53/J53)/LOOKUP(RIGHT($D$2,3),定数!$A$6:$A$13,定数!$B$6:$B$13))</f>
        <v>29.286310395192348</v>
      </c>
      <c r="N53" s="36"/>
      <c r="O53" s="8">
        <v>43792</v>
      </c>
      <c r="P53" s="50">
        <v>77.23</v>
      </c>
      <c r="Q53" s="50"/>
      <c r="R53" s="53">
        <f>IF(P53="","",T53*M53*LOOKUP(RIGHT($D$2,3),定数!$A$6:$A$13,定数!$B$6:$B$13))</f>
        <v>43929.465592790191</v>
      </c>
      <c r="S53" s="53"/>
      <c r="T53" s="54">
        <f t="shared" si="4"/>
        <v>15.000000000000568</v>
      </c>
      <c r="U53" s="54"/>
      <c r="V53" t="str">
        <f t="shared" si="7"/>
        <v/>
      </c>
      <c r="W53">
        <f t="shared" si="2"/>
        <v>0</v>
      </c>
      <c r="X53" s="37">
        <f t="shared" si="5"/>
        <v>1490406.7371174078</v>
      </c>
      <c r="Y53" s="38">
        <f t="shared" si="6"/>
        <v>1.7506105352323664E-2</v>
      </c>
    </row>
    <row r="54" spans="2:25" x14ac:dyDescent="0.15">
      <c r="B54" s="36">
        <v>46</v>
      </c>
      <c r="C54" s="49">
        <f t="shared" si="0"/>
        <v>1508244.9853524077</v>
      </c>
      <c r="D54" s="49"/>
      <c r="E54" s="36"/>
      <c r="F54" s="8">
        <v>43807</v>
      </c>
      <c r="G54" s="36" t="s">
        <v>3</v>
      </c>
      <c r="H54" s="50">
        <v>77.599999999999994</v>
      </c>
      <c r="I54" s="50"/>
      <c r="J54" s="36">
        <v>10</v>
      </c>
      <c r="K54" s="51">
        <f t="shared" si="3"/>
        <v>45247.349560572227</v>
      </c>
      <c r="L54" s="52"/>
      <c r="M54" s="6">
        <f>IF(J54="","",(K54/J54)/LOOKUP(RIGHT($D$2,3),定数!$A$6:$A$13,定数!$B$6:$B$13))</f>
        <v>45.247349560572232</v>
      </c>
      <c r="N54" s="36"/>
      <c r="O54" s="8">
        <v>43807</v>
      </c>
      <c r="P54" s="50">
        <v>77.52</v>
      </c>
      <c r="Q54" s="50"/>
      <c r="R54" s="53">
        <f>IF(P54="","",T54*M54*LOOKUP(RIGHT($D$2,3),定数!$A$6:$A$13,定数!$B$6:$B$13))</f>
        <v>36197.879648457012</v>
      </c>
      <c r="S54" s="53"/>
      <c r="T54" s="54">
        <f t="shared" si="4"/>
        <v>7.9999999999998295</v>
      </c>
      <c r="U54" s="54"/>
      <c r="V54" t="str">
        <f t="shared" si="7"/>
        <v/>
      </c>
      <c r="W54">
        <f t="shared" si="2"/>
        <v>0</v>
      </c>
      <c r="X54" s="37">
        <f t="shared" si="5"/>
        <v>1508244.9853524077</v>
      </c>
      <c r="Y54" s="38">
        <f t="shared" si="6"/>
        <v>0</v>
      </c>
    </row>
    <row r="55" spans="2:25" x14ac:dyDescent="0.15">
      <c r="B55" s="36">
        <v>47</v>
      </c>
      <c r="C55" s="49">
        <f t="shared" si="0"/>
        <v>1544442.8650008647</v>
      </c>
      <c r="D55" s="49"/>
      <c r="E55" s="36"/>
      <c r="F55" s="8">
        <v>43812</v>
      </c>
      <c r="G55" s="36" t="s">
        <v>4</v>
      </c>
      <c r="H55" s="50">
        <v>77.95</v>
      </c>
      <c r="I55" s="50"/>
      <c r="J55" s="36">
        <v>32</v>
      </c>
      <c r="K55" s="51">
        <f t="shared" ref="K55" si="8">IF(J55="","",C55*0.03)</f>
        <v>46333.285950025936</v>
      </c>
      <c r="L55" s="52"/>
      <c r="M55" s="6">
        <f>IF(J55="","",(K55/J55)/LOOKUP(RIGHT($D$2,3),定数!$A$6:$A$13,定数!$B$6:$B$13))</f>
        <v>14.479151859383105</v>
      </c>
      <c r="N55" s="36"/>
      <c r="O55" s="8">
        <v>43815</v>
      </c>
      <c r="P55" s="50">
        <v>77.63</v>
      </c>
      <c r="Q55" s="50"/>
      <c r="R55" s="53">
        <f>IF(P55="","",T55*M55*LOOKUP(RIGHT($D$2,3),定数!$A$6:$A$13,定数!$B$6:$B$13))</f>
        <v>-46333.285950027006</v>
      </c>
      <c r="S55" s="53"/>
      <c r="T55" s="54">
        <f t="shared" si="4"/>
        <v>-32.000000000000739</v>
      </c>
      <c r="U55" s="54"/>
      <c r="V55" t="str">
        <f t="shared" si="7"/>
        <v/>
      </c>
      <c r="W55">
        <f t="shared" si="2"/>
        <v>1</v>
      </c>
      <c r="X55" s="37">
        <f t="shared" si="5"/>
        <v>1544442.8650008647</v>
      </c>
      <c r="Y55" s="38">
        <f t="shared" si="6"/>
        <v>0</v>
      </c>
    </row>
    <row r="56" spans="2:25" x14ac:dyDescent="0.15">
      <c r="B56" s="36">
        <v>48</v>
      </c>
      <c r="C56" s="49">
        <f t="shared" si="0"/>
        <v>1498109.5790508378</v>
      </c>
      <c r="D56" s="49"/>
      <c r="E56" s="36">
        <v>2012</v>
      </c>
      <c r="F56" s="8">
        <v>43467</v>
      </c>
      <c r="G56" s="36" t="s">
        <v>3</v>
      </c>
      <c r="H56" s="50">
        <v>76.84</v>
      </c>
      <c r="I56" s="50"/>
      <c r="J56" s="36">
        <v>12</v>
      </c>
      <c r="K56" s="51">
        <f t="shared" si="3"/>
        <v>44943.287371525133</v>
      </c>
      <c r="L56" s="52"/>
      <c r="M56" s="6">
        <f>IF(J56="","",(K56/J56)/LOOKUP(RIGHT($D$2,3),定数!$A$6:$A$13,定数!$B$6:$B$13))</f>
        <v>37.452739476270942</v>
      </c>
      <c r="N56" s="36">
        <v>2012</v>
      </c>
      <c r="O56" s="8">
        <v>43468</v>
      </c>
      <c r="P56" s="50">
        <v>76.72</v>
      </c>
      <c r="Q56" s="50"/>
      <c r="R56" s="53">
        <f>IF(P56="","",T56*M56*LOOKUP(RIGHT($D$2,3),定数!$A$6:$A$13,定数!$B$6:$B$13))</f>
        <v>44943.287371526836</v>
      </c>
      <c r="S56" s="53"/>
      <c r="T56" s="54">
        <f t="shared" si="4"/>
        <v>12.000000000000455</v>
      </c>
      <c r="U56" s="54"/>
      <c r="V56" t="str">
        <f t="shared" si="7"/>
        <v/>
      </c>
      <c r="W56">
        <f t="shared" si="2"/>
        <v>0</v>
      </c>
      <c r="X56" s="37">
        <f t="shared" si="5"/>
        <v>1544442.8650008647</v>
      </c>
      <c r="Y56" s="38">
        <f t="shared" si="6"/>
        <v>3.0000000000000693E-2</v>
      </c>
    </row>
    <row r="57" spans="2:25" x14ac:dyDescent="0.15">
      <c r="B57" s="36">
        <v>49</v>
      </c>
      <c r="C57" s="49">
        <f t="shared" si="0"/>
        <v>1543052.8664223647</v>
      </c>
      <c r="D57" s="49"/>
      <c r="E57" s="36"/>
      <c r="F57" s="8">
        <v>43468</v>
      </c>
      <c r="G57" s="36" t="s">
        <v>3</v>
      </c>
      <c r="H57" s="50">
        <v>76.61</v>
      </c>
      <c r="I57" s="50"/>
      <c r="J57" s="36">
        <v>20</v>
      </c>
      <c r="K57" s="51">
        <f t="shared" si="3"/>
        <v>46291.585992670938</v>
      </c>
      <c r="L57" s="52"/>
      <c r="M57" s="6">
        <f>IF(J57="","",(K57/J57)/LOOKUP(RIGHT($D$2,3),定数!$A$6:$A$13,定数!$B$6:$B$13))</f>
        <v>23.145792996335466</v>
      </c>
      <c r="N57" s="36"/>
      <c r="O57" s="8">
        <v>43469</v>
      </c>
      <c r="P57" s="50">
        <v>76.81</v>
      </c>
      <c r="Q57" s="50"/>
      <c r="R57" s="53">
        <f>IF(P57="","",T57*M57*LOOKUP(RIGHT($D$2,3),定数!$A$6:$A$13,定数!$B$6:$B$13))</f>
        <v>-46291.585992671586</v>
      </c>
      <c r="S57" s="53"/>
      <c r="T57" s="54">
        <f t="shared" si="4"/>
        <v>-20.000000000000284</v>
      </c>
      <c r="U57" s="54"/>
      <c r="V57" t="str">
        <f t="shared" si="7"/>
        <v/>
      </c>
      <c r="W57">
        <f t="shared" si="2"/>
        <v>1</v>
      </c>
      <c r="X57" s="37">
        <f t="shared" si="5"/>
        <v>1544442.8650008647</v>
      </c>
      <c r="Y57" s="38">
        <f t="shared" si="6"/>
        <v>8.9999999999945679E-4</v>
      </c>
    </row>
    <row r="58" spans="2:25" x14ac:dyDescent="0.15">
      <c r="B58" s="36">
        <v>50</v>
      </c>
      <c r="C58" s="49">
        <f t="shared" si="0"/>
        <v>1496761.2804296932</v>
      </c>
      <c r="D58" s="49"/>
      <c r="E58" s="36"/>
      <c r="F58" s="8">
        <v>43517</v>
      </c>
      <c r="G58" s="36" t="s">
        <v>4</v>
      </c>
      <c r="H58" s="50">
        <v>79.81</v>
      </c>
      <c r="I58" s="50"/>
      <c r="J58" s="36">
        <v>27</v>
      </c>
      <c r="K58" s="51">
        <f t="shared" si="3"/>
        <v>44902.838412890793</v>
      </c>
      <c r="L58" s="52"/>
      <c r="M58" s="6">
        <f>IF(J58="","",(K58/J58)/LOOKUP(RIGHT($D$2,3),定数!$A$6:$A$13,定数!$B$6:$B$13))</f>
        <v>16.630680893663257</v>
      </c>
      <c r="N58" s="36"/>
      <c r="O58" s="8">
        <v>43518</v>
      </c>
      <c r="P58" s="50">
        <v>80.11</v>
      </c>
      <c r="Q58" s="50"/>
      <c r="R58" s="53">
        <f>IF(P58="","",T58*M58*LOOKUP(RIGHT($D$2,3),定数!$A$6:$A$13,定数!$B$6:$B$13))</f>
        <v>49892.042680989303</v>
      </c>
      <c r="S58" s="53"/>
      <c r="T58" s="54">
        <f t="shared" si="4"/>
        <v>29.999999999999716</v>
      </c>
      <c r="U58" s="54"/>
      <c r="V58" t="str">
        <f t="shared" si="7"/>
        <v/>
      </c>
      <c r="W58">
        <f t="shared" si="2"/>
        <v>0</v>
      </c>
      <c r="X58" s="37">
        <f t="shared" si="5"/>
        <v>1544442.8650008647</v>
      </c>
      <c r="Y58" s="38">
        <f t="shared" si="6"/>
        <v>3.0872999999999928E-2</v>
      </c>
    </row>
    <row r="59" spans="2:25" x14ac:dyDescent="0.15">
      <c r="B59" s="36">
        <v>51</v>
      </c>
      <c r="C59" s="49">
        <f t="shared" si="0"/>
        <v>1546653.3231106824</v>
      </c>
      <c r="D59" s="49"/>
      <c r="E59" s="36"/>
      <c r="F59" s="8">
        <v>43533</v>
      </c>
      <c r="G59" s="41" t="s">
        <v>4</v>
      </c>
      <c r="H59" s="50">
        <v>81.849999999999994</v>
      </c>
      <c r="I59" s="50"/>
      <c r="J59" s="36">
        <v>39</v>
      </c>
      <c r="K59" s="51">
        <f t="shared" si="3"/>
        <v>46399.599693320473</v>
      </c>
      <c r="L59" s="52"/>
      <c r="M59" s="6">
        <f>IF(J59="","",(K59/J59)/LOOKUP(RIGHT($D$2,3),定数!$A$6:$A$13,定数!$B$6:$B$13))</f>
        <v>11.897333254697557</v>
      </c>
      <c r="N59" s="36"/>
      <c r="O59" s="8">
        <v>43533</v>
      </c>
      <c r="P59" s="50">
        <v>82.32</v>
      </c>
      <c r="Q59" s="50"/>
      <c r="R59" s="53">
        <f>IF(P59="","",T59*M59*LOOKUP(RIGHT($D$2,3),定数!$A$6:$A$13,定数!$B$6:$B$13))</f>
        <v>55917.466297078383</v>
      </c>
      <c r="S59" s="53"/>
      <c r="T59" s="54">
        <f t="shared" si="4"/>
        <v>46.999999999999886</v>
      </c>
      <c r="U59" s="54"/>
      <c r="V59" t="str">
        <f t="shared" si="7"/>
        <v/>
      </c>
      <c r="W59">
        <f t="shared" si="2"/>
        <v>0</v>
      </c>
      <c r="X59" s="37">
        <f t="shared" si="5"/>
        <v>1546653.3231106824</v>
      </c>
      <c r="Y59" s="38">
        <f t="shared" si="6"/>
        <v>0</v>
      </c>
    </row>
    <row r="60" spans="2:25" x14ac:dyDescent="0.15">
      <c r="B60" s="36">
        <v>52</v>
      </c>
      <c r="C60" s="49">
        <f t="shared" si="0"/>
        <v>1602570.7894077608</v>
      </c>
      <c r="D60" s="49"/>
      <c r="E60" s="36"/>
      <c r="F60" s="8">
        <v>43545</v>
      </c>
      <c r="G60" s="41" t="s">
        <v>4</v>
      </c>
      <c r="H60" s="50">
        <v>83.74</v>
      </c>
      <c r="I60" s="50"/>
      <c r="J60" s="36">
        <v>20</v>
      </c>
      <c r="K60" s="51">
        <f t="shared" si="3"/>
        <v>48077.123682232821</v>
      </c>
      <c r="L60" s="52"/>
      <c r="M60" s="6">
        <f>IF(J60="","",(K60/J60)/LOOKUP(RIGHT($D$2,3),定数!$A$6:$A$13,定数!$B$6:$B$13))</f>
        <v>24.038561841116412</v>
      </c>
      <c r="N60" s="36"/>
      <c r="O60" s="8">
        <v>43545</v>
      </c>
      <c r="P60" s="50">
        <v>83.99</v>
      </c>
      <c r="Q60" s="50"/>
      <c r="R60" s="53">
        <f>IF(P60="","",T60*M60*LOOKUP(RIGHT($D$2,3),定数!$A$6:$A$13,定数!$B$6:$B$13))</f>
        <v>60096.40460279103</v>
      </c>
      <c r="S60" s="53"/>
      <c r="T60" s="54">
        <f t="shared" si="4"/>
        <v>25</v>
      </c>
      <c r="U60" s="54"/>
      <c r="V60" t="str">
        <f t="shared" si="7"/>
        <v/>
      </c>
      <c r="W60">
        <f t="shared" si="2"/>
        <v>0</v>
      </c>
      <c r="X60" s="37">
        <f t="shared" si="5"/>
        <v>1602570.7894077608</v>
      </c>
      <c r="Y60" s="38">
        <f t="shared" si="6"/>
        <v>0</v>
      </c>
    </row>
    <row r="61" spans="2:25" x14ac:dyDescent="0.15">
      <c r="B61" s="36">
        <v>53</v>
      </c>
      <c r="C61" s="49">
        <f t="shared" si="0"/>
        <v>1662667.1940105518</v>
      </c>
      <c r="D61" s="49"/>
      <c r="E61" s="36"/>
      <c r="F61" s="8">
        <v>43558</v>
      </c>
      <c r="G61" s="41" t="s">
        <v>3</v>
      </c>
      <c r="H61" s="50">
        <v>82.06</v>
      </c>
      <c r="I61" s="50"/>
      <c r="J61" s="36">
        <v>34</v>
      </c>
      <c r="K61" s="51">
        <f t="shared" si="3"/>
        <v>49880.015820316548</v>
      </c>
      <c r="L61" s="52"/>
      <c r="M61" s="6">
        <f>IF(J61="","",(K61/J61)/LOOKUP(RIGHT($D$2,3),定数!$A$6:$A$13,定数!$B$6:$B$13))</f>
        <v>14.670592888328397</v>
      </c>
      <c r="N61" s="36"/>
      <c r="O61" s="8">
        <v>43558</v>
      </c>
      <c r="P61" s="50">
        <v>82.4</v>
      </c>
      <c r="Q61" s="50"/>
      <c r="R61" s="53">
        <f>IF(P61="","",T61*M61*LOOKUP(RIGHT($D$2,3),定数!$A$6:$A$13,定数!$B$6:$B$13))</f>
        <v>-49880.01582031705</v>
      </c>
      <c r="S61" s="53"/>
      <c r="T61" s="54">
        <f t="shared" si="4"/>
        <v>-34.000000000000341</v>
      </c>
      <c r="U61" s="54"/>
      <c r="V61" t="str">
        <f t="shared" si="7"/>
        <v/>
      </c>
      <c r="W61">
        <f t="shared" si="2"/>
        <v>1</v>
      </c>
      <c r="X61" s="37">
        <f t="shared" si="5"/>
        <v>1662667.1940105518</v>
      </c>
      <c r="Y61" s="38">
        <f t="shared" si="6"/>
        <v>0</v>
      </c>
    </row>
    <row r="62" spans="2:25" x14ac:dyDescent="0.15">
      <c r="B62" s="36">
        <v>54</v>
      </c>
      <c r="C62" s="49">
        <f t="shared" si="0"/>
        <v>1612787.1781902348</v>
      </c>
      <c r="D62" s="49"/>
      <c r="E62" s="36"/>
      <c r="F62" s="8">
        <v>43579</v>
      </c>
      <c r="G62" s="41" t="s">
        <v>3</v>
      </c>
      <c r="H62" s="50">
        <v>81.099999999999994</v>
      </c>
      <c r="I62" s="50"/>
      <c r="J62" s="36">
        <v>16</v>
      </c>
      <c r="K62" s="51">
        <f t="shared" si="3"/>
        <v>48383.61534570704</v>
      </c>
      <c r="L62" s="52"/>
      <c r="M62" s="6">
        <f>IF(J62="","",(K62/J62)/LOOKUP(RIGHT($D$2,3),定数!$A$6:$A$13,定数!$B$6:$B$13))</f>
        <v>30.2397595910669</v>
      </c>
      <c r="N62" s="36"/>
      <c r="O62" s="8">
        <v>43579</v>
      </c>
      <c r="P62" s="50">
        <v>81.260000000000005</v>
      </c>
      <c r="Q62" s="50"/>
      <c r="R62" s="53">
        <f>IF(P62="","",T62*M62*LOOKUP(RIGHT($D$2,3),定数!$A$6:$A$13,定数!$B$6:$B$13))</f>
        <v>-48383.615345710306</v>
      </c>
      <c r="S62" s="53"/>
      <c r="T62" s="54">
        <f t="shared" si="4"/>
        <v>-16.00000000000108</v>
      </c>
      <c r="U62" s="54"/>
      <c r="V62" t="str">
        <f t="shared" si="7"/>
        <v/>
      </c>
      <c r="W62">
        <f t="shared" si="2"/>
        <v>2</v>
      </c>
      <c r="X62" s="37">
        <f t="shared" si="5"/>
        <v>1662667.1940105518</v>
      </c>
      <c r="Y62" s="38">
        <f t="shared" si="6"/>
        <v>3.0000000000000249E-2</v>
      </c>
    </row>
    <row r="63" spans="2:25" x14ac:dyDescent="0.15">
      <c r="B63" s="36">
        <v>55</v>
      </c>
      <c r="C63" s="49">
        <f t="shared" si="0"/>
        <v>1564403.5628445246</v>
      </c>
      <c r="D63" s="49"/>
      <c r="E63" s="36"/>
      <c r="F63" s="8">
        <v>43580</v>
      </c>
      <c r="G63" s="41" t="s">
        <v>4</v>
      </c>
      <c r="H63" s="50">
        <v>81.36</v>
      </c>
      <c r="I63" s="50"/>
      <c r="J63" s="36">
        <v>14</v>
      </c>
      <c r="K63" s="51">
        <f t="shared" si="3"/>
        <v>46932.106885335736</v>
      </c>
      <c r="L63" s="52"/>
      <c r="M63" s="6">
        <f>IF(J63="","",(K63/J63)/LOOKUP(RIGHT($D$2,3),定数!$A$6:$A$13,定数!$B$6:$B$13))</f>
        <v>33.522933489525528</v>
      </c>
      <c r="N63" s="36"/>
      <c r="O63" s="8">
        <v>43580</v>
      </c>
      <c r="P63" s="50">
        <v>81.22</v>
      </c>
      <c r="Q63" s="50"/>
      <c r="R63" s="53">
        <f>IF(P63="","",T63*M63*LOOKUP(RIGHT($D$2,3),定数!$A$6:$A$13,定数!$B$6:$B$13))</f>
        <v>-46932.106885335932</v>
      </c>
      <c r="S63" s="53"/>
      <c r="T63" s="54">
        <f t="shared" si="4"/>
        <v>-14.000000000000057</v>
      </c>
      <c r="U63" s="54"/>
      <c r="V63" t="str">
        <f t="shared" si="7"/>
        <v/>
      </c>
      <c r="W63">
        <f t="shared" si="2"/>
        <v>3</v>
      </c>
      <c r="X63" s="37">
        <f t="shared" si="5"/>
        <v>1662667.1940105518</v>
      </c>
      <c r="Y63" s="38">
        <f t="shared" si="6"/>
        <v>5.9100000000002151E-2</v>
      </c>
    </row>
    <row r="64" spans="2:25" x14ac:dyDescent="0.15">
      <c r="B64" s="36">
        <v>56</v>
      </c>
      <c r="C64" s="49">
        <f t="shared" si="0"/>
        <v>1517471.4559591888</v>
      </c>
      <c r="D64" s="49"/>
      <c r="E64" s="36"/>
      <c r="F64" s="8">
        <v>43601</v>
      </c>
      <c r="G64" s="41" t="s">
        <v>4</v>
      </c>
      <c r="H64" s="50">
        <v>80.37</v>
      </c>
      <c r="I64" s="50"/>
      <c r="J64" s="36">
        <v>19</v>
      </c>
      <c r="K64" s="51">
        <f t="shared" si="3"/>
        <v>45524.143678775661</v>
      </c>
      <c r="L64" s="52"/>
      <c r="M64" s="6">
        <f>IF(J64="","",(K64/J64)/LOOKUP(RIGHT($D$2,3),定数!$A$6:$A$13,定数!$B$6:$B$13))</f>
        <v>23.960075620408244</v>
      </c>
      <c r="N64" s="36"/>
      <c r="O64" s="8">
        <v>43602</v>
      </c>
      <c r="P64" s="50">
        <v>80.180000000000007</v>
      </c>
      <c r="Q64" s="50"/>
      <c r="R64" s="53">
        <f>IF(P64="","",T64*M64*LOOKUP(RIGHT($D$2,3),定数!$A$6:$A$13,定数!$B$6:$B$13))</f>
        <v>-45524.143678775115</v>
      </c>
      <c r="S64" s="53"/>
      <c r="T64" s="54">
        <f t="shared" si="4"/>
        <v>-18.999999999999773</v>
      </c>
      <c r="U64" s="54"/>
      <c r="V64" t="str">
        <f t="shared" si="7"/>
        <v/>
      </c>
      <c r="W64">
        <f t="shared" si="2"/>
        <v>4</v>
      </c>
      <c r="X64" s="37">
        <f t="shared" si="5"/>
        <v>1662667.1940105518</v>
      </c>
      <c r="Y64" s="38">
        <f t="shared" si="6"/>
        <v>8.7327000000002153E-2</v>
      </c>
    </row>
    <row r="65" spans="2:25" x14ac:dyDescent="0.15">
      <c r="B65" s="36">
        <v>57</v>
      </c>
      <c r="C65" s="49">
        <f t="shared" si="0"/>
        <v>1471947.3122804137</v>
      </c>
      <c r="D65" s="49"/>
      <c r="E65" s="36"/>
      <c r="F65" s="8">
        <v>43642</v>
      </c>
      <c r="G65" s="41" t="s">
        <v>3</v>
      </c>
      <c r="H65" s="50">
        <v>79.42</v>
      </c>
      <c r="I65" s="50"/>
      <c r="J65" s="36">
        <v>14</v>
      </c>
      <c r="K65" s="51">
        <f t="shared" si="3"/>
        <v>44158.419368412411</v>
      </c>
      <c r="L65" s="52"/>
      <c r="M65" s="6">
        <f>IF(J65="","",(K65/J65)/LOOKUP(RIGHT($D$2,3),定数!$A$6:$A$13,定数!$B$6:$B$13))</f>
        <v>31.541728120294579</v>
      </c>
      <c r="N65" s="36"/>
      <c r="O65" s="8">
        <v>43643</v>
      </c>
      <c r="P65" s="50">
        <v>79.56</v>
      </c>
      <c r="Q65" s="50"/>
      <c r="R65" s="53">
        <f>IF(P65="","",T65*M65*LOOKUP(RIGHT($D$2,3),定数!$A$6:$A$13,定数!$B$6:$B$13))</f>
        <v>-44158.419368412593</v>
      </c>
      <c r="S65" s="53"/>
      <c r="T65" s="54">
        <f t="shared" si="4"/>
        <v>-14.000000000000057</v>
      </c>
      <c r="U65" s="54"/>
      <c r="V65" t="str">
        <f t="shared" si="7"/>
        <v/>
      </c>
      <c r="W65">
        <f t="shared" si="2"/>
        <v>5</v>
      </c>
      <c r="X65" s="37">
        <f t="shared" si="5"/>
        <v>1662667.1940105518</v>
      </c>
      <c r="Y65" s="38">
        <f t="shared" si="6"/>
        <v>0.11470719000000174</v>
      </c>
    </row>
    <row r="66" spans="2:25" x14ac:dyDescent="0.15">
      <c r="B66" s="36">
        <v>58</v>
      </c>
      <c r="C66" s="49">
        <f t="shared" si="0"/>
        <v>1427788.8929120011</v>
      </c>
      <c r="D66" s="49"/>
      <c r="E66" s="36"/>
      <c r="F66" s="8">
        <v>43650</v>
      </c>
      <c r="G66" s="41" t="s">
        <v>4</v>
      </c>
      <c r="H66" s="50">
        <v>79.8</v>
      </c>
      <c r="I66" s="50"/>
      <c r="J66" s="36">
        <v>12</v>
      </c>
      <c r="K66" s="51">
        <f t="shared" si="3"/>
        <v>42833.666787360031</v>
      </c>
      <c r="L66" s="52"/>
      <c r="M66" s="6">
        <f>IF(J66="","",(K66/J66)/LOOKUP(RIGHT($D$2,3),定数!$A$6:$A$13,定数!$B$6:$B$13))</f>
        <v>35.694722322800025</v>
      </c>
      <c r="N66" s="36"/>
      <c r="O66" s="8">
        <v>43650</v>
      </c>
      <c r="P66" s="50">
        <v>79.91</v>
      </c>
      <c r="Q66" s="50"/>
      <c r="R66" s="53">
        <f>IF(P66="","",T66*M66*LOOKUP(RIGHT($D$2,3),定数!$A$6:$A$13,定数!$B$6:$B$13))</f>
        <v>39264.194555079826</v>
      </c>
      <c r="S66" s="53"/>
      <c r="T66" s="54">
        <f t="shared" si="4"/>
        <v>10.999999999999943</v>
      </c>
      <c r="U66" s="54"/>
      <c r="V66" t="str">
        <f t="shared" si="7"/>
        <v/>
      </c>
      <c r="W66">
        <f t="shared" si="2"/>
        <v>0</v>
      </c>
      <c r="X66" s="37">
        <f t="shared" si="5"/>
        <v>1662667.1940105518</v>
      </c>
      <c r="Y66" s="38">
        <f t="shared" si="6"/>
        <v>0.14126597430000176</v>
      </c>
    </row>
    <row r="67" spans="2:25" x14ac:dyDescent="0.15">
      <c r="B67" s="36">
        <v>59</v>
      </c>
      <c r="C67" s="49">
        <f t="shared" si="0"/>
        <v>1467053.0874670809</v>
      </c>
      <c r="D67" s="49"/>
      <c r="E67" s="36"/>
      <c r="F67" s="8">
        <v>43670</v>
      </c>
      <c r="G67" s="41" t="s">
        <v>3</v>
      </c>
      <c r="H67" s="50">
        <v>78.14</v>
      </c>
      <c r="I67" s="50"/>
      <c r="J67" s="36">
        <v>16</v>
      </c>
      <c r="K67" s="51">
        <f t="shared" si="3"/>
        <v>44011.592624012424</v>
      </c>
      <c r="L67" s="52"/>
      <c r="M67" s="6">
        <f>IF(J67="","",(K67/J67)/LOOKUP(RIGHT($D$2,3),定数!$A$6:$A$13,定数!$B$6:$B$13))</f>
        <v>27.507245390007764</v>
      </c>
      <c r="N67" s="36"/>
      <c r="O67" s="8">
        <v>43672</v>
      </c>
      <c r="P67" s="50">
        <v>78.3</v>
      </c>
      <c r="Q67" s="50"/>
      <c r="R67" s="53">
        <f>IF(P67="","",T67*M67*LOOKUP(RIGHT($D$2,3),定数!$A$6:$A$13,定数!$B$6:$B$13))</f>
        <v>-44011.592624011486</v>
      </c>
      <c r="S67" s="53"/>
      <c r="T67" s="54">
        <f t="shared" si="4"/>
        <v>-15.999999999999659</v>
      </c>
      <c r="U67" s="54"/>
      <c r="V67" t="str">
        <f t="shared" si="7"/>
        <v/>
      </c>
      <c r="W67">
        <f t="shared" si="2"/>
        <v>1</v>
      </c>
      <c r="X67" s="37">
        <f t="shared" si="5"/>
        <v>1662667.1940105518</v>
      </c>
      <c r="Y67" s="38">
        <f t="shared" si="6"/>
        <v>0.11765078859325195</v>
      </c>
    </row>
    <row r="68" spans="2:25" x14ac:dyDescent="0.15">
      <c r="B68" s="36">
        <v>60</v>
      </c>
      <c r="C68" s="49">
        <f t="shared" si="0"/>
        <v>1423041.4948430695</v>
      </c>
      <c r="D68" s="49"/>
      <c r="E68" s="36"/>
      <c r="F68" s="8">
        <v>43677</v>
      </c>
      <c r="G68" s="41" t="s">
        <v>3</v>
      </c>
      <c r="H68" s="50">
        <v>78.069999999999993</v>
      </c>
      <c r="I68" s="50"/>
      <c r="J68" s="36">
        <v>12</v>
      </c>
      <c r="K68" s="51">
        <f t="shared" si="3"/>
        <v>42691.24484529208</v>
      </c>
      <c r="L68" s="52"/>
      <c r="M68" s="6">
        <f>IF(J68="","",(K68/J68)/LOOKUP(RIGHT($D$2,3),定数!$A$6:$A$13,定数!$B$6:$B$13))</f>
        <v>35.57603737107673</v>
      </c>
      <c r="N68" s="36"/>
      <c r="O68" s="8">
        <v>43677</v>
      </c>
      <c r="P68" s="50">
        <v>77.95</v>
      </c>
      <c r="Q68" s="50"/>
      <c r="R68" s="53">
        <f>IF(P68="","",T68*M68*LOOKUP(RIGHT($D$2,3),定数!$A$6:$A$13,定数!$B$6:$B$13))</f>
        <v>42691.244845288638</v>
      </c>
      <c r="S68" s="53"/>
      <c r="T68" s="54">
        <f t="shared" si="4"/>
        <v>11.999999999999034</v>
      </c>
      <c r="U68" s="54"/>
      <c r="V68" t="str">
        <f t="shared" si="7"/>
        <v/>
      </c>
      <c r="W68">
        <f t="shared" si="2"/>
        <v>0</v>
      </c>
      <c r="X68" s="37">
        <f t="shared" si="5"/>
        <v>1662667.1940105518</v>
      </c>
      <c r="Y68" s="38">
        <f t="shared" si="6"/>
        <v>0.14412126493545385</v>
      </c>
    </row>
    <row r="69" spans="2:25" x14ac:dyDescent="0.15">
      <c r="B69" s="36">
        <v>61</v>
      </c>
      <c r="C69" s="49">
        <f t="shared" si="0"/>
        <v>1465732.739688358</v>
      </c>
      <c r="D69" s="49"/>
      <c r="E69" s="36"/>
      <c r="F69" s="8">
        <v>43692</v>
      </c>
      <c r="G69" s="36" t="s">
        <v>4</v>
      </c>
      <c r="H69" s="50">
        <v>79.05</v>
      </c>
      <c r="I69" s="50"/>
      <c r="J69" s="36">
        <v>47</v>
      </c>
      <c r="K69" s="51">
        <f t="shared" si="3"/>
        <v>43971.982190650742</v>
      </c>
      <c r="L69" s="52"/>
      <c r="M69" s="6">
        <f>IF(J69="","",(K69/J69)/LOOKUP(RIGHT($D$2,3),定数!$A$6:$A$13,定数!$B$6:$B$13))</f>
        <v>9.3557408916278177</v>
      </c>
      <c r="N69" s="36"/>
      <c r="O69" s="8">
        <v>43696</v>
      </c>
      <c r="P69" s="50">
        <v>79.62</v>
      </c>
      <c r="Q69" s="50"/>
      <c r="R69" s="53">
        <f>IF(P69="","",T69*M69*LOOKUP(RIGHT($D$2,3),定数!$A$6:$A$13,定数!$B$6:$B$13))</f>
        <v>53327.723082279248</v>
      </c>
      <c r="S69" s="53"/>
      <c r="T69" s="54">
        <f t="shared" si="4"/>
        <v>57.000000000000739</v>
      </c>
      <c r="U69" s="54"/>
      <c r="V69" t="str">
        <f t="shared" si="7"/>
        <v/>
      </c>
      <c r="W69">
        <f t="shared" si="2"/>
        <v>0</v>
      </c>
      <c r="X69" s="37">
        <f t="shared" si="5"/>
        <v>1662667.1940105518</v>
      </c>
      <c r="Y69" s="38">
        <f t="shared" si="6"/>
        <v>0.1184449028835195</v>
      </c>
    </row>
    <row r="70" spans="2:25" x14ac:dyDescent="0.15">
      <c r="B70" s="36">
        <v>62</v>
      </c>
      <c r="C70" s="49">
        <f t="shared" si="0"/>
        <v>1519060.4627706374</v>
      </c>
      <c r="D70" s="49"/>
      <c r="E70" s="36"/>
      <c r="F70" s="8">
        <v>43719</v>
      </c>
      <c r="G70" s="36" t="s">
        <v>3</v>
      </c>
      <c r="H70" s="50">
        <v>78.209999999999994</v>
      </c>
      <c r="I70" s="50"/>
      <c r="J70" s="36">
        <v>9</v>
      </c>
      <c r="K70" s="51">
        <f t="shared" si="3"/>
        <v>45571.813883119117</v>
      </c>
      <c r="L70" s="52"/>
      <c r="M70" s="6">
        <f>IF(J70="","",(K70/J70)/LOOKUP(RIGHT($D$2,3),定数!$A$6:$A$13,定数!$B$6:$B$13))</f>
        <v>50.635348759021241</v>
      </c>
      <c r="N70" s="36"/>
      <c r="O70" s="8">
        <v>43719</v>
      </c>
      <c r="P70" s="50">
        <v>78.14</v>
      </c>
      <c r="Q70" s="50"/>
      <c r="R70" s="53">
        <f>IF(P70="","",T70*M70*LOOKUP(RIGHT($D$2,3),定数!$A$6:$A$13,定数!$B$6:$B$13))</f>
        <v>35444.744131311418</v>
      </c>
      <c r="S70" s="53"/>
      <c r="T70" s="54">
        <f t="shared" si="4"/>
        <v>6.9999999999993179</v>
      </c>
      <c r="U70" s="54"/>
      <c r="V70" t="str">
        <f t="shared" si="7"/>
        <v/>
      </c>
      <c r="W70">
        <f t="shared" si="2"/>
        <v>0</v>
      </c>
      <c r="X70" s="37">
        <f t="shared" si="5"/>
        <v>1662667.1940105518</v>
      </c>
      <c r="Y70" s="38">
        <f t="shared" si="6"/>
        <v>8.637130254162162E-2</v>
      </c>
    </row>
    <row r="71" spans="2:25" x14ac:dyDescent="0.15">
      <c r="B71" s="36">
        <v>63</v>
      </c>
      <c r="C71" s="49">
        <f t="shared" si="0"/>
        <v>1554505.2069019487</v>
      </c>
      <c r="D71" s="49"/>
      <c r="E71" s="36"/>
      <c r="F71" s="8">
        <v>43720</v>
      </c>
      <c r="G71" s="36" t="s">
        <v>3</v>
      </c>
      <c r="H71" s="50">
        <v>77.81</v>
      </c>
      <c r="I71" s="50"/>
      <c r="J71" s="36">
        <v>16</v>
      </c>
      <c r="K71" s="51">
        <f t="shared" si="3"/>
        <v>46635.156207058455</v>
      </c>
      <c r="L71" s="52"/>
      <c r="M71" s="6">
        <f>IF(J71="","",(K71/J71)/LOOKUP(RIGHT($D$2,3),定数!$A$6:$A$13,定数!$B$6:$B$13))</f>
        <v>29.146972629411536</v>
      </c>
      <c r="N71" s="36"/>
      <c r="O71" s="8">
        <v>43721</v>
      </c>
      <c r="P71" s="50">
        <v>77.650000000000006</v>
      </c>
      <c r="Q71" s="50"/>
      <c r="R71" s="53">
        <f>IF(P71="","",T71*M71*LOOKUP(RIGHT($D$2,3),定数!$A$6:$A$13,定数!$B$6:$B$13))</f>
        <v>46635.156207057466</v>
      </c>
      <c r="S71" s="53"/>
      <c r="T71" s="54">
        <f t="shared" si="4"/>
        <v>15.999999999999659</v>
      </c>
      <c r="U71" s="54"/>
      <c r="V71" t="str">
        <f t="shared" si="7"/>
        <v/>
      </c>
      <c r="W71">
        <f t="shared" si="2"/>
        <v>0</v>
      </c>
      <c r="X71" s="37">
        <f t="shared" si="5"/>
        <v>1662667.1940105518</v>
      </c>
      <c r="Y71" s="38">
        <f t="shared" si="6"/>
        <v>6.5053299600928205E-2</v>
      </c>
    </row>
    <row r="72" spans="2:25" x14ac:dyDescent="0.15">
      <c r="B72" s="36">
        <v>64</v>
      </c>
      <c r="C72" s="49">
        <f t="shared" si="0"/>
        <v>1601140.3631090061</v>
      </c>
      <c r="D72" s="49"/>
      <c r="E72" s="36"/>
      <c r="F72" s="8">
        <v>43729</v>
      </c>
      <c r="G72" s="36" t="s">
        <v>3</v>
      </c>
      <c r="H72" s="50">
        <v>78.11</v>
      </c>
      <c r="I72" s="50"/>
      <c r="J72" s="36">
        <v>18</v>
      </c>
      <c r="K72" s="51">
        <f t="shared" si="3"/>
        <v>48034.210893270181</v>
      </c>
      <c r="L72" s="52"/>
      <c r="M72" s="6">
        <f>IF(J72="","",(K72/J72)/LOOKUP(RIGHT($D$2,3),定数!$A$6:$A$13,定数!$B$6:$B$13))</f>
        <v>26.685672718483435</v>
      </c>
      <c r="N72" s="36"/>
      <c r="O72" s="8">
        <v>43732</v>
      </c>
      <c r="P72" s="50">
        <v>77.92</v>
      </c>
      <c r="Q72" s="50"/>
      <c r="R72" s="53">
        <f>IF(P72="","",T72*M72*LOOKUP(RIGHT($D$2,3),定数!$A$6:$A$13,定数!$B$6:$B$13))</f>
        <v>50702.778165117918</v>
      </c>
      <c r="S72" s="53"/>
      <c r="T72" s="54">
        <f t="shared" si="4"/>
        <v>18.999999999999773</v>
      </c>
      <c r="U72" s="54"/>
      <c r="V72" t="str">
        <f t="shared" si="7"/>
        <v/>
      </c>
      <c r="W72">
        <f t="shared" si="2"/>
        <v>0</v>
      </c>
      <c r="X72" s="37">
        <f t="shared" si="5"/>
        <v>1662667.1940105518</v>
      </c>
      <c r="Y72" s="38">
        <f t="shared" si="6"/>
        <v>3.7004898588956725E-2</v>
      </c>
    </row>
    <row r="73" spans="2:25" x14ac:dyDescent="0.15">
      <c r="B73" s="36">
        <v>65</v>
      </c>
      <c r="C73" s="49">
        <f t="shared" si="0"/>
        <v>1651843.1412741239</v>
      </c>
      <c r="D73" s="49"/>
      <c r="E73" s="36"/>
      <c r="F73" s="8">
        <v>43735</v>
      </c>
      <c r="G73" s="36" t="s">
        <v>3</v>
      </c>
      <c r="H73" s="50">
        <v>77.569999999999993</v>
      </c>
      <c r="I73" s="50"/>
      <c r="J73" s="36">
        <v>12</v>
      </c>
      <c r="K73" s="51">
        <f t="shared" si="3"/>
        <v>49555.294238223716</v>
      </c>
      <c r="L73" s="52"/>
      <c r="M73" s="6">
        <f>IF(J73="","",(K73/J73)/LOOKUP(RIGHT($D$2,3),定数!$A$6:$A$13,定数!$B$6:$B$13))</f>
        <v>41.296078531853098</v>
      </c>
      <c r="N73" s="36"/>
      <c r="O73" s="8">
        <v>43736</v>
      </c>
      <c r="P73" s="50">
        <v>77.45</v>
      </c>
      <c r="Q73" s="50"/>
      <c r="R73" s="53">
        <f>IF(P73="","",T73*M73*LOOKUP(RIGHT($D$2,3),定数!$A$6:$A$13,定数!$B$6:$B$13))</f>
        <v>49555.294238219729</v>
      </c>
      <c r="S73" s="53"/>
      <c r="T73" s="54">
        <f t="shared" si="4"/>
        <v>11.999999999999034</v>
      </c>
      <c r="U73" s="54"/>
      <c r="V73" t="str">
        <f t="shared" si="7"/>
        <v/>
      </c>
      <c r="W73">
        <f t="shared" si="2"/>
        <v>0</v>
      </c>
      <c r="X73" s="37">
        <f t="shared" si="5"/>
        <v>1662667.1940105518</v>
      </c>
      <c r="Y73" s="38">
        <f t="shared" si="6"/>
        <v>6.5100537109408219E-3</v>
      </c>
    </row>
    <row r="74" spans="2:25" x14ac:dyDescent="0.15">
      <c r="B74" s="36">
        <v>66</v>
      </c>
      <c r="C74" s="49">
        <f t="shared" ref="C74:C108" si="9">IF(R73="","",C73+R73)</f>
        <v>1701398.4355123437</v>
      </c>
      <c r="D74" s="49"/>
      <c r="E74" s="36"/>
      <c r="F74" s="8">
        <v>43753</v>
      </c>
      <c r="G74" s="36" t="s">
        <v>4</v>
      </c>
      <c r="H74" s="50">
        <v>78.510000000000005</v>
      </c>
      <c r="I74" s="50"/>
      <c r="J74" s="36">
        <v>19</v>
      </c>
      <c r="K74" s="51">
        <f t="shared" si="3"/>
        <v>51041.953065370311</v>
      </c>
      <c r="L74" s="52"/>
      <c r="M74" s="6">
        <f>IF(J74="","",(K74/J74)/LOOKUP(RIGHT($D$2,3),定数!$A$6:$A$13,定数!$B$6:$B$13))</f>
        <v>26.864185823879112</v>
      </c>
      <c r="N74" s="36"/>
      <c r="O74" s="8">
        <v>43753</v>
      </c>
      <c r="P74" s="50">
        <v>78.72</v>
      </c>
      <c r="Q74" s="50"/>
      <c r="R74" s="53">
        <f>IF(P74="","",T74*M74*LOOKUP(RIGHT($D$2,3),定数!$A$6:$A$13,定数!$B$6:$B$13))</f>
        <v>56414.790230144456</v>
      </c>
      <c r="S74" s="53"/>
      <c r="T74" s="54">
        <f t="shared" si="4"/>
        <v>20.999999999999375</v>
      </c>
      <c r="U74" s="54"/>
      <c r="V74" t="str">
        <f t="shared" si="7"/>
        <v/>
      </c>
      <c r="W74">
        <f t="shared" si="7"/>
        <v>0</v>
      </c>
      <c r="X74" s="37">
        <f t="shared" si="5"/>
        <v>1701398.4355123437</v>
      </c>
      <c r="Y74" s="38">
        <f t="shared" si="6"/>
        <v>0</v>
      </c>
    </row>
    <row r="75" spans="2:25" x14ac:dyDescent="0.15">
      <c r="B75" s="36">
        <v>67</v>
      </c>
      <c r="C75" s="49">
        <f t="shared" si="9"/>
        <v>1757813.2257424882</v>
      </c>
      <c r="D75" s="49"/>
      <c r="E75" s="36"/>
      <c r="F75" s="8">
        <v>43793</v>
      </c>
      <c r="G75" s="36" t="s">
        <v>4</v>
      </c>
      <c r="H75" s="50">
        <v>79.849999999999994</v>
      </c>
      <c r="I75" s="50"/>
      <c r="J75" s="36">
        <v>14</v>
      </c>
      <c r="K75" s="51">
        <f t="shared" ref="K75:K108" si="10">IF(J75="","",C75*0.03)</f>
        <v>52734.396772274646</v>
      </c>
      <c r="L75" s="52"/>
      <c r="M75" s="6">
        <f>IF(J75="","",(K75/J75)/LOOKUP(RIGHT($D$2,3),定数!$A$6:$A$13,定数!$B$6:$B$13))</f>
        <v>37.667426265910464</v>
      </c>
      <c r="N75" s="36"/>
      <c r="O75" s="8">
        <v>43794</v>
      </c>
      <c r="P75" s="50">
        <v>79.989999999999995</v>
      </c>
      <c r="Q75" s="50"/>
      <c r="R75" s="53">
        <f>IF(P75="","",T75*M75*LOOKUP(RIGHT($D$2,3),定数!$A$6:$A$13,定数!$B$6:$B$13))</f>
        <v>52734.396772274864</v>
      </c>
      <c r="S75" s="53"/>
      <c r="T75" s="54">
        <f t="shared" si="4"/>
        <v>14.000000000000057</v>
      </c>
      <c r="U75" s="54"/>
      <c r="V75" t="str">
        <f t="shared" ref="V75:W90" si="11">IF(S75&lt;&gt;"",IF(S75&lt;0,1+V74,0),"")</f>
        <v/>
      </c>
      <c r="W75">
        <f t="shared" si="11"/>
        <v>0</v>
      </c>
      <c r="X75" s="37">
        <f t="shared" si="5"/>
        <v>1757813.2257424882</v>
      </c>
      <c r="Y75" s="38">
        <f t="shared" si="6"/>
        <v>0</v>
      </c>
    </row>
    <row r="76" spans="2:25" x14ac:dyDescent="0.15">
      <c r="B76" s="36">
        <v>68</v>
      </c>
      <c r="C76" s="49">
        <f t="shared" si="9"/>
        <v>1810547.6225147629</v>
      </c>
      <c r="D76" s="49"/>
      <c r="E76" s="36"/>
      <c r="F76" s="8">
        <v>43783</v>
      </c>
      <c r="G76" s="36" t="s">
        <v>4</v>
      </c>
      <c r="H76" s="50">
        <v>79.53</v>
      </c>
      <c r="I76" s="50"/>
      <c r="J76" s="36">
        <v>15</v>
      </c>
      <c r="K76" s="51">
        <f t="shared" si="10"/>
        <v>54316.428675442883</v>
      </c>
      <c r="L76" s="52"/>
      <c r="M76" s="6">
        <f>IF(J76="","",(K76/J76)/LOOKUP(RIGHT($D$2,3),定数!$A$6:$A$13,定数!$B$6:$B$13))</f>
        <v>36.210952450295252</v>
      </c>
      <c r="N76" s="36"/>
      <c r="O76" s="8">
        <v>43783</v>
      </c>
      <c r="P76" s="50">
        <v>79.69</v>
      </c>
      <c r="Q76" s="50"/>
      <c r="R76" s="53">
        <f>IF(P76="","",T76*M76*LOOKUP(RIGHT($D$2,3),定数!$A$6:$A$13,定数!$B$6:$B$13))</f>
        <v>57937.523920471162</v>
      </c>
      <c r="S76" s="53"/>
      <c r="T76" s="54">
        <f t="shared" ref="T76:T108" si="12">IF(P76="","",IF(G76="買",(P76-H76),(H76-P76))*IF(RIGHT($D$2,3)="JPY",100,10000))</f>
        <v>15.999999999999659</v>
      </c>
      <c r="U76" s="54"/>
      <c r="V76" t="str">
        <f t="shared" si="11"/>
        <v/>
      </c>
      <c r="W76">
        <f t="shared" si="11"/>
        <v>0</v>
      </c>
      <c r="X76" s="37">
        <f t="shared" ref="X76:X108" si="13">IF(C76&lt;&gt;"",MAX(X75,C76),"")</f>
        <v>1810547.6225147629</v>
      </c>
      <c r="Y76" s="38">
        <f t="shared" ref="Y76:Y108" si="14">IF(X76&lt;&gt;"",1-(C76/X76),"")</f>
        <v>0</v>
      </c>
    </row>
    <row r="77" spans="2:25" x14ac:dyDescent="0.15">
      <c r="B77" s="36">
        <v>69</v>
      </c>
      <c r="C77" s="49">
        <f t="shared" si="9"/>
        <v>1868485.146435234</v>
      </c>
      <c r="D77" s="49"/>
      <c r="E77" s="36"/>
      <c r="F77" s="8">
        <v>43816</v>
      </c>
      <c r="G77" s="36" t="s">
        <v>4</v>
      </c>
      <c r="H77" s="50">
        <v>83.89</v>
      </c>
      <c r="I77" s="50"/>
      <c r="J77" s="36">
        <v>29</v>
      </c>
      <c r="K77" s="51">
        <f t="shared" si="10"/>
        <v>56054.55439305702</v>
      </c>
      <c r="L77" s="52"/>
      <c r="M77" s="6">
        <f>IF(J77="","",(K77/J77)/LOOKUP(RIGHT($D$2,3),定数!$A$6:$A$13,定数!$B$6:$B$13))</f>
        <v>19.32915668726104</v>
      </c>
      <c r="N77" s="36"/>
      <c r="O77" s="8">
        <v>43817</v>
      </c>
      <c r="P77" s="50">
        <v>84.22</v>
      </c>
      <c r="Q77" s="50"/>
      <c r="R77" s="53">
        <f>IF(P77="","",T77*M77*LOOKUP(RIGHT($D$2,3),定数!$A$6:$A$13,定数!$B$6:$B$13))</f>
        <v>63786.217067961101</v>
      </c>
      <c r="S77" s="53"/>
      <c r="T77" s="54">
        <f t="shared" si="12"/>
        <v>32.999999999999829</v>
      </c>
      <c r="U77" s="54"/>
      <c r="V77" t="str">
        <f t="shared" si="11"/>
        <v/>
      </c>
      <c r="W77">
        <f t="shared" si="11"/>
        <v>0</v>
      </c>
      <c r="X77" s="37">
        <f t="shared" si="13"/>
        <v>1868485.146435234</v>
      </c>
      <c r="Y77" s="38">
        <f t="shared" si="14"/>
        <v>0</v>
      </c>
    </row>
    <row r="78" spans="2:25" x14ac:dyDescent="0.15">
      <c r="B78" s="36">
        <v>70</v>
      </c>
      <c r="C78" s="49">
        <f t="shared" si="9"/>
        <v>1932271.3635031951</v>
      </c>
      <c r="D78" s="49"/>
      <c r="E78" s="36"/>
      <c r="F78" s="8">
        <v>43827</v>
      </c>
      <c r="G78" s="36" t="s">
        <v>4</v>
      </c>
      <c r="H78" s="50">
        <v>86.14</v>
      </c>
      <c r="I78" s="50"/>
      <c r="J78" s="36">
        <v>17</v>
      </c>
      <c r="K78" s="51">
        <f t="shared" si="10"/>
        <v>57968.140905095854</v>
      </c>
      <c r="L78" s="52"/>
      <c r="M78" s="6">
        <f>IF(J78="","",(K78/J78)/LOOKUP(RIGHT($D$2,3),定数!$A$6:$A$13,定数!$B$6:$B$13))</f>
        <v>34.098906414762268</v>
      </c>
      <c r="N78" s="36"/>
      <c r="O78" s="8">
        <v>43827</v>
      </c>
      <c r="P78" s="50">
        <v>85.97</v>
      </c>
      <c r="Q78" s="50"/>
      <c r="R78" s="53">
        <f>IF(P78="","",T78*M78*LOOKUP(RIGHT($D$2,3),定数!$A$6:$A$13,定数!$B$6:$B$13))</f>
        <v>-57968.140905096436</v>
      </c>
      <c r="S78" s="53"/>
      <c r="T78" s="54">
        <f t="shared" si="12"/>
        <v>-17.000000000000171</v>
      </c>
      <c r="U78" s="54"/>
      <c r="V78" t="str">
        <f t="shared" si="11"/>
        <v/>
      </c>
      <c r="W78">
        <f t="shared" si="11"/>
        <v>1</v>
      </c>
      <c r="X78" s="37">
        <f t="shared" si="13"/>
        <v>1932271.3635031951</v>
      </c>
      <c r="Y78" s="38">
        <f t="shared" si="14"/>
        <v>0</v>
      </c>
    </row>
    <row r="79" spans="2:25" x14ac:dyDescent="0.15">
      <c r="B79" s="36">
        <v>71</v>
      </c>
      <c r="C79" s="49">
        <f t="shared" si="9"/>
        <v>1874303.2225980987</v>
      </c>
      <c r="D79" s="49"/>
      <c r="E79" s="36">
        <v>2013</v>
      </c>
      <c r="F79" s="8">
        <v>43479</v>
      </c>
      <c r="G79" s="36" t="s">
        <v>4</v>
      </c>
      <c r="H79" s="50">
        <v>89.38</v>
      </c>
      <c r="I79" s="50"/>
      <c r="J79" s="36">
        <v>31</v>
      </c>
      <c r="K79" s="51">
        <f t="shared" si="10"/>
        <v>56229.096677942958</v>
      </c>
      <c r="L79" s="52"/>
      <c r="M79" s="6">
        <f>IF(J79="","",(K79/J79)/LOOKUP(RIGHT($D$2,3),定数!$A$6:$A$13,定数!$B$6:$B$13))</f>
        <v>18.138418283207407</v>
      </c>
      <c r="N79" s="36">
        <v>2013</v>
      </c>
      <c r="O79" s="8">
        <v>43479</v>
      </c>
      <c r="P79" s="50">
        <v>89.07</v>
      </c>
      <c r="Q79" s="50"/>
      <c r="R79" s="53">
        <f>IF(P79="","",T79*M79*LOOKUP(RIGHT($D$2,3),定数!$A$6:$A$13,定数!$B$6:$B$13))</f>
        <v>-56229.09667794338</v>
      </c>
      <c r="S79" s="53"/>
      <c r="T79" s="54">
        <f t="shared" si="12"/>
        <v>-31.000000000000227</v>
      </c>
      <c r="U79" s="54"/>
      <c r="V79" t="str">
        <f t="shared" si="11"/>
        <v/>
      </c>
      <c r="W79">
        <f t="shared" si="11"/>
        <v>2</v>
      </c>
      <c r="X79" s="37">
        <f t="shared" si="13"/>
        <v>1932271.3635031951</v>
      </c>
      <c r="Y79" s="38">
        <f t="shared" si="14"/>
        <v>3.0000000000000249E-2</v>
      </c>
    </row>
    <row r="80" spans="2:25" x14ac:dyDescent="0.15">
      <c r="B80" s="36">
        <v>72</v>
      </c>
      <c r="C80" s="49">
        <f t="shared" si="9"/>
        <v>1818074.1259201553</v>
      </c>
      <c r="D80" s="49"/>
      <c r="E80" s="36"/>
      <c r="F80" s="8">
        <v>43503</v>
      </c>
      <c r="G80" s="36" t="s">
        <v>3</v>
      </c>
      <c r="H80" s="50">
        <v>93.56</v>
      </c>
      <c r="I80" s="50"/>
      <c r="J80" s="36">
        <v>36</v>
      </c>
      <c r="K80" s="51">
        <f t="shared" si="10"/>
        <v>54542.22377760466</v>
      </c>
      <c r="L80" s="52"/>
      <c r="M80" s="6">
        <f>IF(J80="","",(K80/J80)/LOOKUP(RIGHT($D$2,3),定数!$A$6:$A$13,定数!$B$6:$B$13))</f>
        <v>15.150617716001296</v>
      </c>
      <c r="N80" s="36"/>
      <c r="O80" s="8">
        <v>43503</v>
      </c>
      <c r="P80" s="50">
        <v>93.14</v>
      </c>
      <c r="Q80" s="50"/>
      <c r="R80" s="53">
        <f>IF(P80="","",T80*M80*LOOKUP(RIGHT($D$2,3),定数!$A$6:$A$13,定数!$B$6:$B$13))</f>
        <v>63632.594407205703</v>
      </c>
      <c r="S80" s="53"/>
      <c r="T80" s="54">
        <f t="shared" si="12"/>
        <v>42.000000000000171</v>
      </c>
      <c r="U80" s="54"/>
      <c r="V80" t="str">
        <f t="shared" si="11"/>
        <v/>
      </c>
      <c r="W80">
        <f t="shared" si="11"/>
        <v>0</v>
      </c>
      <c r="X80" s="37">
        <f t="shared" si="13"/>
        <v>1932271.3635031951</v>
      </c>
      <c r="Y80" s="38">
        <f t="shared" si="14"/>
        <v>5.9100000000000485E-2</v>
      </c>
    </row>
    <row r="81" spans="2:25" x14ac:dyDescent="0.15">
      <c r="B81" s="36">
        <v>73</v>
      </c>
      <c r="C81" s="49">
        <f t="shared" si="9"/>
        <v>1881706.720327361</v>
      </c>
      <c r="D81" s="49"/>
      <c r="E81" s="36"/>
      <c r="F81" s="8">
        <v>43525</v>
      </c>
      <c r="G81" s="36" t="s">
        <v>4</v>
      </c>
      <c r="H81" s="50">
        <v>92.73</v>
      </c>
      <c r="I81" s="50"/>
      <c r="J81" s="36">
        <v>30</v>
      </c>
      <c r="K81" s="51">
        <f t="shared" si="10"/>
        <v>56451.201609820826</v>
      </c>
      <c r="L81" s="52"/>
      <c r="M81" s="6">
        <f>IF(J81="","",(K81/J81)/LOOKUP(RIGHT($D$2,3),定数!$A$6:$A$13,定数!$B$6:$B$13))</f>
        <v>18.817067203273609</v>
      </c>
      <c r="N81" s="36"/>
      <c r="O81" s="8">
        <v>43525</v>
      </c>
      <c r="P81" s="50">
        <v>93.07</v>
      </c>
      <c r="Q81" s="50"/>
      <c r="R81" s="53">
        <f>IF(P81="","",T81*M81*LOOKUP(RIGHT($D$2,3),定数!$A$6:$A$13,定数!$B$6:$B$13))</f>
        <v>63978.028491128236</v>
      </c>
      <c r="S81" s="53"/>
      <c r="T81" s="54">
        <f t="shared" si="12"/>
        <v>33.99999999999892</v>
      </c>
      <c r="U81" s="54"/>
      <c r="V81" t="str">
        <f t="shared" si="11"/>
        <v/>
      </c>
      <c r="W81">
        <f t="shared" si="11"/>
        <v>0</v>
      </c>
      <c r="X81" s="37">
        <f t="shared" si="13"/>
        <v>1932271.3635031951</v>
      </c>
      <c r="Y81" s="38">
        <f t="shared" si="14"/>
        <v>2.6168500000000372E-2</v>
      </c>
    </row>
    <row r="82" spans="2:25" x14ac:dyDescent="0.15">
      <c r="B82" s="36">
        <v>74</v>
      </c>
      <c r="C82" s="49">
        <f t="shared" si="9"/>
        <v>1945684.7488184893</v>
      </c>
      <c r="D82" s="49"/>
      <c r="E82" s="36"/>
      <c r="F82" s="8">
        <v>43565</v>
      </c>
      <c r="G82" s="36" t="s">
        <v>4</v>
      </c>
      <c r="H82" s="50">
        <v>99.73</v>
      </c>
      <c r="I82" s="50"/>
      <c r="J82" s="36">
        <v>78</v>
      </c>
      <c r="K82" s="51">
        <f t="shared" si="10"/>
        <v>58370.542464554674</v>
      </c>
      <c r="L82" s="52"/>
      <c r="M82" s="6">
        <f>IF(J82="","",(K82/J82)/LOOKUP(RIGHT($D$2,3),定数!$A$6:$A$13,定数!$B$6:$B$13))</f>
        <v>7.4834028800711119</v>
      </c>
      <c r="N82" s="36"/>
      <c r="O82" s="8">
        <v>43567</v>
      </c>
      <c r="P82" s="50">
        <v>98.95</v>
      </c>
      <c r="Q82" s="50"/>
      <c r="R82" s="53">
        <f>IF(P82="","",T82*M82*LOOKUP(RIGHT($D$2,3),定数!$A$6:$A$13,定数!$B$6:$B$13))</f>
        <v>-58370.542464554761</v>
      </c>
      <c r="S82" s="53"/>
      <c r="T82" s="54">
        <f t="shared" si="12"/>
        <v>-78.000000000000114</v>
      </c>
      <c r="U82" s="54"/>
      <c r="V82" t="str">
        <f t="shared" si="11"/>
        <v/>
      </c>
      <c r="W82">
        <f t="shared" si="11"/>
        <v>1</v>
      </c>
      <c r="X82" s="37">
        <f t="shared" si="13"/>
        <v>1945684.7488184893</v>
      </c>
      <c r="Y82" s="38">
        <f t="shared" si="14"/>
        <v>0</v>
      </c>
    </row>
    <row r="83" spans="2:25" x14ac:dyDescent="0.15">
      <c r="B83" s="36">
        <v>75</v>
      </c>
      <c r="C83" s="49">
        <f t="shared" si="9"/>
        <v>1887314.2063539345</v>
      </c>
      <c r="D83" s="49"/>
      <c r="E83" s="36"/>
      <c r="F83" s="8">
        <v>43574</v>
      </c>
      <c r="G83" s="36" t="s">
        <v>4</v>
      </c>
      <c r="H83" s="50">
        <v>98.52</v>
      </c>
      <c r="I83" s="50"/>
      <c r="J83" s="36">
        <v>61</v>
      </c>
      <c r="K83" s="51">
        <f t="shared" si="10"/>
        <v>56619.426190618033</v>
      </c>
      <c r="L83" s="52"/>
      <c r="M83" s="6">
        <f>IF(J83="","",(K83/J83)/LOOKUP(RIGHT($D$2,3),定数!$A$6:$A$13,定数!$B$6:$B$13))</f>
        <v>9.2818731460029564</v>
      </c>
      <c r="N83" s="36"/>
      <c r="O83" s="8">
        <v>43574</v>
      </c>
      <c r="P83" s="50">
        <v>99.25</v>
      </c>
      <c r="Q83" s="50"/>
      <c r="R83" s="53">
        <f>IF(P83="","",T83*M83*LOOKUP(RIGHT($D$2,3),定数!$A$6:$A$13,定数!$B$6:$B$13))</f>
        <v>67757.673965821945</v>
      </c>
      <c r="S83" s="53"/>
      <c r="T83" s="54">
        <f t="shared" si="12"/>
        <v>73.000000000000398</v>
      </c>
      <c r="U83" s="54"/>
      <c r="V83" t="str">
        <f t="shared" si="11"/>
        <v/>
      </c>
      <c r="W83">
        <f t="shared" si="11"/>
        <v>0</v>
      </c>
      <c r="X83" s="37">
        <f t="shared" si="13"/>
        <v>1945684.7488184893</v>
      </c>
      <c r="Y83" s="38">
        <f t="shared" si="14"/>
        <v>3.0000000000000027E-2</v>
      </c>
    </row>
    <row r="84" spans="2:25" x14ac:dyDescent="0.15">
      <c r="B84" s="36">
        <v>76</v>
      </c>
      <c r="C84" s="49">
        <f t="shared" si="9"/>
        <v>1955071.8803197565</v>
      </c>
      <c r="D84" s="49"/>
      <c r="E84" s="36"/>
      <c r="F84" s="8">
        <v>43578</v>
      </c>
      <c r="G84" s="36" t="s">
        <v>4</v>
      </c>
      <c r="H84" s="50">
        <v>99.49</v>
      </c>
      <c r="I84" s="50"/>
      <c r="J84" s="36">
        <v>84</v>
      </c>
      <c r="K84" s="51">
        <f t="shared" si="10"/>
        <v>58652.156409592695</v>
      </c>
      <c r="L84" s="52"/>
      <c r="M84" s="6">
        <f>IF(J84="","",(K84/J84)/LOOKUP(RIGHT($D$2,3),定数!$A$6:$A$13,定数!$B$6:$B$13))</f>
        <v>6.9823995725705599</v>
      </c>
      <c r="N84" s="36"/>
      <c r="O84" s="8">
        <v>43580</v>
      </c>
      <c r="P84" s="50">
        <v>98.65</v>
      </c>
      <c r="Q84" s="50"/>
      <c r="R84" s="53">
        <f>IF(P84="","",T84*M84*LOOKUP(RIGHT($D$2,3),定数!$A$6:$A$13,定数!$B$6:$B$13))</f>
        <v>-58652.156409591953</v>
      </c>
      <c r="S84" s="53"/>
      <c r="T84" s="54">
        <f t="shared" si="12"/>
        <v>-83.99999999999892</v>
      </c>
      <c r="U84" s="54"/>
      <c r="V84" t="str">
        <f t="shared" si="11"/>
        <v/>
      </c>
      <c r="W84">
        <f t="shared" si="11"/>
        <v>1</v>
      </c>
      <c r="X84" s="37">
        <f t="shared" si="13"/>
        <v>1955071.8803197565</v>
      </c>
      <c r="Y84" s="38">
        <f t="shared" si="14"/>
        <v>0</v>
      </c>
    </row>
    <row r="85" spans="2:25" x14ac:dyDescent="0.15">
      <c r="B85" s="36">
        <v>77</v>
      </c>
      <c r="C85" s="49">
        <f t="shared" si="9"/>
        <v>1896419.7239101646</v>
      </c>
      <c r="D85" s="49"/>
      <c r="E85" s="36"/>
      <c r="F85" s="8">
        <v>43586</v>
      </c>
      <c r="G85" s="36" t="s">
        <v>3</v>
      </c>
      <c r="H85" s="50">
        <v>97.41</v>
      </c>
      <c r="I85" s="50"/>
      <c r="J85" s="36">
        <v>27</v>
      </c>
      <c r="K85" s="51">
        <f t="shared" si="10"/>
        <v>56892.591717304931</v>
      </c>
      <c r="L85" s="52"/>
      <c r="M85" s="6">
        <f>IF(J85="","",(K85/J85)/LOOKUP(RIGHT($D$2,3),定数!$A$6:$A$13,定数!$B$6:$B$13))</f>
        <v>21.071330265668493</v>
      </c>
      <c r="N85" s="36"/>
      <c r="O85" s="8">
        <v>43586</v>
      </c>
      <c r="P85" s="50">
        <v>97.1</v>
      </c>
      <c r="Q85" s="50"/>
      <c r="R85" s="53">
        <f>IF(P85="","",T85*M85*LOOKUP(RIGHT($D$2,3),定数!$A$6:$A$13,定数!$B$6:$B$13))</f>
        <v>65321.123823572801</v>
      </c>
      <c r="S85" s="53"/>
      <c r="T85" s="54">
        <f t="shared" si="12"/>
        <v>31.000000000000227</v>
      </c>
      <c r="U85" s="54"/>
      <c r="V85" t="str">
        <f t="shared" si="11"/>
        <v/>
      </c>
      <c r="W85">
        <f t="shared" si="11"/>
        <v>0</v>
      </c>
      <c r="X85" s="37">
        <f t="shared" si="13"/>
        <v>1955071.8803197565</v>
      </c>
      <c r="Y85" s="38">
        <f t="shared" si="14"/>
        <v>2.9999999999999583E-2</v>
      </c>
    </row>
    <row r="86" spans="2:25" x14ac:dyDescent="0.15">
      <c r="B86" s="36">
        <v>78</v>
      </c>
      <c r="C86" s="49">
        <f t="shared" si="9"/>
        <v>1961740.8477337374</v>
      </c>
      <c r="D86" s="49"/>
      <c r="E86" s="36"/>
      <c r="F86" s="8">
        <v>43602</v>
      </c>
      <c r="G86" s="36" t="s">
        <v>4</v>
      </c>
      <c r="H86" s="50">
        <v>102.64</v>
      </c>
      <c r="I86" s="50"/>
      <c r="J86" s="36">
        <v>28</v>
      </c>
      <c r="K86" s="51">
        <f t="shared" si="10"/>
        <v>58852.225432012121</v>
      </c>
      <c r="L86" s="52"/>
      <c r="M86" s="6">
        <f>IF(J86="","",(K86/J86)/LOOKUP(RIGHT($D$2,3),定数!$A$6:$A$13,定数!$B$6:$B$13))</f>
        <v>21.018651940004329</v>
      </c>
      <c r="N86" s="36"/>
      <c r="O86" s="8">
        <v>43602</v>
      </c>
      <c r="P86" s="50">
        <v>103.09</v>
      </c>
      <c r="Q86" s="50"/>
      <c r="R86" s="53">
        <f>IF(P86="","",T86*M86*LOOKUP(RIGHT($D$2,3),定数!$A$6:$A$13,定数!$B$6:$B$13))</f>
        <v>94583.933730020071</v>
      </c>
      <c r="S86" s="53"/>
      <c r="T86" s="54">
        <f t="shared" si="12"/>
        <v>45.000000000000284</v>
      </c>
      <c r="U86" s="54"/>
      <c r="V86" t="str">
        <f t="shared" si="11"/>
        <v/>
      </c>
      <c r="W86">
        <f t="shared" si="11"/>
        <v>0</v>
      </c>
      <c r="X86" s="37">
        <f t="shared" si="13"/>
        <v>1961740.8477337374</v>
      </c>
      <c r="Y86" s="38">
        <f t="shared" si="14"/>
        <v>0</v>
      </c>
    </row>
    <row r="87" spans="2:25" x14ac:dyDescent="0.15">
      <c r="B87" s="36">
        <v>79</v>
      </c>
      <c r="C87" s="49">
        <f t="shared" si="9"/>
        <v>2056324.7814637576</v>
      </c>
      <c r="D87" s="49"/>
      <c r="E87" s="36"/>
      <c r="F87" s="8">
        <v>43609</v>
      </c>
      <c r="G87" s="36" t="s">
        <v>3</v>
      </c>
      <c r="H87" s="50">
        <v>101.17</v>
      </c>
      <c r="I87" s="50"/>
      <c r="J87" s="36">
        <v>97</v>
      </c>
      <c r="K87" s="51">
        <f t="shared" si="10"/>
        <v>61689.743443912725</v>
      </c>
      <c r="L87" s="52"/>
      <c r="M87" s="6">
        <f>IF(J87="","",(K87/J87)/LOOKUP(RIGHT($D$2,3),定数!$A$6:$A$13,定数!$B$6:$B$13))</f>
        <v>6.3597673653518267</v>
      </c>
      <c r="N87" s="36"/>
      <c r="O87" s="8">
        <v>43613</v>
      </c>
      <c r="P87" s="50">
        <v>102.14</v>
      </c>
      <c r="Q87" s="50"/>
      <c r="R87" s="53">
        <f>IF(P87="","",T87*M87*LOOKUP(RIGHT($D$2,3),定数!$A$6:$A$13,定数!$B$6:$B$13))</f>
        <v>-61689.743443912645</v>
      </c>
      <c r="S87" s="53"/>
      <c r="T87" s="54">
        <f t="shared" si="12"/>
        <v>-96.999999999999886</v>
      </c>
      <c r="U87" s="54"/>
      <c r="V87" t="str">
        <f t="shared" si="11"/>
        <v/>
      </c>
      <c r="W87">
        <f t="shared" si="11"/>
        <v>1</v>
      </c>
      <c r="X87" s="37">
        <f t="shared" si="13"/>
        <v>2056324.7814637576</v>
      </c>
      <c r="Y87" s="38">
        <f t="shared" si="14"/>
        <v>0</v>
      </c>
    </row>
    <row r="88" spans="2:25" x14ac:dyDescent="0.15">
      <c r="B88" s="36">
        <v>80</v>
      </c>
      <c r="C88" s="49">
        <f t="shared" si="9"/>
        <v>1994635.038019845</v>
      </c>
      <c r="D88" s="49"/>
      <c r="E88" s="36"/>
      <c r="F88" s="8">
        <v>43675</v>
      </c>
      <c r="G88" s="36" t="s">
        <v>3</v>
      </c>
      <c r="H88" s="50">
        <v>97.8</v>
      </c>
      <c r="I88" s="50"/>
      <c r="J88" s="36">
        <v>39</v>
      </c>
      <c r="K88" s="51">
        <f t="shared" si="10"/>
        <v>59839.051140595351</v>
      </c>
      <c r="L88" s="52"/>
      <c r="M88" s="6">
        <f>IF(J88="","",(K88/J88)/LOOKUP(RIGHT($D$2,3),定数!$A$6:$A$13,定数!$B$6:$B$13))</f>
        <v>15.3433464463065</v>
      </c>
      <c r="N88" s="36"/>
      <c r="O88" s="8">
        <v>43675</v>
      </c>
      <c r="P88" s="50">
        <v>98.19</v>
      </c>
      <c r="Q88" s="50"/>
      <c r="R88" s="53">
        <f>IF(P88="","",T88*M88*LOOKUP(RIGHT($D$2,3),定数!$A$6:$A$13,定数!$B$6:$B$13))</f>
        <v>-59839.051140595438</v>
      </c>
      <c r="S88" s="53"/>
      <c r="T88" s="54">
        <f t="shared" si="12"/>
        <v>-39.000000000000057</v>
      </c>
      <c r="U88" s="54"/>
      <c r="V88" t="str">
        <f t="shared" si="11"/>
        <v/>
      </c>
      <c r="W88">
        <f t="shared" si="11"/>
        <v>2</v>
      </c>
      <c r="X88" s="37">
        <f t="shared" si="13"/>
        <v>2056324.7814637576</v>
      </c>
      <c r="Y88" s="38">
        <f t="shared" si="14"/>
        <v>2.9999999999999916E-2</v>
      </c>
    </row>
    <row r="89" spans="2:25" x14ac:dyDescent="0.15">
      <c r="B89" s="36">
        <v>81</v>
      </c>
      <c r="C89" s="49">
        <f t="shared" si="9"/>
        <v>1934795.9868792496</v>
      </c>
      <c r="D89" s="49"/>
      <c r="E89" s="36"/>
      <c r="F89" s="8">
        <v>43688</v>
      </c>
      <c r="G89" s="36" t="s">
        <v>3</v>
      </c>
      <c r="H89" s="50">
        <v>96.12</v>
      </c>
      <c r="I89" s="50"/>
      <c r="J89" s="36">
        <v>38</v>
      </c>
      <c r="K89" s="51">
        <f t="shared" si="10"/>
        <v>58043.879606377486</v>
      </c>
      <c r="L89" s="52"/>
      <c r="M89" s="6">
        <f>IF(J89="","",(K89/J89)/LOOKUP(RIGHT($D$2,3),定数!$A$6:$A$13,定数!$B$6:$B$13))</f>
        <v>15.274705159573022</v>
      </c>
      <c r="N89" s="36"/>
      <c r="O89" s="8">
        <v>43688</v>
      </c>
      <c r="P89" s="50">
        <v>96.5</v>
      </c>
      <c r="Q89" s="50"/>
      <c r="R89" s="53">
        <f>IF(P89="","",T89*M89*LOOKUP(RIGHT($D$2,3),定数!$A$6:$A$13,定数!$B$6:$B$13))</f>
        <v>-58043.879606376788</v>
      </c>
      <c r="S89" s="53"/>
      <c r="T89" s="54">
        <f t="shared" si="12"/>
        <v>-37.999999999999545</v>
      </c>
      <c r="U89" s="54"/>
      <c r="V89" t="str">
        <f t="shared" si="11"/>
        <v/>
      </c>
      <c r="W89">
        <f t="shared" si="11"/>
        <v>3</v>
      </c>
      <c r="X89" s="37">
        <f t="shared" si="13"/>
        <v>2056324.7814637576</v>
      </c>
      <c r="Y89" s="38">
        <f t="shared" si="14"/>
        <v>5.9100000000000041E-2</v>
      </c>
    </row>
    <row r="90" spans="2:25" x14ac:dyDescent="0.15">
      <c r="B90" s="36">
        <v>82</v>
      </c>
      <c r="C90" s="49">
        <f t="shared" si="9"/>
        <v>1876752.1072728727</v>
      </c>
      <c r="D90" s="49"/>
      <c r="E90" s="36"/>
      <c r="F90" s="8">
        <v>43711</v>
      </c>
      <c r="G90" s="36" t="s">
        <v>4</v>
      </c>
      <c r="H90" s="50">
        <v>99.68</v>
      </c>
      <c r="I90" s="50"/>
      <c r="J90" s="36">
        <v>52</v>
      </c>
      <c r="K90" s="51">
        <f t="shared" si="10"/>
        <v>56302.56321818618</v>
      </c>
      <c r="L90" s="52"/>
      <c r="M90" s="6">
        <f>IF(J90="","",(K90/J90)/LOOKUP(RIGHT($D$2,3),定数!$A$6:$A$13,定数!$B$6:$B$13))</f>
        <v>10.827416003497342</v>
      </c>
      <c r="N90" s="36"/>
      <c r="O90" s="8">
        <v>43714</v>
      </c>
      <c r="P90" s="50">
        <v>99.16</v>
      </c>
      <c r="Q90" s="50"/>
      <c r="R90" s="53">
        <f>IF(P90="","",T90*M90*LOOKUP(RIGHT($D$2,3),定数!$A$6:$A$13,定数!$B$6:$B$13))</f>
        <v>-56302.563218187286</v>
      </c>
      <c r="S90" s="53"/>
      <c r="T90" s="54">
        <f t="shared" si="12"/>
        <v>-52.000000000001023</v>
      </c>
      <c r="U90" s="54"/>
      <c r="V90" t="str">
        <f t="shared" si="11"/>
        <v/>
      </c>
      <c r="W90">
        <f t="shared" si="11"/>
        <v>4</v>
      </c>
      <c r="X90" s="37">
        <f t="shared" si="13"/>
        <v>2056324.7814637576</v>
      </c>
      <c r="Y90" s="38">
        <f t="shared" si="14"/>
        <v>8.732699999999971E-2</v>
      </c>
    </row>
    <row r="91" spans="2:25" x14ac:dyDescent="0.15">
      <c r="B91" s="36">
        <v>83</v>
      </c>
      <c r="C91" s="49">
        <f t="shared" si="9"/>
        <v>1820449.5440546854</v>
      </c>
      <c r="D91" s="49"/>
      <c r="E91" s="36"/>
      <c r="F91" s="8">
        <v>43732</v>
      </c>
      <c r="G91" s="36" t="s">
        <v>3</v>
      </c>
      <c r="H91" s="50">
        <v>98.72</v>
      </c>
      <c r="I91" s="50"/>
      <c r="J91" s="36">
        <v>29</v>
      </c>
      <c r="K91" s="51">
        <f t="shared" si="10"/>
        <v>54613.486321640557</v>
      </c>
      <c r="L91" s="52"/>
      <c r="M91" s="6">
        <f>IF(J91="","",(K91/J91)/LOOKUP(RIGHT($D$2,3),定数!$A$6:$A$13,定数!$B$6:$B$13))</f>
        <v>18.832236662634674</v>
      </c>
      <c r="N91" s="36"/>
      <c r="O91" s="8">
        <v>43733</v>
      </c>
      <c r="P91" s="50">
        <v>98.39</v>
      </c>
      <c r="Q91" s="50"/>
      <c r="R91" s="53">
        <f>IF(P91="","",T91*M91*LOOKUP(RIGHT($D$2,3),定数!$A$6:$A$13,定数!$B$6:$B$13))</f>
        <v>62146.380986694101</v>
      </c>
      <c r="S91" s="53"/>
      <c r="T91" s="54">
        <f t="shared" si="12"/>
        <v>32.999999999999829</v>
      </c>
      <c r="U91" s="54"/>
      <c r="V91" t="str">
        <f t="shared" ref="V91:W106" si="15">IF(S91&lt;&gt;"",IF(S91&lt;0,1+V90,0),"")</f>
        <v/>
      </c>
      <c r="W91">
        <f t="shared" si="15"/>
        <v>0</v>
      </c>
      <c r="X91" s="37">
        <f t="shared" si="13"/>
        <v>2056324.7814637576</v>
      </c>
      <c r="Y91" s="38">
        <f t="shared" si="14"/>
        <v>0.11470719000000029</v>
      </c>
    </row>
    <row r="92" spans="2:25" x14ac:dyDescent="0.15">
      <c r="B92" s="36">
        <v>84</v>
      </c>
      <c r="C92" s="49">
        <f t="shared" si="9"/>
        <v>1882595.9250413794</v>
      </c>
      <c r="D92" s="49"/>
      <c r="E92" s="36"/>
      <c r="F92" s="8">
        <v>43798</v>
      </c>
      <c r="G92" s="36" t="s">
        <v>4</v>
      </c>
      <c r="H92" s="50">
        <v>102.38</v>
      </c>
      <c r="I92" s="50"/>
      <c r="J92" s="36">
        <v>27</v>
      </c>
      <c r="K92" s="51">
        <f t="shared" si="10"/>
        <v>56477.87775124138</v>
      </c>
      <c r="L92" s="52"/>
      <c r="M92" s="6">
        <f>IF(J92="","",(K92/J92)/LOOKUP(RIGHT($D$2,3),定数!$A$6:$A$13,定数!$B$6:$B$13))</f>
        <v>20.917732500459771</v>
      </c>
      <c r="N92" s="36"/>
      <c r="O92" s="8">
        <v>43801</v>
      </c>
      <c r="P92" s="50">
        <v>102.69</v>
      </c>
      <c r="Q92" s="50"/>
      <c r="R92" s="53">
        <f>IF(P92="","",T92*M92*LOOKUP(RIGHT($D$2,3),定数!$A$6:$A$13,定数!$B$6:$B$13))</f>
        <v>64844.970751425761</v>
      </c>
      <c r="S92" s="53"/>
      <c r="T92" s="54">
        <f t="shared" si="12"/>
        <v>31.000000000000227</v>
      </c>
      <c r="U92" s="54"/>
      <c r="V92" t="str">
        <f t="shared" si="15"/>
        <v/>
      </c>
      <c r="W92">
        <f t="shared" si="15"/>
        <v>0</v>
      </c>
      <c r="X92" s="37">
        <f t="shared" si="13"/>
        <v>2056324.7814637576</v>
      </c>
      <c r="Y92" s="38">
        <f t="shared" si="14"/>
        <v>8.4485125106896986E-2</v>
      </c>
    </row>
    <row r="93" spans="2:25" x14ac:dyDescent="0.15">
      <c r="B93" s="36">
        <v>85</v>
      </c>
      <c r="C93" s="49">
        <f t="shared" si="9"/>
        <v>1947440.8957928051</v>
      </c>
      <c r="D93" s="49"/>
      <c r="E93" s="36">
        <v>2014</v>
      </c>
      <c r="F93" s="8">
        <v>43475</v>
      </c>
      <c r="G93" s="36" t="s">
        <v>4</v>
      </c>
      <c r="H93" s="50">
        <v>104.97</v>
      </c>
      <c r="I93" s="50"/>
      <c r="J93" s="36">
        <v>18</v>
      </c>
      <c r="K93" s="51">
        <f t="shared" si="10"/>
        <v>58423.226873784151</v>
      </c>
      <c r="L93" s="52"/>
      <c r="M93" s="6">
        <f>IF(J93="","",(K93/J93)/LOOKUP(RIGHT($D$2,3),定数!$A$6:$A$13,定数!$B$6:$B$13))</f>
        <v>32.457348263213419</v>
      </c>
      <c r="N93" s="36">
        <v>2014</v>
      </c>
      <c r="O93" s="8">
        <v>43475</v>
      </c>
      <c r="P93" s="50">
        <v>105.16</v>
      </c>
      <c r="Q93" s="50"/>
      <c r="R93" s="53">
        <f>IF(P93="","",T93*M93*LOOKUP(RIGHT($D$2,3),定数!$A$6:$A$13,定数!$B$6:$B$13))</f>
        <v>61668.961700104759</v>
      </c>
      <c r="S93" s="53"/>
      <c r="T93" s="54">
        <f t="shared" si="12"/>
        <v>18.999999999999773</v>
      </c>
      <c r="U93" s="54"/>
      <c r="V93" t="str">
        <f t="shared" si="15"/>
        <v/>
      </c>
      <c r="W93">
        <f t="shared" si="15"/>
        <v>0</v>
      </c>
      <c r="X93" s="37">
        <f t="shared" si="13"/>
        <v>2056324.7814637576</v>
      </c>
      <c r="Y93" s="38">
        <f t="shared" si="14"/>
        <v>5.2950723860578863E-2</v>
      </c>
    </row>
    <row r="94" spans="2:25" x14ac:dyDescent="0.15">
      <c r="B94" s="36">
        <v>86</v>
      </c>
      <c r="C94" s="49">
        <f t="shared" si="9"/>
        <v>2009109.8574929098</v>
      </c>
      <c r="D94" s="49"/>
      <c r="E94" s="36"/>
      <c r="F94" s="8">
        <v>43509</v>
      </c>
      <c r="G94" s="36" t="s">
        <v>3</v>
      </c>
      <c r="H94" s="50">
        <v>102.14</v>
      </c>
      <c r="I94" s="50"/>
      <c r="J94" s="36">
        <v>27</v>
      </c>
      <c r="K94" s="51">
        <f t="shared" si="10"/>
        <v>60273.295724787291</v>
      </c>
      <c r="L94" s="52"/>
      <c r="M94" s="6">
        <f>IF(J94="","",(K94/J94)/LOOKUP(RIGHT($D$2,3),定数!$A$6:$A$13,定数!$B$6:$B$13))</f>
        <v>22.32344286103233</v>
      </c>
      <c r="N94" s="36"/>
      <c r="O94" s="8">
        <v>43510</v>
      </c>
      <c r="P94" s="50">
        <v>101.83</v>
      </c>
      <c r="Q94" s="50"/>
      <c r="R94" s="53">
        <f>IF(P94="","",T94*M94*LOOKUP(RIGHT($D$2,3),定数!$A$6:$A$13,定数!$B$6:$B$13))</f>
        <v>69202.672869200731</v>
      </c>
      <c r="S94" s="53"/>
      <c r="T94" s="54">
        <f t="shared" si="12"/>
        <v>31.000000000000227</v>
      </c>
      <c r="U94" s="54"/>
      <c r="V94" t="str">
        <f t="shared" si="15"/>
        <v/>
      </c>
      <c r="W94">
        <f t="shared" si="15"/>
        <v>0</v>
      </c>
      <c r="X94" s="37">
        <f t="shared" si="13"/>
        <v>2056324.7814637576</v>
      </c>
      <c r="Y94" s="38">
        <f t="shared" si="14"/>
        <v>2.2960830116164233E-2</v>
      </c>
    </row>
    <row r="95" spans="2:25" x14ac:dyDescent="0.15">
      <c r="B95" s="36">
        <v>87</v>
      </c>
      <c r="C95" s="49">
        <f t="shared" si="9"/>
        <v>2078312.5303621106</v>
      </c>
      <c r="D95" s="49"/>
      <c r="E95" s="36"/>
      <c r="F95" s="8">
        <v>43534</v>
      </c>
      <c r="G95" s="36" t="s">
        <v>4</v>
      </c>
      <c r="H95" s="50">
        <v>103.4</v>
      </c>
      <c r="I95" s="50"/>
      <c r="J95" s="36">
        <v>26</v>
      </c>
      <c r="K95" s="51">
        <f t="shared" si="10"/>
        <v>62349.375910863317</v>
      </c>
      <c r="L95" s="52"/>
      <c r="M95" s="6">
        <f>IF(J95="","",(K95/J95)/LOOKUP(RIGHT($D$2,3),定数!$A$6:$A$13,定数!$B$6:$B$13))</f>
        <v>23.98052919648589</v>
      </c>
      <c r="N95" s="36"/>
      <c r="O95" s="8">
        <v>43535</v>
      </c>
      <c r="P95" s="50">
        <v>103.14</v>
      </c>
      <c r="Q95" s="50"/>
      <c r="R95" s="53">
        <f>IF(P95="","",T95*M95*LOOKUP(RIGHT($D$2,3),定数!$A$6:$A$13,定数!$B$6:$B$13))</f>
        <v>-62349.375910864532</v>
      </c>
      <c r="S95" s="53"/>
      <c r="T95" s="54">
        <f t="shared" si="12"/>
        <v>-26.000000000000512</v>
      </c>
      <c r="U95" s="54"/>
      <c r="V95" t="str">
        <f t="shared" si="15"/>
        <v/>
      </c>
      <c r="W95">
        <f t="shared" si="15"/>
        <v>1</v>
      </c>
      <c r="X95" s="37">
        <f t="shared" si="13"/>
        <v>2078312.5303621106</v>
      </c>
      <c r="Y95" s="38">
        <f t="shared" si="14"/>
        <v>0</v>
      </c>
    </row>
    <row r="96" spans="2:25" x14ac:dyDescent="0.15">
      <c r="B96" s="36">
        <v>88</v>
      </c>
      <c r="C96" s="49">
        <f t="shared" si="9"/>
        <v>2015963.1544512461</v>
      </c>
      <c r="D96" s="49"/>
      <c r="E96" s="36"/>
      <c r="F96" s="8">
        <v>43573</v>
      </c>
      <c r="G96" s="36" t="s">
        <v>4</v>
      </c>
      <c r="H96" s="50">
        <v>102.47</v>
      </c>
      <c r="I96" s="50"/>
      <c r="J96" s="36">
        <v>27</v>
      </c>
      <c r="K96" s="51">
        <f t="shared" si="10"/>
        <v>60478.894633537384</v>
      </c>
      <c r="L96" s="52"/>
      <c r="M96" s="6">
        <f>IF(J96="","",(K96/J96)/LOOKUP(RIGHT($D$2,3),定数!$A$6:$A$13,定数!$B$6:$B$13))</f>
        <v>22.399590605013845</v>
      </c>
      <c r="N96" s="36"/>
      <c r="O96" s="8">
        <v>43578</v>
      </c>
      <c r="P96" s="50">
        <v>102.2</v>
      </c>
      <c r="Q96" s="50"/>
      <c r="R96" s="53">
        <f>IF(P96="","",T96*M96*LOOKUP(RIGHT($D$2,3),定数!$A$6:$A$13,定数!$B$6:$B$13))</f>
        <v>-60478.894633536489</v>
      </c>
      <c r="S96" s="53"/>
      <c r="T96" s="54">
        <f t="shared" si="12"/>
        <v>-26.999999999999602</v>
      </c>
      <c r="U96" s="54"/>
      <c r="V96" t="str">
        <f t="shared" si="15"/>
        <v/>
      </c>
      <c r="W96">
        <f t="shared" si="15"/>
        <v>2</v>
      </c>
      <c r="X96" s="37">
        <f t="shared" si="13"/>
        <v>2078312.5303621106</v>
      </c>
      <c r="Y96" s="38">
        <f t="shared" si="14"/>
        <v>3.0000000000000582E-2</v>
      </c>
    </row>
    <row r="97" spans="2:25" x14ac:dyDescent="0.15">
      <c r="B97" s="36">
        <v>89</v>
      </c>
      <c r="C97" s="49">
        <f t="shared" si="9"/>
        <v>1955484.2598177097</v>
      </c>
      <c r="D97" s="49"/>
      <c r="E97" s="36"/>
      <c r="F97" s="8">
        <v>43634</v>
      </c>
      <c r="G97" s="36" t="s">
        <v>4</v>
      </c>
      <c r="H97" s="50">
        <v>102.23</v>
      </c>
      <c r="I97" s="50"/>
      <c r="J97" s="36">
        <v>19</v>
      </c>
      <c r="K97" s="51">
        <f t="shared" si="10"/>
        <v>58664.527794531292</v>
      </c>
      <c r="L97" s="52"/>
      <c r="M97" s="6">
        <f>IF(J97="","",(K97/J97)/LOOKUP(RIGHT($D$2,3),定数!$A$6:$A$13,定数!$B$6:$B$13))</f>
        <v>30.87606726027963</v>
      </c>
      <c r="N97" s="36"/>
      <c r="O97" s="8">
        <v>43634</v>
      </c>
      <c r="P97" s="50">
        <v>102.04</v>
      </c>
      <c r="Q97" s="50"/>
      <c r="R97" s="53">
        <f>IF(P97="","",T97*M97*LOOKUP(RIGHT($D$2,3),定数!$A$6:$A$13,定数!$B$6:$B$13))</f>
        <v>-58664.527794530593</v>
      </c>
      <c r="S97" s="53"/>
      <c r="T97" s="54">
        <f t="shared" si="12"/>
        <v>-18.999999999999773</v>
      </c>
      <c r="U97" s="54"/>
      <c r="V97" t="str">
        <f t="shared" si="15"/>
        <v/>
      </c>
      <c r="W97">
        <f t="shared" si="15"/>
        <v>3</v>
      </c>
      <c r="X97" s="37">
        <f t="shared" si="13"/>
        <v>2078312.5303621106</v>
      </c>
      <c r="Y97" s="38">
        <f t="shared" si="14"/>
        <v>5.9100000000000041E-2</v>
      </c>
    </row>
    <row r="98" spans="2:25" x14ac:dyDescent="0.15">
      <c r="B98" s="36">
        <v>90</v>
      </c>
      <c r="C98" s="49">
        <f t="shared" si="9"/>
        <v>1896819.7320231791</v>
      </c>
      <c r="D98" s="49"/>
      <c r="E98" s="36"/>
      <c r="F98" s="8">
        <v>43640</v>
      </c>
      <c r="G98" s="36" t="s">
        <v>3</v>
      </c>
      <c r="H98" s="50">
        <v>101.9</v>
      </c>
      <c r="I98" s="50"/>
      <c r="J98" s="36">
        <v>9</v>
      </c>
      <c r="K98" s="51">
        <f t="shared" si="10"/>
        <v>56904.591960695368</v>
      </c>
      <c r="L98" s="52"/>
      <c r="M98" s="6">
        <f>IF(J98="","",(K98/J98)/LOOKUP(RIGHT($D$2,3),定数!$A$6:$A$13,定数!$B$6:$B$13))</f>
        <v>63.22732440077263</v>
      </c>
      <c r="N98" s="36"/>
      <c r="O98" s="8">
        <v>43641</v>
      </c>
      <c r="P98" s="50">
        <v>101.81</v>
      </c>
      <c r="Q98" s="50"/>
      <c r="R98" s="53">
        <f>IF(P98="","",T98*M98*LOOKUP(RIGHT($D$2,3),定数!$A$6:$A$13,定数!$B$6:$B$13))</f>
        <v>56904.591960697522</v>
      </c>
      <c r="S98" s="53"/>
      <c r="T98" s="54">
        <f t="shared" si="12"/>
        <v>9.0000000000003411</v>
      </c>
      <c r="U98" s="54"/>
      <c r="V98" t="str">
        <f t="shared" si="15"/>
        <v/>
      </c>
      <c r="W98">
        <f t="shared" si="15"/>
        <v>0</v>
      </c>
      <c r="X98" s="37">
        <f t="shared" si="13"/>
        <v>2078312.5303621106</v>
      </c>
      <c r="Y98" s="38">
        <f t="shared" si="14"/>
        <v>8.732699999999971E-2</v>
      </c>
    </row>
    <row r="99" spans="2:25" x14ac:dyDescent="0.15">
      <c r="B99" s="36">
        <v>91</v>
      </c>
      <c r="C99" s="49">
        <f t="shared" si="9"/>
        <v>1953724.3239838765</v>
      </c>
      <c r="D99" s="49"/>
      <c r="E99" s="36"/>
      <c r="F99" s="8">
        <v>43657</v>
      </c>
      <c r="G99" s="36" t="s">
        <v>3</v>
      </c>
      <c r="H99" s="50">
        <v>101.28</v>
      </c>
      <c r="I99" s="50"/>
      <c r="J99" s="36">
        <v>10</v>
      </c>
      <c r="K99" s="51">
        <f t="shared" si="10"/>
        <v>58611.72971951629</v>
      </c>
      <c r="L99" s="52"/>
      <c r="M99" s="6">
        <f>IF(J99="","",(K99/J99)/LOOKUP(RIGHT($D$2,3),定数!$A$6:$A$13,定数!$B$6:$B$13))</f>
        <v>58.611729719516291</v>
      </c>
      <c r="N99" s="36"/>
      <c r="O99" s="8">
        <v>43657</v>
      </c>
      <c r="P99" s="50">
        <v>101.38</v>
      </c>
      <c r="Q99" s="50"/>
      <c r="R99" s="53">
        <f>IF(P99="","",T99*M99*LOOKUP(RIGHT($D$2,3),定数!$A$6:$A$13,定数!$B$6:$B$13))</f>
        <v>-58611.729719512958</v>
      </c>
      <c r="S99" s="53"/>
      <c r="T99" s="54">
        <f t="shared" si="12"/>
        <v>-9.9999999999994316</v>
      </c>
      <c r="U99" s="54"/>
      <c r="V99" t="str">
        <f t="shared" si="15"/>
        <v/>
      </c>
      <c r="W99">
        <f t="shared" si="15"/>
        <v>1</v>
      </c>
      <c r="X99" s="37">
        <f t="shared" si="13"/>
        <v>2078312.5303621106</v>
      </c>
      <c r="Y99" s="38">
        <f t="shared" si="14"/>
        <v>5.9946809999998796E-2</v>
      </c>
    </row>
    <row r="100" spans="2:25" x14ac:dyDescent="0.15">
      <c r="B100" s="36">
        <v>92</v>
      </c>
      <c r="C100" s="49">
        <f t="shared" si="9"/>
        <v>1895112.5942643636</v>
      </c>
      <c r="D100" s="49"/>
      <c r="E100" s="36"/>
      <c r="F100" s="8">
        <v>43669</v>
      </c>
      <c r="G100" s="36" t="s">
        <v>4</v>
      </c>
      <c r="H100" s="50">
        <v>101.56</v>
      </c>
      <c r="I100" s="50"/>
      <c r="J100" s="36">
        <v>11</v>
      </c>
      <c r="K100" s="51">
        <f t="shared" si="10"/>
        <v>56853.377827930904</v>
      </c>
      <c r="L100" s="52"/>
      <c r="M100" s="6">
        <f>IF(J100="","",(K100/J100)/LOOKUP(RIGHT($D$2,3),定数!$A$6:$A$13,定数!$B$6:$B$13))</f>
        <v>51.684888934482643</v>
      </c>
      <c r="N100" s="36"/>
      <c r="O100" s="8">
        <v>43670</v>
      </c>
      <c r="P100" s="50">
        <v>101.45</v>
      </c>
      <c r="Q100" s="50"/>
      <c r="R100" s="53">
        <f>IF(P100="","",T100*M100*LOOKUP(RIGHT($D$2,3),定数!$A$6:$A$13,定数!$B$6:$B$13))</f>
        <v>-56853.377827930613</v>
      </c>
      <c r="S100" s="53"/>
      <c r="T100" s="54">
        <f t="shared" si="12"/>
        <v>-10.999999999999943</v>
      </c>
      <c r="U100" s="54"/>
      <c r="V100" t="str">
        <f t="shared" si="15"/>
        <v/>
      </c>
      <c r="W100">
        <f t="shared" si="15"/>
        <v>2</v>
      </c>
      <c r="X100" s="37">
        <f t="shared" si="13"/>
        <v>2078312.5303621106</v>
      </c>
      <c r="Y100" s="38">
        <f t="shared" si="14"/>
        <v>8.8148405699997157E-2</v>
      </c>
    </row>
    <row r="101" spans="2:25" x14ac:dyDescent="0.15">
      <c r="B101" s="36">
        <v>93</v>
      </c>
      <c r="C101" s="49">
        <f t="shared" si="9"/>
        <v>1838259.2164364331</v>
      </c>
      <c r="D101" s="49"/>
      <c r="E101" s="36"/>
      <c r="F101" s="8">
        <v>43671</v>
      </c>
      <c r="G101" s="36" t="s">
        <v>4</v>
      </c>
      <c r="H101" s="50">
        <v>101.85</v>
      </c>
      <c r="I101" s="50"/>
      <c r="J101" s="36">
        <v>14</v>
      </c>
      <c r="K101" s="51">
        <f t="shared" si="10"/>
        <v>55147.776493092992</v>
      </c>
      <c r="L101" s="52"/>
      <c r="M101" s="6">
        <f>IF(J101="","",(K101/J101)/LOOKUP(RIGHT($D$2,3),定数!$A$6:$A$13,定数!$B$6:$B$13))</f>
        <v>39.391268923637853</v>
      </c>
      <c r="N101" s="36"/>
      <c r="O101" s="8">
        <v>43671</v>
      </c>
      <c r="P101" s="50">
        <v>101.71</v>
      </c>
      <c r="Q101" s="50"/>
      <c r="R101" s="53">
        <f>IF(P101="","",T101*M101*LOOKUP(RIGHT($D$2,3),定数!$A$6:$A$13,定数!$B$6:$B$13))</f>
        <v>-55147.776493093217</v>
      </c>
      <c r="S101" s="53"/>
      <c r="T101" s="54">
        <f t="shared" si="12"/>
        <v>-14.000000000000057</v>
      </c>
      <c r="U101" s="54"/>
      <c r="V101" t="str">
        <f t="shared" si="15"/>
        <v/>
      </c>
      <c r="W101">
        <f t="shared" si="15"/>
        <v>3</v>
      </c>
      <c r="X101" s="37">
        <f t="shared" si="13"/>
        <v>2078312.5303621106</v>
      </c>
      <c r="Y101" s="38">
        <f t="shared" si="14"/>
        <v>0.11550395352899701</v>
      </c>
    </row>
    <row r="102" spans="2:25" x14ac:dyDescent="0.15">
      <c r="B102" s="36">
        <v>94</v>
      </c>
      <c r="C102" s="49">
        <f t="shared" si="9"/>
        <v>1783111.4399433399</v>
      </c>
      <c r="D102" s="49"/>
      <c r="E102" s="36"/>
      <c r="F102" s="8">
        <v>43682</v>
      </c>
      <c r="G102" s="36" t="s">
        <v>3</v>
      </c>
      <c r="H102" s="50">
        <v>102.53</v>
      </c>
      <c r="I102" s="50"/>
      <c r="J102" s="36">
        <v>12</v>
      </c>
      <c r="K102" s="51">
        <f t="shared" si="10"/>
        <v>53493.343198300194</v>
      </c>
      <c r="L102" s="52"/>
      <c r="M102" s="6">
        <f>IF(J102="","",(K102/J102)/LOOKUP(RIGHT($D$2,3),定数!$A$6:$A$13,定数!$B$6:$B$13))</f>
        <v>44.577785998583494</v>
      </c>
      <c r="N102" s="36"/>
      <c r="O102" s="8">
        <v>43683</v>
      </c>
      <c r="P102" s="50">
        <v>102.41</v>
      </c>
      <c r="Q102" s="50"/>
      <c r="R102" s="53">
        <f>IF(P102="","",T102*M102*LOOKUP(RIGHT($D$2,3),定数!$A$6:$A$13,定数!$B$6:$B$13))</f>
        <v>53493.343198302216</v>
      </c>
      <c r="S102" s="53"/>
      <c r="T102" s="54">
        <f t="shared" si="12"/>
        <v>12.000000000000455</v>
      </c>
      <c r="U102" s="54"/>
      <c r="V102" t="str">
        <f t="shared" si="15"/>
        <v/>
      </c>
      <c r="W102">
        <f t="shared" si="15"/>
        <v>0</v>
      </c>
      <c r="X102" s="37">
        <f t="shared" si="13"/>
        <v>2078312.5303621106</v>
      </c>
      <c r="Y102" s="38">
        <f t="shared" si="14"/>
        <v>0.14203883492312719</v>
      </c>
    </row>
    <row r="103" spans="2:25" x14ac:dyDescent="0.15">
      <c r="B103" s="36">
        <v>95</v>
      </c>
      <c r="C103" s="49">
        <f t="shared" si="9"/>
        <v>1836604.7831416421</v>
      </c>
      <c r="D103" s="49"/>
      <c r="E103" s="36"/>
      <c r="F103" s="8">
        <v>43690</v>
      </c>
      <c r="G103" s="36" t="s">
        <v>4</v>
      </c>
      <c r="H103" s="50">
        <v>102.33</v>
      </c>
      <c r="I103" s="50"/>
      <c r="J103" s="36">
        <v>12</v>
      </c>
      <c r="K103" s="51">
        <f t="shared" si="10"/>
        <v>55098.143494249263</v>
      </c>
      <c r="L103" s="52"/>
      <c r="M103" s="6">
        <f>IF(J103="","",(K103/J103)/LOOKUP(RIGHT($D$2,3),定数!$A$6:$A$13,定数!$B$6:$B$13))</f>
        <v>45.915119578541052</v>
      </c>
      <c r="N103" s="36"/>
      <c r="O103" s="8">
        <v>43690</v>
      </c>
      <c r="P103" s="50">
        <v>102.44</v>
      </c>
      <c r="Q103" s="50"/>
      <c r="R103" s="53">
        <f>IF(P103="","",T103*M103*LOOKUP(RIGHT($D$2,3),定数!$A$6:$A$13,定数!$B$6:$B$13))</f>
        <v>50506.631536394896</v>
      </c>
      <c r="S103" s="53"/>
      <c r="T103" s="54">
        <f t="shared" si="12"/>
        <v>10.999999999999943</v>
      </c>
      <c r="U103" s="54"/>
      <c r="V103" t="str">
        <f t="shared" si="15"/>
        <v/>
      </c>
      <c r="W103">
        <f t="shared" si="15"/>
        <v>0</v>
      </c>
      <c r="X103" s="37">
        <f t="shared" si="13"/>
        <v>2078312.5303621106</v>
      </c>
      <c r="Y103" s="38">
        <f t="shared" si="14"/>
        <v>0.11629999997082008</v>
      </c>
    </row>
    <row r="104" spans="2:25" x14ac:dyDescent="0.15">
      <c r="B104" s="36">
        <v>96</v>
      </c>
      <c r="C104" s="49">
        <f t="shared" si="9"/>
        <v>1887111.4146780369</v>
      </c>
      <c r="D104" s="49"/>
      <c r="E104" s="36"/>
      <c r="F104" s="8">
        <v>43691</v>
      </c>
      <c r="G104" s="36" t="s">
        <v>4</v>
      </c>
      <c r="H104" s="50">
        <v>102.48</v>
      </c>
      <c r="I104" s="50"/>
      <c r="J104" s="36">
        <v>19</v>
      </c>
      <c r="K104" s="51">
        <f t="shared" si="10"/>
        <v>56613.342440341105</v>
      </c>
      <c r="L104" s="52"/>
      <c r="M104" s="6">
        <f>IF(J104="","",(K104/J104)/LOOKUP(RIGHT($D$2,3),定数!$A$6:$A$13,定数!$B$6:$B$13))</f>
        <v>29.796496021232159</v>
      </c>
      <c r="N104" s="36"/>
      <c r="O104" s="8">
        <v>43692</v>
      </c>
      <c r="P104" s="50">
        <v>102.68</v>
      </c>
      <c r="Q104" s="50"/>
      <c r="R104" s="53">
        <f>IF(P104="","",T104*M104*LOOKUP(RIGHT($D$2,3),定数!$A$6:$A$13,定数!$B$6:$B$13))</f>
        <v>59592.992042465165</v>
      </c>
      <c r="S104" s="53"/>
      <c r="T104" s="54">
        <f t="shared" si="12"/>
        <v>20.000000000000284</v>
      </c>
      <c r="U104" s="54"/>
      <c r="V104" t="str">
        <f t="shared" si="15"/>
        <v/>
      </c>
      <c r="W104">
        <f t="shared" si="15"/>
        <v>0</v>
      </c>
      <c r="X104" s="37">
        <f t="shared" si="13"/>
        <v>2078312.5303621106</v>
      </c>
      <c r="Y104" s="38">
        <f t="shared" si="14"/>
        <v>9.199824997001782E-2</v>
      </c>
    </row>
    <row r="105" spans="2:25" x14ac:dyDescent="0.15">
      <c r="B105" s="36">
        <v>97</v>
      </c>
      <c r="C105" s="49">
        <f t="shared" si="9"/>
        <v>1946704.4067205021</v>
      </c>
      <c r="D105" s="49"/>
      <c r="E105" s="36"/>
      <c r="F105" s="8">
        <v>43732</v>
      </c>
      <c r="G105" s="36" t="s">
        <v>3</v>
      </c>
      <c r="H105" s="50">
        <v>108.53</v>
      </c>
      <c r="I105" s="50"/>
      <c r="J105" s="36">
        <v>26</v>
      </c>
      <c r="K105" s="51">
        <f t="shared" si="10"/>
        <v>58401.132201615059</v>
      </c>
      <c r="L105" s="52"/>
      <c r="M105" s="6">
        <f>IF(J105="","",(K105/J105)/LOOKUP(RIGHT($D$2,3),定数!$A$6:$A$13,定数!$B$6:$B$13))</f>
        <v>22.4619739236981</v>
      </c>
      <c r="N105" s="36"/>
      <c r="O105" s="8">
        <v>43732</v>
      </c>
      <c r="P105" s="50">
        <v>108.79</v>
      </c>
      <c r="Q105" s="50"/>
      <c r="R105" s="53">
        <f>IF(P105="","",T105*M105*LOOKUP(RIGHT($D$2,3),定数!$A$6:$A$13,定数!$B$6:$B$13))</f>
        <v>-58401.132201616216</v>
      </c>
      <c r="S105" s="53"/>
      <c r="T105" s="54">
        <f t="shared" si="12"/>
        <v>-26.000000000000512</v>
      </c>
      <c r="U105" s="54"/>
      <c r="V105" t="str">
        <f t="shared" si="15"/>
        <v/>
      </c>
      <c r="W105">
        <f t="shared" si="15"/>
        <v>1</v>
      </c>
      <c r="X105" s="37">
        <f t="shared" si="13"/>
        <v>2078312.5303621106</v>
      </c>
      <c r="Y105" s="38">
        <f t="shared" si="14"/>
        <v>6.3324510495386344E-2</v>
      </c>
    </row>
    <row r="106" spans="2:25" x14ac:dyDescent="0.15">
      <c r="B106" s="36">
        <v>98</v>
      </c>
      <c r="C106" s="49">
        <f t="shared" si="9"/>
        <v>1888303.2745188859</v>
      </c>
      <c r="D106" s="49"/>
      <c r="E106" s="36"/>
      <c r="F106" s="8">
        <v>43737</v>
      </c>
      <c r="G106" s="36" t="s">
        <v>4</v>
      </c>
      <c r="H106" s="50">
        <v>109.47</v>
      </c>
      <c r="I106" s="50"/>
      <c r="J106" s="36">
        <v>35</v>
      </c>
      <c r="K106" s="51">
        <f t="shared" si="10"/>
        <v>56649.098235566576</v>
      </c>
      <c r="L106" s="52"/>
      <c r="M106" s="6">
        <f>IF(J106="","",(K106/J106)/LOOKUP(RIGHT($D$2,3),定数!$A$6:$A$13,定数!$B$6:$B$13))</f>
        <v>16.185456638733307</v>
      </c>
      <c r="N106" s="36"/>
      <c r="O106" s="8">
        <v>43738</v>
      </c>
      <c r="P106" s="50">
        <v>109.87</v>
      </c>
      <c r="Q106" s="50"/>
      <c r="R106" s="53">
        <f>IF(P106="","",T106*M106*LOOKUP(RIGHT($D$2,3),定数!$A$6:$A$13,定数!$B$6:$B$13))</f>
        <v>64741.826554934145</v>
      </c>
      <c r="S106" s="53"/>
      <c r="T106" s="54">
        <f t="shared" si="12"/>
        <v>40.000000000000568</v>
      </c>
      <c r="U106" s="54"/>
      <c r="V106" t="str">
        <f t="shared" si="15"/>
        <v/>
      </c>
      <c r="W106">
        <f t="shared" si="15"/>
        <v>0</v>
      </c>
      <c r="X106" s="37">
        <f t="shared" si="13"/>
        <v>2078312.5303621106</v>
      </c>
      <c r="Y106" s="38">
        <f t="shared" si="14"/>
        <v>9.1424775180525386E-2</v>
      </c>
    </row>
    <row r="107" spans="2:25" x14ac:dyDescent="0.15">
      <c r="B107" s="36">
        <v>99</v>
      </c>
      <c r="C107" s="49">
        <f t="shared" si="9"/>
        <v>1953045.1010738201</v>
      </c>
      <c r="D107" s="49"/>
      <c r="E107" s="36"/>
      <c r="F107" s="8">
        <v>43748</v>
      </c>
      <c r="G107" s="36" t="s">
        <v>3</v>
      </c>
      <c r="H107" s="50">
        <v>107.72</v>
      </c>
      <c r="I107" s="50"/>
      <c r="J107" s="36">
        <v>35</v>
      </c>
      <c r="K107" s="51">
        <f t="shared" si="10"/>
        <v>58591.353032214603</v>
      </c>
      <c r="L107" s="52"/>
      <c r="M107" s="6">
        <f>IF(J107="","",(K107/J107)/LOOKUP(RIGHT($D$2,3),定数!$A$6:$A$13,定数!$B$6:$B$13))</f>
        <v>16.740386580632745</v>
      </c>
      <c r="N107" s="36"/>
      <c r="O107" s="8">
        <v>43750</v>
      </c>
      <c r="P107" s="50">
        <v>107.32</v>
      </c>
      <c r="Q107" s="50"/>
      <c r="R107" s="53">
        <f>IF(P107="","",T107*M107*LOOKUP(RIGHT($D$2,3),定数!$A$6:$A$13,定数!$B$6:$B$13))</f>
        <v>66961.54632253194</v>
      </c>
      <c r="S107" s="53"/>
      <c r="T107" s="54">
        <f t="shared" si="12"/>
        <v>40.000000000000568</v>
      </c>
      <c r="U107" s="54"/>
      <c r="V107" t="str">
        <f>IF(S107&lt;&gt;"",IF(S107&lt;0,1+V106,0),"")</f>
        <v/>
      </c>
      <c r="W107">
        <f>IF(T107&lt;&gt;"",IF(T107&lt;0,1+W106,0),"")</f>
        <v>0</v>
      </c>
      <c r="X107" s="37">
        <f t="shared" si="13"/>
        <v>2078312.5303621106</v>
      </c>
      <c r="Y107" s="38">
        <f t="shared" si="14"/>
        <v>6.0273624615285737E-2</v>
      </c>
    </row>
    <row r="108" spans="2:25" x14ac:dyDescent="0.15">
      <c r="B108" s="36">
        <v>100</v>
      </c>
      <c r="C108" s="49">
        <f t="shared" si="9"/>
        <v>2020006.6473963521</v>
      </c>
      <c r="D108" s="49"/>
      <c r="E108" s="36"/>
      <c r="F108" s="8">
        <v>43767</v>
      </c>
      <c r="G108" s="36" t="s">
        <v>4</v>
      </c>
      <c r="H108" s="50">
        <v>108.17</v>
      </c>
      <c r="I108" s="50"/>
      <c r="J108" s="36">
        <v>17</v>
      </c>
      <c r="K108" s="51">
        <f t="shared" si="10"/>
        <v>60600.19942189056</v>
      </c>
      <c r="L108" s="52"/>
      <c r="M108" s="6">
        <f>IF(J108="","",(K108/J108)/LOOKUP(RIGHT($D$2,3),定数!$A$6:$A$13,定数!$B$6:$B$13))</f>
        <v>35.64717613052386</v>
      </c>
      <c r="N108" s="36"/>
      <c r="O108" s="8">
        <v>43767</v>
      </c>
      <c r="P108" s="50">
        <v>108.36</v>
      </c>
      <c r="Q108" s="50"/>
      <c r="R108" s="53">
        <f>IF(P108="","",T108*M108*LOOKUP(RIGHT($D$2,3),定数!$A$6:$A$13,定数!$B$6:$B$13))</f>
        <v>67729.63464799452</v>
      </c>
      <c r="S108" s="53"/>
      <c r="T108" s="54">
        <f t="shared" si="12"/>
        <v>18.999999999999773</v>
      </c>
      <c r="U108" s="54"/>
      <c r="V108" t="str">
        <f>IF(S108&lt;&gt;"",IF(S108&lt;0,1+V107,0),"")</f>
        <v/>
      </c>
      <c r="W108">
        <f>IF(T108&lt;&gt;"",IF(T108&lt;0,1+W107,0),"")</f>
        <v>0</v>
      </c>
      <c r="X108" s="37">
        <f t="shared" si="13"/>
        <v>2078312.5303621106</v>
      </c>
      <c r="Y108" s="38">
        <f t="shared" si="14"/>
        <v>2.8054434602095002E-2</v>
      </c>
    </row>
    <row r="109" spans="2:25" x14ac:dyDescent="0.15">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xr:uid="{00000000-0002-0000-0100-000000000000}">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9B30-6560-4798-BC2A-8D8CFBB52DDD}">
  <dimension ref="B2:Y109"/>
  <sheetViews>
    <sheetView zoomScale="115" zoomScaleNormal="115" workbookViewId="0">
      <pane ySplit="8" topLeftCell="A9" activePane="bottomLeft" state="frozen"/>
      <selection pane="bottomLeft" activeCell="P12" sqref="P12:Q12"/>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75" t="s">
        <v>5</v>
      </c>
      <c r="C2" s="75"/>
      <c r="D2" s="86" t="s">
        <v>59</v>
      </c>
      <c r="E2" s="86"/>
      <c r="F2" s="75" t="s">
        <v>6</v>
      </c>
      <c r="G2" s="75"/>
      <c r="H2" s="78" t="s">
        <v>155</v>
      </c>
      <c r="I2" s="78"/>
      <c r="J2" s="75" t="s">
        <v>7</v>
      </c>
      <c r="K2" s="75"/>
      <c r="L2" s="85">
        <v>1000000</v>
      </c>
      <c r="M2" s="86"/>
      <c r="N2" s="75" t="s">
        <v>8</v>
      </c>
      <c r="O2" s="75"/>
      <c r="P2" s="80">
        <f>SUM(L2,D4)</f>
        <v>1969490.6101661134</v>
      </c>
      <c r="Q2" s="78"/>
      <c r="R2" s="1"/>
      <c r="S2" s="1"/>
      <c r="T2" s="1"/>
    </row>
    <row r="3" spans="2:25" ht="57" customHeight="1" x14ac:dyDescent="0.15">
      <c r="B3" s="75" t="s">
        <v>9</v>
      </c>
      <c r="C3" s="75"/>
      <c r="D3" s="87" t="s">
        <v>38</v>
      </c>
      <c r="E3" s="87"/>
      <c r="F3" s="87"/>
      <c r="G3" s="87"/>
      <c r="H3" s="87"/>
      <c r="I3" s="87"/>
      <c r="J3" s="75" t="s">
        <v>10</v>
      </c>
      <c r="K3" s="75"/>
      <c r="L3" s="87" t="s">
        <v>156</v>
      </c>
      <c r="M3" s="88"/>
      <c r="N3" s="88"/>
      <c r="O3" s="88"/>
      <c r="P3" s="88"/>
      <c r="Q3" s="88"/>
      <c r="R3" s="1"/>
      <c r="S3" s="1"/>
    </row>
    <row r="4" spans="2:25" x14ac:dyDescent="0.15">
      <c r="B4" s="75" t="s">
        <v>11</v>
      </c>
      <c r="C4" s="75"/>
      <c r="D4" s="76">
        <f>SUM($R$9:$S$993)</f>
        <v>969490.61016611347</v>
      </c>
      <c r="E4" s="76"/>
      <c r="F4" s="75" t="s">
        <v>12</v>
      </c>
      <c r="G4" s="75"/>
      <c r="H4" s="77">
        <f>SUM($T$9:$U$108)</f>
        <v>243.99999999999267</v>
      </c>
      <c r="I4" s="78"/>
      <c r="J4" s="79"/>
      <c r="K4" s="79"/>
      <c r="L4" s="80"/>
      <c r="M4" s="80"/>
      <c r="N4" s="79" t="s">
        <v>58</v>
      </c>
      <c r="O4" s="79"/>
      <c r="P4" s="81">
        <f>MAX(Y:Y)</f>
        <v>0.14126597430000198</v>
      </c>
      <c r="Q4" s="81"/>
      <c r="R4" s="1"/>
      <c r="S4" s="1"/>
      <c r="T4" s="1"/>
    </row>
    <row r="5" spans="2:25" x14ac:dyDescent="0.15">
      <c r="B5" s="45" t="s">
        <v>15</v>
      </c>
      <c r="C5" s="43">
        <f>COUNTIF($R$9:$R$990,"&gt;0")</f>
        <v>54</v>
      </c>
      <c r="D5" s="42" t="s">
        <v>16</v>
      </c>
      <c r="E5" s="15">
        <f>COUNTIF($R$9:$R$990,"&lt;0")</f>
        <v>46</v>
      </c>
      <c r="F5" s="42" t="s">
        <v>17</v>
      </c>
      <c r="G5" s="43">
        <f>COUNTIF($R$9:$R$990,"=0")</f>
        <v>0</v>
      </c>
      <c r="H5" s="42" t="s">
        <v>18</v>
      </c>
      <c r="I5" s="44">
        <f>C5/SUM(C5,E5,G5)</f>
        <v>0.54</v>
      </c>
      <c r="J5" s="82" t="s">
        <v>19</v>
      </c>
      <c r="K5" s="75"/>
      <c r="L5" s="83">
        <f>MAX(V9:V993)</f>
        <v>2</v>
      </c>
      <c r="M5" s="84"/>
      <c r="N5" s="17" t="s">
        <v>20</v>
      </c>
      <c r="O5" s="9"/>
      <c r="P5" s="83">
        <f>MAX(W9:W993)</f>
        <v>5</v>
      </c>
      <c r="Q5" s="84"/>
      <c r="R5" s="1"/>
      <c r="S5" s="1"/>
      <c r="T5" s="1"/>
    </row>
    <row r="6" spans="2:25" x14ac:dyDescent="0.15">
      <c r="B6" s="11"/>
      <c r="C6" s="13"/>
      <c r="D6" s="14"/>
      <c r="E6" s="10"/>
      <c r="F6" s="11"/>
      <c r="G6" s="10"/>
      <c r="H6" s="11"/>
      <c r="I6" s="16"/>
      <c r="J6" s="11"/>
      <c r="K6" s="11"/>
      <c r="L6" s="10"/>
      <c r="M6" s="10"/>
      <c r="N6" s="12"/>
      <c r="O6" s="12"/>
      <c r="P6" s="10"/>
      <c r="Q6" s="46"/>
      <c r="R6" s="1"/>
      <c r="S6" s="1"/>
      <c r="T6" s="1"/>
    </row>
    <row r="7" spans="2:25" x14ac:dyDescent="0.15">
      <c r="B7" s="55" t="s">
        <v>21</v>
      </c>
      <c r="C7" s="57" t="s">
        <v>22</v>
      </c>
      <c r="D7" s="58"/>
      <c r="E7" s="61" t="s">
        <v>23</v>
      </c>
      <c r="F7" s="62"/>
      <c r="G7" s="62"/>
      <c r="H7" s="62"/>
      <c r="I7" s="63"/>
      <c r="J7" s="64" t="s">
        <v>24</v>
      </c>
      <c r="K7" s="65"/>
      <c r="L7" s="66"/>
      <c r="M7" s="67" t="s">
        <v>25</v>
      </c>
      <c r="N7" s="68" t="s">
        <v>26</v>
      </c>
      <c r="O7" s="69"/>
      <c r="P7" s="69"/>
      <c r="Q7" s="70"/>
      <c r="R7" s="71" t="s">
        <v>27</v>
      </c>
      <c r="S7" s="71"/>
      <c r="T7" s="71"/>
      <c r="U7" s="71"/>
    </row>
    <row r="8" spans="2:25" x14ac:dyDescent="0.15">
      <c r="B8" s="56"/>
      <c r="C8" s="59"/>
      <c r="D8" s="60"/>
      <c r="E8" s="18" t="s">
        <v>28</v>
      </c>
      <c r="F8" s="18" t="s">
        <v>29</v>
      </c>
      <c r="G8" s="18" t="s">
        <v>30</v>
      </c>
      <c r="H8" s="72" t="s">
        <v>31</v>
      </c>
      <c r="I8" s="63"/>
      <c r="J8" s="4" t="s">
        <v>32</v>
      </c>
      <c r="K8" s="73" t="s">
        <v>33</v>
      </c>
      <c r="L8" s="66"/>
      <c r="M8" s="67"/>
      <c r="N8" s="5" t="s">
        <v>28</v>
      </c>
      <c r="O8" s="5" t="s">
        <v>29</v>
      </c>
      <c r="P8" s="74" t="s">
        <v>31</v>
      </c>
      <c r="Q8" s="70"/>
      <c r="R8" s="71" t="s">
        <v>34</v>
      </c>
      <c r="S8" s="71"/>
      <c r="T8" s="71" t="s">
        <v>32</v>
      </c>
      <c r="U8" s="71"/>
      <c r="Y8" t="s">
        <v>57</v>
      </c>
    </row>
    <row r="9" spans="2:25" x14ac:dyDescent="0.15">
      <c r="B9" s="47">
        <v>1</v>
      </c>
      <c r="C9" s="49">
        <f>L2</f>
        <v>1000000</v>
      </c>
      <c r="D9" s="49"/>
      <c r="E9" s="47">
        <v>2010</v>
      </c>
      <c r="F9" s="8">
        <v>43501</v>
      </c>
      <c r="G9" s="47" t="s">
        <v>3</v>
      </c>
      <c r="H9" s="50">
        <v>89.04</v>
      </c>
      <c r="I9" s="50"/>
      <c r="J9" s="47">
        <v>83</v>
      </c>
      <c r="K9" s="49">
        <f>IF(J9="","",C9*0.03)</f>
        <v>30000</v>
      </c>
      <c r="L9" s="49"/>
      <c r="M9" s="6">
        <f>IF(J9="","",(K9/J9)/LOOKUP(RIGHT($D$2,3),定数!$A$6:$A$13,定数!$B$6:$B$13))</f>
        <v>3.6144578313253009</v>
      </c>
      <c r="N9" s="47">
        <v>2017</v>
      </c>
      <c r="O9" s="8">
        <v>43505</v>
      </c>
      <c r="P9" s="50">
        <v>89.87</v>
      </c>
      <c r="Q9" s="50"/>
      <c r="R9" s="53">
        <f>IF(P9="","",T9*M9*LOOKUP(RIGHT($D$2,3),定数!$A$6:$A$13,定数!$B$6:$B$13))</f>
        <v>-29999.999999999938</v>
      </c>
      <c r="S9" s="53"/>
      <c r="T9" s="54">
        <f>IF(P9="","",IF(G9="買",(P9-H9),(H9-P9))*IF(RIGHT($D$2,3)="JPY",100,10000))</f>
        <v>-82.999999999999829</v>
      </c>
      <c r="U9" s="54"/>
      <c r="V9" s="1">
        <f>IF(T9&lt;&gt;"",IF(T9&gt;0,1+V8,0),"")</f>
        <v>0</v>
      </c>
      <c r="W9">
        <f>IF(T9&lt;&gt;"",IF(T9&lt;0,1+W8,0),"")</f>
        <v>1</v>
      </c>
    </row>
    <row r="10" spans="2:25" x14ac:dyDescent="0.15">
      <c r="B10" s="47">
        <v>2</v>
      </c>
      <c r="C10" s="49">
        <f t="shared" ref="C10:C73" si="0">IF(R9="","",C9+R9)</f>
        <v>970000.00000000012</v>
      </c>
      <c r="D10" s="49"/>
      <c r="E10" s="47"/>
      <c r="F10" s="8">
        <v>43508</v>
      </c>
      <c r="G10" s="47" t="s">
        <v>4</v>
      </c>
      <c r="H10" s="50">
        <v>90.29</v>
      </c>
      <c r="I10" s="50"/>
      <c r="J10" s="47">
        <v>70</v>
      </c>
      <c r="K10" s="51">
        <f>IF(J10="","",C10*0.03)</f>
        <v>29100.000000000004</v>
      </c>
      <c r="L10" s="52"/>
      <c r="M10" s="6">
        <f>IF(J10="","",(K10/J10)/LOOKUP(RIGHT($D$2,3),定数!$A$6:$A$13,定数!$B$6:$B$13))</f>
        <v>4.1571428571428575</v>
      </c>
      <c r="N10" s="47"/>
      <c r="O10" s="8">
        <v>43513</v>
      </c>
      <c r="P10" s="50">
        <v>91.29</v>
      </c>
      <c r="Q10" s="50"/>
      <c r="R10" s="53">
        <f>IF(P10="","",T10*M10*LOOKUP(RIGHT($D$2,3),定数!$A$6:$A$13,定数!$B$6:$B$13))</f>
        <v>41571.428571428572</v>
      </c>
      <c r="S10" s="53"/>
      <c r="T10" s="54">
        <f>IF(P10="","",IF(G10="買",(P10-H10),(H10-P10))*IF(RIGHT($D$2,3)="JPY",100,10000))</f>
        <v>100</v>
      </c>
      <c r="U10" s="54"/>
      <c r="V10" s="22">
        <f t="shared" ref="V10:V22" si="1">IF(T10&lt;&gt;"",IF(T10&gt;0,1+V9,0),"")</f>
        <v>1</v>
      </c>
      <c r="W10">
        <f t="shared" ref="W10:W73" si="2">IF(T10&lt;&gt;"",IF(T10&lt;0,1+W9,0),"")</f>
        <v>0</v>
      </c>
      <c r="X10" s="37">
        <f>IF(C10&lt;&gt;"",MAX(C10,C9),"")</f>
        <v>1000000</v>
      </c>
    </row>
    <row r="11" spans="2:25" x14ac:dyDescent="0.15">
      <c r="B11" s="47">
        <v>3</v>
      </c>
      <c r="C11" s="49">
        <f t="shared" si="0"/>
        <v>1011571.4285714286</v>
      </c>
      <c r="D11" s="49"/>
      <c r="E11" s="47"/>
      <c r="F11" s="8">
        <v>43527</v>
      </c>
      <c r="G11" s="47" t="s">
        <v>3</v>
      </c>
      <c r="H11" s="50">
        <v>88.64</v>
      </c>
      <c r="I11" s="50"/>
      <c r="J11" s="47">
        <v>36</v>
      </c>
      <c r="K11" s="51">
        <f t="shared" ref="K11:K74" si="3">IF(J11="","",C11*0.03)</f>
        <v>30347.142857142859</v>
      </c>
      <c r="L11" s="52"/>
      <c r="M11" s="6">
        <f>IF(J11="","",(K11/J11)/LOOKUP(RIGHT($D$2,3),定数!$A$6:$A$13,定数!$B$6:$B$13))</f>
        <v>8.4297619047619055</v>
      </c>
      <c r="N11" s="47"/>
      <c r="O11" s="8">
        <v>43527</v>
      </c>
      <c r="P11" s="50">
        <v>88.15</v>
      </c>
      <c r="Q11" s="50"/>
      <c r="R11" s="53">
        <f>IF(P11="","",T11*M11*LOOKUP(RIGHT($D$2,3),定数!$A$6:$A$13,定数!$B$6:$B$13))</f>
        <v>41305.833333332906</v>
      </c>
      <c r="S11" s="53"/>
      <c r="T11" s="54">
        <f>IF(P11="","",IF(G11="買",(P11-H11),(H11-P11))*IF(RIGHT($D$2,3)="JPY",100,10000))</f>
        <v>48.999999999999488</v>
      </c>
      <c r="U11" s="54"/>
      <c r="V11" s="22">
        <f t="shared" si="1"/>
        <v>2</v>
      </c>
      <c r="W11">
        <f t="shared" si="2"/>
        <v>0</v>
      </c>
      <c r="X11" s="37">
        <f>IF(C11&lt;&gt;"",MAX(X10,C11),"")</f>
        <v>1011571.4285714286</v>
      </c>
      <c r="Y11" s="38">
        <f>IF(X11&lt;&gt;"",1-(C11/X11),"")</f>
        <v>0</v>
      </c>
    </row>
    <row r="12" spans="2:25" x14ac:dyDescent="0.15">
      <c r="B12" s="47">
        <v>4</v>
      </c>
      <c r="C12" s="49">
        <f t="shared" si="0"/>
        <v>1052877.2619047617</v>
      </c>
      <c r="D12" s="49"/>
      <c r="E12" s="47"/>
      <c r="F12" s="8">
        <v>43535</v>
      </c>
      <c r="G12" s="47" t="s">
        <v>4</v>
      </c>
      <c r="H12" s="50">
        <v>90.69</v>
      </c>
      <c r="I12" s="50"/>
      <c r="J12" s="47">
        <v>37</v>
      </c>
      <c r="K12" s="51">
        <f t="shared" si="3"/>
        <v>31586.317857142847</v>
      </c>
      <c r="L12" s="52"/>
      <c r="M12" s="6">
        <f>IF(J12="","",(K12/J12)/LOOKUP(RIGHT($D$2,3),定数!$A$6:$A$13,定数!$B$6:$B$13))</f>
        <v>8.5368426640926618</v>
      </c>
      <c r="N12" s="47"/>
      <c r="O12" s="8">
        <v>43536</v>
      </c>
      <c r="P12" s="50">
        <v>90.32</v>
      </c>
      <c r="Q12" s="50"/>
      <c r="R12" s="53">
        <f>IF(P12="","",T12*M12*LOOKUP(RIGHT($D$2,3),定数!$A$6:$A$13,定数!$B$6:$B$13))</f>
        <v>-31586.317857143233</v>
      </c>
      <c r="S12" s="53"/>
      <c r="T12" s="54">
        <f t="shared" ref="T12:T75" si="4">IF(P12="","",IF(G12="買",(P12-H12),(H12-P12))*IF(RIGHT($D$2,3)="JPY",100,10000))</f>
        <v>-37.000000000000455</v>
      </c>
      <c r="U12" s="54"/>
      <c r="V12" s="22">
        <f t="shared" si="1"/>
        <v>0</v>
      </c>
      <c r="W12">
        <f t="shared" si="2"/>
        <v>1</v>
      </c>
      <c r="X12" s="37">
        <f t="shared" ref="X12:X75" si="5">IF(C12&lt;&gt;"",MAX(X11,C12),"")</f>
        <v>1052877.2619047617</v>
      </c>
      <c r="Y12" s="38">
        <f t="shared" ref="Y12:Y75" si="6">IF(X12&lt;&gt;"",1-(C12/X12),"")</f>
        <v>0</v>
      </c>
    </row>
    <row r="13" spans="2:25" x14ac:dyDescent="0.15">
      <c r="B13" s="47">
        <v>5</v>
      </c>
      <c r="C13" s="49">
        <f t="shared" si="0"/>
        <v>1021290.9440476184</v>
      </c>
      <c r="D13" s="49"/>
      <c r="E13" s="47"/>
      <c r="F13" s="8">
        <v>43540</v>
      </c>
      <c r="G13" s="47" t="s">
        <v>3</v>
      </c>
      <c r="H13" s="50">
        <v>90.44</v>
      </c>
      <c r="I13" s="50"/>
      <c r="J13" s="47">
        <v>30</v>
      </c>
      <c r="K13" s="51">
        <f t="shared" si="3"/>
        <v>30638.728321428553</v>
      </c>
      <c r="L13" s="52"/>
      <c r="M13" s="6">
        <f>IF(J13="","",(K13/J13)/LOOKUP(RIGHT($D$2,3),定数!$A$6:$A$13,定数!$B$6:$B$13))</f>
        <v>10.212909440476183</v>
      </c>
      <c r="N13" s="47"/>
      <c r="O13" s="8">
        <v>43542</v>
      </c>
      <c r="P13" s="50">
        <v>90.02</v>
      </c>
      <c r="Q13" s="50"/>
      <c r="R13" s="53">
        <f>IF(P13="","",T13*M13*LOOKUP(RIGHT($D$2,3),定数!$A$6:$A$13,定数!$B$6:$B$13))</f>
        <v>42894.219650000145</v>
      </c>
      <c r="S13" s="53"/>
      <c r="T13" s="54">
        <f t="shared" si="4"/>
        <v>42.000000000000171</v>
      </c>
      <c r="U13" s="54"/>
      <c r="V13" s="22">
        <f t="shared" si="1"/>
        <v>1</v>
      </c>
      <c r="W13">
        <f t="shared" si="2"/>
        <v>0</v>
      </c>
      <c r="X13" s="37">
        <f t="shared" si="5"/>
        <v>1052877.2619047617</v>
      </c>
      <c r="Y13" s="38">
        <f t="shared" si="6"/>
        <v>3.000000000000036E-2</v>
      </c>
    </row>
    <row r="14" spans="2:25" x14ac:dyDescent="0.15">
      <c r="B14" s="47">
        <v>6</v>
      </c>
      <c r="C14" s="49">
        <f t="shared" si="0"/>
        <v>1064185.1636976185</v>
      </c>
      <c r="D14" s="49"/>
      <c r="E14" s="47"/>
      <c r="F14" s="8">
        <v>43542</v>
      </c>
      <c r="G14" s="47" t="s">
        <v>3</v>
      </c>
      <c r="H14" s="50">
        <v>90.19</v>
      </c>
      <c r="I14" s="50"/>
      <c r="J14" s="47">
        <v>61</v>
      </c>
      <c r="K14" s="51">
        <f t="shared" si="3"/>
        <v>31925.554910928553</v>
      </c>
      <c r="L14" s="52"/>
      <c r="M14" s="6">
        <f>IF(J14="","",(K14/J14)/LOOKUP(RIGHT($D$2,3),定数!$A$6:$A$13,定数!$B$6:$B$13))</f>
        <v>5.2336975263817305</v>
      </c>
      <c r="N14" s="47"/>
      <c r="O14" s="8">
        <v>43548</v>
      </c>
      <c r="P14" s="50">
        <v>90.8</v>
      </c>
      <c r="Q14" s="50"/>
      <c r="R14" s="53">
        <f>IF(P14="","",T14*M14*LOOKUP(RIGHT($D$2,3),定数!$A$6:$A$13,定数!$B$6:$B$13))</f>
        <v>-31925.554910928524</v>
      </c>
      <c r="S14" s="53"/>
      <c r="T14" s="54">
        <f t="shared" si="4"/>
        <v>-60.999999999999943</v>
      </c>
      <c r="U14" s="54"/>
      <c r="V14" s="22">
        <f t="shared" si="1"/>
        <v>0</v>
      </c>
      <c r="W14">
        <f t="shared" si="2"/>
        <v>1</v>
      </c>
      <c r="X14" s="37">
        <f t="shared" si="5"/>
        <v>1064185.1636976185</v>
      </c>
      <c r="Y14" s="38">
        <f t="shared" si="6"/>
        <v>0</v>
      </c>
    </row>
    <row r="15" spans="2:25" x14ac:dyDescent="0.15">
      <c r="B15" s="47">
        <v>7</v>
      </c>
      <c r="C15" s="49">
        <f t="shared" si="0"/>
        <v>1032259.60878669</v>
      </c>
      <c r="D15" s="49"/>
      <c r="E15" s="47"/>
      <c r="F15" s="8">
        <v>43555</v>
      </c>
      <c r="G15" s="47" t="s">
        <v>4</v>
      </c>
      <c r="H15" s="50">
        <v>93.64</v>
      </c>
      <c r="I15" s="50"/>
      <c r="J15" s="47">
        <v>81</v>
      </c>
      <c r="K15" s="51">
        <f t="shared" si="3"/>
        <v>30967.788263600702</v>
      </c>
      <c r="L15" s="52"/>
      <c r="M15" s="6">
        <f>IF(J15="","",(K15/J15)/LOOKUP(RIGHT($D$2,3),定数!$A$6:$A$13,定数!$B$6:$B$13))</f>
        <v>3.8231837362470005</v>
      </c>
      <c r="N15" s="47"/>
      <c r="O15" s="8">
        <v>43563</v>
      </c>
      <c r="P15" s="50">
        <v>92.83</v>
      </c>
      <c r="Q15" s="50"/>
      <c r="R15" s="53">
        <f>IF(P15="","",T15*M15*LOOKUP(RIGHT($D$2,3),定数!$A$6:$A$13,定数!$B$6:$B$13))</f>
        <v>-30967.788263600789</v>
      </c>
      <c r="S15" s="53"/>
      <c r="T15" s="54">
        <f t="shared" si="4"/>
        <v>-81.000000000000227</v>
      </c>
      <c r="U15" s="54"/>
      <c r="V15" s="22">
        <f t="shared" si="1"/>
        <v>0</v>
      </c>
      <c r="W15">
        <f t="shared" si="2"/>
        <v>2</v>
      </c>
      <c r="X15" s="37">
        <f t="shared" si="5"/>
        <v>1064185.1636976185</v>
      </c>
      <c r="Y15" s="38">
        <f t="shared" si="6"/>
        <v>2.9999999999999916E-2</v>
      </c>
    </row>
    <row r="16" spans="2:25" x14ac:dyDescent="0.15">
      <c r="B16" s="47">
        <v>8</v>
      </c>
      <c r="C16" s="49">
        <f t="shared" si="0"/>
        <v>1001291.8205230893</v>
      </c>
      <c r="D16" s="49"/>
      <c r="E16" s="47"/>
      <c r="F16" s="8">
        <v>43571</v>
      </c>
      <c r="G16" s="47" t="s">
        <v>3</v>
      </c>
      <c r="H16" s="50">
        <v>92.5</v>
      </c>
      <c r="I16" s="50"/>
      <c r="J16" s="47">
        <v>61</v>
      </c>
      <c r="K16" s="51">
        <f t="shared" si="3"/>
        <v>30038.754615692676</v>
      </c>
      <c r="L16" s="52"/>
      <c r="M16" s="6">
        <f>IF(J16="","",(K16/J16)/LOOKUP(RIGHT($D$2,3),定数!$A$6:$A$13,定数!$B$6:$B$13))</f>
        <v>4.9243860025725699</v>
      </c>
      <c r="N16" s="47"/>
      <c r="O16" s="8">
        <v>43574</v>
      </c>
      <c r="P16" s="50">
        <v>91.62</v>
      </c>
      <c r="Q16" s="50"/>
      <c r="R16" s="53">
        <f>IF(P16="","",T16*M16*LOOKUP(RIGHT($D$2,3),定数!$A$6:$A$13,定数!$B$6:$B$13))</f>
        <v>43334.596822638392</v>
      </c>
      <c r="S16" s="53"/>
      <c r="T16" s="54">
        <f t="shared" si="4"/>
        <v>87.999999999999545</v>
      </c>
      <c r="U16" s="54"/>
      <c r="V16" s="22">
        <f t="shared" si="1"/>
        <v>1</v>
      </c>
      <c r="W16">
        <f t="shared" si="2"/>
        <v>0</v>
      </c>
      <c r="X16" s="37">
        <f t="shared" si="5"/>
        <v>1064185.1636976185</v>
      </c>
      <c r="Y16" s="38">
        <f t="shared" si="6"/>
        <v>5.9100000000000041E-2</v>
      </c>
    </row>
    <row r="17" spans="2:25" x14ac:dyDescent="0.15">
      <c r="B17" s="47">
        <v>9</v>
      </c>
      <c r="C17" s="49">
        <f t="shared" si="0"/>
        <v>1044626.4173457277</v>
      </c>
      <c r="D17" s="49"/>
      <c r="E17" s="47"/>
      <c r="F17" s="8">
        <v>43624</v>
      </c>
      <c r="G17" s="47" t="s">
        <v>3</v>
      </c>
      <c r="H17" s="50">
        <v>91.31</v>
      </c>
      <c r="I17" s="50"/>
      <c r="J17" s="47">
        <v>30</v>
      </c>
      <c r="K17" s="51">
        <f t="shared" si="3"/>
        <v>31338.79252037183</v>
      </c>
      <c r="L17" s="52"/>
      <c r="M17" s="6">
        <f>IF(J17="","",(K17/J17)/LOOKUP(RIGHT($D$2,3),定数!$A$6:$A$13,定数!$B$6:$B$13))</f>
        <v>10.446264173457278</v>
      </c>
      <c r="N17" s="47"/>
      <c r="O17" s="8">
        <v>43625</v>
      </c>
      <c r="P17" s="50">
        <v>91.62</v>
      </c>
      <c r="Q17" s="50"/>
      <c r="R17" s="53">
        <f>IF(P17="","",T17*M17*LOOKUP(RIGHT($D$2,3),定数!$A$6:$A$13,定数!$B$6:$B$13))</f>
        <v>-32383.418937717801</v>
      </c>
      <c r="S17" s="53"/>
      <c r="T17" s="54">
        <f t="shared" si="4"/>
        <v>-31.000000000000227</v>
      </c>
      <c r="U17" s="54"/>
      <c r="V17" s="22">
        <f t="shared" si="1"/>
        <v>0</v>
      </c>
      <c r="W17">
        <f t="shared" si="2"/>
        <v>1</v>
      </c>
      <c r="X17" s="37">
        <f t="shared" si="5"/>
        <v>1064185.1636976185</v>
      </c>
      <c r="Y17" s="38">
        <f t="shared" si="6"/>
        <v>1.8379081967213273E-2</v>
      </c>
    </row>
    <row r="18" spans="2:25" x14ac:dyDescent="0.15">
      <c r="B18" s="47">
        <v>10</v>
      </c>
      <c r="C18" s="49">
        <f t="shared" si="0"/>
        <v>1012242.9984080099</v>
      </c>
      <c r="D18" s="49"/>
      <c r="E18" s="47"/>
      <c r="F18" s="8">
        <v>43653</v>
      </c>
      <c r="G18" s="47" t="s">
        <v>3</v>
      </c>
      <c r="H18" s="50">
        <v>87.32</v>
      </c>
      <c r="I18" s="50"/>
      <c r="J18" s="47">
        <v>80</v>
      </c>
      <c r="K18" s="51">
        <f t="shared" si="3"/>
        <v>30367.289952240295</v>
      </c>
      <c r="L18" s="52"/>
      <c r="M18" s="6">
        <f>IF(J18="","",(K18/J18)/LOOKUP(RIGHT($D$2,3),定数!$A$6:$A$13,定数!$B$6:$B$13))</f>
        <v>3.7959112440300369</v>
      </c>
      <c r="N18" s="47"/>
      <c r="O18" s="8">
        <v>43653</v>
      </c>
      <c r="P18" s="50">
        <v>88.12</v>
      </c>
      <c r="Q18" s="50"/>
      <c r="R18" s="53">
        <f>IF(P18="","",T18*M18*LOOKUP(RIGHT($D$2,3),定数!$A$6:$A$13,定数!$B$6:$B$13))</f>
        <v>-30367.289952240724</v>
      </c>
      <c r="S18" s="53"/>
      <c r="T18" s="54">
        <f t="shared" si="4"/>
        <v>-80.000000000001137</v>
      </c>
      <c r="U18" s="54"/>
      <c r="V18" s="22">
        <f t="shared" si="1"/>
        <v>0</v>
      </c>
      <c r="W18">
        <f t="shared" si="2"/>
        <v>2</v>
      </c>
      <c r="X18" s="37">
        <f t="shared" si="5"/>
        <v>1064185.1636976185</v>
      </c>
      <c r="Y18" s="38">
        <f t="shared" si="6"/>
        <v>4.8809330426229924E-2</v>
      </c>
    </row>
    <row r="19" spans="2:25" x14ac:dyDescent="0.15">
      <c r="B19" s="47">
        <v>11</v>
      </c>
      <c r="C19" s="49">
        <f t="shared" si="0"/>
        <v>981875.70845576911</v>
      </c>
      <c r="D19" s="49"/>
      <c r="E19" s="47"/>
      <c r="F19" s="8">
        <v>43711</v>
      </c>
      <c r="G19" s="47" t="s">
        <v>4</v>
      </c>
      <c r="H19" s="50">
        <v>84.35</v>
      </c>
      <c r="I19" s="50"/>
      <c r="J19" s="47">
        <v>20</v>
      </c>
      <c r="K19" s="51">
        <f t="shared" si="3"/>
        <v>29456.271253673072</v>
      </c>
      <c r="L19" s="52"/>
      <c r="M19" s="6">
        <f>IF(J19="","",(K19/J19)/LOOKUP(RIGHT($D$2,3),定数!$A$6:$A$13,定数!$B$6:$B$13))</f>
        <v>14.728135626836536</v>
      </c>
      <c r="N19" s="47"/>
      <c r="O19" s="8">
        <v>43711</v>
      </c>
      <c r="P19" s="50">
        <v>84.6</v>
      </c>
      <c r="Q19" s="50"/>
      <c r="R19" s="53">
        <f>IF(P19="","",T19*M19*LOOKUP(RIGHT($D$2,3),定数!$A$6:$A$13,定数!$B$6:$B$13))</f>
        <v>36820.339067091336</v>
      </c>
      <c r="S19" s="53"/>
      <c r="T19" s="54">
        <f t="shared" si="4"/>
        <v>25</v>
      </c>
      <c r="U19" s="54"/>
      <c r="V19" s="22">
        <f t="shared" si="1"/>
        <v>1</v>
      </c>
      <c r="W19">
        <f t="shared" si="2"/>
        <v>0</v>
      </c>
      <c r="X19" s="37">
        <f t="shared" si="5"/>
        <v>1064185.1636976185</v>
      </c>
      <c r="Y19" s="38">
        <f t="shared" si="6"/>
        <v>7.7345050513443425E-2</v>
      </c>
    </row>
    <row r="20" spans="2:25" x14ac:dyDescent="0.15">
      <c r="B20" s="47">
        <v>12</v>
      </c>
      <c r="C20" s="49">
        <f t="shared" si="0"/>
        <v>1018696.0475228605</v>
      </c>
      <c r="D20" s="49"/>
      <c r="E20" s="47"/>
      <c r="F20" s="8">
        <v>43729</v>
      </c>
      <c r="G20" s="47" t="s">
        <v>3</v>
      </c>
      <c r="H20" s="50">
        <v>85.28</v>
      </c>
      <c r="I20" s="50"/>
      <c r="J20" s="47">
        <v>37</v>
      </c>
      <c r="K20" s="51">
        <f t="shared" si="3"/>
        <v>30560.881425685813</v>
      </c>
      <c r="L20" s="52"/>
      <c r="M20" s="6">
        <f>IF(J20="","",(K20/J20)/LOOKUP(RIGHT($D$2,3),定数!$A$6:$A$13,定数!$B$6:$B$13))</f>
        <v>8.2596976826177873</v>
      </c>
      <c r="N20" s="47"/>
      <c r="O20" s="8">
        <v>43729</v>
      </c>
      <c r="P20" s="50">
        <v>84.77</v>
      </c>
      <c r="Q20" s="50"/>
      <c r="R20" s="53">
        <f>IF(P20="","",T20*M20*LOOKUP(RIGHT($D$2,3),定数!$A$6:$A$13,定数!$B$6:$B$13))</f>
        <v>42124.45818135114</v>
      </c>
      <c r="S20" s="53"/>
      <c r="T20" s="54">
        <f t="shared" si="4"/>
        <v>51.000000000000512</v>
      </c>
      <c r="U20" s="54"/>
      <c r="V20" s="22">
        <f t="shared" si="1"/>
        <v>2</v>
      </c>
      <c r="W20">
        <f t="shared" si="2"/>
        <v>0</v>
      </c>
      <c r="X20" s="37">
        <f t="shared" si="5"/>
        <v>1064185.1636976185</v>
      </c>
      <c r="Y20" s="38">
        <f t="shared" si="6"/>
        <v>4.2745489907697554E-2</v>
      </c>
    </row>
    <row r="21" spans="2:25" x14ac:dyDescent="0.15">
      <c r="B21" s="47">
        <v>13</v>
      </c>
      <c r="C21" s="49">
        <f t="shared" si="0"/>
        <v>1060820.5057042115</v>
      </c>
      <c r="D21" s="49"/>
      <c r="E21" s="47"/>
      <c r="F21" s="8">
        <v>43737</v>
      </c>
      <c r="G21" s="47" t="s">
        <v>3</v>
      </c>
      <c r="H21" s="50">
        <v>83.57</v>
      </c>
      <c r="I21" s="50"/>
      <c r="J21" s="47">
        <v>36</v>
      </c>
      <c r="K21" s="51">
        <f t="shared" si="3"/>
        <v>31824.615171126345</v>
      </c>
      <c r="L21" s="52"/>
      <c r="M21" s="6">
        <f>IF(J21="","",(K21/J21)/LOOKUP(RIGHT($D$2,3),定数!$A$6:$A$13,定数!$B$6:$B$13))</f>
        <v>8.8401708808684294</v>
      </c>
      <c r="N21" s="47"/>
      <c r="O21" s="8">
        <v>43742</v>
      </c>
      <c r="P21" s="50">
        <v>83.93</v>
      </c>
      <c r="Q21" s="50"/>
      <c r="R21" s="53">
        <f>IF(P21="","",T21*M21*LOOKUP(RIGHT($D$2,3),定数!$A$6:$A$13,定数!$B$6:$B$13))</f>
        <v>-31824.615171127549</v>
      </c>
      <c r="S21" s="53"/>
      <c r="T21" s="54">
        <f t="shared" si="4"/>
        <v>-36.000000000001364</v>
      </c>
      <c r="U21" s="54"/>
      <c r="V21" s="22">
        <f t="shared" si="1"/>
        <v>0</v>
      </c>
      <c r="W21">
        <f t="shared" si="2"/>
        <v>1</v>
      </c>
      <c r="X21" s="37">
        <f t="shared" si="5"/>
        <v>1064185.1636976185</v>
      </c>
      <c r="Y21" s="38">
        <f t="shared" si="6"/>
        <v>3.1617223282047746E-3</v>
      </c>
    </row>
    <row r="22" spans="2:25" x14ac:dyDescent="0.15">
      <c r="B22" s="47">
        <v>14</v>
      </c>
      <c r="C22" s="49">
        <f t="shared" si="0"/>
        <v>1028995.8905330839</v>
      </c>
      <c r="D22" s="49"/>
      <c r="E22" s="47"/>
      <c r="F22" s="8">
        <v>43751</v>
      </c>
      <c r="G22" s="47" t="s">
        <v>3</v>
      </c>
      <c r="H22" s="50">
        <v>81.72</v>
      </c>
      <c r="I22" s="50"/>
      <c r="J22" s="47">
        <v>29</v>
      </c>
      <c r="K22" s="51">
        <f t="shared" si="3"/>
        <v>30869.876715992516</v>
      </c>
      <c r="L22" s="52"/>
      <c r="M22" s="6">
        <f>IF(J22="","",(K22/J22)/LOOKUP(RIGHT($D$2,3),定数!$A$6:$A$13,定数!$B$6:$B$13))</f>
        <v>10.644785074480177</v>
      </c>
      <c r="N22" s="47"/>
      <c r="O22" s="8">
        <v>43751</v>
      </c>
      <c r="P22" s="50">
        <v>81.33</v>
      </c>
      <c r="Q22" s="50"/>
      <c r="R22" s="53">
        <f>IF(P22="","",T22*M22*LOOKUP(RIGHT($D$2,3),定数!$A$6:$A$13,定数!$B$6:$B$13))</f>
        <v>41514.661790472754</v>
      </c>
      <c r="S22" s="53"/>
      <c r="T22" s="54">
        <f t="shared" si="4"/>
        <v>39.000000000000057</v>
      </c>
      <c r="U22" s="54"/>
      <c r="V22" s="22">
        <f t="shared" si="1"/>
        <v>1</v>
      </c>
      <c r="W22">
        <f t="shared" si="2"/>
        <v>0</v>
      </c>
      <c r="X22" s="37">
        <f t="shared" si="5"/>
        <v>1064185.1636976185</v>
      </c>
      <c r="Y22" s="38">
        <f t="shared" si="6"/>
        <v>3.3066870658359782E-2</v>
      </c>
    </row>
    <row r="23" spans="2:25" x14ac:dyDescent="0.15">
      <c r="B23" s="47">
        <v>15</v>
      </c>
      <c r="C23" s="49">
        <f t="shared" si="0"/>
        <v>1070510.5523235567</v>
      </c>
      <c r="D23" s="49"/>
      <c r="E23" s="47"/>
      <c r="F23" s="8">
        <v>43752</v>
      </c>
      <c r="G23" s="47" t="s">
        <v>3</v>
      </c>
      <c r="H23" s="50">
        <v>81.36</v>
      </c>
      <c r="I23" s="50"/>
      <c r="J23" s="47">
        <v>31</v>
      </c>
      <c r="K23" s="51">
        <f t="shared" si="3"/>
        <v>32115.316569706702</v>
      </c>
      <c r="L23" s="52"/>
      <c r="M23" s="6">
        <f>IF(J23="","",(K23/J23)/LOOKUP(RIGHT($D$2,3),定数!$A$6:$A$13,定数!$B$6:$B$13))</f>
        <v>10.359779538615065</v>
      </c>
      <c r="N23" s="47"/>
      <c r="O23" s="8">
        <v>43753</v>
      </c>
      <c r="P23" s="50">
        <v>80.94</v>
      </c>
      <c r="Q23" s="50"/>
      <c r="R23" s="53">
        <f>IF(P23="","",T23*M23*LOOKUP(RIGHT($D$2,3),定数!$A$6:$A$13,定数!$B$6:$B$13))</f>
        <v>43511.074062183448</v>
      </c>
      <c r="S23" s="53"/>
      <c r="T23" s="54">
        <f t="shared" si="4"/>
        <v>42.000000000000171</v>
      </c>
      <c r="U23" s="54"/>
      <c r="V23" t="str">
        <f t="shared" ref="V23:W74" si="7">IF(S23&lt;&gt;"",IF(S23&lt;0,1+V22,0),"")</f>
        <v/>
      </c>
      <c r="W23">
        <f t="shared" si="2"/>
        <v>0</v>
      </c>
      <c r="X23" s="37">
        <f t="shared" si="5"/>
        <v>1070510.5523235567</v>
      </c>
      <c r="Y23" s="38">
        <f t="shared" si="6"/>
        <v>0</v>
      </c>
    </row>
    <row r="24" spans="2:25" x14ac:dyDescent="0.15">
      <c r="B24" s="47">
        <v>16</v>
      </c>
      <c r="C24" s="49">
        <f t="shared" si="0"/>
        <v>1114021.6263857402</v>
      </c>
      <c r="D24" s="49"/>
      <c r="E24" s="47"/>
      <c r="F24" s="8">
        <v>43758</v>
      </c>
      <c r="G24" s="47" t="s">
        <v>3</v>
      </c>
      <c r="H24" s="50">
        <v>80.97</v>
      </c>
      <c r="I24" s="50"/>
      <c r="J24" s="47">
        <v>85</v>
      </c>
      <c r="K24" s="51">
        <f t="shared" si="3"/>
        <v>33420.648791572203</v>
      </c>
      <c r="L24" s="52"/>
      <c r="M24" s="6">
        <f>IF(J24="","",(K24/J24)/LOOKUP(RIGHT($D$2,3),定数!$A$6:$A$13,定数!$B$6:$B$13))</f>
        <v>3.9318410343026118</v>
      </c>
      <c r="N24" s="47"/>
      <c r="O24" s="8">
        <v>43765</v>
      </c>
      <c r="P24" s="50">
        <v>81.819999999999993</v>
      </c>
      <c r="Q24" s="50"/>
      <c r="R24" s="53">
        <f>IF(P24="","",T24*M24*LOOKUP(RIGHT($D$2,3),定数!$A$6:$A$13,定数!$B$6:$B$13))</f>
        <v>-33420.648791571977</v>
      </c>
      <c r="S24" s="53"/>
      <c r="T24" s="54">
        <f t="shared" si="4"/>
        <v>-84.999999999999432</v>
      </c>
      <c r="U24" s="54"/>
      <c r="V24" t="str">
        <f t="shared" si="7"/>
        <v/>
      </c>
      <c r="W24">
        <f t="shared" si="2"/>
        <v>1</v>
      </c>
      <c r="X24" s="37">
        <f t="shared" si="5"/>
        <v>1114021.6263857402</v>
      </c>
      <c r="Y24" s="38">
        <f t="shared" si="6"/>
        <v>0</v>
      </c>
    </row>
    <row r="25" spans="2:25" x14ac:dyDescent="0.15">
      <c r="B25" s="47">
        <v>17</v>
      </c>
      <c r="C25" s="49">
        <f t="shared" si="0"/>
        <v>1080600.9775941682</v>
      </c>
      <c r="D25" s="49"/>
      <c r="E25" s="47"/>
      <c r="F25" s="8">
        <v>43770</v>
      </c>
      <c r="G25" s="47" t="s">
        <v>3</v>
      </c>
      <c r="H25" s="50">
        <v>80.58</v>
      </c>
      <c r="I25" s="50"/>
      <c r="J25" s="47">
        <v>21</v>
      </c>
      <c r="K25" s="51">
        <f t="shared" si="3"/>
        <v>32418.029327825043</v>
      </c>
      <c r="L25" s="52"/>
      <c r="M25" s="6">
        <f>IF(J25="","",(K25/J25)/LOOKUP(RIGHT($D$2,3),定数!$A$6:$A$13,定数!$B$6:$B$13))</f>
        <v>15.437156822773829</v>
      </c>
      <c r="N25" s="47"/>
      <c r="O25" s="8">
        <v>43770</v>
      </c>
      <c r="P25" s="50">
        <v>80.790000000000006</v>
      </c>
      <c r="Q25" s="50"/>
      <c r="R25" s="53">
        <f>IF(P25="","",T25*M25*LOOKUP(RIGHT($D$2,3),定数!$A$6:$A$13,定数!$B$6:$B$13))</f>
        <v>-32418.029327826269</v>
      </c>
      <c r="S25" s="53"/>
      <c r="T25" s="54">
        <f t="shared" si="4"/>
        <v>-21.000000000000796</v>
      </c>
      <c r="U25" s="54"/>
      <c r="V25" t="str">
        <f t="shared" si="7"/>
        <v/>
      </c>
      <c r="W25">
        <f t="shared" si="2"/>
        <v>2</v>
      </c>
      <c r="X25" s="37">
        <f t="shared" si="5"/>
        <v>1114021.6263857402</v>
      </c>
      <c r="Y25" s="38">
        <f t="shared" si="6"/>
        <v>2.9999999999999916E-2</v>
      </c>
    </row>
    <row r="26" spans="2:25" x14ac:dyDescent="0.15">
      <c r="B26" s="47">
        <v>18</v>
      </c>
      <c r="C26" s="49">
        <f t="shared" si="0"/>
        <v>1048182.9482663419</v>
      </c>
      <c r="D26" s="49"/>
      <c r="E26" s="47"/>
      <c r="F26" s="8">
        <v>43792</v>
      </c>
      <c r="G26" s="47" t="s">
        <v>3</v>
      </c>
      <c r="H26" s="50">
        <v>83.14</v>
      </c>
      <c r="I26" s="50"/>
      <c r="J26" s="47">
        <v>22</v>
      </c>
      <c r="K26" s="51">
        <f t="shared" si="3"/>
        <v>31445.488447990258</v>
      </c>
      <c r="L26" s="52"/>
      <c r="M26" s="6">
        <f>IF(J26="","",(K26/J26)/LOOKUP(RIGHT($D$2,3),定数!$A$6:$A$13,定数!$B$6:$B$13))</f>
        <v>14.293403839995571</v>
      </c>
      <c r="N26" s="47"/>
      <c r="O26" s="8">
        <v>43793</v>
      </c>
      <c r="P26" s="50">
        <v>83.36</v>
      </c>
      <c r="Q26" s="50"/>
      <c r="R26" s="53">
        <f>IF(P26="","",T26*M26*LOOKUP(RIGHT($D$2,3),定数!$A$6:$A$13,定数!$B$6:$B$13))</f>
        <v>-31445.488447990094</v>
      </c>
      <c r="S26" s="53"/>
      <c r="T26" s="54">
        <f t="shared" si="4"/>
        <v>-21.999999999999886</v>
      </c>
      <c r="U26" s="54"/>
      <c r="V26" t="str">
        <f t="shared" si="7"/>
        <v/>
      </c>
      <c r="W26">
        <f t="shared" si="2"/>
        <v>3</v>
      </c>
      <c r="X26" s="37">
        <f t="shared" si="5"/>
        <v>1114021.6263857402</v>
      </c>
      <c r="Y26" s="38">
        <f t="shared" si="6"/>
        <v>5.910000000000093E-2</v>
      </c>
    </row>
    <row r="27" spans="2:25" x14ac:dyDescent="0.15">
      <c r="B27" s="47">
        <v>19</v>
      </c>
      <c r="C27" s="49">
        <f t="shared" si="0"/>
        <v>1016737.4598183518</v>
      </c>
      <c r="D27" s="49"/>
      <c r="E27" s="47"/>
      <c r="F27" s="8">
        <v>43815</v>
      </c>
      <c r="G27" s="47" t="s">
        <v>4</v>
      </c>
      <c r="H27" s="50">
        <v>84.13</v>
      </c>
      <c r="I27" s="50"/>
      <c r="J27" s="47">
        <v>18</v>
      </c>
      <c r="K27" s="51">
        <f t="shared" si="3"/>
        <v>30502.123794550553</v>
      </c>
      <c r="L27" s="52"/>
      <c r="M27" s="6">
        <f>IF(J27="","",(K27/J27)/LOOKUP(RIGHT($D$2,3),定数!$A$6:$A$13,定数!$B$6:$B$13))</f>
        <v>16.945624330305865</v>
      </c>
      <c r="N27" s="47"/>
      <c r="O27" s="8">
        <v>43815</v>
      </c>
      <c r="P27" s="50">
        <v>84.36</v>
      </c>
      <c r="Q27" s="50"/>
      <c r="R27" s="53">
        <f>IF(P27="","",T27*M27*LOOKUP(RIGHT($D$2,3),定数!$A$6:$A$13,定数!$B$6:$B$13))</f>
        <v>38974.935959704162</v>
      </c>
      <c r="S27" s="53"/>
      <c r="T27" s="54">
        <f t="shared" si="4"/>
        <v>23.000000000000398</v>
      </c>
      <c r="U27" s="54"/>
      <c r="V27" t="str">
        <f t="shared" si="7"/>
        <v/>
      </c>
      <c r="W27">
        <f t="shared" si="2"/>
        <v>0</v>
      </c>
      <c r="X27" s="37">
        <f t="shared" si="5"/>
        <v>1114021.6263857402</v>
      </c>
      <c r="Y27" s="38">
        <f t="shared" si="6"/>
        <v>8.7327000000000821E-2</v>
      </c>
    </row>
    <row r="28" spans="2:25" x14ac:dyDescent="0.15">
      <c r="B28" s="47">
        <v>20</v>
      </c>
      <c r="C28" s="49">
        <f t="shared" si="0"/>
        <v>1055712.395778056</v>
      </c>
      <c r="D28" s="49"/>
      <c r="E28" s="47"/>
      <c r="F28" s="8">
        <v>43821</v>
      </c>
      <c r="G28" s="47" t="s">
        <v>3</v>
      </c>
      <c r="H28" s="50">
        <v>83.52</v>
      </c>
      <c r="I28" s="50"/>
      <c r="J28" s="47">
        <v>19</v>
      </c>
      <c r="K28" s="51">
        <f t="shared" si="3"/>
        <v>31671.371873341679</v>
      </c>
      <c r="L28" s="52"/>
      <c r="M28" s="6">
        <f>IF(J28="","",(K28/J28)/LOOKUP(RIGHT($D$2,3),定数!$A$6:$A$13,定数!$B$6:$B$13))</f>
        <v>16.669143091232463</v>
      </c>
      <c r="N28" s="47"/>
      <c r="O28" s="8">
        <v>43821</v>
      </c>
      <c r="P28" s="50">
        <v>83.28</v>
      </c>
      <c r="Q28" s="50"/>
      <c r="R28" s="53">
        <f>IF(P28="","",T28*M28*LOOKUP(RIGHT($D$2,3),定数!$A$6:$A$13,定数!$B$6:$B$13))</f>
        <v>40005.94341895706</v>
      </c>
      <c r="S28" s="53"/>
      <c r="T28" s="54">
        <f t="shared" si="4"/>
        <v>23.999999999999488</v>
      </c>
      <c r="U28" s="54"/>
      <c r="V28" t="str">
        <f t="shared" si="7"/>
        <v/>
      </c>
      <c r="W28">
        <f t="shared" si="2"/>
        <v>0</v>
      </c>
      <c r="X28" s="37">
        <f t="shared" si="5"/>
        <v>1114021.6263857402</v>
      </c>
      <c r="Y28" s="38">
        <f t="shared" si="6"/>
        <v>5.2341201666666892E-2</v>
      </c>
    </row>
    <row r="29" spans="2:25" x14ac:dyDescent="0.15">
      <c r="B29" s="47">
        <v>21</v>
      </c>
      <c r="C29" s="49">
        <f t="shared" si="0"/>
        <v>1095718.3391970131</v>
      </c>
      <c r="D29" s="49"/>
      <c r="E29" s="47">
        <v>2011</v>
      </c>
      <c r="F29" s="8">
        <v>43469</v>
      </c>
      <c r="G29" s="47" t="s">
        <v>4</v>
      </c>
      <c r="H29" s="50">
        <v>82.08</v>
      </c>
      <c r="I29" s="50"/>
      <c r="J29" s="47">
        <v>41</v>
      </c>
      <c r="K29" s="51">
        <f t="shared" si="3"/>
        <v>32871.550175910394</v>
      </c>
      <c r="L29" s="52"/>
      <c r="M29" s="6">
        <f>IF(J29="","",(K29/J29)/LOOKUP(RIGHT($D$2,3),定数!$A$6:$A$13,定数!$B$6:$B$13))</f>
        <v>8.0174512624171683</v>
      </c>
      <c r="N29" s="47">
        <v>2011</v>
      </c>
      <c r="O29" s="8">
        <v>43470</v>
      </c>
      <c r="P29" s="50">
        <v>82.66</v>
      </c>
      <c r="Q29" s="50"/>
      <c r="R29" s="53">
        <f>IF(P29="","",T29*M29*LOOKUP(RIGHT($D$2,3),定数!$A$6:$A$13,定数!$B$6:$B$13))</f>
        <v>46501.217322019438</v>
      </c>
      <c r="S29" s="53"/>
      <c r="T29" s="54">
        <f t="shared" si="4"/>
        <v>57.999999999999829</v>
      </c>
      <c r="U29" s="54"/>
      <c r="V29" t="str">
        <f t="shared" si="7"/>
        <v/>
      </c>
      <c r="W29">
        <f t="shared" si="2"/>
        <v>0</v>
      </c>
      <c r="X29" s="37">
        <f t="shared" si="5"/>
        <v>1114021.6263857402</v>
      </c>
      <c r="Y29" s="38">
        <f t="shared" si="6"/>
        <v>1.6429920887720217E-2</v>
      </c>
    </row>
    <row r="30" spans="2:25" x14ac:dyDescent="0.15">
      <c r="B30" s="47">
        <v>22</v>
      </c>
      <c r="C30" s="49">
        <f t="shared" si="0"/>
        <v>1142219.5565190325</v>
      </c>
      <c r="D30" s="49"/>
      <c r="E30" s="47"/>
      <c r="F30" s="8">
        <v>43496</v>
      </c>
      <c r="G30" s="47" t="s">
        <v>3</v>
      </c>
      <c r="H30" s="50">
        <v>82</v>
      </c>
      <c r="I30" s="50"/>
      <c r="J30" s="47">
        <v>15</v>
      </c>
      <c r="K30" s="51">
        <f t="shared" si="3"/>
        <v>34266.586695570972</v>
      </c>
      <c r="L30" s="52"/>
      <c r="M30" s="6">
        <f>IF(J30="","",(K30/J30)/LOOKUP(RIGHT($D$2,3),定数!$A$6:$A$13,定数!$B$6:$B$13))</f>
        <v>22.84439113038065</v>
      </c>
      <c r="N30" s="47"/>
      <c r="O30" s="8">
        <v>43497</v>
      </c>
      <c r="P30" s="50">
        <v>81.819999999999993</v>
      </c>
      <c r="Q30" s="50"/>
      <c r="R30" s="53">
        <f>IF(P30="","",T30*M30*LOOKUP(RIGHT($D$2,3),定数!$A$6:$A$13,定数!$B$6:$B$13))</f>
        <v>41119.904034686726</v>
      </c>
      <c r="S30" s="53"/>
      <c r="T30" s="54">
        <f t="shared" si="4"/>
        <v>18.000000000000682</v>
      </c>
      <c r="U30" s="54"/>
      <c r="V30" t="str">
        <f t="shared" si="7"/>
        <v/>
      </c>
      <c r="W30">
        <f t="shared" si="2"/>
        <v>0</v>
      </c>
      <c r="X30" s="37">
        <f t="shared" si="5"/>
        <v>1142219.5565190325</v>
      </c>
      <c r="Y30" s="38">
        <f t="shared" si="6"/>
        <v>0</v>
      </c>
    </row>
    <row r="31" spans="2:25" x14ac:dyDescent="0.15">
      <c r="B31" s="47">
        <v>23</v>
      </c>
      <c r="C31" s="49">
        <f t="shared" si="0"/>
        <v>1183339.4605537192</v>
      </c>
      <c r="D31" s="49"/>
      <c r="E31" s="47"/>
      <c r="F31" s="8">
        <v>43514</v>
      </c>
      <c r="G31" s="47" t="s">
        <v>3</v>
      </c>
      <c r="H31" s="50">
        <v>83.32</v>
      </c>
      <c r="I31" s="50"/>
      <c r="J31" s="47">
        <v>16</v>
      </c>
      <c r="K31" s="51">
        <f t="shared" si="3"/>
        <v>35500.183816611578</v>
      </c>
      <c r="L31" s="52"/>
      <c r="M31" s="6">
        <f>IF(J31="","",(K31/J31)/LOOKUP(RIGHT($D$2,3),定数!$A$6:$A$13,定数!$B$6:$B$13))</f>
        <v>22.187614885382235</v>
      </c>
      <c r="N31" s="47"/>
      <c r="O31" s="8">
        <v>43514</v>
      </c>
      <c r="P31" s="50">
        <v>83.12</v>
      </c>
      <c r="Q31" s="50"/>
      <c r="R31" s="53">
        <f>IF(P31="","",T31*M31*LOOKUP(RIGHT($D$2,3),定数!$A$6:$A$13,定数!$B$6:$B$13))</f>
        <v>44375.229770761944</v>
      </c>
      <c r="S31" s="53"/>
      <c r="T31" s="54">
        <f t="shared" si="4"/>
        <v>19.999999999998863</v>
      </c>
      <c r="U31" s="54"/>
      <c r="V31" t="str">
        <f t="shared" si="7"/>
        <v/>
      </c>
      <c r="W31">
        <f t="shared" si="2"/>
        <v>0</v>
      </c>
      <c r="X31" s="37">
        <f t="shared" si="5"/>
        <v>1183339.4605537192</v>
      </c>
      <c r="Y31" s="38">
        <f t="shared" si="6"/>
        <v>0</v>
      </c>
    </row>
    <row r="32" spans="2:25" x14ac:dyDescent="0.15">
      <c r="B32" s="47">
        <v>24</v>
      </c>
      <c r="C32" s="49">
        <f t="shared" si="0"/>
        <v>1227714.6903244811</v>
      </c>
      <c r="D32" s="49"/>
      <c r="E32" s="47"/>
      <c r="F32" s="8">
        <v>43517</v>
      </c>
      <c r="G32" s="47" t="s">
        <v>3</v>
      </c>
      <c r="H32" s="50">
        <v>83.12</v>
      </c>
      <c r="I32" s="50"/>
      <c r="J32" s="47">
        <v>15</v>
      </c>
      <c r="K32" s="51">
        <f t="shared" si="3"/>
        <v>36831.44070973443</v>
      </c>
      <c r="L32" s="52"/>
      <c r="M32" s="6">
        <f>IF(J32="","",(K32/J32)/LOOKUP(RIGHT($D$2,3),定数!$A$6:$A$13,定数!$B$6:$B$13))</f>
        <v>24.554293806489618</v>
      </c>
      <c r="N32" s="47"/>
      <c r="O32" s="8">
        <v>43517</v>
      </c>
      <c r="P32" s="50">
        <v>83.27</v>
      </c>
      <c r="Q32" s="50"/>
      <c r="R32" s="53">
        <f>IF(P32="","",T32*M32*LOOKUP(RIGHT($D$2,3),定数!$A$6:$A$13,定数!$B$6:$B$13))</f>
        <v>-36831.440709732335</v>
      </c>
      <c r="S32" s="53"/>
      <c r="T32" s="54">
        <f t="shared" si="4"/>
        <v>-14.999999999999147</v>
      </c>
      <c r="U32" s="54"/>
      <c r="V32" t="str">
        <f t="shared" si="7"/>
        <v/>
      </c>
      <c r="W32">
        <f t="shared" si="2"/>
        <v>1</v>
      </c>
      <c r="X32" s="37">
        <f t="shared" si="5"/>
        <v>1227714.6903244811</v>
      </c>
      <c r="Y32" s="38">
        <f t="shared" si="6"/>
        <v>0</v>
      </c>
    </row>
    <row r="33" spans="2:25" x14ac:dyDescent="0.15">
      <c r="B33" s="47">
        <v>25</v>
      </c>
      <c r="C33" s="49">
        <f t="shared" si="0"/>
        <v>1190883.2496147489</v>
      </c>
      <c r="D33" s="49"/>
      <c r="E33" s="47"/>
      <c r="F33" s="8">
        <v>43534</v>
      </c>
      <c r="G33" s="47" t="s">
        <v>4</v>
      </c>
      <c r="H33" s="50">
        <v>82.88</v>
      </c>
      <c r="I33" s="50"/>
      <c r="J33" s="47">
        <v>20</v>
      </c>
      <c r="K33" s="51">
        <f t="shared" si="3"/>
        <v>35726.497488442466</v>
      </c>
      <c r="L33" s="52"/>
      <c r="M33" s="6">
        <f>IF(J33="","",(K33/J33)/LOOKUP(RIGHT($D$2,3),定数!$A$6:$A$13,定数!$B$6:$B$13))</f>
        <v>17.863248744221231</v>
      </c>
      <c r="N33" s="47"/>
      <c r="O33" s="8">
        <v>43534</v>
      </c>
      <c r="P33" s="50">
        <v>83.14</v>
      </c>
      <c r="Q33" s="50"/>
      <c r="R33" s="53">
        <f>IF(P33="","",T33*M33*LOOKUP(RIGHT($D$2,3),定数!$A$6:$A$13,定数!$B$6:$B$13))</f>
        <v>46444.446734976118</v>
      </c>
      <c r="S33" s="53"/>
      <c r="T33" s="54">
        <f t="shared" si="4"/>
        <v>26.000000000000512</v>
      </c>
      <c r="U33" s="54"/>
      <c r="V33" t="str">
        <f t="shared" si="7"/>
        <v/>
      </c>
      <c r="W33">
        <f t="shared" si="2"/>
        <v>0</v>
      </c>
      <c r="X33" s="37">
        <f t="shared" si="5"/>
        <v>1227714.6903244811</v>
      </c>
      <c r="Y33" s="38">
        <f t="shared" si="6"/>
        <v>2.999999999999825E-2</v>
      </c>
    </row>
    <row r="34" spans="2:25" x14ac:dyDescent="0.15">
      <c r="B34" s="47">
        <v>26</v>
      </c>
      <c r="C34" s="49">
        <f t="shared" si="0"/>
        <v>1237327.6963497249</v>
      </c>
      <c r="D34" s="49"/>
      <c r="E34" s="47"/>
      <c r="F34" s="8">
        <v>43539</v>
      </c>
      <c r="G34" s="47" t="s">
        <v>3</v>
      </c>
      <c r="H34" s="50">
        <v>81.41</v>
      </c>
      <c r="I34" s="50"/>
      <c r="J34" s="47">
        <v>47</v>
      </c>
      <c r="K34" s="51">
        <f t="shared" si="3"/>
        <v>37119.830890491743</v>
      </c>
      <c r="L34" s="52"/>
      <c r="M34" s="6">
        <f>IF(J34="","",(K34/J34)/LOOKUP(RIGHT($D$2,3),定数!$A$6:$A$13,定数!$B$6:$B$13))</f>
        <v>7.8978363596790935</v>
      </c>
      <c r="N34" s="47"/>
      <c r="O34" s="8">
        <v>43539</v>
      </c>
      <c r="P34" s="50">
        <v>80.75</v>
      </c>
      <c r="Q34" s="50"/>
      <c r="R34" s="53">
        <f>IF(P34="","",T34*M34*LOOKUP(RIGHT($D$2,3),定数!$A$6:$A$13,定数!$B$6:$B$13))</f>
        <v>52125.719973881743</v>
      </c>
      <c r="S34" s="53"/>
      <c r="T34" s="54">
        <f t="shared" si="4"/>
        <v>65.999999999999659</v>
      </c>
      <c r="U34" s="54"/>
      <c r="V34" t="str">
        <f t="shared" si="7"/>
        <v/>
      </c>
      <c r="W34">
        <f t="shared" si="2"/>
        <v>0</v>
      </c>
      <c r="X34" s="37">
        <f t="shared" si="5"/>
        <v>1237327.6963497249</v>
      </c>
      <c r="Y34" s="38">
        <f t="shared" si="6"/>
        <v>0</v>
      </c>
    </row>
    <row r="35" spans="2:25" x14ac:dyDescent="0.15">
      <c r="B35" s="47">
        <v>27</v>
      </c>
      <c r="C35" s="49">
        <f t="shared" si="0"/>
        <v>1289453.4163236066</v>
      </c>
      <c r="D35" s="49"/>
      <c r="E35" s="47"/>
      <c r="F35" s="8">
        <v>43545</v>
      </c>
      <c r="G35" s="47" t="s">
        <v>4</v>
      </c>
      <c r="H35" s="50">
        <v>80.989999999999995</v>
      </c>
      <c r="I35" s="50"/>
      <c r="J35" s="47">
        <v>19</v>
      </c>
      <c r="K35" s="51">
        <f t="shared" si="3"/>
        <v>38683.602489708195</v>
      </c>
      <c r="L35" s="52"/>
      <c r="M35" s="6">
        <f>IF(J35="","",(K35/J35)/LOOKUP(RIGHT($D$2,3),定数!$A$6:$A$13,定数!$B$6:$B$13))</f>
        <v>20.359790784056944</v>
      </c>
      <c r="N35" s="47"/>
      <c r="O35" s="8">
        <v>43545</v>
      </c>
      <c r="P35" s="50">
        <v>81.22</v>
      </c>
      <c r="Q35" s="50"/>
      <c r="R35" s="53">
        <f>IF(P35="","",T35*M35*LOOKUP(RIGHT($D$2,3),定数!$A$6:$A$13,定数!$B$6:$B$13))</f>
        <v>46827.518803331783</v>
      </c>
      <c r="S35" s="53"/>
      <c r="T35" s="54">
        <f t="shared" si="4"/>
        <v>23.000000000000398</v>
      </c>
      <c r="U35" s="54"/>
      <c r="V35" t="str">
        <f t="shared" si="7"/>
        <v/>
      </c>
      <c r="W35">
        <f t="shared" si="2"/>
        <v>0</v>
      </c>
      <c r="X35" s="37">
        <f t="shared" si="5"/>
        <v>1289453.4163236066</v>
      </c>
      <c r="Y35" s="38">
        <f t="shared" si="6"/>
        <v>0</v>
      </c>
    </row>
    <row r="36" spans="2:25" x14ac:dyDescent="0.15">
      <c r="B36" s="47">
        <v>28</v>
      </c>
      <c r="C36" s="49">
        <f t="shared" si="0"/>
        <v>1336280.9351269384</v>
      </c>
      <c r="D36" s="49"/>
      <c r="E36" s="47"/>
      <c r="F36" s="8">
        <v>43545</v>
      </c>
      <c r="G36" s="47" t="s">
        <v>3</v>
      </c>
      <c r="H36" s="50">
        <v>80.95</v>
      </c>
      <c r="I36" s="50"/>
      <c r="J36" s="47">
        <v>34</v>
      </c>
      <c r="K36" s="51">
        <f t="shared" si="3"/>
        <v>40088.428053808151</v>
      </c>
      <c r="L36" s="52"/>
      <c r="M36" s="6">
        <f>IF(J36="","",(K36/J36)/LOOKUP(RIGHT($D$2,3),定数!$A$6:$A$13,定数!$B$6:$B$13))</f>
        <v>11.790714133472987</v>
      </c>
      <c r="N36" s="47"/>
      <c r="O36" s="8">
        <v>43549</v>
      </c>
      <c r="P36" s="50">
        <v>81.290000000000006</v>
      </c>
      <c r="Q36" s="50"/>
      <c r="R36" s="53">
        <f>IF(P36="","",T36*M36*LOOKUP(RIGHT($D$2,3),定数!$A$6:$A$13,定数!$B$6:$B$13))</f>
        <v>-40088.428053808559</v>
      </c>
      <c r="S36" s="53"/>
      <c r="T36" s="54">
        <f t="shared" si="4"/>
        <v>-34.000000000000341</v>
      </c>
      <c r="U36" s="54"/>
      <c r="V36" t="str">
        <f t="shared" si="7"/>
        <v/>
      </c>
      <c r="W36">
        <f t="shared" si="2"/>
        <v>1</v>
      </c>
      <c r="X36" s="37">
        <f t="shared" si="5"/>
        <v>1336280.9351269384</v>
      </c>
      <c r="Y36" s="38">
        <f t="shared" si="6"/>
        <v>0</v>
      </c>
    </row>
    <row r="37" spans="2:25" x14ac:dyDescent="0.15">
      <c r="B37" s="47">
        <v>29</v>
      </c>
      <c r="C37" s="49">
        <f t="shared" si="0"/>
        <v>1296192.5070731298</v>
      </c>
      <c r="D37" s="49"/>
      <c r="E37" s="47"/>
      <c r="F37" s="8">
        <v>43553</v>
      </c>
      <c r="G37" s="47" t="s">
        <v>4</v>
      </c>
      <c r="H37" s="50">
        <v>81.760000000000005</v>
      </c>
      <c r="I37" s="50"/>
      <c r="J37" s="47">
        <v>23</v>
      </c>
      <c r="K37" s="51">
        <f t="shared" si="3"/>
        <v>38885.77521219389</v>
      </c>
      <c r="L37" s="52"/>
      <c r="M37" s="6">
        <f>IF(J37="","",(K37/J37)/LOOKUP(RIGHT($D$2,3),定数!$A$6:$A$13,定数!$B$6:$B$13))</f>
        <v>16.906858787910387</v>
      </c>
      <c r="N37" s="47"/>
      <c r="O37" s="8">
        <v>43553</v>
      </c>
      <c r="P37" s="50">
        <v>82.07</v>
      </c>
      <c r="Q37" s="50"/>
      <c r="R37" s="53">
        <f>IF(P37="","",T37*M37*LOOKUP(RIGHT($D$2,3),定数!$A$6:$A$13,定数!$B$6:$B$13))</f>
        <v>52411.262242520184</v>
      </c>
      <c r="S37" s="53"/>
      <c r="T37" s="54">
        <f t="shared" si="4"/>
        <v>30.999999999998806</v>
      </c>
      <c r="U37" s="54"/>
      <c r="V37" t="str">
        <f t="shared" si="7"/>
        <v/>
      </c>
      <c r="W37">
        <f t="shared" si="2"/>
        <v>0</v>
      </c>
      <c r="X37" s="37">
        <f t="shared" si="5"/>
        <v>1336280.9351269384</v>
      </c>
      <c r="Y37" s="38">
        <f t="shared" si="6"/>
        <v>3.000000000000036E-2</v>
      </c>
    </row>
    <row r="38" spans="2:25" x14ac:dyDescent="0.15">
      <c r="B38" s="47">
        <v>30</v>
      </c>
      <c r="C38" s="49">
        <f t="shared" si="0"/>
        <v>1348603.76931565</v>
      </c>
      <c r="D38" s="49"/>
      <c r="E38" s="47"/>
      <c r="F38" s="8">
        <v>43581</v>
      </c>
      <c r="G38" s="47" t="s">
        <v>3</v>
      </c>
      <c r="H38" s="50">
        <v>81.55</v>
      </c>
      <c r="I38" s="50"/>
      <c r="J38" s="47">
        <v>43</v>
      </c>
      <c r="K38" s="51">
        <f t="shared" si="3"/>
        <v>40458.113079469498</v>
      </c>
      <c r="L38" s="52"/>
      <c r="M38" s="6">
        <f>IF(J38="","",(K38/J38)/LOOKUP(RIGHT($D$2,3),定数!$A$6:$A$13,定数!$B$6:$B$13))</f>
        <v>9.4088635068533719</v>
      </c>
      <c r="N38" s="47"/>
      <c r="O38" s="8">
        <v>43582</v>
      </c>
      <c r="P38" s="50">
        <v>81.98</v>
      </c>
      <c r="Q38" s="50"/>
      <c r="R38" s="53">
        <f>IF(P38="","",T38*M38*LOOKUP(RIGHT($D$2,3),定数!$A$6:$A$13,定数!$B$6:$B$13))</f>
        <v>-40458.113079470146</v>
      </c>
      <c r="S38" s="53"/>
      <c r="T38" s="54">
        <f t="shared" si="4"/>
        <v>-43.000000000000682</v>
      </c>
      <c r="U38" s="54"/>
      <c r="V38" t="str">
        <f t="shared" si="7"/>
        <v/>
      </c>
      <c r="W38">
        <f t="shared" si="2"/>
        <v>1</v>
      </c>
      <c r="X38" s="37">
        <f t="shared" si="5"/>
        <v>1348603.76931565</v>
      </c>
      <c r="Y38" s="38">
        <f t="shared" si="6"/>
        <v>0</v>
      </c>
    </row>
    <row r="39" spans="2:25" x14ac:dyDescent="0.15">
      <c r="B39" s="47">
        <v>31</v>
      </c>
      <c r="C39" s="49">
        <f t="shared" si="0"/>
        <v>1308145.6562361799</v>
      </c>
      <c r="D39" s="49"/>
      <c r="E39" s="47"/>
      <c r="F39" s="8">
        <v>43609</v>
      </c>
      <c r="G39" s="47" t="s">
        <v>4</v>
      </c>
      <c r="H39" s="50">
        <v>81.87</v>
      </c>
      <c r="I39" s="50"/>
      <c r="J39" s="47">
        <v>27</v>
      </c>
      <c r="K39" s="51">
        <f t="shared" si="3"/>
        <v>39244.369687085396</v>
      </c>
      <c r="L39" s="52"/>
      <c r="M39" s="6">
        <f>IF(J39="","",(K39/J39)/LOOKUP(RIGHT($D$2,3),定数!$A$6:$A$13,定数!$B$6:$B$13))</f>
        <v>14.534951735957554</v>
      </c>
      <c r="N39" s="47"/>
      <c r="O39" s="8">
        <v>43609</v>
      </c>
      <c r="P39" s="50">
        <v>81.599999999999994</v>
      </c>
      <c r="Q39" s="50"/>
      <c r="R39" s="53">
        <f>IF(P39="","",T39*M39*LOOKUP(RIGHT($D$2,3),定数!$A$6:$A$13,定数!$B$6:$B$13))</f>
        <v>-39244.369687086888</v>
      </c>
      <c r="S39" s="53"/>
      <c r="T39" s="54">
        <f t="shared" si="4"/>
        <v>-27.000000000001023</v>
      </c>
      <c r="U39" s="54"/>
      <c r="V39" t="str">
        <f t="shared" si="7"/>
        <v/>
      </c>
      <c r="W39">
        <f t="shared" si="2"/>
        <v>2</v>
      </c>
      <c r="X39" s="37">
        <f t="shared" si="5"/>
        <v>1348603.76931565</v>
      </c>
      <c r="Y39" s="38">
        <f t="shared" si="6"/>
        <v>3.0000000000000471E-2</v>
      </c>
    </row>
    <row r="40" spans="2:25" x14ac:dyDescent="0.15">
      <c r="B40" s="47">
        <v>32</v>
      </c>
      <c r="C40" s="49">
        <f t="shared" si="0"/>
        <v>1268901.286549093</v>
      </c>
      <c r="D40" s="49"/>
      <c r="E40" s="47"/>
      <c r="F40" s="8">
        <v>43618</v>
      </c>
      <c r="G40" s="47" t="s">
        <v>3</v>
      </c>
      <c r="H40" s="50">
        <v>80.84</v>
      </c>
      <c r="I40" s="50"/>
      <c r="J40" s="47">
        <v>17</v>
      </c>
      <c r="K40" s="51">
        <f t="shared" si="3"/>
        <v>38067.03859647279</v>
      </c>
      <c r="L40" s="52"/>
      <c r="M40" s="6">
        <f>IF(J40="","",(K40/J40)/LOOKUP(RIGHT($D$2,3),定数!$A$6:$A$13,定数!$B$6:$B$13))</f>
        <v>22.392375644983996</v>
      </c>
      <c r="N40" s="47"/>
      <c r="O40" s="8">
        <v>43619</v>
      </c>
      <c r="P40" s="50">
        <v>80.63</v>
      </c>
      <c r="Q40" s="50"/>
      <c r="R40" s="53">
        <f>IF(P40="","",T40*M40*LOOKUP(RIGHT($D$2,3),定数!$A$6:$A$13,定数!$B$6:$B$13))</f>
        <v>47023.988854468174</v>
      </c>
      <c r="S40" s="53"/>
      <c r="T40" s="54">
        <f t="shared" si="4"/>
        <v>21.000000000000796</v>
      </c>
      <c r="U40" s="54"/>
      <c r="V40" t="str">
        <f t="shared" si="7"/>
        <v/>
      </c>
      <c r="W40">
        <f t="shared" si="2"/>
        <v>0</v>
      </c>
      <c r="X40" s="37">
        <f t="shared" si="5"/>
        <v>1348603.76931565</v>
      </c>
      <c r="Y40" s="38">
        <f t="shared" si="6"/>
        <v>5.9100000000001596E-2</v>
      </c>
    </row>
    <row r="41" spans="2:25" x14ac:dyDescent="0.15">
      <c r="B41" s="47">
        <v>33</v>
      </c>
      <c r="C41" s="49">
        <f t="shared" si="0"/>
        <v>1315925.2754035611</v>
      </c>
      <c r="D41" s="49"/>
      <c r="E41" s="47"/>
      <c r="F41" s="8">
        <v>43644</v>
      </c>
      <c r="G41" s="47" t="s">
        <v>4</v>
      </c>
      <c r="H41" s="50">
        <v>80.87</v>
      </c>
      <c r="I41" s="50"/>
      <c r="J41" s="47">
        <v>17</v>
      </c>
      <c r="K41" s="51">
        <f t="shared" si="3"/>
        <v>39477.758262106829</v>
      </c>
      <c r="L41" s="52"/>
      <c r="M41" s="6">
        <f>IF(J41="","",(K41/J41)/LOOKUP(RIGHT($D$2,3),定数!$A$6:$A$13,定数!$B$6:$B$13))</f>
        <v>23.222210742415783</v>
      </c>
      <c r="N41" s="47"/>
      <c r="O41" s="8">
        <v>43644</v>
      </c>
      <c r="P41" s="50">
        <v>80.709999999999994</v>
      </c>
      <c r="Q41" s="50"/>
      <c r="R41" s="53">
        <f>IF(P41="","",T41*M41*LOOKUP(RIGHT($D$2,3),定数!$A$6:$A$13,定数!$B$6:$B$13))</f>
        <v>-37155.537187867762</v>
      </c>
      <c r="S41" s="53"/>
      <c r="T41" s="54">
        <f t="shared" si="4"/>
        <v>-16.00000000000108</v>
      </c>
      <c r="U41" s="54"/>
      <c r="V41" t="str">
        <f t="shared" si="7"/>
        <v/>
      </c>
      <c r="W41">
        <f t="shared" si="2"/>
        <v>1</v>
      </c>
      <c r="X41" s="37">
        <f t="shared" si="5"/>
        <v>1348603.76931565</v>
      </c>
      <c r="Y41" s="38">
        <f t="shared" si="6"/>
        <v>2.4231352941176842E-2</v>
      </c>
    </row>
    <row r="42" spans="2:25" x14ac:dyDescent="0.15">
      <c r="B42" s="47">
        <v>34</v>
      </c>
      <c r="C42" s="49">
        <f t="shared" si="0"/>
        <v>1278769.7382156933</v>
      </c>
      <c r="D42" s="49"/>
      <c r="E42" s="47"/>
      <c r="F42" s="8">
        <v>43644</v>
      </c>
      <c r="G42" s="47" t="s">
        <v>4</v>
      </c>
      <c r="H42" s="50">
        <v>80.89</v>
      </c>
      <c r="I42" s="50"/>
      <c r="J42" s="47">
        <v>24</v>
      </c>
      <c r="K42" s="51">
        <f t="shared" si="3"/>
        <v>38363.092146470794</v>
      </c>
      <c r="L42" s="52"/>
      <c r="M42" s="6">
        <f>IF(J42="","",(K42/J42)/LOOKUP(RIGHT($D$2,3),定数!$A$6:$A$13,定数!$B$6:$B$13))</f>
        <v>15.984621727696165</v>
      </c>
      <c r="N42" s="47"/>
      <c r="O42" s="8">
        <v>43644</v>
      </c>
      <c r="P42" s="50">
        <v>81.22</v>
      </c>
      <c r="Q42" s="50"/>
      <c r="R42" s="53">
        <f>IF(P42="","",T42*M42*LOOKUP(RIGHT($D$2,3),定数!$A$6:$A$13,定数!$B$6:$B$13))</f>
        <v>52749.251701397079</v>
      </c>
      <c r="S42" s="53"/>
      <c r="T42" s="54">
        <f t="shared" si="4"/>
        <v>32.999999999999829</v>
      </c>
      <c r="U42" s="54"/>
      <c r="V42" t="str">
        <f t="shared" si="7"/>
        <v/>
      </c>
      <c r="W42">
        <f t="shared" si="2"/>
        <v>0</v>
      </c>
      <c r="X42" s="37">
        <f t="shared" si="5"/>
        <v>1348603.76931565</v>
      </c>
      <c r="Y42" s="38">
        <f t="shared" si="6"/>
        <v>5.1782467681663169E-2</v>
      </c>
    </row>
    <row r="43" spans="2:25" x14ac:dyDescent="0.15">
      <c r="B43" s="47">
        <v>35</v>
      </c>
      <c r="C43" s="49">
        <f t="shared" si="0"/>
        <v>1331518.9899170904</v>
      </c>
      <c r="D43" s="49"/>
      <c r="E43" s="47"/>
      <c r="F43" s="8">
        <v>43668</v>
      </c>
      <c r="G43" s="47" t="s">
        <v>3</v>
      </c>
      <c r="H43" s="50">
        <v>78.47</v>
      </c>
      <c r="I43" s="50"/>
      <c r="J43" s="47">
        <v>26</v>
      </c>
      <c r="K43" s="51">
        <f t="shared" si="3"/>
        <v>39945.569697512714</v>
      </c>
      <c r="L43" s="52"/>
      <c r="M43" s="6">
        <f>IF(J43="","",(K43/J43)/LOOKUP(RIGHT($D$2,3),定数!$A$6:$A$13,定数!$B$6:$B$13))</f>
        <v>15.363680652889505</v>
      </c>
      <c r="N43" s="47"/>
      <c r="O43" s="8">
        <v>43671</v>
      </c>
      <c r="P43" s="50">
        <v>78.13</v>
      </c>
      <c r="Q43" s="50"/>
      <c r="R43" s="53">
        <f>IF(P43="","",T43*M43*LOOKUP(RIGHT($D$2,3),定数!$A$6:$A$13,定数!$B$6:$B$13))</f>
        <v>52236.514219824836</v>
      </c>
      <c r="S43" s="53"/>
      <c r="T43" s="54">
        <f t="shared" si="4"/>
        <v>34.000000000000341</v>
      </c>
      <c r="U43" s="54"/>
      <c r="V43" t="str">
        <f t="shared" si="7"/>
        <v/>
      </c>
      <c r="W43">
        <f t="shared" si="2"/>
        <v>0</v>
      </c>
      <c r="X43" s="37">
        <f t="shared" si="5"/>
        <v>1348603.76931565</v>
      </c>
      <c r="Y43" s="38">
        <f t="shared" si="6"/>
        <v>1.266849447353191E-2</v>
      </c>
    </row>
    <row r="44" spans="2:25" x14ac:dyDescent="0.15">
      <c r="B44" s="47">
        <v>36</v>
      </c>
      <c r="C44" s="49">
        <f t="shared" si="0"/>
        <v>1383755.5041369153</v>
      </c>
      <c r="D44" s="49"/>
      <c r="E44" s="47"/>
      <c r="F44" s="8">
        <v>43695</v>
      </c>
      <c r="G44" s="47" t="s">
        <v>3</v>
      </c>
      <c r="H44" s="50">
        <v>76.53</v>
      </c>
      <c r="I44" s="50"/>
      <c r="J44" s="47">
        <v>12</v>
      </c>
      <c r="K44" s="51">
        <f t="shared" si="3"/>
        <v>41512.665124107458</v>
      </c>
      <c r="L44" s="52"/>
      <c r="M44" s="6">
        <f>IF(J44="","",(K44/J44)/LOOKUP(RIGHT($D$2,3),定数!$A$6:$A$13,定数!$B$6:$B$13))</f>
        <v>34.593887603422878</v>
      </c>
      <c r="N44" s="47"/>
      <c r="O44" s="8">
        <v>43695</v>
      </c>
      <c r="P44" s="50">
        <v>76.650000000000006</v>
      </c>
      <c r="Q44" s="50"/>
      <c r="R44" s="53">
        <f>IF(P44="","",T44*M44*LOOKUP(RIGHT($D$2,3),定数!$A$6:$A$13,定数!$B$6:$B$13))</f>
        <v>-41512.665124109029</v>
      </c>
      <c r="S44" s="53"/>
      <c r="T44" s="54">
        <f t="shared" si="4"/>
        <v>-12.000000000000455</v>
      </c>
      <c r="U44" s="54"/>
      <c r="V44" t="str">
        <f t="shared" si="7"/>
        <v/>
      </c>
      <c r="W44">
        <f t="shared" si="2"/>
        <v>1</v>
      </c>
      <c r="X44" s="37">
        <f t="shared" si="5"/>
        <v>1383755.5041369153</v>
      </c>
      <c r="Y44" s="38">
        <f t="shared" si="6"/>
        <v>0</v>
      </c>
    </row>
    <row r="45" spans="2:25" x14ac:dyDescent="0.15">
      <c r="B45" s="47">
        <v>37</v>
      </c>
      <c r="C45" s="49">
        <f t="shared" si="0"/>
        <v>1342242.8390128063</v>
      </c>
      <c r="D45" s="49"/>
      <c r="E45" s="47"/>
      <c r="F45" s="8">
        <v>43707</v>
      </c>
      <c r="G45" s="47" t="s">
        <v>3</v>
      </c>
      <c r="H45" s="50">
        <v>76.650000000000006</v>
      </c>
      <c r="I45" s="50"/>
      <c r="J45" s="47">
        <v>24</v>
      </c>
      <c r="K45" s="51">
        <f t="shared" si="3"/>
        <v>40267.285170384188</v>
      </c>
      <c r="L45" s="52"/>
      <c r="M45" s="6">
        <f>IF(J45="","",(K45/J45)/LOOKUP(RIGHT($D$2,3),定数!$A$6:$A$13,定数!$B$6:$B$13))</f>
        <v>16.77803548766008</v>
      </c>
      <c r="N45" s="47"/>
      <c r="O45" s="8">
        <v>43708</v>
      </c>
      <c r="P45" s="50">
        <v>76.89</v>
      </c>
      <c r="Q45" s="50"/>
      <c r="R45" s="53">
        <f>IF(P45="","",T45*M45*LOOKUP(RIGHT($D$2,3),定数!$A$6:$A$13,定数!$B$6:$B$13))</f>
        <v>-40267.285170383329</v>
      </c>
      <c r="S45" s="53"/>
      <c r="T45" s="54">
        <f t="shared" si="4"/>
        <v>-23.999999999999488</v>
      </c>
      <c r="U45" s="54"/>
      <c r="V45" t="str">
        <f t="shared" si="7"/>
        <v/>
      </c>
      <c r="W45">
        <f t="shared" si="2"/>
        <v>2</v>
      </c>
      <c r="X45" s="37">
        <f t="shared" si="5"/>
        <v>1383755.5041369153</v>
      </c>
      <c r="Y45" s="38">
        <f t="shared" si="6"/>
        <v>3.0000000000001137E-2</v>
      </c>
    </row>
    <row r="46" spans="2:25" x14ac:dyDescent="0.15">
      <c r="B46" s="47">
        <v>38</v>
      </c>
      <c r="C46" s="49">
        <f t="shared" si="0"/>
        <v>1301975.553842423</v>
      </c>
      <c r="D46" s="49"/>
      <c r="E46" s="47"/>
      <c r="F46" s="8">
        <v>43722</v>
      </c>
      <c r="G46" s="47" t="s">
        <v>3</v>
      </c>
      <c r="H46" s="50">
        <v>76.849999999999994</v>
      </c>
      <c r="I46" s="50"/>
      <c r="J46" s="47">
        <v>21</v>
      </c>
      <c r="K46" s="51">
        <f t="shared" si="3"/>
        <v>39059.266615272689</v>
      </c>
      <c r="L46" s="52"/>
      <c r="M46" s="6">
        <f>IF(J46="","",(K46/J46)/LOOKUP(RIGHT($D$2,3),定数!$A$6:$A$13,定数!$B$6:$B$13))</f>
        <v>18.599650769177472</v>
      </c>
      <c r="N46" s="47"/>
      <c r="O46" s="8">
        <v>43722</v>
      </c>
      <c r="P46" s="50">
        <v>76.569999999999993</v>
      </c>
      <c r="Q46" s="50"/>
      <c r="R46" s="53">
        <f>IF(P46="","",T46*M46*LOOKUP(RIGHT($D$2,3),定数!$A$6:$A$13,定数!$B$6:$B$13))</f>
        <v>52079.022153697137</v>
      </c>
      <c r="S46" s="53"/>
      <c r="T46" s="54">
        <f t="shared" si="4"/>
        <v>28.000000000000114</v>
      </c>
      <c r="U46" s="54"/>
      <c r="V46" t="str">
        <f t="shared" si="7"/>
        <v/>
      </c>
      <c r="W46">
        <f t="shared" si="2"/>
        <v>0</v>
      </c>
      <c r="X46" s="37">
        <f t="shared" si="5"/>
        <v>1383755.5041369153</v>
      </c>
      <c r="Y46" s="38">
        <f t="shared" si="6"/>
        <v>5.9100000000000485E-2</v>
      </c>
    </row>
    <row r="47" spans="2:25" x14ac:dyDescent="0.15">
      <c r="B47" s="47">
        <v>39</v>
      </c>
      <c r="C47" s="49">
        <f t="shared" si="0"/>
        <v>1354054.5759961202</v>
      </c>
      <c r="D47" s="49"/>
      <c r="E47" s="47"/>
      <c r="F47" s="8">
        <v>43731</v>
      </c>
      <c r="G47" s="47" t="s">
        <v>3</v>
      </c>
      <c r="H47" s="50">
        <v>76.17</v>
      </c>
      <c r="I47" s="50"/>
      <c r="J47" s="47">
        <v>40</v>
      </c>
      <c r="K47" s="51">
        <f t="shared" si="3"/>
        <v>40621.637279883602</v>
      </c>
      <c r="L47" s="52"/>
      <c r="M47" s="6">
        <f>IF(J47="","",(K47/J47)/LOOKUP(RIGHT($D$2,3),定数!$A$6:$A$13,定数!$B$6:$B$13))</f>
        <v>10.1554093199709</v>
      </c>
      <c r="N47" s="47"/>
      <c r="O47" s="8">
        <v>43731</v>
      </c>
      <c r="P47" s="50">
        <v>76.569999999999993</v>
      </c>
      <c r="Q47" s="50"/>
      <c r="R47" s="53">
        <f>IF(P47="","",T47*M47*LOOKUP(RIGHT($D$2,3),定数!$A$6:$A$13,定数!$B$6:$B$13))</f>
        <v>-40621.637279882736</v>
      </c>
      <c r="S47" s="53"/>
      <c r="T47" s="54">
        <f t="shared" si="4"/>
        <v>-39.999999999999147</v>
      </c>
      <c r="U47" s="54"/>
      <c r="V47" t="str">
        <f t="shared" si="7"/>
        <v/>
      </c>
      <c r="W47">
        <f t="shared" si="2"/>
        <v>1</v>
      </c>
      <c r="X47" s="37">
        <f t="shared" si="5"/>
        <v>1383755.5041369153</v>
      </c>
      <c r="Y47" s="38">
        <f t="shared" si="6"/>
        <v>2.1464000000000261E-2</v>
      </c>
    </row>
    <row r="48" spans="2:25" x14ac:dyDescent="0.15">
      <c r="B48" s="47">
        <v>40</v>
      </c>
      <c r="C48" s="49">
        <f t="shared" si="0"/>
        <v>1313432.9387162374</v>
      </c>
      <c r="D48" s="49"/>
      <c r="E48" s="47"/>
      <c r="F48" s="8">
        <v>43736</v>
      </c>
      <c r="G48" s="47" t="s">
        <v>4</v>
      </c>
      <c r="H48" s="50">
        <v>76.599999999999994</v>
      </c>
      <c r="I48" s="50"/>
      <c r="J48" s="47">
        <v>25</v>
      </c>
      <c r="K48" s="51">
        <f t="shared" si="3"/>
        <v>39402.988161487119</v>
      </c>
      <c r="L48" s="52"/>
      <c r="M48" s="6">
        <f>IF(J48="","",(K48/J48)/LOOKUP(RIGHT($D$2,3),定数!$A$6:$A$13,定数!$B$6:$B$13))</f>
        <v>15.761195264594848</v>
      </c>
      <c r="N48" s="47"/>
      <c r="O48" s="8">
        <v>43737</v>
      </c>
      <c r="P48" s="50">
        <v>76.94</v>
      </c>
      <c r="Q48" s="50"/>
      <c r="R48" s="53">
        <f>IF(P48="","",T48*M48*LOOKUP(RIGHT($D$2,3),定数!$A$6:$A$13,定数!$B$6:$B$13))</f>
        <v>53588.063899623026</v>
      </c>
      <c r="S48" s="53"/>
      <c r="T48" s="54">
        <f t="shared" si="4"/>
        <v>34.000000000000341</v>
      </c>
      <c r="U48" s="54"/>
      <c r="V48" t="str">
        <f t="shared" si="7"/>
        <v/>
      </c>
      <c r="W48">
        <f t="shared" si="2"/>
        <v>0</v>
      </c>
      <c r="X48" s="37">
        <f t="shared" si="5"/>
        <v>1383755.5041369153</v>
      </c>
      <c r="Y48" s="38">
        <f t="shared" si="6"/>
        <v>5.0820079999999601E-2</v>
      </c>
    </row>
    <row r="49" spans="2:25" x14ac:dyDescent="0.15">
      <c r="B49" s="47">
        <v>41</v>
      </c>
      <c r="C49" s="49">
        <f t="shared" si="0"/>
        <v>1367021.0026158604</v>
      </c>
      <c r="D49" s="49"/>
      <c r="E49" s="47"/>
      <c r="F49" s="8">
        <v>43745</v>
      </c>
      <c r="G49" s="47" t="s">
        <v>3</v>
      </c>
      <c r="H49" s="50">
        <v>76.58</v>
      </c>
      <c r="I49" s="50"/>
      <c r="J49" s="47">
        <v>16</v>
      </c>
      <c r="K49" s="51">
        <f t="shared" si="3"/>
        <v>41010.630078475813</v>
      </c>
      <c r="L49" s="52"/>
      <c r="M49" s="6">
        <f>IF(J49="","",(K49/J49)/LOOKUP(RIGHT($D$2,3),定数!$A$6:$A$13,定数!$B$6:$B$13))</f>
        <v>25.631643799047382</v>
      </c>
      <c r="N49" s="47"/>
      <c r="O49" s="8">
        <v>43745</v>
      </c>
      <c r="P49" s="50">
        <v>76.739999999999995</v>
      </c>
      <c r="Q49" s="50"/>
      <c r="R49" s="53">
        <f>IF(P49="","",T49*M49*LOOKUP(RIGHT($D$2,3),定数!$A$6:$A$13,定数!$B$6:$B$13))</f>
        <v>-41010.630078474933</v>
      </c>
      <c r="S49" s="53"/>
      <c r="T49" s="54">
        <f t="shared" si="4"/>
        <v>-15.999999999999659</v>
      </c>
      <c r="U49" s="54"/>
      <c r="V49" t="str">
        <f t="shared" si="7"/>
        <v/>
      </c>
      <c r="W49">
        <f t="shared" si="2"/>
        <v>1</v>
      </c>
      <c r="X49" s="37">
        <f t="shared" si="5"/>
        <v>1383755.5041369153</v>
      </c>
      <c r="Y49" s="38">
        <f t="shared" si="6"/>
        <v>1.2093539263999253E-2</v>
      </c>
    </row>
    <row r="50" spans="2:25" x14ac:dyDescent="0.15">
      <c r="B50" s="47">
        <v>42</v>
      </c>
      <c r="C50" s="49">
        <f t="shared" si="0"/>
        <v>1326010.3725373854</v>
      </c>
      <c r="D50" s="49"/>
      <c r="E50" s="47"/>
      <c r="F50" s="8">
        <v>43750</v>
      </c>
      <c r="G50" s="47" t="s">
        <v>3</v>
      </c>
      <c r="H50" s="50">
        <v>76.59</v>
      </c>
      <c r="I50" s="50"/>
      <c r="J50" s="47">
        <v>16</v>
      </c>
      <c r="K50" s="51">
        <f t="shared" si="3"/>
        <v>39780.311176121562</v>
      </c>
      <c r="L50" s="52"/>
      <c r="M50" s="6">
        <f>IF(J50="","",(K50/J50)/LOOKUP(RIGHT($D$2,3),定数!$A$6:$A$13,定数!$B$6:$B$13))</f>
        <v>24.862694485075977</v>
      </c>
      <c r="N50" s="47"/>
      <c r="O50" s="8">
        <v>43750</v>
      </c>
      <c r="P50" s="50">
        <v>76.75</v>
      </c>
      <c r="Q50" s="50"/>
      <c r="R50" s="53">
        <f>IF(P50="","",T50*M50*LOOKUP(RIGHT($D$2,3),定数!$A$6:$A$13,定数!$B$6:$B$13))</f>
        <v>-39780.311176120718</v>
      </c>
      <c r="S50" s="53"/>
      <c r="T50" s="54">
        <f t="shared" si="4"/>
        <v>-15.999999999999659</v>
      </c>
      <c r="U50" s="54"/>
      <c r="V50" t="str">
        <f t="shared" si="7"/>
        <v/>
      </c>
      <c r="W50">
        <f t="shared" si="2"/>
        <v>2</v>
      </c>
      <c r="X50" s="37">
        <f t="shared" si="5"/>
        <v>1383755.5041369153</v>
      </c>
      <c r="Y50" s="38">
        <f t="shared" si="6"/>
        <v>4.1730733086078664E-2</v>
      </c>
    </row>
    <row r="51" spans="2:25" x14ac:dyDescent="0.15">
      <c r="B51" s="47">
        <v>43</v>
      </c>
      <c r="C51" s="49">
        <f t="shared" si="0"/>
        <v>1286230.0613612647</v>
      </c>
      <c r="D51" s="49"/>
      <c r="E51" s="47"/>
      <c r="F51" s="8">
        <v>43763</v>
      </c>
      <c r="G51" s="47" t="s">
        <v>3</v>
      </c>
      <c r="H51" s="50">
        <v>76.069999999999993</v>
      </c>
      <c r="I51" s="50"/>
      <c r="J51" s="47">
        <v>22</v>
      </c>
      <c r="K51" s="51">
        <f t="shared" si="3"/>
        <v>38586.901840837942</v>
      </c>
      <c r="L51" s="52"/>
      <c r="M51" s="6">
        <f>IF(J51="","",(K51/J51)/LOOKUP(RIGHT($D$2,3),定数!$A$6:$A$13,定数!$B$6:$B$13))</f>
        <v>17.539500836744519</v>
      </c>
      <c r="N51" s="47"/>
      <c r="O51" s="8">
        <v>43763</v>
      </c>
      <c r="P51" s="50">
        <v>75.77</v>
      </c>
      <c r="Q51" s="50"/>
      <c r="R51" s="53">
        <f>IF(P51="","",T51*M51*LOOKUP(RIGHT($D$2,3),定数!$A$6:$A$13,定数!$B$6:$B$13))</f>
        <v>52618.502510233055</v>
      </c>
      <c r="S51" s="53"/>
      <c r="T51" s="54">
        <f t="shared" si="4"/>
        <v>29.999999999999716</v>
      </c>
      <c r="U51" s="54"/>
      <c r="V51" t="str">
        <f t="shared" si="7"/>
        <v/>
      </c>
      <c r="W51">
        <f t="shared" si="2"/>
        <v>0</v>
      </c>
      <c r="X51" s="37">
        <f t="shared" si="5"/>
        <v>1383755.5041369153</v>
      </c>
      <c r="Y51" s="38">
        <f t="shared" si="6"/>
        <v>7.0478811093495741E-2</v>
      </c>
    </row>
    <row r="52" spans="2:25" x14ac:dyDescent="0.15">
      <c r="B52" s="47">
        <v>44</v>
      </c>
      <c r="C52" s="49">
        <f t="shared" si="0"/>
        <v>1338848.5638714978</v>
      </c>
      <c r="D52" s="49"/>
      <c r="E52" s="47"/>
      <c r="F52" s="8">
        <v>43779</v>
      </c>
      <c r="G52" s="47" t="s">
        <v>3</v>
      </c>
      <c r="H52" s="50">
        <v>77.489999999999995</v>
      </c>
      <c r="I52" s="50"/>
      <c r="J52" s="47">
        <v>24</v>
      </c>
      <c r="K52" s="51">
        <f t="shared" si="3"/>
        <v>40165.456916144933</v>
      </c>
      <c r="L52" s="52"/>
      <c r="M52" s="6">
        <f>IF(J52="","",(K52/J52)/LOOKUP(RIGHT($D$2,3),定数!$A$6:$A$13,定数!$B$6:$B$13))</f>
        <v>16.735607048393721</v>
      </c>
      <c r="N52" s="47"/>
      <c r="O52" s="8">
        <v>43780</v>
      </c>
      <c r="P52" s="50">
        <v>77.17</v>
      </c>
      <c r="Q52" s="50"/>
      <c r="R52" s="53">
        <f>IF(P52="","",T52*M52*LOOKUP(RIGHT($D$2,3),定数!$A$6:$A$13,定数!$B$6:$B$13))</f>
        <v>53553.942554858768</v>
      </c>
      <c r="S52" s="53"/>
      <c r="T52" s="54">
        <f t="shared" si="4"/>
        <v>31.999999999999318</v>
      </c>
      <c r="U52" s="54"/>
      <c r="V52" t="str">
        <f t="shared" si="7"/>
        <v/>
      </c>
      <c r="W52">
        <f t="shared" si="2"/>
        <v>0</v>
      </c>
      <c r="X52" s="37">
        <f t="shared" si="5"/>
        <v>1383755.5041369153</v>
      </c>
      <c r="Y52" s="38">
        <f t="shared" si="6"/>
        <v>3.2452944274593665E-2</v>
      </c>
    </row>
    <row r="53" spans="2:25" x14ac:dyDescent="0.15">
      <c r="B53" s="47">
        <v>45</v>
      </c>
      <c r="C53" s="49">
        <f t="shared" si="0"/>
        <v>1392402.5064263565</v>
      </c>
      <c r="D53" s="49"/>
      <c r="E53" s="47"/>
      <c r="F53" s="8">
        <v>43792</v>
      </c>
      <c r="G53" s="47" t="s">
        <v>4</v>
      </c>
      <c r="H53" s="50">
        <v>77.08</v>
      </c>
      <c r="I53" s="50"/>
      <c r="J53" s="47">
        <v>15</v>
      </c>
      <c r="K53" s="51">
        <f t="shared" si="3"/>
        <v>41772.075192790697</v>
      </c>
      <c r="L53" s="52"/>
      <c r="M53" s="6">
        <f>IF(J53="","",(K53/J53)/LOOKUP(RIGHT($D$2,3),定数!$A$6:$A$13,定数!$B$6:$B$13))</f>
        <v>27.848050128527131</v>
      </c>
      <c r="N53" s="47"/>
      <c r="O53" s="8">
        <v>43792</v>
      </c>
      <c r="P53" s="50">
        <v>77.25</v>
      </c>
      <c r="Q53" s="50"/>
      <c r="R53" s="53">
        <f>IF(P53="","",T53*M53*LOOKUP(RIGHT($D$2,3),定数!$A$6:$A$13,定数!$B$6:$B$13))</f>
        <v>47341.685218496597</v>
      </c>
      <c r="S53" s="53"/>
      <c r="T53" s="54">
        <f t="shared" si="4"/>
        <v>17.000000000000171</v>
      </c>
      <c r="U53" s="54"/>
      <c r="V53" t="str">
        <f t="shared" si="7"/>
        <v/>
      </c>
      <c r="W53">
        <f t="shared" si="2"/>
        <v>0</v>
      </c>
      <c r="X53" s="37">
        <f t="shared" si="5"/>
        <v>1392402.5064263565</v>
      </c>
      <c r="Y53" s="38">
        <f t="shared" si="6"/>
        <v>0</v>
      </c>
    </row>
    <row r="54" spans="2:25" x14ac:dyDescent="0.15">
      <c r="B54" s="47">
        <v>46</v>
      </c>
      <c r="C54" s="49">
        <f t="shared" si="0"/>
        <v>1439744.191644853</v>
      </c>
      <c r="D54" s="49"/>
      <c r="E54" s="47"/>
      <c r="F54" s="8">
        <v>43807</v>
      </c>
      <c r="G54" s="47" t="s">
        <v>3</v>
      </c>
      <c r="H54" s="50">
        <v>77.599999999999994</v>
      </c>
      <c r="I54" s="50"/>
      <c r="J54" s="47">
        <v>10</v>
      </c>
      <c r="K54" s="51">
        <f t="shared" si="3"/>
        <v>43192.325749345589</v>
      </c>
      <c r="L54" s="52"/>
      <c r="M54" s="6">
        <f>IF(J54="","",(K54/J54)/LOOKUP(RIGHT($D$2,3),定数!$A$6:$A$13,定数!$B$6:$B$13))</f>
        <v>43.192325749345592</v>
      </c>
      <c r="N54" s="47"/>
      <c r="O54" s="8">
        <v>43807</v>
      </c>
      <c r="P54" s="50">
        <v>77.5</v>
      </c>
      <c r="Q54" s="50"/>
      <c r="R54" s="53">
        <f>IF(P54="","",T54*M54*LOOKUP(RIGHT($D$2,3),定数!$A$6:$A$13,定数!$B$6:$B$13))</f>
        <v>43192.325749343137</v>
      </c>
      <c r="S54" s="53"/>
      <c r="T54" s="54">
        <f t="shared" si="4"/>
        <v>9.9999999999994316</v>
      </c>
      <c r="U54" s="54"/>
      <c r="V54" t="str">
        <f t="shared" si="7"/>
        <v/>
      </c>
      <c r="W54">
        <f t="shared" si="2"/>
        <v>0</v>
      </c>
      <c r="X54" s="37">
        <f t="shared" si="5"/>
        <v>1439744.191644853</v>
      </c>
      <c r="Y54" s="38">
        <f t="shared" si="6"/>
        <v>0</v>
      </c>
    </row>
    <row r="55" spans="2:25" x14ac:dyDescent="0.15">
      <c r="B55" s="47">
        <v>47</v>
      </c>
      <c r="C55" s="49">
        <f t="shared" si="0"/>
        <v>1482936.517394196</v>
      </c>
      <c r="D55" s="49"/>
      <c r="E55" s="47"/>
      <c r="F55" s="8">
        <v>43812</v>
      </c>
      <c r="G55" s="47" t="s">
        <v>4</v>
      </c>
      <c r="H55" s="50">
        <v>77.95</v>
      </c>
      <c r="I55" s="50"/>
      <c r="J55" s="47">
        <v>32</v>
      </c>
      <c r="K55" s="51">
        <f t="shared" si="3"/>
        <v>44488.095521825875</v>
      </c>
      <c r="L55" s="52"/>
      <c r="M55" s="6">
        <f>IF(J55="","",(K55/J55)/LOOKUP(RIGHT($D$2,3),定数!$A$6:$A$13,定数!$B$6:$B$13))</f>
        <v>13.902529850570586</v>
      </c>
      <c r="N55" s="47"/>
      <c r="O55" s="8">
        <v>43815</v>
      </c>
      <c r="P55" s="50">
        <v>77.63</v>
      </c>
      <c r="Q55" s="50"/>
      <c r="R55" s="53">
        <f>IF(P55="","",T55*M55*LOOKUP(RIGHT($D$2,3),定数!$A$6:$A$13,定数!$B$6:$B$13))</f>
        <v>-44488.095521826901</v>
      </c>
      <c r="S55" s="53"/>
      <c r="T55" s="54">
        <f t="shared" si="4"/>
        <v>-32.000000000000739</v>
      </c>
      <c r="U55" s="54"/>
      <c r="V55" t="str">
        <f t="shared" si="7"/>
        <v/>
      </c>
      <c r="W55">
        <f t="shared" si="2"/>
        <v>1</v>
      </c>
      <c r="X55" s="37">
        <f t="shared" si="5"/>
        <v>1482936.517394196</v>
      </c>
      <c r="Y55" s="38">
        <f t="shared" si="6"/>
        <v>0</v>
      </c>
    </row>
    <row r="56" spans="2:25" x14ac:dyDescent="0.15">
      <c r="B56" s="47">
        <v>48</v>
      </c>
      <c r="C56" s="49">
        <f t="shared" si="0"/>
        <v>1438448.421872369</v>
      </c>
      <c r="D56" s="49"/>
      <c r="E56" s="47">
        <v>2012</v>
      </c>
      <c r="F56" s="8">
        <v>43467</v>
      </c>
      <c r="G56" s="47" t="s">
        <v>3</v>
      </c>
      <c r="H56" s="50">
        <v>76.84</v>
      </c>
      <c r="I56" s="50"/>
      <c r="J56" s="47">
        <v>12</v>
      </c>
      <c r="K56" s="51">
        <f t="shared" si="3"/>
        <v>43153.452656171066</v>
      </c>
      <c r="L56" s="52"/>
      <c r="M56" s="6">
        <f>IF(J56="","",(K56/J56)/LOOKUP(RIGHT($D$2,3),定数!$A$6:$A$13,定数!$B$6:$B$13))</f>
        <v>35.96121054680922</v>
      </c>
      <c r="N56" s="47">
        <v>2012</v>
      </c>
      <c r="O56" s="8">
        <v>43468</v>
      </c>
      <c r="P56" s="50">
        <v>76.7</v>
      </c>
      <c r="Q56" s="50"/>
      <c r="R56" s="53">
        <f>IF(P56="","",T56*M56*LOOKUP(RIGHT($D$2,3),定数!$A$6:$A$13,定数!$B$6:$B$13))</f>
        <v>50345.694765533117</v>
      </c>
      <c r="S56" s="53"/>
      <c r="T56" s="54">
        <f t="shared" si="4"/>
        <v>14.000000000000057</v>
      </c>
      <c r="U56" s="54"/>
      <c r="V56" t="str">
        <f t="shared" si="7"/>
        <v/>
      </c>
      <c r="W56">
        <f t="shared" si="2"/>
        <v>0</v>
      </c>
      <c r="X56" s="37">
        <f t="shared" si="5"/>
        <v>1482936.517394196</v>
      </c>
      <c r="Y56" s="38">
        <f t="shared" si="6"/>
        <v>3.0000000000000804E-2</v>
      </c>
    </row>
    <row r="57" spans="2:25" x14ac:dyDescent="0.15">
      <c r="B57" s="47">
        <v>49</v>
      </c>
      <c r="C57" s="49">
        <f t="shared" si="0"/>
        <v>1488794.1166379021</v>
      </c>
      <c r="D57" s="49"/>
      <c r="E57" s="47"/>
      <c r="F57" s="8">
        <v>43468</v>
      </c>
      <c r="G57" s="47" t="s">
        <v>3</v>
      </c>
      <c r="H57" s="50">
        <v>76.61</v>
      </c>
      <c r="I57" s="50"/>
      <c r="J57" s="47">
        <v>20</v>
      </c>
      <c r="K57" s="51">
        <f t="shared" si="3"/>
        <v>44663.823499137063</v>
      </c>
      <c r="L57" s="52"/>
      <c r="M57" s="6">
        <f>IF(J57="","",(K57/J57)/LOOKUP(RIGHT($D$2,3),定数!$A$6:$A$13,定数!$B$6:$B$13))</f>
        <v>22.33191174956853</v>
      </c>
      <c r="N57" s="47"/>
      <c r="O57" s="8">
        <v>43469</v>
      </c>
      <c r="P57" s="50">
        <v>76.81</v>
      </c>
      <c r="Q57" s="50"/>
      <c r="R57" s="53">
        <f>IF(P57="","",T57*M57*LOOKUP(RIGHT($D$2,3),定数!$A$6:$A$13,定数!$B$6:$B$13))</f>
        <v>-44663.823499137688</v>
      </c>
      <c r="S57" s="53"/>
      <c r="T57" s="54">
        <f t="shared" si="4"/>
        <v>-20.000000000000284</v>
      </c>
      <c r="U57" s="54"/>
      <c r="V57" t="str">
        <f t="shared" si="7"/>
        <v/>
      </c>
      <c r="W57">
        <f t="shared" si="2"/>
        <v>1</v>
      </c>
      <c r="X57" s="37">
        <f t="shared" si="5"/>
        <v>1488794.1166379021</v>
      </c>
      <c r="Y57" s="38">
        <f t="shared" si="6"/>
        <v>0</v>
      </c>
    </row>
    <row r="58" spans="2:25" x14ac:dyDescent="0.15">
      <c r="B58" s="47">
        <v>50</v>
      </c>
      <c r="C58" s="49">
        <f t="shared" si="0"/>
        <v>1444130.2931387643</v>
      </c>
      <c r="D58" s="49"/>
      <c r="E58" s="47"/>
      <c r="F58" s="8">
        <v>43517</v>
      </c>
      <c r="G58" s="47" t="s">
        <v>4</v>
      </c>
      <c r="H58" s="50">
        <v>79.81</v>
      </c>
      <c r="I58" s="50"/>
      <c r="J58" s="47">
        <v>27</v>
      </c>
      <c r="K58" s="51">
        <f t="shared" si="3"/>
        <v>43323.908794162926</v>
      </c>
      <c r="L58" s="52"/>
      <c r="M58" s="6">
        <f>IF(J58="","",(K58/J58)/LOOKUP(RIGHT($D$2,3),定数!$A$6:$A$13,定数!$B$6:$B$13))</f>
        <v>16.045892145986269</v>
      </c>
      <c r="N58" s="47"/>
      <c r="O58" s="8">
        <v>43518</v>
      </c>
      <c r="P58" s="50">
        <v>80.17</v>
      </c>
      <c r="Q58" s="50"/>
      <c r="R58" s="53">
        <f>IF(P58="","",T58*M58*LOOKUP(RIGHT($D$2,3),定数!$A$6:$A$13,定数!$B$6:$B$13))</f>
        <v>57765.211725550478</v>
      </c>
      <c r="S58" s="53"/>
      <c r="T58" s="54">
        <f t="shared" si="4"/>
        <v>35.999999999999943</v>
      </c>
      <c r="U58" s="54"/>
      <c r="V58" t="str">
        <f t="shared" si="7"/>
        <v/>
      </c>
      <c r="W58">
        <f t="shared" si="2"/>
        <v>0</v>
      </c>
      <c r="X58" s="37">
        <f t="shared" si="5"/>
        <v>1488794.1166379021</v>
      </c>
      <c r="Y58" s="38">
        <f t="shared" si="6"/>
        <v>3.0000000000000471E-2</v>
      </c>
    </row>
    <row r="59" spans="2:25" x14ac:dyDescent="0.15">
      <c r="B59" s="47">
        <v>51</v>
      </c>
      <c r="C59" s="49">
        <f t="shared" si="0"/>
        <v>1501895.5048643148</v>
      </c>
      <c r="D59" s="49"/>
      <c r="E59" s="47"/>
      <c r="F59" s="8">
        <v>43533</v>
      </c>
      <c r="G59" s="47" t="s">
        <v>4</v>
      </c>
      <c r="H59" s="50">
        <v>81.849999999999994</v>
      </c>
      <c r="I59" s="50"/>
      <c r="J59" s="47">
        <v>39</v>
      </c>
      <c r="K59" s="51">
        <f t="shared" si="3"/>
        <v>45056.865145929441</v>
      </c>
      <c r="L59" s="52"/>
      <c r="M59" s="6">
        <f>IF(J59="","",(K59/J59)/LOOKUP(RIGHT($D$2,3),定数!$A$6:$A$13,定数!$B$6:$B$13))</f>
        <v>11.553042345110114</v>
      </c>
      <c r="N59" s="47"/>
      <c r="O59" s="8">
        <v>43533</v>
      </c>
      <c r="P59" s="50">
        <v>82.41</v>
      </c>
      <c r="Q59" s="50"/>
      <c r="R59" s="53">
        <f>IF(P59="","",T59*M59*LOOKUP(RIGHT($D$2,3),定数!$A$6:$A$13,定数!$B$6:$B$13))</f>
        <v>64697.037132616904</v>
      </c>
      <c r="S59" s="53"/>
      <c r="T59" s="54">
        <f t="shared" si="4"/>
        <v>56.000000000000227</v>
      </c>
      <c r="U59" s="54"/>
      <c r="V59" t="str">
        <f t="shared" si="7"/>
        <v/>
      </c>
      <c r="W59">
        <f t="shared" si="2"/>
        <v>0</v>
      </c>
      <c r="X59" s="37">
        <f t="shared" si="5"/>
        <v>1501895.5048643148</v>
      </c>
      <c r="Y59" s="38">
        <f t="shared" si="6"/>
        <v>0</v>
      </c>
    </row>
    <row r="60" spans="2:25" x14ac:dyDescent="0.15">
      <c r="B60" s="47">
        <v>52</v>
      </c>
      <c r="C60" s="49">
        <f t="shared" si="0"/>
        <v>1566592.5419969317</v>
      </c>
      <c r="D60" s="49"/>
      <c r="E60" s="47"/>
      <c r="F60" s="8">
        <v>43545</v>
      </c>
      <c r="G60" s="47" t="s">
        <v>4</v>
      </c>
      <c r="H60" s="50">
        <v>83.74</v>
      </c>
      <c r="I60" s="50"/>
      <c r="J60" s="47">
        <v>20</v>
      </c>
      <c r="K60" s="51">
        <f t="shared" si="3"/>
        <v>46997.776259907951</v>
      </c>
      <c r="L60" s="52"/>
      <c r="M60" s="6">
        <f>IF(J60="","",(K60/J60)/LOOKUP(RIGHT($D$2,3),定数!$A$6:$A$13,定数!$B$6:$B$13))</f>
        <v>23.498888129953976</v>
      </c>
      <c r="N60" s="47"/>
      <c r="O60" s="8">
        <v>43545</v>
      </c>
      <c r="P60" s="50">
        <v>84.03</v>
      </c>
      <c r="Q60" s="50"/>
      <c r="R60" s="53">
        <f>IF(P60="","",T60*M60*LOOKUP(RIGHT($D$2,3),定数!$A$6:$A$13,定数!$B$6:$B$13))</f>
        <v>68146.775576868007</v>
      </c>
      <c r="S60" s="53"/>
      <c r="T60" s="54">
        <f t="shared" si="4"/>
        <v>29.000000000000625</v>
      </c>
      <c r="U60" s="54"/>
      <c r="V60" t="str">
        <f t="shared" si="7"/>
        <v/>
      </c>
      <c r="W60">
        <f t="shared" si="2"/>
        <v>0</v>
      </c>
      <c r="X60" s="37">
        <f t="shared" si="5"/>
        <v>1566592.5419969317</v>
      </c>
      <c r="Y60" s="38">
        <f t="shared" si="6"/>
        <v>0</v>
      </c>
    </row>
    <row r="61" spans="2:25" x14ac:dyDescent="0.15">
      <c r="B61" s="47">
        <v>53</v>
      </c>
      <c r="C61" s="49">
        <f t="shared" si="0"/>
        <v>1634739.3175737998</v>
      </c>
      <c r="D61" s="49"/>
      <c r="E61" s="47"/>
      <c r="F61" s="8">
        <v>43558</v>
      </c>
      <c r="G61" s="47" t="s">
        <v>3</v>
      </c>
      <c r="H61" s="50">
        <v>82.06</v>
      </c>
      <c r="I61" s="50"/>
      <c r="J61" s="47">
        <v>34</v>
      </c>
      <c r="K61" s="51">
        <f t="shared" si="3"/>
        <v>49042.179527213993</v>
      </c>
      <c r="L61" s="52"/>
      <c r="M61" s="6">
        <f>IF(J61="","",(K61/J61)/LOOKUP(RIGHT($D$2,3),定数!$A$6:$A$13,定数!$B$6:$B$13))</f>
        <v>14.424170449180586</v>
      </c>
      <c r="N61" s="47"/>
      <c r="O61" s="8">
        <v>43558</v>
      </c>
      <c r="P61" s="50">
        <v>82.4</v>
      </c>
      <c r="Q61" s="50"/>
      <c r="R61" s="53">
        <f>IF(P61="","",T61*M61*LOOKUP(RIGHT($D$2,3),定数!$A$6:$A$13,定数!$B$6:$B$13))</f>
        <v>-49042.179527214481</v>
      </c>
      <c r="S61" s="53"/>
      <c r="T61" s="54">
        <f t="shared" si="4"/>
        <v>-34.000000000000341</v>
      </c>
      <c r="U61" s="54"/>
      <c r="V61" t="str">
        <f t="shared" si="7"/>
        <v/>
      </c>
      <c r="W61">
        <f t="shared" si="2"/>
        <v>1</v>
      </c>
      <c r="X61" s="37">
        <f t="shared" si="5"/>
        <v>1634739.3175737998</v>
      </c>
      <c r="Y61" s="38">
        <f t="shared" si="6"/>
        <v>0</v>
      </c>
    </row>
    <row r="62" spans="2:25" x14ac:dyDescent="0.15">
      <c r="B62" s="47">
        <v>54</v>
      </c>
      <c r="C62" s="49">
        <f t="shared" si="0"/>
        <v>1585697.1380465853</v>
      </c>
      <c r="D62" s="49"/>
      <c r="E62" s="47"/>
      <c r="F62" s="8">
        <v>43579</v>
      </c>
      <c r="G62" s="47" t="s">
        <v>3</v>
      </c>
      <c r="H62" s="50">
        <v>81.099999999999994</v>
      </c>
      <c r="I62" s="50"/>
      <c r="J62" s="47">
        <v>16</v>
      </c>
      <c r="K62" s="51">
        <f t="shared" si="3"/>
        <v>47570.914141397559</v>
      </c>
      <c r="L62" s="52"/>
      <c r="M62" s="6">
        <f>IF(J62="","",(K62/J62)/LOOKUP(RIGHT($D$2,3),定数!$A$6:$A$13,定数!$B$6:$B$13))</f>
        <v>29.731821338373475</v>
      </c>
      <c r="N62" s="47"/>
      <c r="O62" s="8">
        <v>43579</v>
      </c>
      <c r="P62" s="50">
        <v>81.260000000000005</v>
      </c>
      <c r="Q62" s="50"/>
      <c r="R62" s="53">
        <f>IF(P62="","",T62*M62*LOOKUP(RIGHT($D$2,3),定数!$A$6:$A$13,定数!$B$6:$B$13))</f>
        <v>-47570.914141400775</v>
      </c>
      <c r="S62" s="53"/>
      <c r="T62" s="54">
        <f t="shared" si="4"/>
        <v>-16.00000000000108</v>
      </c>
      <c r="U62" s="54"/>
      <c r="V62" t="str">
        <f t="shared" si="7"/>
        <v/>
      </c>
      <c r="W62">
        <f t="shared" si="2"/>
        <v>2</v>
      </c>
      <c r="X62" s="37">
        <f t="shared" si="5"/>
        <v>1634739.3175737998</v>
      </c>
      <c r="Y62" s="38">
        <f t="shared" si="6"/>
        <v>3.000000000000036E-2</v>
      </c>
    </row>
    <row r="63" spans="2:25" x14ac:dyDescent="0.15">
      <c r="B63" s="47">
        <v>55</v>
      </c>
      <c r="C63" s="49">
        <f t="shared" si="0"/>
        <v>1538126.2239051845</v>
      </c>
      <c r="D63" s="49"/>
      <c r="E63" s="47"/>
      <c r="F63" s="8">
        <v>43580</v>
      </c>
      <c r="G63" s="47" t="s">
        <v>4</v>
      </c>
      <c r="H63" s="50">
        <v>81.36</v>
      </c>
      <c r="I63" s="50"/>
      <c r="J63" s="47">
        <v>14</v>
      </c>
      <c r="K63" s="51">
        <f t="shared" si="3"/>
        <v>46143.786717155534</v>
      </c>
      <c r="L63" s="52"/>
      <c r="M63" s="6">
        <f>IF(J63="","",(K63/J63)/LOOKUP(RIGHT($D$2,3),定数!$A$6:$A$13,定数!$B$6:$B$13))</f>
        <v>32.959847655111091</v>
      </c>
      <c r="N63" s="47"/>
      <c r="O63" s="8">
        <v>43580</v>
      </c>
      <c r="P63" s="50">
        <v>81.22</v>
      </c>
      <c r="Q63" s="50"/>
      <c r="R63" s="53">
        <f>IF(P63="","",T63*M63*LOOKUP(RIGHT($D$2,3),定数!$A$6:$A$13,定数!$B$6:$B$13))</f>
        <v>-46143.786717155708</v>
      </c>
      <c r="S63" s="53"/>
      <c r="T63" s="54">
        <f t="shared" si="4"/>
        <v>-14.000000000000057</v>
      </c>
      <c r="U63" s="54"/>
      <c r="V63" t="str">
        <f t="shared" si="7"/>
        <v/>
      </c>
      <c r="W63">
        <f t="shared" si="2"/>
        <v>3</v>
      </c>
      <c r="X63" s="37">
        <f t="shared" si="5"/>
        <v>1634739.3175737998</v>
      </c>
      <c r="Y63" s="38">
        <f t="shared" si="6"/>
        <v>5.9100000000002262E-2</v>
      </c>
    </row>
    <row r="64" spans="2:25" x14ac:dyDescent="0.15">
      <c r="B64" s="47">
        <v>56</v>
      </c>
      <c r="C64" s="49">
        <f t="shared" si="0"/>
        <v>1491982.4371880288</v>
      </c>
      <c r="D64" s="49"/>
      <c r="E64" s="47"/>
      <c r="F64" s="8">
        <v>43601</v>
      </c>
      <c r="G64" s="47" t="s">
        <v>4</v>
      </c>
      <c r="H64" s="50">
        <v>80.37</v>
      </c>
      <c r="I64" s="50"/>
      <c r="J64" s="47">
        <v>19</v>
      </c>
      <c r="K64" s="51">
        <f t="shared" si="3"/>
        <v>44759.47311564086</v>
      </c>
      <c r="L64" s="52"/>
      <c r="M64" s="6">
        <f>IF(J64="","",(K64/J64)/LOOKUP(RIGHT($D$2,3),定数!$A$6:$A$13,定数!$B$6:$B$13))</f>
        <v>23.557617429284665</v>
      </c>
      <c r="N64" s="47"/>
      <c r="O64" s="8">
        <v>43602</v>
      </c>
      <c r="P64" s="50">
        <v>80.180000000000007</v>
      </c>
      <c r="Q64" s="50"/>
      <c r="R64" s="53">
        <f>IF(P64="","",T64*M64*LOOKUP(RIGHT($D$2,3),定数!$A$6:$A$13,定数!$B$6:$B$13))</f>
        <v>-44759.473115640329</v>
      </c>
      <c r="S64" s="53"/>
      <c r="T64" s="54">
        <f t="shared" si="4"/>
        <v>-18.999999999999773</v>
      </c>
      <c r="U64" s="54"/>
      <c r="V64" t="str">
        <f t="shared" si="7"/>
        <v/>
      </c>
      <c r="W64">
        <f t="shared" si="2"/>
        <v>4</v>
      </c>
      <c r="X64" s="37">
        <f t="shared" si="5"/>
        <v>1634739.3175737998</v>
      </c>
      <c r="Y64" s="38">
        <f t="shared" si="6"/>
        <v>8.7327000000002264E-2</v>
      </c>
    </row>
    <row r="65" spans="2:25" x14ac:dyDescent="0.15">
      <c r="B65" s="47">
        <v>57</v>
      </c>
      <c r="C65" s="49">
        <f t="shared" si="0"/>
        <v>1447222.9640723886</v>
      </c>
      <c r="D65" s="49"/>
      <c r="E65" s="47"/>
      <c r="F65" s="8">
        <v>43642</v>
      </c>
      <c r="G65" s="47" t="s">
        <v>3</v>
      </c>
      <c r="H65" s="50">
        <v>79.42</v>
      </c>
      <c r="I65" s="50"/>
      <c r="J65" s="47">
        <v>14</v>
      </c>
      <c r="K65" s="51">
        <f t="shared" si="3"/>
        <v>43416.688922171656</v>
      </c>
      <c r="L65" s="52"/>
      <c r="M65" s="6">
        <f>IF(J65="","",(K65/J65)/LOOKUP(RIGHT($D$2,3),定数!$A$6:$A$13,定数!$B$6:$B$13))</f>
        <v>31.011920658694038</v>
      </c>
      <c r="N65" s="47"/>
      <c r="O65" s="8">
        <v>43643</v>
      </c>
      <c r="P65" s="50">
        <v>79.56</v>
      </c>
      <c r="Q65" s="50"/>
      <c r="R65" s="53">
        <f>IF(P65="","",T65*M65*LOOKUP(RIGHT($D$2,3),定数!$A$6:$A$13,定数!$B$6:$B$13))</f>
        <v>-43416.68892217183</v>
      </c>
      <c r="S65" s="53"/>
      <c r="T65" s="54">
        <f t="shared" si="4"/>
        <v>-14.000000000000057</v>
      </c>
      <c r="U65" s="54"/>
      <c r="V65" t="str">
        <f t="shared" si="7"/>
        <v/>
      </c>
      <c r="W65">
        <f t="shared" si="2"/>
        <v>5</v>
      </c>
      <c r="X65" s="37">
        <f t="shared" si="5"/>
        <v>1634739.3175737998</v>
      </c>
      <c r="Y65" s="38">
        <f t="shared" si="6"/>
        <v>0.11470719000000185</v>
      </c>
    </row>
    <row r="66" spans="2:25" x14ac:dyDescent="0.15">
      <c r="B66" s="47">
        <v>58</v>
      </c>
      <c r="C66" s="49">
        <f t="shared" si="0"/>
        <v>1403806.2751502167</v>
      </c>
      <c r="D66" s="49"/>
      <c r="E66" s="47"/>
      <c r="F66" s="8">
        <v>43650</v>
      </c>
      <c r="G66" s="47" t="s">
        <v>4</v>
      </c>
      <c r="H66" s="50">
        <v>79.8</v>
      </c>
      <c r="I66" s="50"/>
      <c r="J66" s="47">
        <v>12</v>
      </c>
      <c r="K66" s="51">
        <f t="shared" si="3"/>
        <v>42114.188254506495</v>
      </c>
      <c r="L66" s="52"/>
      <c r="M66" s="6">
        <f>IF(J66="","",(K66/J66)/LOOKUP(RIGHT($D$2,3),定数!$A$6:$A$13,定数!$B$6:$B$13))</f>
        <v>35.095156878755411</v>
      </c>
      <c r="N66" s="47"/>
      <c r="O66" s="8">
        <v>43650</v>
      </c>
      <c r="P66" s="50">
        <v>79.930000000000007</v>
      </c>
      <c r="Q66" s="50"/>
      <c r="R66" s="53">
        <f>IF(P66="","",T66*M66*LOOKUP(RIGHT($D$2,3),定数!$A$6:$A$13,定数!$B$6:$B$13))</f>
        <v>45623.703942385422</v>
      </c>
      <c r="S66" s="53"/>
      <c r="T66" s="54">
        <f t="shared" si="4"/>
        <v>13.000000000000966</v>
      </c>
      <c r="U66" s="54"/>
      <c r="V66" t="str">
        <f t="shared" si="7"/>
        <v/>
      </c>
      <c r="W66">
        <f t="shared" si="2"/>
        <v>0</v>
      </c>
      <c r="X66" s="37">
        <f t="shared" si="5"/>
        <v>1634739.3175737998</v>
      </c>
      <c r="Y66" s="38">
        <f t="shared" si="6"/>
        <v>0.14126597430000198</v>
      </c>
    </row>
    <row r="67" spans="2:25" x14ac:dyDescent="0.15">
      <c r="B67" s="47">
        <v>59</v>
      </c>
      <c r="C67" s="49">
        <f t="shared" si="0"/>
        <v>1449429.9790926022</v>
      </c>
      <c r="D67" s="49"/>
      <c r="E67" s="47"/>
      <c r="F67" s="8">
        <v>43670</v>
      </c>
      <c r="G67" s="47" t="s">
        <v>3</v>
      </c>
      <c r="H67" s="50">
        <v>78.14</v>
      </c>
      <c r="I67" s="50"/>
      <c r="J67" s="47">
        <v>16</v>
      </c>
      <c r="K67" s="51">
        <f t="shared" si="3"/>
        <v>43482.899372778062</v>
      </c>
      <c r="L67" s="52"/>
      <c r="M67" s="6">
        <f>IF(J67="","",(K67/J67)/LOOKUP(RIGHT($D$2,3),定数!$A$6:$A$13,定数!$B$6:$B$13))</f>
        <v>27.17681210798629</v>
      </c>
      <c r="N67" s="47"/>
      <c r="O67" s="8">
        <v>43672</v>
      </c>
      <c r="P67" s="50">
        <v>78.3</v>
      </c>
      <c r="Q67" s="50"/>
      <c r="R67" s="53">
        <f>IF(P67="","",T67*M67*LOOKUP(RIGHT($D$2,3),定数!$A$6:$A$13,定数!$B$6:$B$13))</f>
        <v>-43482.899372777138</v>
      </c>
      <c r="S67" s="53"/>
      <c r="T67" s="54">
        <f t="shared" si="4"/>
        <v>-15.999999999999659</v>
      </c>
      <c r="U67" s="54"/>
      <c r="V67" t="str">
        <f t="shared" si="7"/>
        <v/>
      </c>
      <c r="W67">
        <f t="shared" si="2"/>
        <v>1</v>
      </c>
      <c r="X67" s="37">
        <f t="shared" si="5"/>
        <v>1634739.3175737998</v>
      </c>
      <c r="Y67" s="38">
        <f t="shared" si="6"/>
        <v>0.11335711846474983</v>
      </c>
    </row>
    <row r="68" spans="2:25" x14ac:dyDescent="0.15">
      <c r="B68" s="47">
        <v>60</v>
      </c>
      <c r="C68" s="49">
        <f t="shared" si="0"/>
        <v>1405947.0797198249</v>
      </c>
      <c r="D68" s="49"/>
      <c r="E68" s="47"/>
      <c r="F68" s="8">
        <v>43677</v>
      </c>
      <c r="G68" s="47" t="s">
        <v>3</v>
      </c>
      <c r="H68" s="50">
        <v>78.069999999999993</v>
      </c>
      <c r="I68" s="50"/>
      <c r="J68" s="47">
        <v>12</v>
      </c>
      <c r="K68" s="51">
        <f t="shared" si="3"/>
        <v>42178.412391594749</v>
      </c>
      <c r="L68" s="52"/>
      <c r="M68" s="6">
        <f>IF(J68="","",(K68/J68)/LOOKUP(RIGHT($D$2,3),定数!$A$6:$A$13,定数!$B$6:$B$13))</f>
        <v>35.148676992995625</v>
      </c>
      <c r="N68" s="47"/>
      <c r="O68" s="8">
        <v>43677</v>
      </c>
      <c r="P68" s="50">
        <v>77.930000000000007</v>
      </c>
      <c r="Q68" s="50"/>
      <c r="R68" s="53">
        <f>IF(P68="","",T68*M68*LOOKUP(RIGHT($D$2,3),定数!$A$6:$A$13,定数!$B$6:$B$13))</f>
        <v>49208.147790189083</v>
      </c>
      <c r="S68" s="53"/>
      <c r="T68" s="54">
        <f t="shared" si="4"/>
        <v>13.999999999998636</v>
      </c>
      <c r="U68" s="54"/>
      <c r="V68" t="str">
        <f t="shared" si="7"/>
        <v/>
      </c>
      <c r="W68">
        <f t="shared" si="2"/>
        <v>0</v>
      </c>
      <c r="X68" s="37">
        <f t="shared" si="5"/>
        <v>1634739.3175737998</v>
      </c>
      <c r="Y68" s="38">
        <f t="shared" si="6"/>
        <v>0.13995640491080685</v>
      </c>
    </row>
    <row r="69" spans="2:25" x14ac:dyDescent="0.15">
      <c r="B69" s="47">
        <v>61</v>
      </c>
      <c r="C69" s="49">
        <f t="shared" si="0"/>
        <v>1455155.2275100141</v>
      </c>
      <c r="D69" s="49"/>
      <c r="E69" s="47"/>
      <c r="F69" s="8">
        <v>43692</v>
      </c>
      <c r="G69" s="47" t="s">
        <v>4</v>
      </c>
      <c r="H69" s="50">
        <v>79.05</v>
      </c>
      <c r="I69" s="50"/>
      <c r="J69" s="47">
        <v>47</v>
      </c>
      <c r="K69" s="51">
        <f t="shared" si="3"/>
        <v>43654.656825300422</v>
      </c>
      <c r="L69" s="52"/>
      <c r="M69" s="6">
        <f>IF(J69="","",(K69/J69)/LOOKUP(RIGHT($D$2,3),定数!$A$6:$A$13,定数!$B$6:$B$13))</f>
        <v>9.2882248564468988</v>
      </c>
      <c r="N69" s="47"/>
      <c r="O69" s="8">
        <v>43699</v>
      </c>
      <c r="P69" s="50">
        <v>78.58</v>
      </c>
      <c r="Q69" s="50"/>
      <c r="R69" s="53">
        <f>IF(P69="","",T69*M69*LOOKUP(RIGHT($D$2,3),定数!$A$6:$A$13,定数!$B$6:$B$13))</f>
        <v>-43654.656825300313</v>
      </c>
      <c r="S69" s="53"/>
      <c r="T69" s="54">
        <f t="shared" si="4"/>
        <v>-46.999999999999886</v>
      </c>
      <c r="U69" s="54"/>
      <c r="V69" t="str">
        <f t="shared" si="7"/>
        <v/>
      </c>
      <c r="W69">
        <f t="shared" si="2"/>
        <v>1</v>
      </c>
      <c r="X69" s="37">
        <f t="shared" si="5"/>
        <v>1634739.3175737998</v>
      </c>
      <c r="Y69" s="38">
        <f t="shared" si="6"/>
        <v>0.10985487908268798</v>
      </c>
    </row>
    <row r="70" spans="2:25" x14ac:dyDescent="0.15">
      <c r="B70" s="47">
        <v>62</v>
      </c>
      <c r="C70" s="49">
        <f t="shared" si="0"/>
        <v>1411500.5706847138</v>
      </c>
      <c r="D70" s="49"/>
      <c r="E70" s="47"/>
      <c r="F70" s="8">
        <v>43719</v>
      </c>
      <c r="G70" s="47" t="s">
        <v>3</v>
      </c>
      <c r="H70" s="50">
        <v>78.209999999999994</v>
      </c>
      <c r="I70" s="50"/>
      <c r="J70" s="47">
        <v>9</v>
      </c>
      <c r="K70" s="51">
        <f t="shared" si="3"/>
        <v>42345.017120541415</v>
      </c>
      <c r="L70" s="52"/>
      <c r="M70" s="6">
        <f>IF(J70="","",(K70/J70)/LOOKUP(RIGHT($D$2,3),定数!$A$6:$A$13,定数!$B$6:$B$13))</f>
        <v>47.050019022823797</v>
      </c>
      <c r="N70" s="47"/>
      <c r="O70" s="8">
        <v>43719</v>
      </c>
      <c r="P70" s="50">
        <v>78.12</v>
      </c>
      <c r="Q70" s="50"/>
      <c r="R70" s="53">
        <f>IF(P70="","",T70*M70*LOOKUP(RIGHT($D$2,3),定数!$A$6:$A$13,定数!$B$6:$B$13))</f>
        <v>42345.017120536337</v>
      </c>
      <c r="S70" s="53"/>
      <c r="T70" s="54">
        <f t="shared" si="4"/>
        <v>8.99999999999892</v>
      </c>
      <c r="U70" s="54"/>
      <c r="V70" t="str">
        <f t="shared" si="7"/>
        <v/>
      </c>
      <c r="W70">
        <f t="shared" si="2"/>
        <v>0</v>
      </c>
      <c r="X70" s="37">
        <f t="shared" si="5"/>
        <v>1634739.3175737998</v>
      </c>
      <c r="Y70" s="38">
        <f t="shared" si="6"/>
        <v>0.13655923271020731</v>
      </c>
    </row>
    <row r="71" spans="2:25" x14ac:dyDescent="0.15">
      <c r="B71" s="47">
        <v>63</v>
      </c>
      <c r="C71" s="49">
        <f t="shared" si="0"/>
        <v>1453845.5878052502</v>
      </c>
      <c r="D71" s="49"/>
      <c r="E71" s="47"/>
      <c r="F71" s="8">
        <v>43720</v>
      </c>
      <c r="G71" s="47" t="s">
        <v>3</v>
      </c>
      <c r="H71" s="50">
        <v>77.81</v>
      </c>
      <c r="I71" s="50"/>
      <c r="J71" s="47">
        <v>16</v>
      </c>
      <c r="K71" s="51">
        <f t="shared" si="3"/>
        <v>43615.367634157505</v>
      </c>
      <c r="L71" s="52"/>
      <c r="M71" s="6">
        <f>IF(J71="","",(K71/J71)/LOOKUP(RIGHT($D$2,3),定数!$A$6:$A$13,定数!$B$6:$B$13))</f>
        <v>27.259604771348439</v>
      </c>
      <c r="N71" s="47"/>
      <c r="O71" s="8">
        <v>43721</v>
      </c>
      <c r="P71" s="50">
        <v>77.61</v>
      </c>
      <c r="Q71" s="50"/>
      <c r="R71" s="53">
        <f>IF(P71="","",T71*M71*LOOKUP(RIGHT($D$2,3),定数!$A$6:$A$13,定数!$B$6:$B$13))</f>
        <v>54519.209542697652</v>
      </c>
      <c r="S71" s="53"/>
      <c r="T71" s="54">
        <f t="shared" si="4"/>
        <v>20.000000000000284</v>
      </c>
      <c r="U71" s="54"/>
      <c r="V71" t="str">
        <f t="shared" si="7"/>
        <v/>
      </c>
      <c r="W71">
        <f t="shared" si="2"/>
        <v>0</v>
      </c>
      <c r="X71" s="37">
        <f t="shared" si="5"/>
        <v>1634739.3175737998</v>
      </c>
      <c r="Y71" s="38">
        <f t="shared" si="6"/>
        <v>0.11065600969151657</v>
      </c>
    </row>
    <row r="72" spans="2:25" x14ac:dyDescent="0.15">
      <c r="B72" s="47">
        <v>64</v>
      </c>
      <c r="C72" s="49">
        <f t="shared" si="0"/>
        <v>1508364.797347948</v>
      </c>
      <c r="D72" s="49"/>
      <c r="E72" s="47"/>
      <c r="F72" s="8">
        <v>43729</v>
      </c>
      <c r="G72" s="47" t="s">
        <v>3</v>
      </c>
      <c r="H72" s="50">
        <v>78.11</v>
      </c>
      <c r="I72" s="50"/>
      <c r="J72" s="47">
        <v>18</v>
      </c>
      <c r="K72" s="51">
        <f t="shared" si="3"/>
        <v>45250.94392043844</v>
      </c>
      <c r="L72" s="52"/>
      <c r="M72" s="6">
        <f>IF(J72="","",(K72/J72)/LOOKUP(RIGHT($D$2,3),定数!$A$6:$A$13,定数!$B$6:$B$13))</f>
        <v>25.139413289132467</v>
      </c>
      <c r="N72" s="47"/>
      <c r="O72" s="8">
        <v>43732</v>
      </c>
      <c r="P72" s="50">
        <v>77.88</v>
      </c>
      <c r="Q72" s="50"/>
      <c r="R72" s="53">
        <f>IF(P72="","",T72*M72*LOOKUP(RIGHT($D$2,3),定数!$A$6:$A$13,定数!$B$6:$B$13))</f>
        <v>57820.650565005679</v>
      </c>
      <c r="S72" s="53"/>
      <c r="T72" s="54">
        <f t="shared" si="4"/>
        <v>23.000000000000398</v>
      </c>
      <c r="U72" s="54"/>
      <c r="V72" t="str">
        <f t="shared" si="7"/>
        <v/>
      </c>
      <c r="W72">
        <f t="shared" si="2"/>
        <v>0</v>
      </c>
      <c r="X72" s="37">
        <f t="shared" si="5"/>
        <v>1634739.3175737998</v>
      </c>
      <c r="Y72" s="38">
        <f t="shared" si="6"/>
        <v>7.7305610054947849E-2</v>
      </c>
    </row>
    <row r="73" spans="2:25" x14ac:dyDescent="0.15">
      <c r="B73" s="47">
        <v>65</v>
      </c>
      <c r="C73" s="49">
        <f t="shared" si="0"/>
        <v>1566185.4479129536</v>
      </c>
      <c r="D73" s="49"/>
      <c r="E73" s="47"/>
      <c r="F73" s="8">
        <v>43735</v>
      </c>
      <c r="G73" s="47" t="s">
        <v>3</v>
      </c>
      <c r="H73" s="50">
        <v>77.569999999999993</v>
      </c>
      <c r="I73" s="50"/>
      <c r="J73" s="47">
        <v>12</v>
      </c>
      <c r="K73" s="51">
        <f t="shared" si="3"/>
        <v>46985.563437388606</v>
      </c>
      <c r="L73" s="52"/>
      <c r="M73" s="6">
        <f>IF(J73="","",(K73/J73)/LOOKUP(RIGHT($D$2,3),定数!$A$6:$A$13,定数!$B$6:$B$13))</f>
        <v>39.154636197823841</v>
      </c>
      <c r="N73" s="47"/>
      <c r="O73" s="8">
        <v>43736</v>
      </c>
      <c r="P73" s="50">
        <v>77.69</v>
      </c>
      <c r="Q73" s="50"/>
      <c r="R73" s="53">
        <f>IF(P73="","",T73*M73*LOOKUP(RIGHT($D$2,3),定数!$A$6:$A$13,定数!$B$6:$B$13))</f>
        <v>-46985.563437390389</v>
      </c>
      <c r="S73" s="53"/>
      <c r="T73" s="54">
        <f t="shared" si="4"/>
        <v>-12.000000000000455</v>
      </c>
      <c r="U73" s="54"/>
      <c r="V73" t="str">
        <f t="shared" si="7"/>
        <v/>
      </c>
      <c r="W73">
        <f t="shared" si="2"/>
        <v>1</v>
      </c>
      <c r="X73" s="37">
        <f t="shared" si="5"/>
        <v>1634739.3175737998</v>
      </c>
      <c r="Y73" s="38">
        <f t="shared" si="6"/>
        <v>4.1935658440387047E-2</v>
      </c>
    </row>
    <row r="74" spans="2:25" x14ac:dyDescent="0.15">
      <c r="B74" s="47">
        <v>66</v>
      </c>
      <c r="C74" s="49">
        <f t="shared" ref="C74:C108" si="8">IF(R73="","",C73+R73)</f>
        <v>1519199.8844755632</v>
      </c>
      <c r="D74" s="49"/>
      <c r="E74" s="47"/>
      <c r="F74" s="8">
        <v>43753</v>
      </c>
      <c r="G74" s="47" t="s">
        <v>4</v>
      </c>
      <c r="H74" s="50">
        <v>78.510000000000005</v>
      </c>
      <c r="I74" s="50"/>
      <c r="J74" s="47">
        <v>19</v>
      </c>
      <c r="K74" s="51">
        <f t="shared" si="3"/>
        <v>45575.996534266895</v>
      </c>
      <c r="L74" s="52"/>
      <c r="M74" s="6">
        <f>IF(J74="","",(K74/J74)/LOOKUP(RIGHT($D$2,3),定数!$A$6:$A$13,定数!$B$6:$B$13))</f>
        <v>23.987366596982575</v>
      </c>
      <c r="N74" s="47"/>
      <c r="O74" s="8">
        <v>43753</v>
      </c>
      <c r="P74" s="50">
        <v>78.760000000000005</v>
      </c>
      <c r="Q74" s="50"/>
      <c r="R74" s="53">
        <f>IF(P74="","",T74*M74*LOOKUP(RIGHT($D$2,3),定数!$A$6:$A$13,定数!$B$6:$B$13))</f>
        <v>59968.416492456439</v>
      </c>
      <c r="S74" s="53"/>
      <c r="T74" s="54">
        <f t="shared" si="4"/>
        <v>25</v>
      </c>
      <c r="U74" s="54"/>
      <c r="V74" t="str">
        <f t="shared" si="7"/>
        <v/>
      </c>
      <c r="W74">
        <f t="shared" si="7"/>
        <v>0</v>
      </c>
      <c r="X74" s="37">
        <f t="shared" si="5"/>
        <v>1634739.3175737998</v>
      </c>
      <c r="Y74" s="38">
        <f t="shared" si="6"/>
        <v>7.067758868717644E-2</v>
      </c>
    </row>
    <row r="75" spans="2:25" x14ac:dyDescent="0.15">
      <c r="B75" s="47">
        <v>67</v>
      </c>
      <c r="C75" s="49">
        <f t="shared" si="8"/>
        <v>1579168.3009680195</v>
      </c>
      <c r="D75" s="49"/>
      <c r="E75" s="47"/>
      <c r="F75" s="8">
        <v>43793</v>
      </c>
      <c r="G75" s="47" t="s">
        <v>4</v>
      </c>
      <c r="H75" s="50">
        <v>79.849999999999994</v>
      </c>
      <c r="I75" s="50"/>
      <c r="J75" s="47">
        <v>14</v>
      </c>
      <c r="K75" s="51">
        <f t="shared" ref="K75:K108" si="9">IF(J75="","",C75*0.03)</f>
        <v>47375.049029040587</v>
      </c>
      <c r="L75" s="52"/>
      <c r="M75" s="6">
        <f>IF(J75="","",(K75/J75)/LOOKUP(RIGHT($D$2,3),定数!$A$6:$A$13,定数!$B$6:$B$13))</f>
        <v>33.839320735028991</v>
      </c>
      <c r="N75" s="47"/>
      <c r="O75" s="8">
        <v>43794</v>
      </c>
      <c r="P75" s="50">
        <v>80.02</v>
      </c>
      <c r="Q75" s="50"/>
      <c r="R75" s="53">
        <f>IF(P75="","",T75*M75*LOOKUP(RIGHT($D$2,3),定数!$A$6:$A$13,定数!$B$6:$B$13))</f>
        <v>57526.845249549864</v>
      </c>
      <c r="S75" s="53"/>
      <c r="T75" s="54">
        <f t="shared" si="4"/>
        <v>17.000000000000171</v>
      </c>
      <c r="U75" s="54"/>
      <c r="V75" t="str">
        <f t="shared" ref="V75:W90" si="10">IF(S75&lt;&gt;"",IF(S75&lt;0,1+V74,0),"")</f>
        <v/>
      </c>
      <c r="W75">
        <f t="shared" si="10"/>
        <v>0</v>
      </c>
      <c r="X75" s="37">
        <f t="shared" si="5"/>
        <v>1634739.3175737998</v>
      </c>
      <c r="Y75" s="38">
        <f t="shared" si="6"/>
        <v>3.3993809293249244E-2</v>
      </c>
    </row>
    <row r="76" spans="2:25" x14ac:dyDescent="0.15">
      <c r="B76" s="47">
        <v>68</v>
      </c>
      <c r="C76" s="49">
        <f t="shared" si="8"/>
        <v>1636695.1462175695</v>
      </c>
      <c r="D76" s="49"/>
      <c r="E76" s="47"/>
      <c r="F76" s="8">
        <v>43783</v>
      </c>
      <c r="G76" s="47" t="s">
        <v>4</v>
      </c>
      <c r="H76" s="50">
        <v>79.53</v>
      </c>
      <c r="I76" s="50"/>
      <c r="J76" s="47">
        <v>15</v>
      </c>
      <c r="K76" s="51">
        <f t="shared" si="9"/>
        <v>49100.854386527084</v>
      </c>
      <c r="L76" s="52"/>
      <c r="M76" s="6">
        <f>IF(J76="","",(K76/J76)/LOOKUP(RIGHT($D$2,3),定数!$A$6:$A$13,定数!$B$6:$B$13))</f>
        <v>32.733902924351391</v>
      </c>
      <c r="N76" s="47"/>
      <c r="O76" s="8">
        <v>43783</v>
      </c>
      <c r="P76" s="50">
        <v>79.72</v>
      </c>
      <c r="Q76" s="50"/>
      <c r="R76" s="53">
        <f>IF(P76="","",T76*M76*LOOKUP(RIGHT($D$2,3),定数!$A$6:$A$13,定数!$B$6:$B$13))</f>
        <v>62194.415556266889</v>
      </c>
      <c r="S76" s="53"/>
      <c r="T76" s="54">
        <f t="shared" ref="T76:T108" si="11">IF(P76="","",IF(G76="買",(P76-H76),(H76-P76))*IF(RIGHT($D$2,3)="JPY",100,10000))</f>
        <v>18.999999999999773</v>
      </c>
      <c r="U76" s="54"/>
      <c r="V76" t="str">
        <f t="shared" si="10"/>
        <v/>
      </c>
      <c r="W76">
        <f t="shared" si="10"/>
        <v>0</v>
      </c>
      <c r="X76" s="37">
        <f t="shared" ref="X76:X108" si="12">IF(C76&lt;&gt;"",MAX(X75,C76),"")</f>
        <v>1636695.1462175695</v>
      </c>
      <c r="Y76" s="38">
        <f t="shared" ref="Y76:Y108" si="13">IF(X76&lt;&gt;"",1-(C76/X76),"")</f>
        <v>0</v>
      </c>
    </row>
    <row r="77" spans="2:25" x14ac:dyDescent="0.15">
      <c r="B77" s="47">
        <v>69</v>
      </c>
      <c r="C77" s="49">
        <f t="shared" si="8"/>
        <v>1698889.5617738364</v>
      </c>
      <c r="D77" s="49"/>
      <c r="E77" s="47"/>
      <c r="F77" s="8">
        <v>43816</v>
      </c>
      <c r="G77" s="47" t="s">
        <v>4</v>
      </c>
      <c r="H77" s="50">
        <v>83.89</v>
      </c>
      <c r="I77" s="50"/>
      <c r="J77" s="47">
        <v>29</v>
      </c>
      <c r="K77" s="51">
        <f t="shared" si="9"/>
        <v>50966.686853215091</v>
      </c>
      <c r="L77" s="52"/>
      <c r="M77" s="6">
        <f>IF(J77="","",(K77/J77)/LOOKUP(RIGHT($D$2,3),定数!$A$6:$A$13,定数!$B$6:$B$13))</f>
        <v>17.574719604556929</v>
      </c>
      <c r="N77" s="47"/>
      <c r="O77" s="8">
        <v>43817</v>
      </c>
      <c r="P77" s="50">
        <v>84.28</v>
      </c>
      <c r="Q77" s="50"/>
      <c r="R77" s="53">
        <f>IF(P77="","",T77*M77*LOOKUP(RIGHT($D$2,3),定数!$A$6:$A$13,定数!$B$6:$B$13))</f>
        <v>68541.406457772115</v>
      </c>
      <c r="S77" s="53"/>
      <c r="T77" s="54">
        <f t="shared" si="11"/>
        <v>39.000000000000057</v>
      </c>
      <c r="U77" s="54"/>
      <c r="V77" t="str">
        <f t="shared" si="10"/>
        <v/>
      </c>
      <c r="W77">
        <f t="shared" si="10"/>
        <v>0</v>
      </c>
      <c r="X77" s="37">
        <f t="shared" si="12"/>
        <v>1698889.5617738364</v>
      </c>
      <c r="Y77" s="38">
        <f t="shared" si="13"/>
        <v>0</v>
      </c>
    </row>
    <row r="78" spans="2:25" x14ac:dyDescent="0.15">
      <c r="B78" s="47">
        <v>70</v>
      </c>
      <c r="C78" s="49">
        <f t="shared" si="8"/>
        <v>1767430.9682316084</v>
      </c>
      <c r="D78" s="49"/>
      <c r="E78" s="47"/>
      <c r="F78" s="8">
        <v>43827</v>
      </c>
      <c r="G78" s="47" t="s">
        <v>4</v>
      </c>
      <c r="H78" s="50">
        <v>86.14</v>
      </c>
      <c r="I78" s="50"/>
      <c r="J78" s="47">
        <v>17</v>
      </c>
      <c r="K78" s="51">
        <f t="shared" si="9"/>
        <v>53022.929046948251</v>
      </c>
      <c r="L78" s="52"/>
      <c r="M78" s="6">
        <f>IF(J78="","",(K78/J78)/LOOKUP(RIGHT($D$2,3),定数!$A$6:$A$13,定数!$B$6:$B$13))</f>
        <v>31.189958262910736</v>
      </c>
      <c r="N78" s="47"/>
      <c r="O78" s="8">
        <v>43827</v>
      </c>
      <c r="P78" s="50">
        <v>85.97</v>
      </c>
      <c r="Q78" s="50"/>
      <c r="R78" s="53">
        <f>IF(P78="","",T78*M78*LOOKUP(RIGHT($D$2,3),定数!$A$6:$A$13,定数!$B$6:$B$13))</f>
        <v>-53022.92904694879</v>
      </c>
      <c r="S78" s="53"/>
      <c r="T78" s="54">
        <f t="shared" si="11"/>
        <v>-17.000000000000171</v>
      </c>
      <c r="U78" s="54"/>
      <c r="V78" t="str">
        <f t="shared" si="10"/>
        <v/>
      </c>
      <c r="W78">
        <f t="shared" si="10"/>
        <v>1</v>
      </c>
      <c r="X78" s="37">
        <f t="shared" si="12"/>
        <v>1767430.9682316084</v>
      </c>
      <c r="Y78" s="38">
        <f t="shared" si="13"/>
        <v>0</v>
      </c>
    </row>
    <row r="79" spans="2:25" x14ac:dyDescent="0.15">
      <c r="B79" s="47">
        <v>71</v>
      </c>
      <c r="C79" s="49">
        <f t="shared" si="8"/>
        <v>1714408.0391846597</v>
      </c>
      <c r="D79" s="49"/>
      <c r="E79" s="47">
        <v>2013</v>
      </c>
      <c r="F79" s="8">
        <v>43479</v>
      </c>
      <c r="G79" s="47" t="s">
        <v>4</v>
      </c>
      <c r="H79" s="50">
        <v>89.38</v>
      </c>
      <c r="I79" s="50"/>
      <c r="J79" s="47">
        <v>31</v>
      </c>
      <c r="K79" s="51">
        <f t="shared" si="9"/>
        <v>51432.241175539792</v>
      </c>
      <c r="L79" s="52"/>
      <c r="M79" s="6">
        <f>IF(J79="","",(K79/J79)/LOOKUP(RIGHT($D$2,3),定数!$A$6:$A$13,定数!$B$6:$B$13))</f>
        <v>16.591045540496708</v>
      </c>
      <c r="N79" s="47">
        <v>2013</v>
      </c>
      <c r="O79" s="8">
        <v>43479</v>
      </c>
      <c r="P79" s="50">
        <v>89.07</v>
      </c>
      <c r="Q79" s="50"/>
      <c r="R79" s="53">
        <f>IF(P79="","",T79*M79*LOOKUP(RIGHT($D$2,3),定数!$A$6:$A$13,定数!$B$6:$B$13))</f>
        <v>-51432.24117554017</v>
      </c>
      <c r="S79" s="53"/>
      <c r="T79" s="54">
        <f t="shared" si="11"/>
        <v>-31.000000000000227</v>
      </c>
      <c r="U79" s="54"/>
      <c r="V79" t="str">
        <f t="shared" si="10"/>
        <v/>
      </c>
      <c r="W79">
        <f t="shared" si="10"/>
        <v>2</v>
      </c>
      <c r="X79" s="37">
        <f t="shared" si="12"/>
        <v>1767430.9682316084</v>
      </c>
      <c r="Y79" s="38">
        <f t="shared" si="13"/>
        <v>3.0000000000000249E-2</v>
      </c>
    </row>
    <row r="80" spans="2:25" x14ac:dyDescent="0.15">
      <c r="B80" s="47">
        <v>72</v>
      </c>
      <c r="C80" s="49">
        <f t="shared" si="8"/>
        <v>1662975.7980091195</v>
      </c>
      <c r="D80" s="49"/>
      <c r="E80" s="47"/>
      <c r="F80" s="8">
        <v>43503</v>
      </c>
      <c r="G80" s="47" t="s">
        <v>3</v>
      </c>
      <c r="H80" s="50">
        <v>93.56</v>
      </c>
      <c r="I80" s="50"/>
      <c r="J80" s="47">
        <v>36</v>
      </c>
      <c r="K80" s="51">
        <f t="shared" si="9"/>
        <v>49889.273940273582</v>
      </c>
      <c r="L80" s="52"/>
      <c r="M80" s="6">
        <f>IF(J80="","",(K80/J80)/LOOKUP(RIGHT($D$2,3),定数!$A$6:$A$13,定数!$B$6:$B$13))</f>
        <v>13.858131650075995</v>
      </c>
      <c r="N80" s="47"/>
      <c r="O80" s="8">
        <v>43504</v>
      </c>
      <c r="P80" s="50">
        <v>93.06</v>
      </c>
      <c r="Q80" s="50"/>
      <c r="R80" s="53">
        <f>IF(P80="","",T80*M80*LOOKUP(RIGHT($D$2,3),定数!$A$6:$A$13,定数!$B$6:$B$13))</f>
        <v>69290.658250379973</v>
      </c>
      <c r="S80" s="53"/>
      <c r="T80" s="54">
        <f t="shared" si="11"/>
        <v>50</v>
      </c>
      <c r="U80" s="54"/>
      <c r="V80" t="str">
        <f t="shared" si="10"/>
        <v/>
      </c>
      <c r="W80">
        <f t="shared" si="10"/>
        <v>0</v>
      </c>
      <c r="X80" s="37">
        <f t="shared" si="12"/>
        <v>1767430.9682316084</v>
      </c>
      <c r="Y80" s="38">
        <f t="shared" si="13"/>
        <v>5.9100000000000485E-2</v>
      </c>
    </row>
    <row r="81" spans="2:25" x14ac:dyDescent="0.15">
      <c r="B81" s="47">
        <v>73</v>
      </c>
      <c r="C81" s="49">
        <f t="shared" si="8"/>
        <v>1732266.4562594995</v>
      </c>
      <c r="D81" s="49"/>
      <c r="E81" s="47"/>
      <c r="F81" s="8">
        <v>43525</v>
      </c>
      <c r="G81" s="47" t="s">
        <v>4</v>
      </c>
      <c r="H81" s="50">
        <v>92.73</v>
      </c>
      <c r="I81" s="50"/>
      <c r="J81" s="47">
        <v>30</v>
      </c>
      <c r="K81" s="51">
        <f t="shared" si="9"/>
        <v>51967.993687784983</v>
      </c>
      <c r="L81" s="52"/>
      <c r="M81" s="6">
        <f>IF(J81="","",(K81/J81)/LOOKUP(RIGHT($D$2,3),定数!$A$6:$A$13,定数!$B$6:$B$13))</f>
        <v>17.322664562594994</v>
      </c>
      <c r="N81" s="47"/>
      <c r="O81" s="8">
        <v>43525</v>
      </c>
      <c r="P81" s="50">
        <v>93.13</v>
      </c>
      <c r="Q81" s="50"/>
      <c r="R81" s="53">
        <f>IF(P81="","",T81*M81*LOOKUP(RIGHT($D$2,3),定数!$A$6:$A$13,定数!$B$6:$B$13))</f>
        <v>69290.658250378503</v>
      </c>
      <c r="S81" s="53"/>
      <c r="T81" s="54">
        <f t="shared" si="11"/>
        <v>39.999999999999147</v>
      </c>
      <c r="U81" s="54"/>
      <c r="V81" t="str">
        <f t="shared" si="10"/>
        <v/>
      </c>
      <c r="W81">
        <f t="shared" si="10"/>
        <v>0</v>
      </c>
      <c r="X81" s="37">
        <f t="shared" si="12"/>
        <v>1767430.9682316084</v>
      </c>
      <c r="Y81" s="38">
        <f t="shared" si="13"/>
        <v>1.9895833333333779E-2</v>
      </c>
    </row>
    <row r="82" spans="2:25" x14ac:dyDescent="0.15">
      <c r="B82" s="47">
        <v>74</v>
      </c>
      <c r="C82" s="49">
        <f t="shared" si="8"/>
        <v>1801557.114509878</v>
      </c>
      <c r="D82" s="49"/>
      <c r="E82" s="47"/>
      <c r="F82" s="8">
        <v>43565</v>
      </c>
      <c r="G82" s="47" t="s">
        <v>4</v>
      </c>
      <c r="H82" s="50">
        <v>99.73</v>
      </c>
      <c r="I82" s="50"/>
      <c r="J82" s="47">
        <v>78</v>
      </c>
      <c r="K82" s="51">
        <f t="shared" si="9"/>
        <v>54046.71343529634</v>
      </c>
      <c r="L82" s="52"/>
      <c r="M82" s="6">
        <f>IF(J82="","",(K82/J82)/LOOKUP(RIGHT($D$2,3),定数!$A$6:$A$13,定数!$B$6:$B$13))</f>
        <v>6.9290658250379922</v>
      </c>
      <c r="N82" s="47"/>
      <c r="O82" s="8">
        <v>43567</v>
      </c>
      <c r="P82" s="50">
        <v>98.95</v>
      </c>
      <c r="Q82" s="50"/>
      <c r="R82" s="53">
        <f>IF(P82="","",T82*M82*LOOKUP(RIGHT($D$2,3),定数!$A$6:$A$13,定数!$B$6:$B$13))</f>
        <v>-54046.71343529642</v>
      </c>
      <c r="S82" s="53"/>
      <c r="T82" s="54">
        <f t="shared" si="11"/>
        <v>-78.000000000000114</v>
      </c>
      <c r="U82" s="54"/>
      <c r="V82" t="str">
        <f t="shared" si="10"/>
        <v/>
      </c>
      <c r="W82">
        <f t="shared" si="10"/>
        <v>1</v>
      </c>
      <c r="X82" s="37">
        <f t="shared" si="12"/>
        <v>1801557.114509878</v>
      </c>
      <c r="Y82" s="38">
        <f t="shared" si="13"/>
        <v>0</v>
      </c>
    </row>
    <row r="83" spans="2:25" x14ac:dyDescent="0.15">
      <c r="B83" s="47">
        <v>75</v>
      </c>
      <c r="C83" s="49">
        <f t="shared" si="8"/>
        <v>1747510.4010745815</v>
      </c>
      <c r="D83" s="49"/>
      <c r="E83" s="47"/>
      <c r="F83" s="8">
        <v>43574</v>
      </c>
      <c r="G83" s="47" t="s">
        <v>4</v>
      </c>
      <c r="H83" s="50">
        <v>98.52</v>
      </c>
      <c r="I83" s="50"/>
      <c r="J83" s="47">
        <v>61</v>
      </c>
      <c r="K83" s="51">
        <f t="shared" si="9"/>
        <v>52425.312032237445</v>
      </c>
      <c r="L83" s="52"/>
      <c r="M83" s="6">
        <f>IF(J83="","",(K83/J83)/LOOKUP(RIGHT($D$2,3),定数!$A$6:$A$13,定数!$B$6:$B$13))</f>
        <v>8.5943134479077781</v>
      </c>
      <c r="N83" s="47"/>
      <c r="O83" s="8">
        <v>43574</v>
      </c>
      <c r="P83" s="50">
        <v>99.39</v>
      </c>
      <c r="Q83" s="50"/>
      <c r="R83" s="53">
        <f>IF(P83="","",T83*M83*LOOKUP(RIGHT($D$2,3),定数!$A$6:$A$13,定数!$B$6:$B$13))</f>
        <v>74770.526996798057</v>
      </c>
      <c r="S83" s="53"/>
      <c r="T83" s="54">
        <f t="shared" si="11"/>
        <v>87.000000000000455</v>
      </c>
      <c r="U83" s="54"/>
      <c r="V83" t="str">
        <f t="shared" si="10"/>
        <v/>
      </c>
      <c r="W83">
        <f t="shared" si="10"/>
        <v>0</v>
      </c>
      <c r="X83" s="37">
        <f t="shared" si="12"/>
        <v>1801557.114509878</v>
      </c>
      <c r="Y83" s="38">
        <f t="shared" si="13"/>
        <v>3.0000000000000027E-2</v>
      </c>
    </row>
    <row r="84" spans="2:25" x14ac:dyDescent="0.15">
      <c r="B84" s="47">
        <v>76</v>
      </c>
      <c r="C84" s="49">
        <f t="shared" si="8"/>
        <v>1822280.9280713797</v>
      </c>
      <c r="D84" s="49"/>
      <c r="E84" s="47"/>
      <c r="F84" s="8">
        <v>43578</v>
      </c>
      <c r="G84" s="47" t="s">
        <v>4</v>
      </c>
      <c r="H84" s="50">
        <v>99.49</v>
      </c>
      <c r="I84" s="50"/>
      <c r="J84" s="47">
        <v>84</v>
      </c>
      <c r="K84" s="51">
        <f t="shared" si="9"/>
        <v>54668.427842141391</v>
      </c>
      <c r="L84" s="52"/>
      <c r="M84" s="6">
        <f>IF(J84="","",(K84/J84)/LOOKUP(RIGHT($D$2,3),定数!$A$6:$A$13,定数!$B$6:$B$13))</f>
        <v>6.5081461716834985</v>
      </c>
      <c r="N84" s="47"/>
      <c r="O84" s="8">
        <v>43580</v>
      </c>
      <c r="P84" s="50">
        <v>98.65</v>
      </c>
      <c r="Q84" s="50"/>
      <c r="R84" s="53">
        <f>IF(P84="","",T84*M84*LOOKUP(RIGHT($D$2,3),定数!$A$6:$A$13,定数!$B$6:$B$13))</f>
        <v>-54668.427842140678</v>
      </c>
      <c r="S84" s="53"/>
      <c r="T84" s="54">
        <f t="shared" si="11"/>
        <v>-83.99999999999892</v>
      </c>
      <c r="U84" s="54"/>
      <c r="V84" t="str">
        <f t="shared" si="10"/>
        <v/>
      </c>
      <c r="W84">
        <f t="shared" si="10"/>
        <v>1</v>
      </c>
      <c r="X84" s="37">
        <f t="shared" si="12"/>
        <v>1822280.9280713797</v>
      </c>
      <c r="Y84" s="38">
        <f t="shared" si="13"/>
        <v>0</v>
      </c>
    </row>
    <row r="85" spans="2:25" x14ac:dyDescent="0.15">
      <c r="B85" s="47">
        <v>77</v>
      </c>
      <c r="C85" s="49">
        <f t="shared" si="8"/>
        <v>1767612.500229239</v>
      </c>
      <c r="D85" s="49"/>
      <c r="E85" s="47"/>
      <c r="F85" s="8">
        <v>43586</v>
      </c>
      <c r="G85" s="47" t="s">
        <v>3</v>
      </c>
      <c r="H85" s="50">
        <v>97.41</v>
      </c>
      <c r="I85" s="50"/>
      <c r="J85" s="47">
        <v>27</v>
      </c>
      <c r="K85" s="51">
        <f t="shared" si="9"/>
        <v>53028.37500687717</v>
      </c>
      <c r="L85" s="52"/>
      <c r="M85" s="6">
        <f>IF(J85="","",(K85/J85)/LOOKUP(RIGHT($D$2,3),定数!$A$6:$A$13,定数!$B$6:$B$13))</f>
        <v>19.640138891435988</v>
      </c>
      <c r="N85" s="47"/>
      <c r="O85" s="8">
        <v>43586</v>
      </c>
      <c r="P85" s="50">
        <v>97.04</v>
      </c>
      <c r="Q85" s="50"/>
      <c r="R85" s="53">
        <f>IF(P85="","",T85*M85*LOOKUP(RIGHT($D$2,3),定数!$A$6:$A$13,定数!$B$6:$B$13))</f>
        <v>72668.513898311256</v>
      </c>
      <c r="S85" s="53"/>
      <c r="T85" s="54">
        <f t="shared" si="11"/>
        <v>36.999999999999034</v>
      </c>
      <c r="U85" s="54"/>
      <c r="V85" t="str">
        <f t="shared" si="10"/>
        <v/>
      </c>
      <c r="W85">
        <f t="shared" si="10"/>
        <v>0</v>
      </c>
      <c r="X85" s="37">
        <f t="shared" si="12"/>
        <v>1822280.9280713797</v>
      </c>
      <c r="Y85" s="38">
        <f t="shared" si="13"/>
        <v>2.9999999999999583E-2</v>
      </c>
    </row>
    <row r="86" spans="2:25" x14ac:dyDescent="0.15">
      <c r="B86" s="47">
        <v>78</v>
      </c>
      <c r="C86" s="49">
        <f t="shared" si="8"/>
        <v>1840281.0141275502</v>
      </c>
      <c r="D86" s="49"/>
      <c r="E86" s="47"/>
      <c r="F86" s="8">
        <v>43602</v>
      </c>
      <c r="G86" s="47" t="s">
        <v>4</v>
      </c>
      <c r="H86" s="50">
        <v>102.64</v>
      </c>
      <c r="I86" s="50"/>
      <c r="J86" s="47">
        <v>28</v>
      </c>
      <c r="K86" s="51">
        <f t="shared" si="9"/>
        <v>55208.430423826503</v>
      </c>
      <c r="L86" s="52"/>
      <c r="M86" s="6">
        <f>IF(J86="","",(K86/J86)/LOOKUP(RIGHT($D$2,3),定数!$A$6:$A$13,定数!$B$6:$B$13))</f>
        <v>19.717296579938036</v>
      </c>
      <c r="N86" s="47"/>
      <c r="O86" s="8">
        <v>43602</v>
      </c>
      <c r="P86" s="50">
        <v>103.17</v>
      </c>
      <c r="Q86" s="50"/>
      <c r="R86" s="53">
        <f>IF(P86="","",T86*M86*LOOKUP(RIGHT($D$2,3),定数!$A$6:$A$13,定数!$B$6:$B$13))</f>
        <v>104501.6718736718</v>
      </c>
      <c r="S86" s="53"/>
      <c r="T86" s="54">
        <f t="shared" si="11"/>
        <v>53.000000000000114</v>
      </c>
      <c r="U86" s="54"/>
      <c r="V86" t="str">
        <f t="shared" si="10"/>
        <v/>
      </c>
      <c r="W86">
        <f t="shared" si="10"/>
        <v>0</v>
      </c>
      <c r="X86" s="37">
        <f t="shared" si="12"/>
        <v>1840281.0141275502</v>
      </c>
      <c r="Y86" s="38">
        <f t="shared" si="13"/>
        <v>0</v>
      </c>
    </row>
    <row r="87" spans="2:25" x14ac:dyDescent="0.15">
      <c r="B87" s="47">
        <v>79</v>
      </c>
      <c r="C87" s="49">
        <f t="shared" si="8"/>
        <v>1944782.6860012219</v>
      </c>
      <c r="D87" s="49"/>
      <c r="E87" s="47"/>
      <c r="F87" s="8">
        <v>43609</v>
      </c>
      <c r="G87" s="47" t="s">
        <v>3</v>
      </c>
      <c r="H87" s="50">
        <v>101.17</v>
      </c>
      <c r="I87" s="50"/>
      <c r="J87" s="47">
        <v>97</v>
      </c>
      <c r="K87" s="51">
        <f t="shared" si="9"/>
        <v>58343.480580036652</v>
      </c>
      <c r="L87" s="52"/>
      <c r="M87" s="6">
        <f>IF(J87="","",(K87/J87)/LOOKUP(RIGHT($D$2,3),定数!$A$6:$A$13,定数!$B$6:$B$13))</f>
        <v>6.0147918123749129</v>
      </c>
      <c r="N87" s="47"/>
      <c r="O87" s="8">
        <v>43613</v>
      </c>
      <c r="P87" s="50">
        <v>102.14</v>
      </c>
      <c r="Q87" s="50"/>
      <c r="R87" s="53">
        <f>IF(P87="","",T87*M87*LOOKUP(RIGHT($D$2,3),定数!$A$6:$A$13,定数!$B$6:$B$13))</f>
        <v>-58343.480580036587</v>
      </c>
      <c r="S87" s="53"/>
      <c r="T87" s="54">
        <f t="shared" si="11"/>
        <v>-96.999999999999886</v>
      </c>
      <c r="U87" s="54"/>
      <c r="V87" t="str">
        <f t="shared" si="10"/>
        <v/>
      </c>
      <c r="W87">
        <f t="shared" si="10"/>
        <v>1</v>
      </c>
      <c r="X87" s="37">
        <f t="shared" si="12"/>
        <v>1944782.6860012219</v>
      </c>
      <c r="Y87" s="38">
        <f t="shared" si="13"/>
        <v>0</v>
      </c>
    </row>
    <row r="88" spans="2:25" x14ac:dyDescent="0.15">
      <c r="B88" s="47">
        <v>80</v>
      </c>
      <c r="C88" s="49">
        <f t="shared" si="8"/>
        <v>1886439.2054211854</v>
      </c>
      <c r="D88" s="49"/>
      <c r="E88" s="47"/>
      <c r="F88" s="8">
        <v>43675</v>
      </c>
      <c r="G88" s="47" t="s">
        <v>3</v>
      </c>
      <c r="H88" s="50">
        <v>97.8</v>
      </c>
      <c r="I88" s="50"/>
      <c r="J88" s="47">
        <v>39</v>
      </c>
      <c r="K88" s="51">
        <f t="shared" si="9"/>
        <v>56593.176162635558</v>
      </c>
      <c r="L88" s="52"/>
      <c r="M88" s="6">
        <f>IF(J88="","",(K88/J88)/LOOKUP(RIGHT($D$2,3),定数!$A$6:$A$13,定数!$B$6:$B$13))</f>
        <v>14.511070810932194</v>
      </c>
      <c r="N88" s="47"/>
      <c r="O88" s="8">
        <v>43675</v>
      </c>
      <c r="P88" s="50">
        <v>98.19</v>
      </c>
      <c r="Q88" s="50"/>
      <c r="R88" s="53">
        <f>IF(P88="","",T88*M88*LOOKUP(RIGHT($D$2,3),定数!$A$6:$A$13,定数!$B$6:$B$13))</f>
        <v>-56593.176162635646</v>
      </c>
      <c r="S88" s="53"/>
      <c r="T88" s="54">
        <f t="shared" si="11"/>
        <v>-39.000000000000057</v>
      </c>
      <c r="U88" s="54"/>
      <c r="V88" t="str">
        <f t="shared" si="10"/>
        <v/>
      </c>
      <c r="W88">
        <f t="shared" si="10"/>
        <v>2</v>
      </c>
      <c r="X88" s="37">
        <f t="shared" si="12"/>
        <v>1944782.6860012219</v>
      </c>
      <c r="Y88" s="38">
        <f t="shared" si="13"/>
        <v>2.9999999999999916E-2</v>
      </c>
    </row>
    <row r="89" spans="2:25" x14ac:dyDescent="0.15">
      <c r="B89" s="47">
        <v>81</v>
      </c>
      <c r="C89" s="49">
        <f t="shared" si="8"/>
        <v>1829846.0292585497</v>
      </c>
      <c r="D89" s="49"/>
      <c r="E89" s="47"/>
      <c r="F89" s="8">
        <v>43688</v>
      </c>
      <c r="G89" s="47" t="s">
        <v>3</v>
      </c>
      <c r="H89" s="50">
        <v>96.12</v>
      </c>
      <c r="I89" s="50"/>
      <c r="J89" s="47">
        <v>38</v>
      </c>
      <c r="K89" s="51">
        <f t="shared" si="9"/>
        <v>54895.380877756492</v>
      </c>
      <c r="L89" s="52"/>
      <c r="M89" s="6">
        <f>IF(J89="","",(K89/J89)/LOOKUP(RIGHT($D$2,3),定数!$A$6:$A$13,定数!$B$6:$B$13))</f>
        <v>14.446152862567498</v>
      </c>
      <c r="N89" s="47"/>
      <c r="O89" s="8">
        <v>43688</v>
      </c>
      <c r="P89" s="50">
        <v>96.5</v>
      </c>
      <c r="Q89" s="50"/>
      <c r="R89" s="53">
        <f>IF(P89="","",T89*M89*LOOKUP(RIGHT($D$2,3),定数!$A$6:$A$13,定数!$B$6:$B$13))</f>
        <v>-54895.380877755837</v>
      </c>
      <c r="S89" s="53"/>
      <c r="T89" s="54">
        <f t="shared" si="11"/>
        <v>-37.999999999999545</v>
      </c>
      <c r="U89" s="54"/>
      <c r="V89" t="str">
        <f t="shared" si="10"/>
        <v/>
      </c>
      <c r="W89">
        <f t="shared" si="10"/>
        <v>3</v>
      </c>
      <c r="X89" s="37">
        <f t="shared" si="12"/>
        <v>1944782.6860012219</v>
      </c>
      <c r="Y89" s="38">
        <f t="shared" si="13"/>
        <v>5.9100000000000041E-2</v>
      </c>
    </row>
    <row r="90" spans="2:25" x14ac:dyDescent="0.15">
      <c r="B90" s="47">
        <v>82</v>
      </c>
      <c r="C90" s="49">
        <f t="shared" si="8"/>
        <v>1774950.6483807939</v>
      </c>
      <c r="D90" s="49"/>
      <c r="E90" s="47"/>
      <c r="F90" s="8">
        <v>43711</v>
      </c>
      <c r="G90" s="47" t="s">
        <v>4</v>
      </c>
      <c r="H90" s="50">
        <v>99.68</v>
      </c>
      <c r="I90" s="50"/>
      <c r="J90" s="47">
        <v>52</v>
      </c>
      <c r="K90" s="51">
        <f t="shared" si="9"/>
        <v>53248.519451423817</v>
      </c>
      <c r="L90" s="52"/>
      <c r="M90" s="6">
        <f>IF(J90="","",(K90/J90)/LOOKUP(RIGHT($D$2,3),定数!$A$6:$A$13,定数!$B$6:$B$13))</f>
        <v>10.240099894504581</v>
      </c>
      <c r="N90" s="47"/>
      <c r="O90" s="8">
        <v>43714</v>
      </c>
      <c r="P90" s="50">
        <v>99.16</v>
      </c>
      <c r="Q90" s="50"/>
      <c r="R90" s="53">
        <f>IF(P90="","",T90*M90*LOOKUP(RIGHT($D$2,3),定数!$A$6:$A$13,定数!$B$6:$B$13))</f>
        <v>-53248.519451424872</v>
      </c>
      <c r="S90" s="53"/>
      <c r="T90" s="54">
        <f t="shared" si="11"/>
        <v>-52.000000000001023</v>
      </c>
      <c r="U90" s="54"/>
      <c r="V90" t="str">
        <f t="shared" si="10"/>
        <v/>
      </c>
      <c r="W90">
        <f t="shared" si="10"/>
        <v>4</v>
      </c>
      <c r="X90" s="37">
        <f t="shared" si="12"/>
        <v>1944782.6860012219</v>
      </c>
      <c r="Y90" s="38">
        <f t="shared" si="13"/>
        <v>8.7326999999999599E-2</v>
      </c>
    </row>
    <row r="91" spans="2:25" x14ac:dyDescent="0.15">
      <c r="B91" s="47">
        <v>83</v>
      </c>
      <c r="C91" s="49">
        <f t="shared" si="8"/>
        <v>1721702.1289293689</v>
      </c>
      <c r="D91" s="49"/>
      <c r="E91" s="47"/>
      <c r="F91" s="8">
        <v>43732</v>
      </c>
      <c r="G91" s="47" t="s">
        <v>3</v>
      </c>
      <c r="H91" s="50">
        <v>98.72</v>
      </c>
      <c r="I91" s="50"/>
      <c r="J91" s="47">
        <v>29</v>
      </c>
      <c r="K91" s="51">
        <f t="shared" si="9"/>
        <v>51651.063867881065</v>
      </c>
      <c r="L91" s="52"/>
      <c r="M91" s="6">
        <f>IF(J91="","",(K91/J91)/LOOKUP(RIGHT($D$2,3),定数!$A$6:$A$13,定数!$B$6:$B$13))</f>
        <v>17.810711678579679</v>
      </c>
      <c r="N91" s="47"/>
      <c r="O91" s="8">
        <v>43733</v>
      </c>
      <c r="P91" s="50">
        <v>98.33</v>
      </c>
      <c r="Q91" s="50"/>
      <c r="R91" s="53">
        <f>IF(P91="","",T91*M91*LOOKUP(RIGHT($D$2,3),定数!$A$6:$A$13,定数!$B$6:$B$13))</f>
        <v>69461.775546460849</v>
      </c>
      <c r="S91" s="53"/>
      <c r="T91" s="54">
        <f t="shared" si="11"/>
        <v>39.000000000000057</v>
      </c>
      <c r="U91" s="54"/>
      <c r="V91" t="str">
        <f t="shared" ref="V91:W106" si="14">IF(S91&lt;&gt;"",IF(S91&lt;0,1+V90,0),"")</f>
        <v/>
      </c>
      <c r="W91">
        <f t="shared" si="14"/>
        <v>0</v>
      </c>
      <c r="X91" s="37">
        <f t="shared" si="12"/>
        <v>1944782.6860012219</v>
      </c>
      <c r="Y91" s="38">
        <f t="shared" si="13"/>
        <v>0.11470719000000029</v>
      </c>
    </row>
    <row r="92" spans="2:25" x14ac:dyDescent="0.15">
      <c r="B92" s="47">
        <v>84</v>
      </c>
      <c r="C92" s="49">
        <f t="shared" si="8"/>
        <v>1791163.9044758298</v>
      </c>
      <c r="D92" s="49"/>
      <c r="E92" s="47"/>
      <c r="F92" s="8">
        <v>43798</v>
      </c>
      <c r="G92" s="47" t="s">
        <v>4</v>
      </c>
      <c r="H92" s="50">
        <v>102.38</v>
      </c>
      <c r="I92" s="50"/>
      <c r="J92" s="47">
        <v>27</v>
      </c>
      <c r="K92" s="51">
        <f t="shared" si="9"/>
        <v>53734.917134274889</v>
      </c>
      <c r="L92" s="52"/>
      <c r="M92" s="6">
        <f>IF(J92="","",(K92/J92)/LOOKUP(RIGHT($D$2,3),定数!$A$6:$A$13,定数!$B$6:$B$13))</f>
        <v>19.901821160842552</v>
      </c>
      <c r="N92" s="47"/>
      <c r="O92" s="8">
        <v>43801</v>
      </c>
      <c r="P92" s="50">
        <v>102.75</v>
      </c>
      <c r="Q92" s="50"/>
      <c r="R92" s="53">
        <f>IF(P92="","",T92*M92*LOOKUP(RIGHT($D$2,3),定数!$A$6:$A$13,定数!$B$6:$B$13))</f>
        <v>73636.738295118339</v>
      </c>
      <c r="S92" s="53"/>
      <c r="T92" s="54">
        <f t="shared" si="11"/>
        <v>37.000000000000455</v>
      </c>
      <c r="U92" s="54"/>
      <c r="V92" t="str">
        <f t="shared" si="14"/>
        <v/>
      </c>
      <c r="W92">
        <f t="shared" si="14"/>
        <v>0</v>
      </c>
      <c r="X92" s="37">
        <f t="shared" si="12"/>
        <v>1944782.6860012219</v>
      </c>
      <c r="Y92" s="38">
        <f t="shared" si="13"/>
        <v>7.8990204217241566E-2</v>
      </c>
    </row>
    <row r="93" spans="2:25" x14ac:dyDescent="0.15">
      <c r="B93" s="47">
        <v>85</v>
      </c>
      <c r="C93" s="49">
        <f t="shared" si="8"/>
        <v>1864800.6427709481</v>
      </c>
      <c r="D93" s="49"/>
      <c r="E93" s="47">
        <v>2014</v>
      </c>
      <c r="F93" s="8">
        <v>43475</v>
      </c>
      <c r="G93" s="47" t="s">
        <v>4</v>
      </c>
      <c r="H93" s="50">
        <v>104.97</v>
      </c>
      <c r="I93" s="50"/>
      <c r="J93" s="47">
        <v>18</v>
      </c>
      <c r="K93" s="51">
        <f t="shared" si="9"/>
        <v>55944.019283128444</v>
      </c>
      <c r="L93" s="52"/>
      <c r="M93" s="6">
        <f>IF(J93="","",(K93/J93)/LOOKUP(RIGHT($D$2,3),定数!$A$6:$A$13,定数!$B$6:$B$13))</f>
        <v>31.080010712849134</v>
      </c>
      <c r="N93" s="47">
        <v>2014</v>
      </c>
      <c r="O93" s="8">
        <v>43475</v>
      </c>
      <c r="P93" s="50">
        <v>105.19</v>
      </c>
      <c r="Q93" s="50"/>
      <c r="R93" s="53">
        <f>IF(P93="","",T93*M93*LOOKUP(RIGHT($D$2,3),定数!$A$6:$A$13,定数!$B$6:$B$13))</f>
        <v>68376.02356826773</v>
      </c>
      <c r="S93" s="53"/>
      <c r="T93" s="54">
        <f t="shared" si="11"/>
        <v>21.999999999999886</v>
      </c>
      <c r="U93" s="54"/>
      <c r="V93" t="str">
        <f t="shared" si="14"/>
        <v/>
      </c>
      <c r="W93">
        <f t="shared" si="14"/>
        <v>0</v>
      </c>
      <c r="X93" s="37">
        <f t="shared" si="12"/>
        <v>1944782.6860012219</v>
      </c>
      <c r="Y93" s="38">
        <f t="shared" si="13"/>
        <v>4.1126468168394381E-2</v>
      </c>
    </row>
    <row r="94" spans="2:25" x14ac:dyDescent="0.15">
      <c r="B94" s="47">
        <v>86</v>
      </c>
      <c r="C94" s="49">
        <f t="shared" si="8"/>
        <v>1933176.6663392158</v>
      </c>
      <c r="D94" s="49"/>
      <c r="E94" s="47"/>
      <c r="F94" s="8">
        <v>43509</v>
      </c>
      <c r="G94" s="47" t="s">
        <v>3</v>
      </c>
      <c r="H94" s="50">
        <v>102.14</v>
      </c>
      <c r="I94" s="50"/>
      <c r="J94" s="47">
        <v>27</v>
      </c>
      <c r="K94" s="51">
        <f t="shared" si="9"/>
        <v>57995.299990176471</v>
      </c>
      <c r="L94" s="52"/>
      <c r="M94" s="6">
        <f>IF(J94="","",(K94/J94)/LOOKUP(RIGHT($D$2,3),定数!$A$6:$A$13,定数!$B$6:$B$13))</f>
        <v>21.479740737102397</v>
      </c>
      <c r="N94" s="47"/>
      <c r="O94" s="8">
        <v>43510</v>
      </c>
      <c r="P94" s="50">
        <v>101.77</v>
      </c>
      <c r="Q94" s="50"/>
      <c r="R94" s="53">
        <f>IF(P94="","",T94*M94*LOOKUP(RIGHT($D$2,3),定数!$A$6:$A$13,定数!$B$6:$B$13))</f>
        <v>79475.040727279833</v>
      </c>
      <c r="S94" s="53"/>
      <c r="T94" s="54">
        <f t="shared" si="11"/>
        <v>37.000000000000455</v>
      </c>
      <c r="U94" s="54"/>
      <c r="V94" t="str">
        <f t="shared" si="14"/>
        <v/>
      </c>
      <c r="W94">
        <f t="shared" si="14"/>
        <v>0</v>
      </c>
      <c r="X94" s="37">
        <f t="shared" si="12"/>
        <v>1944782.6860012219</v>
      </c>
      <c r="Y94" s="38">
        <f t="shared" si="13"/>
        <v>5.9677720012356605E-3</v>
      </c>
    </row>
    <row r="95" spans="2:25" x14ac:dyDescent="0.15">
      <c r="B95" s="47">
        <v>87</v>
      </c>
      <c r="C95" s="49">
        <f t="shared" si="8"/>
        <v>2012651.7070664957</v>
      </c>
      <c r="D95" s="49"/>
      <c r="E95" s="47"/>
      <c r="F95" s="8">
        <v>43534</v>
      </c>
      <c r="G95" s="47" t="s">
        <v>4</v>
      </c>
      <c r="H95" s="50">
        <v>103.4</v>
      </c>
      <c r="I95" s="50"/>
      <c r="J95" s="47">
        <v>26</v>
      </c>
      <c r="K95" s="51">
        <f t="shared" si="9"/>
        <v>60379.551211994869</v>
      </c>
      <c r="L95" s="52"/>
      <c r="M95" s="6">
        <f>IF(J95="","",(K95/J95)/LOOKUP(RIGHT($D$2,3),定数!$A$6:$A$13,定数!$B$6:$B$13))</f>
        <v>23.222904312305719</v>
      </c>
      <c r="N95" s="47"/>
      <c r="O95" s="8">
        <v>43535</v>
      </c>
      <c r="P95" s="50">
        <v>103.14</v>
      </c>
      <c r="Q95" s="50"/>
      <c r="R95" s="53">
        <f>IF(P95="","",T95*M95*LOOKUP(RIGHT($D$2,3),定数!$A$6:$A$13,定数!$B$6:$B$13))</f>
        <v>-60379.551211996055</v>
      </c>
      <c r="S95" s="53"/>
      <c r="T95" s="54">
        <f t="shared" si="11"/>
        <v>-26.000000000000512</v>
      </c>
      <c r="U95" s="54"/>
      <c r="V95" t="str">
        <f t="shared" si="14"/>
        <v/>
      </c>
      <c r="W95">
        <f t="shared" si="14"/>
        <v>1</v>
      </c>
      <c r="X95" s="37">
        <f t="shared" si="12"/>
        <v>2012651.7070664957</v>
      </c>
      <c r="Y95" s="38">
        <f t="shared" si="13"/>
        <v>0</v>
      </c>
    </row>
    <row r="96" spans="2:25" x14ac:dyDescent="0.15">
      <c r="B96" s="47">
        <v>88</v>
      </c>
      <c r="C96" s="49">
        <f t="shared" si="8"/>
        <v>1952272.1558544997</v>
      </c>
      <c r="D96" s="49"/>
      <c r="E96" s="47"/>
      <c r="F96" s="8">
        <v>43573</v>
      </c>
      <c r="G96" s="47" t="s">
        <v>4</v>
      </c>
      <c r="H96" s="50">
        <v>102.47</v>
      </c>
      <c r="I96" s="50"/>
      <c r="J96" s="47">
        <v>27</v>
      </c>
      <c r="K96" s="51">
        <f t="shared" si="9"/>
        <v>58568.164675634987</v>
      </c>
      <c r="L96" s="52"/>
      <c r="M96" s="6">
        <f>IF(J96="","",(K96/J96)/LOOKUP(RIGHT($D$2,3),定数!$A$6:$A$13,定数!$B$6:$B$13))</f>
        <v>21.691912842827772</v>
      </c>
      <c r="N96" s="47"/>
      <c r="O96" s="8">
        <v>43578</v>
      </c>
      <c r="P96" s="50">
        <v>102.2</v>
      </c>
      <c r="Q96" s="50"/>
      <c r="R96" s="53">
        <f>IF(P96="","",T96*M96*LOOKUP(RIGHT($D$2,3),定数!$A$6:$A$13,定数!$B$6:$B$13))</f>
        <v>-58568.164675634122</v>
      </c>
      <c r="S96" s="53"/>
      <c r="T96" s="54">
        <f t="shared" si="11"/>
        <v>-26.999999999999602</v>
      </c>
      <c r="U96" s="54"/>
      <c r="V96" t="str">
        <f t="shared" si="14"/>
        <v/>
      </c>
      <c r="W96">
        <f t="shared" si="14"/>
        <v>2</v>
      </c>
      <c r="X96" s="37">
        <f t="shared" si="12"/>
        <v>2012651.7070664957</v>
      </c>
      <c r="Y96" s="38">
        <f t="shared" si="13"/>
        <v>3.0000000000000582E-2</v>
      </c>
    </row>
    <row r="97" spans="2:25" x14ac:dyDescent="0.15">
      <c r="B97" s="47">
        <v>89</v>
      </c>
      <c r="C97" s="49">
        <f t="shared" si="8"/>
        <v>1893703.9911788655</v>
      </c>
      <c r="D97" s="49"/>
      <c r="E97" s="47"/>
      <c r="F97" s="8">
        <v>43634</v>
      </c>
      <c r="G97" s="47" t="s">
        <v>4</v>
      </c>
      <c r="H97" s="50">
        <v>102.23</v>
      </c>
      <c r="I97" s="50"/>
      <c r="J97" s="47">
        <v>19</v>
      </c>
      <c r="K97" s="51">
        <f t="shared" si="9"/>
        <v>56811.119735365966</v>
      </c>
      <c r="L97" s="52"/>
      <c r="M97" s="6">
        <f>IF(J97="","",(K97/J97)/LOOKUP(RIGHT($D$2,3),定数!$A$6:$A$13,定数!$B$6:$B$13))</f>
        <v>29.90058933440314</v>
      </c>
      <c r="N97" s="47"/>
      <c r="O97" s="8">
        <v>43634</v>
      </c>
      <c r="P97" s="50">
        <v>102.04</v>
      </c>
      <c r="Q97" s="50"/>
      <c r="R97" s="53">
        <f>IF(P97="","",T97*M97*LOOKUP(RIGHT($D$2,3),定数!$A$6:$A$13,定数!$B$6:$B$13))</f>
        <v>-56811.11973536529</v>
      </c>
      <c r="S97" s="53"/>
      <c r="T97" s="54">
        <f t="shared" si="11"/>
        <v>-18.999999999999773</v>
      </c>
      <c r="U97" s="54"/>
      <c r="V97" t="str">
        <f t="shared" si="14"/>
        <v/>
      </c>
      <c r="W97">
        <f t="shared" si="14"/>
        <v>3</v>
      </c>
      <c r="X97" s="37">
        <f t="shared" si="12"/>
        <v>2012651.7070664957</v>
      </c>
      <c r="Y97" s="38">
        <f t="shared" si="13"/>
        <v>5.9100000000000152E-2</v>
      </c>
    </row>
    <row r="98" spans="2:25" x14ac:dyDescent="0.15">
      <c r="B98" s="47">
        <v>90</v>
      </c>
      <c r="C98" s="49">
        <f t="shared" si="8"/>
        <v>1836892.8714435003</v>
      </c>
      <c r="D98" s="49"/>
      <c r="E98" s="47"/>
      <c r="F98" s="8">
        <v>43640</v>
      </c>
      <c r="G98" s="47" t="s">
        <v>3</v>
      </c>
      <c r="H98" s="50">
        <v>101.9</v>
      </c>
      <c r="I98" s="50"/>
      <c r="J98" s="47">
        <v>9</v>
      </c>
      <c r="K98" s="51">
        <f t="shared" si="9"/>
        <v>55106.786143305006</v>
      </c>
      <c r="L98" s="52"/>
      <c r="M98" s="6">
        <f>IF(J98="","",(K98/J98)/LOOKUP(RIGHT($D$2,3),定数!$A$6:$A$13,定数!$B$6:$B$13))</f>
        <v>61.229762381450008</v>
      </c>
      <c r="N98" s="47"/>
      <c r="O98" s="8">
        <v>43641</v>
      </c>
      <c r="P98" s="50">
        <v>101.79</v>
      </c>
      <c r="Q98" s="50"/>
      <c r="R98" s="53">
        <f>IF(P98="","",T98*M98*LOOKUP(RIGHT($D$2,3),定数!$A$6:$A$13,定数!$B$6:$B$13))</f>
        <v>67352.73861959466</v>
      </c>
      <c r="S98" s="53"/>
      <c r="T98" s="54">
        <f t="shared" si="11"/>
        <v>10.999999999999943</v>
      </c>
      <c r="U98" s="54"/>
      <c r="V98" t="str">
        <f t="shared" si="14"/>
        <v/>
      </c>
      <c r="W98">
        <f t="shared" si="14"/>
        <v>0</v>
      </c>
      <c r="X98" s="37">
        <f t="shared" si="12"/>
        <v>2012651.7070664957</v>
      </c>
      <c r="Y98" s="38">
        <f t="shared" si="13"/>
        <v>8.732699999999971E-2</v>
      </c>
    </row>
    <row r="99" spans="2:25" x14ac:dyDescent="0.15">
      <c r="B99" s="47">
        <v>91</v>
      </c>
      <c r="C99" s="49">
        <f t="shared" si="8"/>
        <v>1904245.6100630949</v>
      </c>
      <c r="D99" s="49"/>
      <c r="E99" s="47"/>
      <c r="F99" s="8">
        <v>43657</v>
      </c>
      <c r="G99" s="47" t="s">
        <v>3</v>
      </c>
      <c r="H99" s="50">
        <v>101.28</v>
      </c>
      <c r="I99" s="50"/>
      <c r="J99" s="47">
        <v>10</v>
      </c>
      <c r="K99" s="51">
        <f t="shared" si="9"/>
        <v>57127.368301892842</v>
      </c>
      <c r="L99" s="52"/>
      <c r="M99" s="6">
        <f>IF(J99="","",(K99/J99)/LOOKUP(RIGHT($D$2,3),定数!$A$6:$A$13,定数!$B$6:$B$13))</f>
        <v>57.127368301892837</v>
      </c>
      <c r="N99" s="47"/>
      <c r="O99" s="8">
        <v>43657</v>
      </c>
      <c r="P99" s="50">
        <v>101.38</v>
      </c>
      <c r="Q99" s="50"/>
      <c r="R99" s="53">
        <f>IF(P99="","",T99*M99*LOOKUP(RIGHT($D$2,3),定数!$A$6:$A$13,定数!$B$6:$B$13))</f>
        <v>-57127.36830188959</v>
      </c>
      <c r="S99" s="53"/>
      <c r="T99" s="54">
        <f t="shared" si="11"/>
        <v>-9.9999999999994316</v>
      </c>
      <c r="U99" s="54"/>
      <c r="V99" t="str">
        <f t="shared" si="14"/>
        <v/>
      </c>
      <c r="W99">
        <f t="shared" si="14"/>
        <v>1</v>
      </c>
      <c r="X99" s="37">
        <f t="shared" si="12"/>
        <v>2012651.7070664957</v>
      </c>
      <c r="Y99" s="38">
        <f t="shared" si="13"/>
        <v>5.3862323333333295E-2</v>
      </c>
    </row>
    <row r="100" spans="2:25" x14ac:dyDescent="0.15">
      <c r="B100" s="47">
        <v>92</v>
      </c>
      <c r="C100" s="49">
        <f t="shared" si="8"/>
        <v>1847118.2417612053</v>
      </c>
      <c r="D100" s="49"/>
      <c r="E100" s="47"/>
      <c r="F100" s="8">
        <v>43669</v>
      </c>
      <c r="G100" s="47" t="s">
        <v>4</v>
      </c>
      <c r="H100" s="50">
        <v>101.56</v>
      </c>
      <c r="I100" s="50"/>
      <c r="J100" s="47">
        <v>11</v>
      </c>
      <c r="K100" s="51">
        <f t="shared" si="9"/>
        <v>55413.547252836157</v>
      </c>
      <c r="L100" s="52"/>
      <c r="M100" s="6">
        <f>IF(J100="","",(K100/J100)/LOOKUP(RIGHT($D$2,3),定数!$A$6:$A$13,定数!$B$6:$B$13))</f>
        <v>50.375952048032872</v>
      </c>
      <c r="N100" s="47"/>
      <c r="O100" s="8">
        <v>43670</v>
      </c>
      <c r="P100" s="50">
        <v>101.45</v>
      </c>
      <c r="Q100" s="50"/>
      <c r="R100" s="53">
        <f>IF(P100="","",T100*M100*LOOKUP(RIGHT($D$2,3),定数!$A$6:$A$13,定数!$B$6:$B$13))</f>
        <v>-55413.547252835873</v>
      </c>
      <c r="S100" s="53"/>
      <c r="T100" s="54">
        <f t="shared" si="11"/>
        <v>-10.999999999999943</v>
      </c>
      <c r="U100" s="54"/>
      <c r="V100" t="str">
        <f t="shared" si="14"/>
        <v/>
      </c>
      <c r="W100">
        <f t="shared" si="14"/>
        <v>2</v>
      </c>
      <c r="X100" s="37">
        <f t="shared" si="12"/>
        <v>2012651.7070664957</v>
      </c>
      <c r="Y100" s="38">
        <f t="shared" si="13"/>
        <v>8.2246453633331718E-2</v>
      </c>
    </row>
    <row r="101" spans="2:25" x14ac:dyDescent="0.15">
      <c r="B101" s="47">
        <v>93</v>
      </c>
      <c r="C101" s="49">
        <f t="shared" si="8"/>
        <v>1791704.6945083693</v>
      </c>
      <c r="D101" s="49"/>
      <c r="E101" s="47"/>
      <c r="F101" s="8">
        <v>43671</v>
      </c>
      <c r="G101" s="47" t="s">
        <v>4</v>
      </c>
      <c r="H101" s="50">
        <v>101.85</v>
      </c>
      <c r="I101" s="50"/>
      <c r="J101" s="47">
        <v>14</v>
      </c>
      <c r="K101" s="51">
        <f t="shared" si="9"/>
        <v>53751.140835251077</v>
      </c>
      <c r="L101" s="52"/>
      <c r="M101" s="6">
        <f>IF(J101="","",(K101/J101)/LOOKUP(RIGHT($D$2,3),定数!$A$6:$A$13,定数!$B$6:$B$13))</f>
        <v>38.393672025179342</v>
      </c>
      <c r="N101" s="47"/>
      <c r="O101" s="8">
        <v>43671</v>
      </c>
      <c r="P101" s="50">
        <v>101.71</v>
      </c>
      <c r="Q101" s="50"/>
      <c r="R101" s="53">
        <f>IF(P101="","",T101*M101*LOOKUP(RIGHT($D$2,3),定数!$A$6:$A$13,定数!$B$6:$B$13))</f>
        <v>-53751.140835251295</v>
      </c>
      <c r="S101" s="53"/>
      <c r="T101" s="54">
        <f t="shared" si="11"/>
        <v>-14.000000000000057</v>
      </c>
      <c r="U101" s="54"/>
      <c r="V101" t="str">
        <f t="shared" si="14"/>
        <v/>
      </c>
      <c r="W101">
        <f t="shared" si="14"/>
        <v>3</v>
      </c>
      <c r="X101" s="37">
        <f t="shared" si="12"/>
        <v>2012651.7070664957</v>
      </c>
      <c r="Y101" s="38">
        <f t="shared" si="13"/>
        <v>0.10977906002433169</v>
      </c>
    </row>
    <row r="102" spans="2:25" x14ac:dyDescent="0.15">
      <c r="B102" s="47">
        <v>94</v>
      </c>
      <c r="C102" s="49">
        <f t="shared" si="8"/>
        <v>1737953.5536731181</v>
      </c>
      <c r="D102" s="49"/>
      <c r="E102" s="47"/>
      <c r="F102" s="8">
        <v>43682</v>
      </c>
      <c r="G102" s="47" t="s">
        <v>3</v>
      </c>
      <c r="H102" s="50">
        <v>102.53</v>
      </c>
      <c r="I102" s="50"/>
      <c r="J102" s="47">
        <v>12</v>
      </c>
      <c r="K102" s="51">
        <f t="shared" si="9"/>
        <v>52138.606610193543</v>
      </c>
      <c r="L102" s="52"/>
      <c r="M102" s="6">
        <f>IF(J102="","",(K102/J102)/LOOKUP(RIGHT($D$2,3),定数!$A$6:$A$13,定数!$B$6:$B$13))</f>
        <v>43.448838841827957</v>
      </c>
      <c r="N102" s="47"/>
      <c r="O102" s="8">
        <v>43683</v>
      </c>
      <c r="P102" s="50">
        <v>102.39</v>
      </c>
      <c r="Q102" s="50"/>
      <c r="R102" s="53">
        <f>IF(P102="","",T102*M102*LOOKUP(RIGHT($D$2,3),定数!$A$6:$A$13,定数!$B$6:$B$13))</f>
        <v>60828.374378559383</v>
      </c>
      <c r="S102" s="53"/>
      <c r="T102" s="54">
        <f t="shared" si="11"/>
        <v>14.000000000000057</v>
      </c>
      <c r="U102" s="54"/>
      <c r="V102" t="str">
        <f t="shared" si="14"/>
        <v/>
      </c>
      <c r="W102">
        <f t="shared" si="14"/>
        <v>0</v>
      </c>
      <c r="X102" s="37">
        <f t="shared" si="12"/>
        <v>2012651.7070664957</v>
      </c>
      <c r="Y102" s="38">
        <f t="shared" si="13"/>
        <v>0.13648568822360174</v>
      </c>
    </row>
    <row r="103" spans="2:25" x14ac:dyDescent="0.15">
      <c r="B103" s="47">
        <v>95</v>
      </c>
      <c r="C103" s="49">
        <f t="shared" si="8"/>
        <v>1798781.9280516775</v>
      </c>
      <c r="D103" s="49"/>
      <c r="E103" s="47"/>
      <c r="F103" s="8">
        <v>43690</v>
      </c>
      <c r="G103" s="47" t="s">
        <v>4</v>
      </c>
      <c r="H103" s="50">
        <v>102.33</v>
      </c>
      <c r="I103" s="50"/>
      <c r="J103" s="47">
        <v>12</v>
      </c>
      <c r="K103" s="51">
        <f t="shared" si="9"/>
        <v>53963.457841550327</v>
      </c>
      <c r="L103" s="52"/>
      <c r="M103" s="6">
        <f>IF(J103="","",(K103/J103)/LOOKUP(RIGHT($D$2,3),定数!$A$6:$A$13,定数!$B$6:$B$13))</f>
        <v>44.969548201291936</v>
      </c>
      <c r="N103" s="47"/>
      <c r="O103" s="8">
        <v>43690</v>
      </c>
      <c r="P103" s="50">
        <v>102.46</v>
      </c>
      <c r="Q103" s="50"/>
      <c r="R103" s="53">
        <f>IF(P103="","",T103*M103*LOOKUP(RIGHT($D$2,3),定数!$A$6:$A$13,定数!$B$6:$B$13))</f>
        <v>58460.412661677467</v>
      </c>
      <c r="S103" s="53"/>
      <c r="T103" s="54">
        <f t="shared" si="11"/>
        <v>12.999999999999545</v>
      </c>
      <c r="U103" s="54"/>
      <c r="V103" t="str">
        <f t="shared" si="14"/>
        <v/>
      </c>
      <c r="W103">
        <f t="shared" si="14"/>
        <v>0</v>
      </c>
      <c r="X103" s="37">
        <f t="shared" si="12"/>
        <v>2012651.7070664957</v>
      </c>
      <c r="Y103" s="38">
        <f t="shared" si="13"/>
        <v>0.10626268731142763</v>
      </c>
    </row>
    <row r="104" spans="2:25" x14ac:dyDescent="0.15">
      <c r="B104" s="47">
        <v>96</v>
      </c>
      <c r="C104" s="49">
        <f t="shared" si="8"/>
        <v>1857242.340713355</v>
      </c>
      <c r="D104" s="49"/>
      <c r="E104" s="47"/>
      <c r="F104" s="8">
        <v>43691</v>
      </c>
      <c r="G104" s="47" t="s">
        <v>4</v>
      </c>
      <c r="H104" s="50">
        <v>102.48</v>
      </c>
      <c r="I104" s="50"/>
      <c r="J104" s="47">
        <v>19</v>
      </c>
      <c r="K104" s="51">
        <f t="shared" si="9"/>
        <v>55717.270221400649</v>
      </c>
      <c r="L104" s="52"/>
      <c r="M104" s="6">
        <f>IF(J104="","",(K104/J104)/LOOKUP(RIGHT($D$2,3),定数!$A$6:$A$13,定数!$B$6:$B$13))</f>
        <v>29.324879063895079</v>
      </c>
      <c r="N104" s="47"/>
      <c r="O104" s="8">
        <v>43692</v>
      </c>
      <c r="P104" s="50">
        <v>102.29</v>
      </c>
      <c r="Q104" s="50"/>
      <c r="R104" s="53">
        <f>IF(P104="","",T104*M104*LOOKUP(RIGHT($D$2,3),定数!$A$6:$A$13,定数!$B$6:$B$13))</f>
        <v>-55717.270221399987</v>
      </c>
      <c r="S104" s="53"/>
      <c r="T104" s="54">
        <f t="shared" si="11"/>
        <v>-18.999999999999773</v>
      </c>
      <c r="U104" s="54"/>
      <c r="V104" t="str">
        <f t="shared" si="14"/>
        <v/>
      </c>
      <c r="W104">
        <f t="shared" si="14"/>
        <v>1</v>
      </c>
      <c r="X104" s="37">
        <f t="shared" si="12"/>
        <v>2012651.7070664957</v>
      </c>
      <c r="Y104" s="38">
        <f t="shared" si="13"/>
        <v>7.7216224649050091E-2</v>
      </c>
    </row>
    <row r="105" spans="2:25" x14ac:dyDescent="0.15">
      <c r="B105" s="47">
        <v>97</v>
      </c>
      <c r="C105" s="49">
        <f t="shared" si="8"/>
        <v>1801525.0704919549</v>
      </c>
      <c r="D105" s="49"/>
      <c r="E105" s="47"/>
      <c r="F105" s="8">
        <v>43732</v>
      </c>
      <c r="G105" s="47" t="s">
        <v>3</v>
      </c>
      <c r="H105" s="50">
        <v>108.53</v>
      </c>
      <c r="I105" s="50"/>
      <c r="J105" s="47">
        <v>26</v>
      </c>
      <c r="K105" s="51">
        <f t="shared" si="9"/>
        <v>54045.752114758645</v>
      </c>
      <c r="L105" s="52"/>
      <c r="M105" s="6">
        <f>IF(J105="","",(K105/J105)/LOOKUP(RIGHT($D$2,3),定数!$A$6:$A$13,定数!$B$6:$B$13))</f>
        <v>20.786827736445634</v>
      </c>
      <c r="N105" s="47"/>
      <c r="O105" s="8">
        <v>43732</v>
      </c>
      <c r="P105" s="50">
        <v>108.79</v>
      </c>
      <c r="Q105" s="50"/>
      <c r="R105" s="53">
        <f>IF(P105="","",T105*M105*LOOKUP(RIGHT($D$2,3),定数!$A$6:$A$13,定数!$B$6:$B$13))</f>
        <v>-54045.752114759714</v>
      </c>
      <c r="S105" s="53"/>
      <c r="T105" s="54">
        <f t="shared" si="11"/>
        <v>-26.000000000000512</v>
      </c>
      <c r="U105" s="54"/>
      <c r="V105" t="str">
        <f t="shared" si="14"/>
        <v/>
      </c>
      <c r="W105">
        <f t="shared" si="14"/>
        <v>2</v>
      </c>
      <c r="X105" s="37">
        <f t="shared" si="12"/>
        <v>2012651.7070664957</v>
      </c>
      <c r="Y105" s="38">
        <f t="shared" si="13"/>
        <v>0.10489973790957829</v>
      </c>
    </row>
    <row r="106" spans="2:25" x14ac:dyDescent="0.15">
      <c r="B106" s="47">
        <v>98</v>
      </c>
      <c r="C106" s="49">
        <f t="shared" si="8"/>
        <v>1747479.3183771952</v>
      </c>
      <c r="D106" s="49"/>
      <c r="E106" s="47"/>
      <c r="F106" s="8">
        <v>43737</v>
      </c>
      <c r="G106" s="47" t="s">
        <v>4</v>
      </c>
      <c r="H106" s="50">
        <v>109.47</v>
      </c>
      <c r="I106" s="50"/>
      <c r="J106" s="47">
        <v>35</v>
      </c>
      <c r="K106" s="51">
        <f t="shared" si="9"/>
        <v>52424.379551315855</v>
      </c>
      <c r="L106" s="52"/>
      <c r="M106" s="6">
        <f>IF(J106="","",(K106/J106)/LOOKUP(RIGHT($D$2,3),定数!$A$6:$A$13,定数!$B$6:$B$13))</f>
        <v>14.978394157518814</v>
      </c>
      <c r="N106" s="47"/>
      <c r="O106" s="8">
        <v>43738</v>
      </c>
      <c r="P106" s="50">
        <v>109.94</v>
      </c>
      <c r="Q106" s="50"/>
      <c r="R106" s="53">
        <f>IF(P106="","",T106*M106*LOOKUP(RIGHT($D$2,3),定数!$A$6:$A$13,定数!$B$6:$B$13))</f>
        <v>70398.452540338258</v>
      </c>
      <c r="S106" s="53"/>
      <c r="T106" s="54">
        <f t="shared" si="11"/>
        <v>46.999999999999886</v>
      </c>
      <c r="U106" s="54"/>
      <c r="V106" t="str">
        <f t="shared" si="14"/>
        <v/>
      </c>
      <c r="W106">
        <f t="shared" si="14"/>
        <v>0</v>
      </c>
      <c r="X106" s="37">
        <f t="shared" si="12"/>
        <v>2012651.7070664957</v>
      </c>
      <c r="Y106" s="38">
        <f t="shared" si="13"/>
        <v>0.13175274577229146</v>
      </c>
    </row>
    <row r="107" spans="2:25" x14ac:dyDescent="0.15">
      <c r="B107" s="47">
        <v>99</v>
      </c>
      <c r="C107" s="49">
        <f t="shared" si="8"/>
        <v>1817877.7709175334</v>
      </c>
      <c r="D107" s="49"/>
      <c r="E107" s="47"/>
      <c r="F107" s="8">
        <v>43748</v>
      </c>
      <c r="G107" s="47" t="s">
        <v>3</v>
      </c>
      <c r="H107" s="50">
        <v>107.72</v>
      </c>
      <c r="I107" s="50"/>
      <c r="J107" s="47">
        <v>35</v>
      </c>
      <c r="K107" s="51">
        <f t="shared" si="9"/>
        <v>54536.333127525999</v>
      </c>
      <c r="L107" s="52"/>
      <c r="M107" s="6">
        <f>IF(J107="","",(K107/J107)/LOOKUP(RIGHT($D$2,3),定数!$A$6:$A$13,定数!$B$6:$B$13))</f>
        <v>15.581809465007428</v>
      </c>
      <c r="N107" s="47"/>
      <c r="O107" s="8">
        <v>43750</v>
      </c>
      <c r="P107" s="50">
        <v>107.24</v>
      </c>
      <c r="Q107" s="50"/>
      <c r="R107" s="53">
        <f>IF(P107="","",T107*M107*LOOKUP(RIGHT($D$2,3),定数!$A$6:$A$13,定数!$B$6:$B$13))</f>
        <v>74792.685432036276</v>
      </c>
      <c r="S107" s="53"/>
      <c r="T107" s="54">
        <f t="shared" si="11"/>
        <v>48.000000000000398</v>
      </c>
      <c r="U107" s="54"/>
      <c r="V107" t="str">
        <f>IF(S107&lt;&gt;"",IF(S107&lt;0,1+V106,0),"")</f>
        <v/>
      </c>
      <c r="W107">
        <f>IF(T107&lt;&gt;"",IF(T107&lt;0,1+W106,0),"")</f>
        <v>0</v>
      </c>
      <c r="X107" s="37">
        <f t="shared" si="12"/>
        <v>2012651.7070664957</v>
      </c>
      <c r="Y107" s="38">
        <f t="shared" si="13"/>
        <v>9.6774784959118176E-2</v>
      </c>
    </row>
    <row r="108" spans="2:25" x14ac:dyDescent="0.15">
      <c r="B108" s="47">
        <v>100</v>
      </c>
      <c r="C108" s="49">
        <f t="shared" si="8"/>
        <v>1892670.4563495696</v>
      </c>
      <c r="D108" s="49"/>
      <c r="E108" s="47"/>
      <c r="F108" s="8">
        <v>43767</v>
      </c>
      <c r="G108" s="47" t="s">
        <v>4</v>
      </c>
      <c r="H108" s="50">
        <v>108.17</v>
      </c>
      <c r="I108" s="50"/>
      <c r="J108" s="47">
        <v>17</v>
      </c>
      <c r="K108" s="51">
        <f t="shared" si="9"/>
        <v>56780.113690487087</v>
      </c>
      <c r="L108" s="52"/>
      <c r="M108" s="6">
        <f>IF(J108="","",(K108/J108)/LOOKUP(RIGHT($D$2,3),定数!$A$6:$A$13,定数!$B$6:$B$13))</f>
        <v>33.400066876757109</v>
      </c>
      <c r="N108" s="47"/>
      <c r="O108" s="8">
        <v>43767</v>
      </c>
      <c r="P108" s="50">
        <v>108.4</v>
      </c>
      <c r="Q108" s="50"/>
      <c r="R108" s="53">
        <f>IF(P108="","",T108*M108*LOOKUP(RIGHT($D$2,3),定数!$A$6:$A$13,定数!$B$6:$B$13))</f>
        <v>76820.153816542675</v>
      </c>
      <c r="S108" s="53"/>
      <c r="T108" s="54">
        <f t="shared" si="11"/>
        <v>23.000000000000398</v>
      </c>
      <c r="U108" s="54"/>
      <c r="V108" t="str">
        <f>IF(S108&lt;&gt;"",IF(S108&lt;0,1+V107,0),"")</f>
        <v/>
      </c>
      <c r="W108">
        <f>IF(T108&lt;&gt;"",IF(T108&lt;0,1+W107,0),"")</f>
        <v>0</v>
      </c>
      <c r="X108" s="37">
        <f t="shared" si="12"/>
        <v>2012651.7070664957</v>
      </c>
      <c r="Y108" s="38">
        <f t="shared" si="13"/>
        <v>5.9613518968864465E-2</v>
      </c>
    </row>
    <row r="109" spans="2:25" x14ac:dyDescent="0.15">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xr:uid="{495FDB9B-412E-45D4-9249-521B3C26D6F1}">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8EDF-E172-43E7-B722-51A9943FCFF6}">
  <dimension ref="B2:Y109"/>
  <sheetViews>
    <sheetView zoomScale="115" zoomScaleNormal="115" workbookViewId="0">
      <pane ySplit="8" topLeftCell="A102" activePane="bottomLeft" state="frozen"/>
      <selection pane="bottomLeft" activeCell="P109" sqref="P109"/>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75" t="s">
        <v>5</v>
      </c>
      <c r="C2" s="75"/>
      <c r="D2" s="86" t="s">
        <v>59</v>
      </c>
      <c r="E2" s="86"/>
      <c r="F2" s="75" t="s">
        <v>6</v>
      </c>
      <c r="G2" s="75"/>
      <c r="H2" s="78" t="s">
        <v>155</v>
      </c>
      <c r="I2" s="78"/>
      <c r="J2" s="75" t="s">
        <v>7</v>
      </c>
      <c r="K2" s="75"/>
      <c r="L2" s="85">
        <v>1000000</v>
      </c>
      <c r="M2" s="86"/>
      <c r="N2" s="75" t="s">
        <v>8</v>
      </c>
      <c r="O2" s="75"/>
      <c r="P2" s="80">
        <f>SUM(L2,D4)</f>
        <v>1307411.7578707868</v>
      </c>
      <c r="Q2" s="78"/>
      <c r="R2" s="1"/>
      <c r="S2" s="1"/>
      <c r="T2" s="1"/>
    </row>
    <row r="3" spans="2:25" ht="57" customHeight="1" x14ac:dyDescent="0.15">
      <c r="B3" s="75" t="s">
        <v>9</v>
      </c>
      <c r="C3" s="75"/>
      <c r="D3" s="87" t="s">
        <v>38</v>
      </c>
      <c r="E3" s="87"/>
      <c r="F3" s="87"/>
      <c r="G3" s="87"/>
      <c r="H3" s="87"/>
      <c r="I3" s="87"/>
      <c r="J3" s="75" t="s">
        <v>10</v>
      </c>
      <c r="K3" s="75"/>
      <c r="L3" s="87" t="s">
        <v>157</v>
      </c>
      <c r="M3" s="88"/>
      <c r="N3" s="88"/>
      <c r="O3" s="88"/>
      <c r="P3" s="88"/>
      <c r="Q3" s="88"/>
      <c r="R3" s="1"/>
      <c r="S3" s="1"/>
    </row>
    <row r="4" spans="2:25" x14ac:dyDescent="0.15">
      <c r="B4" s="75" t="s">
        <v>11</v>
      </c>
      <c r="C4" s="75"/>
      <c r="D4" s="76">
        <f>SUM($R$9:$S$993)</f>
        <v>307411.75787078694</v>
      </c>
      <c r="E4" s="76"/>
      <c r="F4" s="75" t="s">
        <v>12</v>
      </c>
      <c r="G4" s="75"/>
      <c r="H4" s="77">
        <f>SUM($T$9:$U$108)</f>
        <v>-184.00000000000603</v>
      </c>
      <c r="I4" s="78"/>
      <c r="J4" s="79"/>
      <c r="K4" s="79"/>
      <c r="L4" s="80"/>
      <c r="M4" s="80"/>
      <c r="N4" s="79" t="s">
        <v>58</v>
      </c>
      <c r="O4" s="79"/>
      <c r="P4" s="81">
        <f>MAX(Y:Y)</f>
        <v>0.22491359961353119</v>
      </c>
      <c r="Q4" s="81"/>
      <c r="R4" s="1"/>
      <c r="S4" s="1"/>
      <c r="T4" s="1"/>
    </row>
    <row r="5" spans="2:25" x14ac:dyDescent="0.15">
      <c r="B5" s="45" t="s">
        <v>15</v>
      </c>
      <c r="C5" s="43">
        <f>COUNTIF($R$9:$R$990,"&gt;0")</f>
        <v>41</v>
      </c>
      <c r="D5" s="42" t="s">
        <v>16</v>
      </c>
      <c r="E5" s="15">
        <f>COUNTIF($R$9:$R$990,"&lt;0")</f>
        <v>59</v>
      </c>
      <c r="F5" s="42" t="s">
        <v>17</v>
      </c>
      <c r="G5" s="43">
        <f>COUNTIF($R$9:$R$990,"=0")</f>
        <v>0</v>
      </c>
      <c r="H5" s="42" t="s">
        <v>18</v>
      </c>
      <c r="I5" s="44">
        <f>C5/SUM(C5,E5,G5)</f>
        <v>0.41</v>
      </c>
      <c r="J5" s="82" t="s">
        <v>19</v>
      </c>
      <c r="K5" s="75"/>
      <c r="L5" s="83">
        <f>MAX(V9:V993)</f>
        <v>2</v>
      </c>
      <c r="M5" s="84"/>
      <c r="N5" s="17" t="s">
        <v>20</v>
      </c>
      <c r="O5" s="9"/>
      <c r="P5" s="83">
        <f>MAX(W9:W993)</f>
        <v>8</v>
      </c>
      <c r="Q5" s="84"/>
      <c r="R5" s="1"/>
      <c r="S5" s="1"/>
      <c r="T5" s="1"/>
    </row>
    <row r="6" spans="2:25" x14ac:dyDescent="0.15">
      <c r="B6" s="11"/>
      <c r="C6" s="13"/>
      <c r="D6" s="14"/>
      <c r="E6" s="10"/>
      <c r="F6" s="11"/>
      <c r="G6" s="10"/>
      <c r="H6" s="11"/>
      <c r="I6" s="16"/>
      <c r="J6" s="11"/>
      <c r="K6" s="11"/>
      <c r="L6" s="10"/>
      <c r="M6" s="10"/>
      <c r="N6" s="12"/>
      <c r="O6" s="12"/>
      <c r="P6" s="10"/>
      <c r="Q6" s="46"/>
      <c r="R6" s="1"/>
      <c r="S6" s="1"/>
      <c r="T6" s="1"/>
    </row>
    <row r="7" spans="2:25" x14ac:dyDescent="0.15">
      <c r="B7" s="55" t="s">
        <v>21</v>
      </c>
      <c r="C7" s="57" t="s">
        <v>22</v>
      </c>
      <c r="D7" s="58"/>
      <c r="E7" s="61" t="s">
        <v>23</v>
      </c>
      <c r="F7" s="62"/>
      <c r="G7" s="62"/>
      <c r="H7" s="62"/>
      <c r="I7" s="63"/>
      <c r="J7" s="64" t="s">
        <v>24</v>
      </c>
      <c r="K7" s="65"/>
      <c r="L7" s="66"/>
      <c r="M7" s="67" t="s">
        <v>25</v>
      </c>
      <c r="N7" s="68" t="s">
        <v>26</v>
      </c>
      <c r="O7" s="69"/>
      <c r="P7" s="69"/>
      <c r="Q7" s="70"/>
      <c r="R7" s="71" t="s">
        <v>27</v>
      </c>
      <c r="S7" s="71"/>
      <c r="T7" s="71"/>
      <c r="U7" s="71"/>
    </row>
    <row r="8" spans="2:25" x14ac:dyDescent="0.15">
      <c r="B8" s="56"/>
      <c r="C8" s="59"/>
      <c r="D8" s="60"/>
      <c r="E8" s="18" t="s">
        <v>28</v>
      </c>
      <c r="F8" s="18" t="s">
        <v>29</v>
      </c>
      <c r="G8" s="18" t="s">
        <v>30</v>
      </c>
      <c r="H8" s="72" t="s">
        <v>31</v>
      </c>
      <c r="I8" s="63"/>
      <c r="J8" s="4" t="s">
        <v>32</v>
      </c>
      <c r="K8" s="73" t="s">
        <v>33</v>
      </c>
      <c r="L8" s="66"/>
      <c r="M8" s="67"/>
      <c r="N8" s="5" t="s">
        <v>28</v>
      </c>
      <c r="O8" s="5" t="s">
        <v>29</v>
      </c>
      <c r="P8" s="74" t="s">
        <v>31</v>
      </c>
      <c r="Q8" s="70"/>
      <c r="R8" s="71" t="s">
        <v>34</v>
      </c>
      <c r="S8" s="71"/>
      <c r="T8" s="71" t="s">
        <v>32</v>
      </c>
      <c r="U8" s="71"/>
      <c r="Y8" t="s">
        <v>57</v>
      </c>
    </row>
    <row r="9" spans="2:25" x14ac:dyDescent="0.15">
      <c r="B9" s="47">
        <v>1</v>
      </c>
      <c r="C9" s="49">
        <f>L2</f>
        <v>1000000</v>
      </c>
      <c r="D9" s="49"/>
      <c r="E9" s="47">
        <v>2010</v>
      </c>
      <c r="F9" s="8">
        <v>43501</v>
      </c>
      <c r="G9" s="47" t="s">
        <v>3</v>
      </c>
      <c r="H9" s="50">
        <v>89.04</v>
      </c>
      <c r="I9" s="50"/>
      <c r="J9" s="47">
        <v>83</v>
      </c>
      <c r="K9" s="49">
        <f>IF(J9="","",C9*0.03)</f>
        <v>30000</v>
      </c>
      <c r="L9" s="49"/>
      <c r="M9" s="6">
        <f>IF(J9="","",(K9/J9)/LOOKUP(RIGHT($D$2,3),定数!$A$6:$A$13,定数!$B$6:$B$13))</f>
        <v>3.6144578313253009</v>
      </c>
      <c r="N9" s="47">
        <v>2017</v>
      </c>
      <c r="O9" s="8">
        <v>43505</v>
      </c>
      <c r="P9" s="50">
        <v>89.87</v>
      </c>
      <c r="Q9" s="50"/>
      <c r="R9" s="53">
        <f>IF(P9="","",T9*M9*LOOKUP(RIGHT($D$2,3),定数!$A$6:$A$13,定数!$B$6:$B$13))</f>
        <v>-29999.999999999938</v>
      </c>
      <c r="S9" s="53"/>
      <c r="T9" s="54">
        <f>IF(P9="","",IF(G9="買",(P9-H9),(H9-P9))*IF(RIGHT($D$2,3)="JPY",100,10000))</f>
        <v>-82.999999999999829</v>
      </c>
      <c r="U9" s="54"/>
      <c r="V9" s="1">
        <f>IF(T9&lt;&gt;"",IF(T9&gt;0,1+V8,0),"")</f>
        <v>0</v>
      </c>
      <c r="W9">
        <f>IF(T9&lt;&gt;"",IF(T9&lt;0,1+W8,0),"")</f>
        <v>1</v>
      </c>
    </row>
    <row r="10" spans="2:25" x14ac:dyDescent="0.15">
      <c r="B10" s="47">
        <v>2</v>
      </c>
      <c r="C10" s="49">
        <f t="shared" ref="C10:C73" si="0">IF(R9="","",C9+R9)</f>
        <v>970000.00000000012</v>
      </c>
      <c r="D10" s="49"/>
      <c r="E10" s="47"/>
      <c r="F10" s="8">
        <v>43508</v>
      </c>
      <c r="G10" s="47" t="s">
        <v>4</v>
      </c>
      <c r="H10" s="50">
        <v>90.29</v>
      </c>
      <c r="I10" s="50"/>
      <c r="J10" s="47">
        <v>70</v>
      </c>
      <c r="K10" s="51">
        <f>IF(J10="","",C10*0.03)</f>
        <v>29100.000000000004</v>
      </c>
      <c r="L10" s="52"/>
      <c r="M10" s="6">
        <f>IF(J10="","",(K10/J10)/LOOKUP(RIGHT($D$2,3),定数!$A$6:$A$13,定数!$B$6:$B$13))</f>
        <v>4.1571428571428575</v>
      </c>
      <c r="N10" s="47"/>
      <c r="O10" s="8">
        <v>43514</v>
      </c>
      <c r="P10" s="50">
        <v>91.63</v>
      </c>
      <c r="Q10" s="50"/>
      <c r="R10" s="53">
        <f>IF(P10="","",T10*M10*LOOKUP(RIGHT($D$2,3),定数!$A$6:$A$13,定数!$B$6:$B$13))</f>
        <v>55705.714285713839</v>
      </c>
      <c r="S10" s="53"/>
      <c r="T10" s="54">
        <f>IF(P10="","",IF(G10="買",(P10-H10),(H10-P10))*IF(RIGHT($D$2,3)="JPY",100,10000))</f>
        <v>133.99999999999892</v>
      </c>
      <c r="U10" s="54"/>
      <c r="V10" s="22">
        <f t="shared" ref="V10:V22" si="1">IF(T10&lt;&gt;"",IF(T10&gt;0,1+V9,0),"")</f>
        <v>1</v>
      </c>
      <c r="W10">
        <f t="shared" ref="W10:W73" si="2">IF(T10&lt;&gt;"",IF(T10&lt;0,1+W9,0),"")</f>
        <v>0</v>
      </c>
      <c r="X10" s="37">
        <f>IF(C10&lt;&gt;"",MAX(C10,C9),"")</f>
        <v>1000000</v>
      </c>
    </row>
    <row r="11" spans="2:25" x14ac:dyDescent="0.15">
      <c r="B11" s="47">
        <v>3</v>
      </c>
      <c r="C11" s="49">
        <f t="shared" si="0"/>
        <v>1025705.714285714</v>
      </c>
      <c r="D11" s="49"/>
      <c r="E11" s="47"/>
      <c r="F11" s="8">
        <v>43527</v>
      </c>
      <c r="G11" s="47" t="s">
        <v>3</v>
      </c>
      <c r="H11" s="50">
        <v>88.64</v>
      </c>
      <c r="I11" s="50"/>
      <c r="J11" s="47">
        <v>36</v>
      </c>
      <c r="K11" s="51">
        <f t="shared" ref="K11:K74" si="3">IF(J11="","",C11*0.03)</f>
        <v>30771.171428571419</v>
      </c>
      <c r="L11" s="52"/>
      <c r="M11" s="6">
        <f>IF(J11="","",(K11/J11)/LOOKUP(RIGHT($D$2,3),定数!$A$6:$A$13,定数!$B$6:$B$13))</f>
        <v>8.5475476190476165</v>
      </c>
      <c r="N11" s="47"/>
      <c r="O11" s="8">
        <v>43528</v>
      </c>
      <c r="P11" s="50">
        <v>89</v>
      </c>
      <c r="Q11" s="50"/>
      <c r="R11" s="53">
        <f>IF(P11="","",T11*M11*LOOKUP(RIGHT($D$2,3),定数!$A$6:$A$13,定数!$B$6:$B$13))</f>
        <v>-30771.171428571368</v>
      </c>
      <c r="S11" s="53"/>
      <c r="T11" s="54">
        <f>IF(P11="","",IF(G11="買",(P11-H11),(H11-P11))*IF(RIGHT($D$2,3)="JPY",100,10000))</f>
        <v>-35.999999999999943</v>
      </c>
      <c r="U11" s="54"/>
      <c r="V11" s="22">
        <f t="shared" si="1"/>
        <v>0</v>
      </c>
      <c r="W11">
        <f t="shared" si="2"/>
        <v>1</v>
      </c>
      <c r="X11" s="37">
        <f>IF(C11&lt;&gt;"",MAX(X10,C11),"")</f>
        <v>1025705.714285714</v>
      </c>
      <c r="Y11" s="38">
        <f>IF(X11&lt;&gt;"",1-(C11/X11),"")</f>
        <v>0</v>
      </c>
    </row>
    <row r="12" spans="2:25" x14ac:dyDescent="0.15">
      <c r="B12" s="47">
        <v>4</v>
      </c>
      <c r="C12" s="49">
        <f t="shared" si="0"/>
        <v>994934.54285714263</v>
      </c>
      <c r="D12" s="49"/>
      <c r="E12" s="47"/>
      <c r="F12" s="8">
        <v>43535</v>
      </c>
      <c r="G12" s="47" t="s">
        <v>4</v>
      </c>
      <c r="H12" s="50">
        <v>90.69</v>
      </c>
      <c r="I12" s="50"/>
      <c r="J12" s="47">
        <v>37</v>
      </c>
      <c r="K12" s="51">
        <f t="shared" si="3"/>
        <v>29848.036285714279</v>
      </c>
      <c r="L12" s="52"/>
      <c r="M12" s="6">
        <f>IF(J12="","",(K12/J12)/LOOKUP(RIGHT($D$2,3),定数!$A$6:$A$13,定数!$B$6:$B$13))</f>
        <v>8.0670368339768324</v>
      </c>
      <c r="N12" s="47"/>
      <c r="O12" s="8">
        <v>43536</v>
      </c>
      <c r="P12" s="50">
        <v>90.32</v>
      </c>
      <c r="Q12" s="50"/>
      <c r="R12" s="53">
        <f>IF(P12="","",T12*M12*LOOKUP(RIGHT($D$2,3),定数!$A$6:$A$13,定数!$B$6:$B$13))</f>
        <v>-29848.036285714647</v>
      </c>
      <c r="S12" s="53"/>
      <c r="T12" s="54">
        <f t="shared" ref="T12:T75" si="4">IF(P12="","",IF(G12="買",(P12-H12),(H12-P12))*IF(RIGHT($D$2,3)="JPY",100,10000))</f>
        <v>-37.000000000000455</v>
      </c>
      <c r="U12" s="54"/>
      <c r="V12" s="22">
        <f t="shared" si="1"/>
        <v>0</v>
      </c>
      <c r="W12">
        <f t="shared" si="2"/>
        <v>2</v>
      </c>
      <c r="X12" s="37">
        <f t="shared" ref="X12:X75" si="5">IF(C12&lt;&gt;"",MAX(X11,C12),"")</f>
        <v>1025705.714285714</v>
      </c>
      <c r="Y12" s="38">
        <f t="shared" ref="Y12:Y75" si="6">IF(X12&lt;&gt;"",1-(C12/X12),"")</f>
        <v>2.9999999999999916E-2</v>
      </c>
    </row>
    <row r="13" spans="2:25" x14ac:dyDescent="0.15">
      <c r="B13" s="47">
        <v>5</v>
      </c>
      <c r="C13" s="49">
        <f t="shared" si="0"/>
        <v>965086.50657142804</v>
      </c>
      <c r="D13" s="49"/>
      <c r="E13" s="47"/>
      <c r="F13" s="8">
        <v>43540</v>
      </c>
      <c r="G13" s="47" t="s">
        <v>3</v>
      </c>
      <c r="H13" s="50">
        <v>90.44</v>
      </c>
      <c r="I13" s="50"/>
      <c r="J13" s="47">
        <v>30</v>
      </c>
      <c r="K13" s="51">
        <f t="shared" si="3"/>
        <v>28952.59519714284</v>
      </c>
      <c r="L13" s="52"/>
      <c r="M13" s="6">
        <f>IF(J13="","",(K13/J13)/LOOKUP(RIGHT($D$2,3),定数!$A$6:$A$13,定数!$B$6:$B$13))</f>
        <v>9.6508650657142798</v>
      </c>
      <c r="N13" s="47"/>
      <c r="O13" s="8">
        <v>43542</v>
      </c>
      <c r="P13" s="50">
        <v>89.88</v>
      </c>
      <c r="Q13" s="50"/>
      <c r="R13" s="53">
        <f>IF(P13="","",T13*M13*LOOKUP(RIGHT($D$2,3),定数!$A$6:$A$13,定数!$B$6:$B$13))</f>
        <v>54044.844368000187</v>
      </c>
      <c r="S13" s="53"/>
      <c r="T13" s="54">
        <f t="shared" si="4"/>
        <v>56.000000000000227</v>
      </c>
      <c r="U13" s="54"/>
      <c r="V13" s="22">
        <f t="shared" si="1"/>
        <v>1</v>
      </c>
      <c r="W13">
        <f t="shared" si="2"/>
        <v>0</v>
      </c>
      <c r="X13" s="37">
        <f t="shared" si="5"/>
        <v>1025705.714285714</v>
      </c>
      <c r="Y13" s="38">
        <f t="shared" si="6"/>
        <v>5.9100000000000263E-2</v>
      </c>
    </row>
    <row r="14" spans="2:25" x14ac:dyDescent="0.15">
      <c r="B14" s="47">
        <v>6</v>
      </c>
      <c r="C14" s="49">
        <f t="shared" si="0"/>
        <v>1019131.3509394282</v>
      </c>
      <c r="D14" s="49"/>
      <c r="E14" s="47"/>
      <c r="F14" s="8">
        <v>43542</v>
      </c>
      <c r="G14" s="47" t="s">
        <v>3</v>
      </c>
      <c r="H14" s="50">
        <v>90.19</v>
      </c>
      <c r="I14" s="50"/>
      <c r="J14" s="47">
        <v>61</v>
      </c>
      <c r="K14" s="51">
        <f t="shared" si="3"/>
        <v>30573.940528182844</v>
      </c>
      <c r="L14" s="52"/>
      <c r="M14" s="6">
        <f>IF(J14="","",(K14/J14)/LOOKUP(RIGHT($D$2,3),定数!$A$6:$A$13,定数!$B$6:$B$13))</f>
        <v>5.012121398062761</v>
      </c>
      <c r="N14" s="47"/>
      <c r="O14" s="8">
        <v>43548</v>
      </c>
      <c r="P14" s="50">
        <v>90.8</v>
      </c>
      <c r="Q14" s="50"/>
      <c r="R14" s="53">
        <f>IF(P14="","",T14*M14*LOOKUP(RIGHT($D$2,3),定数!$A$6:$A$13,定数!$B$6:$B$13))</f>
        <v>-30573.940528182811</v>
      </c>
      <c r="S14" s="53"/>
      <c r="T14" s="54">
        <f t="shared" si="4"/>
        <v>-60.999999999999943</v>
      </c>
      <c r="U14" s="54"/>
      <c r="V14" s="22">
        <f t="shared" si="1"/>
        <v>0</v>
      </c>
      <c r="W14">
        <f t="shared" si="2"/>
        <v>1</v>
      </c>
      <c r="X14" s="37">
        <f t="shared" si="5"/>
        <v>1025705.714285714</v>
      </c>
      <c r="Y14" s="38">
        <f t="shared" si="6"/>
        <v>6.4096000000000153E-3</v>
      </c>
    </row>
    <row r="15" spans="2:25" x14ac:dyDescent="0.15">
      <c r="B15" s="47">
        <v>7</v>
      </c>
      <c r="C15" s="49">
        <f t="shared" si="0"/>
        <v>988557.41041124542</v>
      </c>
      <c r="D15" s="49"/>
      <c r="E15" s="47"/>
      <c r="F15" s="8">
        <v>43555</v>
      </c>
      <c r="G15" s="47" t="s">
        <v>4</v>
      </c>
      <c r="H15" s="50">
        <v>93.64</v>
      </c>
      <c r="I15" s="50"/>
      <c r="J15" s="47">
        <v>81</v>
      </c>
      <c r="K15" s="51">
        <f t="shared" si="3"/>
        <v>29656.722312337362</v>
      </c>
      <c r="L15" s="52"/>
      <c r="M15" s="6">
        <f>IF(J15="","",(K15/J15)/LOOKUP(RIGHT($D$2,3),定数!$A$6:$A$13,定数!$B$6:$B$13))</f>
        <v>3.661323742263872</v>
      </c>
      <c r="N15" s="47"/>
      <c r="O15" s="8">
        <v>43563</v>
      </c>
      <c r="P15" s="50">
        <v>92.83</v>
      </c>
      <c r="Q15" s="50"/>
      <c r="R15" s="53">
        <f>IF(P15="","",T15*M15*LOOKUP(RIGHT($D$2,3),定数!$A$6:$A$13,定数!$B$6:$B$13))</f>
        <v>-29656.722312337446</v>
      </c>
      <c r="S15" s="53"/>
      <c r="T15" s="54">
        <f t="shared" si="4"/>
        <v>-81.000000000000227</v>
      </c>
      <c r="U15" s="54"/>
      <c r="V15" s="22">
        <f t="shared" si="1"/>
        <v>0</v>
      </c>
      <c r="W15">
        <f t="shared" si="2"/>
        <v>2</v>
      </c>
      <c r="X15" s="37">
        <f t="shared" si="5"/>
        <v>1025705.714285714</v>
      </c>
      <c r="Y15" s="38">
        <f t="shared" si="6"/>
        <v>3.6217312000000002E-2</v>
      </c>
    </row>
    <row r="16" spans="2:25" x14ac:dyDescent="0.15">
      <c r="B16" s="47">
        <v>8</v>
      </c>
      <c r="C16" s="49">
        <f t="shared" si="0"/>
        <v>958900.68809890794</v>
      </c>
      <c r="D16" s="49"/>
      <c r="E16" s="47"/>
      <c r="F16" s="8">
        <v>43571</v>
      </c>
      <c r="G16" s="47" t="s">
        <v>3</v>
      </c>
      <c r="H16" s="50">
        <v>92.5</v>
      </c>
      <c r="I16" s="50"/>
      <c r="J16" s="47">
        <v>61</v>
      </c>
      <c r="K16" s="51">
        <f t="shared" si="3"/>
        <v>28767.020642967236</v>
      </c>
      <c r="L16" s="52"/>
      <c r="M16" s="6">
        <f>IF(J16="","",(K16/J16)/LOOKUP(RIGHT($D$2,3),定数!$A$6:$A$13,定数!$B$6:$B$13))</f>
        <v>4.7159050234372515</v>
      </c>
      <c r="N16" s="47"/>
      <c r="O16" s="8">
        <v>43575</v>
      </c>
      <c r="P16" s="50">
        <v>93.11</v>
      </c>
      <c r="Q16" s="50"/>
      <c r="R16" s="53">
        <f>IF(P16="","",T16*M16*LOOKUP(RIGHT($D$2,3),定数!$A$6:$A$13,定数!$B$6:$B$13))</f>
        <v>-28767.020642967207</v>
      </c>
      <c r="S16" s="53"/>
      <c r="T16" s="54">
        <f t="shared" si="4"/>
        <v>-60.999999999999943</v>
      </c>
      <c r="U16" s="54"/>
      <c r="V16" s="22">
        <f t="shared" si="1"/>
        <v>0</v>
      </c>
      <c r="W16">
        <f t="shared" si="2"/>
        <v>3</v>
      </c>
      <c r="X16" s="37">
        <f t="shared" si="5"/>
        <v>1025705.714285714</v>
      </c>
      <c r="Y16" s="38">
        <f t="shared" si="6"/>
        <v>6.5130792640000101E-2</v>
      </c>
    </row>
    <row r="17" spans="2:25" x14ac:dyDescent="0.15">
      <c r="B17" s="47">
        <v>9</v>
      </c>
      <c r="C17" s="49">
        <f t="shared" si="0"/>
        <v>930133.66745594074</v>
      </c>
      <c r="D17" s="49"/>
      <c r="E17" s="47"/>
      <c r="F17" s="8">
        <v>43624</v>
      </c>
      <c r="G17" s="47" t="s">
        <v>3</v>
      </c>
      <c r="H17" s="50">
        <v>91.31</v>
      </c>
      <c r="I17" s="50"/>
      <c r="J17" s="47">
        <v>30</v>
      </c>
      <c r="K17" s="51">
        <f t="shared" si="3"/>
        <v>27904.01002367822</v>
      </c>
      <c r="L17" s="52"/>
      <c r="M17" s="6">
        <f>IF(J17="","",(K17/J17)/LOOKUP(RIGHT($D$2,3),定数!$A$6:$A$13,定数!$B$6:$B$13))</f>
        <v>9.3013366745594066</v>
      </c>
      <c r="N17" s="47"/>
      <c r="O17" s="8">
        <v>43625</v>
      </c>
      <c r="P17" s="50">
        <v>91.62</v>
      </c>
      <c r="Q17" s="50"/>
      <c r="R17" s="53">
        <f>IF(P17="","",T17*M17*LOOKUP(RIGHT($D$2,3),定数!$A$6:$A$13,定数!$B$6:$B$13))</f>
        <v>-28834.14369113437</v>
      </c>
      <c r="S17" s="53"/>
      <c r="T17" s="54">
        <f t="shared" si="4"/>
        <v>-31.000000000000227</v>
      </c>
      <c r="U17" s="54"/>
      <c r="V17" s="22">
        <f t="shared" si="1"/>
        <v>0</v>
      </c>
      <c r="W17">
        <f t="shared" si="2"/>
        <v>4</v>
      </c>
      <c r="X17" s="37">
        <f t="shared" si="5"/>
        <v>1025705.714285714</v>
      </c>
      <c r="Y17" s="38">
        <f t="shared" si="6"/>
        <v>9.3176868860800011E-2</v>
      </c>
    </row>
    <row r="18" spans="2:25" x14ac:dyDescent="0.15">
      <c r="B18" s="47">
        <v>10</v>
      </c>
      <c r="C18" s="49">
        <f t="shared" si="0"/>
        <v>901299.52376480633</v>
      </c>
      <c r="D18" s="49"/>
      <c r="E18" s="47"/>
      <c r="F18" s="8">
        <v>43653</v>
      </c>
      <c r="G18" s="47" t="s">
        <v>3</v>
      </c>
      <c r="H18" s="50">
        <v>87.32</v>
      </c>
      <c r="I18" s="50"/>
      <c r="J18" s="47">
        <v>80</v>
      </c>
      <c r="K18" s="51">
        <f t="shared" si="3"/>
        <v>27038.985712944188</v>
      </c>
      <c r="L18" s="52"/>
      <c r="M18" s="6">
        <f>IF(J18="","",(K18/J18)/LOOKUP(RIGHT($D$2,3),定数!$A$6:$A$13,定数!$B$6:$B$13))</f>
        <v>3.3798732141180232</v>
      </c>
      <c r="N18" s="47"/>
      <c r="O18" s="8">
        <v>43653</v>
      </c>
      <c r="P18" s="50">
        <v>88.12</v>
      </c>
      <c r="Q18" s="50"/>
      <c r="R18" s="53">
        <f>IF(P18="","",T18*M18*LOOKUP(RIGHT($D$2,3),定数!$A$6:$A$13,定数!$B$6:$B$13))</f>
        <v>-27038.98571294457</v>
      </c>
      <c r="S18" s="53"/>
      <c r="T18" s="54">
        <f t="shared" si="4"/>
        <v>-80.000000000001137</v>
      </c>
      <c r="U18" s="54"/>
      <c r="V18" s="22">
        <f t="shared" si="1"/>
        <v>0</v>
      </c>
      <c r="W18">
        <f t="shared" si="2"/>
        <v>5</v>
      </c>
      <c r="X18" s="37">
        <f t="shared" si="5"/>
        <v>1025705.714285714</v>
      </c>
      <c r="Y18" s="38">
        <f t="shared" si="6"/>
        <v>0.12128838592611546</v>
      </c>
    </row>
    <row r="19" spans="2:25" x14ac:dyDescent="0.15">
      <c r="B19" s="47">
        <v>11</v>
      </c>
      <c r="C19" s="49">
        <f t="shared" si="0"/>
        <v>874260.5380518618</v>
      </c>
      <c r="D19" s="49"/>
      <c r="E19" s="47"/>
      <c r="F19" s="8">
        <v>43711</v>
      </c>
      <c r="G19" s="47" t="s">
        <v>4</v>
      </c>
      <c r="H19" s="50">
        <v>84.35</v>
      </c>
      <c r="I19" s="50"/>
      <c r="J19" s="47">
        <v>20</v>
      </c>
      <c r="K19" s="51">
        <f t="shared" si="3"/>
        <v>26227.816141555853</v>
      </c>
      <c r="L19" s="52"/>
      <c r="M19" s="6">
        <f>IF(J19="","",(K19/J19)/LOOKUP(RIGHT($D$2,3),定数!$A$6:$A$13,定数!$B$6:$B$13))</f>
        <v>13.113908070777928</v>
      </c>
      <c r="N19" s="47"/>
      <c r="O19" s="8">
        <v>43711</v>
      </c>
      <c r="P19" s="50">
        <v>84.69</v>
      </c>
      <c r="Q19" s="50"/>
      <c r="R19" s="53">
        <f>IF(P19="","",T19*M19*LOOKUP(RIGHT($D$2,3),定数!$A$6:$A$13,定数!$B$6:$B$13))</f>
        <v>44587.287440645399</v>
      </c>
      <c r="S19" s="53"/>
      <c r="T19" s="54">
        <f t="shared" si="4"/>
        <v>34.000000000000341</v>
      </c>
      <c r="U19" s="54"/>
      <c r="V19" s="22">
        <f t="shared" si="1"/>
        <v>1</v>
      </c>
      <c r="W19">
        <f t="shared" si="2"/>
        <v>0</v>
      </c>
      <c r="X19" s="37">
        <f t="shared" si="5"/>
        <v>1025705.714285714</v>
      </c>
      <c r="Y19" s="38">
        <f t="shared" si="6"/>
        <v>0.1476497343483324</v>
      </c>
    </row>
    <row r="20" spans="2:25" x14ac:dyDescent="0.15">
      <c r="B20" s="47">
        <v>12</v>
      </c>
      <c r="C20" s="49">
        <f t="shared" si="0"/>
        <v>918847.8254925072</v>
      </c>
      <c r="D20" s="49"/>
      <c r="E20" s="47"/>
      <c r="F20" s="8">
        <v>43729</v>
      </c>
      <c r="G20" s="47" t="s">
        <v>3</v>
      </c>
      <c r="H20" s="50">
        <v>85.28</v>
      </c>
      <c r="I20" s="50"/>
      <c r="J20" s="47">
        <v>37</v>
      </c>
      <c r="K20" s="51">
        <f t="shared" si="3"/>
        <v>27565.434764775215</v>
      </c>
      <c r="L20" s="52"/>
      <c r="M20" s="6">
        <f>IF(J20="","",(K20/J20)/LOOKUP(RIGHT($D$2,3),定数!$A$6:$A$13,定数!$B$6:$B$13))</f>
        <v>7.450117503993301</v>
      </c>
      <c r="N20" s="47"/>
      <c r="O20" s="8">
        <v>43730</v>
      </c>
      <c r="P20" s="50">
        <v>84.59</v>
      </c>
      <c r="Q20" s="50"/>
      <c r="R20" s="53">
        <f>IF(P20="","",T20*M20*LOOKUP(RIGHT($D$2,3),定数!$A$6:$A$13,定数!$B$6:$B$13))</f>
        <v>51405.810777553612</v>
      </c>
      <c r="S20" s="53"/>
      <c r="T20" s="54">
        <f t="shared" si="4"/>
        <v>68.999999999999773</v>
      </c>
      <c r="U20" s="54"/>
      <c r="V20" s="22">
        <f t="shared" si="1"/>
        <v>2</v>
      </c>
      <c r="W20">
        <f t="shared" si="2"/>
        <v>0</v>
      </c>
      <c r="X20" s="37">
        <f t="shared" si="5"/>
        <v>1025705.714285714</v>
      </c>
      <c r="Y20" s="38">
        <f t="shared" si="6"/>
        <v>0.10417987080009694</v>
      </c>
    </row>
    <row r="21" spans="2:25" x14ac:dyDescent="0.15">
      <c r="B21" s="47">
        <v>13</v>
      </c>
      <c r="C21" s="49">
        <f t="shared" si="0"/>
        <v>970253.63627006079</v>
      </c>
      <c r="D21" s="49"/>
      <c r="E21" s="47"/>
      <c r="F21" s="8">
        <v>43737</v>
      </c>
      <c r="G21" s="47" t="s">
        <v>3</v>
      </c>
      <c r="H21" s="50">
        <v>83.57</v>
      </c>
      <c r="I21" s="50"/>
      <c r="J21" s="47">
        <v>36</v>
      </c>
      <c r="K21" s="51">
        <f t="shared" si="3"/>
        <v>29107.609088101821</v>
      </c>
      <c r="L21" s="52"/>
      <c r="M21" s="6">
        <f>IF(J21="","",(K21/J21)/LOOKUP(RIGHT($D$2,3),定数!$A$6:$A$13,定数!$B$6:$B$13))</f>
        <v>8.0854469689171715</v>
      </c>
      <c r="N21" s="47"/>
      <c r="O21" s="8">
        <v>43742</v>
      </c>
      <c r="P21" s="50">
        <v>83.93</v>
      </c>
      <c r="Q21" s="50"/>
      <c r="R21" s="53">
        <f>IF(P21="","",T21*M21*LOOKUP(RIGHT($D$2,3),定数!$A$6:$A$13,定数!$B$6:$B$13))</f>
        <v>-29107.609088102919</v>
      </c>
      <c r="S21" s="53"/>
      <c r="T21" s="54">
        <f t="shared" si="4"/>
        <v>-36.000000000001364</v>
      </c>
      <c r="U21" s="54"/>
      <c r="V21" s="22">
        <f t="shared" si="1"/>
        <v>0</v>
      </c>
      <c r="W21">
        <f t="shared" si="2"/>
        <v>1</v>
      </c>
      <c r="X21" s="37">
        <f t="shared" si="5"/>
        <v>1025705.714285714</v>
      </c>
      <c r="Y21" s="38">
        <f t="shared" si="6"/>
        <v>5.4062366274588936E-2</v>
      </c>
    </row>
    <row r="22" spans="2:25" x14ac:dyDescent="0.15">
      <c r="B22" s="47">
        <v>14</v>
      </c>
      <c r="C22" s="49">
        <f t="shared" si="0"/>
        <v>941146.02718195785</v>
      </c>
      <c r="D22" s="49"/>
      <c r="E22" s="47"/>
      <c r="F22" s="8">
        <v>43751</v>
      </c>
      <c r="G22" s="47" t="s">
        <v>3</v>
      </c>
      <c r="H22" s="50">
        <v>81.72</v>
      </c>
      <c r="I22" s="50"/>
      <c r="J22" s="47">
        <v>29</v>
      </c>
      <c r="K22" s="51">
        <f t="shared" si="3"/>
        <v>28234.380815458735</v>
      </c>
      <c r="L22" s="52"/>
      <c r="M22" s="6">
        <f>IF(J22="","",(K22/J22)/LOOKUP(RIGHT($D$2,3),定数!$A$6:$A$13,定数!$B$6:$B$13))</f>
        <v>9.7359933846409437</v>
      </c>
      <c r="N22" s="47"/>
      <c r="O22" s="8">
        <v>43751</v>
      </c>
      <c r="P22" s="50">
        <v>81.2</v>
      </c>
      <c r="Q22" s="50"/>
      <c r="R22" s="53">
        <f>IF(P22="","",T22*M22*LOOKUP(RIGHT($D$2,3),定数!$A$6:$A$13,定数!$B$6:$B$13))</f>
        <v>50627.165600132517</v>
      </c>
      <c r="S22" s="53"/>
      <c r="T22" s="54">
        <f t="shared" si="4"/>
        <v>51.999999999999602</v>
      </c>
      <c r="U22" s="54"/>
      <c r="V22" s="22">
        <f t="shared" si="1"/>
        <v>1</v>
      </c>
      <c r="W22">
        <f t="shared" si="2"/>
        <v>0</v>
      </c>
      <c r="X22" s="37">
        <f t="shared" si="5"/>
        <v>1025705.714285714</v>
      </c>
      <c r="Y22" s="38">
        <f t="shared" si="6"/>
        <v>8.2440495286352444E-2</v>
      </c>
    </row>
    <row r="23" spans="2:25" x14ac:dyDescent="0.15">
      <c r="B23" s="47">
        <v>15</v>
      </c>
      <c r="C23" s="49">
        <f t="shared" si="0"/>
        <v>991773.19278209039</v>
      </c>
      <c r="D23" s="49"/>
      <c r="E23" s="47"/>
      <c r="F23" s="8">
        <v>43752</v>
      </c>
      <c r="G23" s="47" t="s">
        <v>3</v>
      </c>
      <c r="H23" s="50">
        <v>81.36</v>
      </c>
      <c r="I23" s="50"/>
      <c r="J23" s="47">
        <v>31</v>
      </c>
      <c r="K23" s="51">
        <f t="shared" si="3"/>
        <v>29753.19578346271</v>
      </c>
      <c r="L23" s="52"/>
      <c r="M23" s="6">
        <f>IF(J23="","",(K23/J23)/LOOKUP(RIGHT($D$2,3),定数!$A$6:$A$13,定数!$B$6:$B$13))</f>
        <v>9.597805091439584</v>
      </c>
      <c r="N23" s="47"/>
      <c r="O23" s="8">
        <v>43757</v>
      </c>
      <c r="P23" s="50">
        <v>81.67</v>
      </c>
      <c r="Q23" s="50"/>
      <c r="R23" s="53">
        <f>IF(P23="","",T23*M23*LOOKUP(RIGHT($D$2,3),定数!$A$6:$A$13,定数!$B$6:$B$13))</f>
        <v>-29753.195783462928</v>
      </c>
      <c r="S23" s="53"/>
      <c r="T23" s="54">
        <f t="shared" si="4"/>
        <v>-31.000000000000227</v>
      </c>
      <c r="U23" s="54"/>
      <c r="V23" t="str">
        <f t="shared" ref="V23:W74" si="7">IF(S23&lt;&gt;"",IF(S23&lt;0,1+V22,0),"")</f>
        <v/>
      </c>
      <c r="W23">
        <f t="shared" si="2"/>
        <v>1</v>
      </c>
      <c r="X23" s="37">
        <f t="shared" si="5"/>
        <v>1025705.714285714</v>
      </c>
      <c r="Y23" s="38">
        <f t="shared" si="6"/>
        <v>3.3082121929342789E-2</v>
      </c>
    </row>
    <row r="24" spans="2:25" x14ac:dyDescent="0.15">
      <c r="B24" s="47">
        <v>16</v>
      </c>
      <c r="C24" s="49">
        <f t="shared" si="0"/>
        <v>962019.99699862744</v>
      </c>
      <c r="D24" s="49"/>
      <c r="E24" s="47"/>
      <c r="F24" s="8">
        <v>43758</v>
      </c>
      <c r="G24" s="47" t="s">
        <v>3</v>
      </c>
      <c r="H24" s="50">
        <v>80.97</v>
      </c>
      <c r="I24" s="50"/>
      <c r="J24" s="47">
        <v>85</v>
      </c>
      <c r="K24" s="51">
        <f t="shared" si="3"/>
        <v>28860.599909958823</v>
      </c>
      <c r="L24" s="52"/>
      <c r="M24" s="6">
        <f>IF(J24="","",(K24/J24)/LOOKUP(RIGHT($D$2,3),定数!$A$6:$A$13,定数!$B$6:$B$13))</f>
        <v>3.3953646952892735</v>
      </c>
      <c r="N24" s="47"/>
      <c r="O24" s="8">
        <v>43765</v>
      </c>
      <c r="P24" s="50">
        <v>81.819999999999993</v>
      </c>
      <c r="Q24" s="50"/>
      <c r="R24" s="53">
        <f>IF(P24="","",T24*M24*LOOKUP(RIGHT($D$2,3),定数!$A$6:$A$13,定数!$B$6:$B$13))</f>
        <v>-28860.59990995863</v>
      </c>
      <c r="S24" s="53"/>
      <c r="T24" s="54">
        <f t="shared" si="4"/>
        <v>-84.999999999999432</v>
      </c>
      <c r="U24" s="54"/>
      <c r="V24" t="str">
        <f t="shared" si="7"/>
        <v/>
      </c>
      <c r="W24">
        <f t="shared" si="2"/>
        <v>2</v>
      </c>
      <c r="X24" s="37">
        <f t="shared" si="5"/>
        <v>1025705.714285714</v>
      </c>
      <c r="Y24" s="38">
        <f t="shared" si="6"/>
        <v>6.2089658271462733E-2</v>
      </c>
    </row>
    <row r="25" spans="2:25" x14ac:dyDescent="0.15">
      <c r="B25" s="47">
        <v>17</v>
      </c>
      <c r="C25" s="49">
        <f t="shared" si="0"/>
        <v>933159.39708866877</v>
      </c>
      <c r="D25" s="49"/>
      <c r="E25" s="47"/>
      <c r="F25" s="8">
        <v>43770</v>
      </c>
      <c r="G25" s="47" t="s">
        <v>3</v>
      </c>
      <c r="H25" s="50">
        <v>80.58</v>
      </c>
      <c r="I25" s="50"/>
      <c r="J25" s="47">
        <v>21</v>
      </c>
      <c r="K25" s="51">
        <f t="shared" si="3"/>
        <v>27994.781912660063</v>
      </c>
      <c r="L25" s="52"/>
      <c r="M25" s="6">
        <f>IF(J25="","",(K25/J25)/LOOKUP(RIGHT($D$2,3),定数!$A$6:$A$13,定数!$B$6:$B$13))</f>
        <v>13.330848529838125</v>
      </c>
      <c r="N25" s="47"/>
      <c r="O25" s="8">
        <v>43770</v>
      </c>
      <c r="P25" s="50">
        <v>80.790000000000006</v>
      </c>
      <c r="Q25" s="50"/>
      <c r="R25" s="53">
        <f>IF(P25="","",T25*M25*LOOKUP(RIGHT($D$2,3),定数!$A$6:$A$13,定数!$B$6:$B$13))</f>
        <v>-27994.781912661125</v>
      </c>
      <c r="S25" s="53"/>
      <c r="T25" s="54">
        <f t="shared" si="4"/>
        <v>-21.000000000000796</v>
      </c>
      <c r="U25" s="54"/>
      <c r="V25" t="str">
        <f t="shared" si="7"/>
        <v/>
      </c>
      <c r="W25">
        <f t="shared" si="2"/>
        <v>3</v>
      </c>
      <c r="X25" s="37">
        <f t="shared" si="5"/>
        <v>1025705.714285714</v>
      </c>
      <c r="Y25" s="38">
        <f t="shared" si="6"/>
        <v>9.0226968523318685E-2</v>
      </c>
    </row>
    <row r="26" spans="2:25" x14ac:dyDescent="0.15">
      <c r="B26" s="47">
        <v>18</v>
      </c>
      <c r="C26" s="49">
        <f t="shared" si="0"/>
        <v>905164.61517600762</v>
      </c>
      <c r="D26" s="49"/>
      <c r="E26" s="47"/>
      <c r="F26" s="8">
        <v>43792</v>
      </c>
      <c r="G26" s="47" t="s">
        <v>3</v>
      </c>
      <c r="H26" s="50">
        <v>83.14</v>
      </c>
      <c r="I26" s="50"/>
      <c r="J26" s="47">
        <v>22</v>
      </c>
      <c r="K26" s="51">
        <f t="shared" si="3"/>
        <v>27154.938455280226</v>
      </c>
      <c r="L26" s="52"/>
      <c r="M26" s="6">
        <f>IF(J26="","",(K26/J26)/LOOKUP(RIGHT($D$2,3),定数!$A$6:$A$13,定数!$B$6:$B$13))</f>
        <v>12.343153843309194</v>
      </c>
      <c r="N26" s="47"/>
      <c r="O26" s="8">
        <v>43793</v>
      </c>
      <c r="P26" s="50">
        <v>83.36</v>
      </c>
      <c r="Q26" s="50"/>
      <c r="R26" s="53">
        <f>IF(P26="","",T26*M26*LOOKUP(RIGHT($D$2,3),定数!$A$6:$A$13,定数!$B$6:$B$13))</f>
        <v>-27154.938455280088</v>
      </c>
      <c r="S26" s="53"/>
      <c r="T26" s="54">
        <f t="shared" si="4"/>
        <v>-21.999999999999886</v>
      </c>
      <c r="U26" s="54"/>
      <c r="V26" t="str">
        <f t="shared" si="7"/>
        <v/>
      </c>
      <c r="W26">
        <f t="shared" si="2"/>
        <v>4</v>
      </c>
      <c r="X26" s="37">
        <f t="shared" si="5"/>
        <v>1025705.714285714</v>
      </c>
      <c r="Y26" s="38">
        <f t="shared" si="6"/>
        <v>0.11752015946762018</v>
      </c>
    </row>
    <row r="27" spans="2:25" x14ac:dyDescent="0.15">
      <c r="B27" s="47">
        <v>19</v>
      </c>
      <c r="C27" s="49">
        <f t="shared" si="0"/>
        <v>878009.67672072758</v>
      </c>
      <c r="D27" s="49"/>
      <c r="E27" s="47"/>
      <c r="F27" s="8">
        <v>43815</v>
      </c>
      <c r="G27" s="47" t="s">
        <v>4</v>
      </c>
      <c r="H27" s="50">
        <v>84.13</v>
      </c>
      <c r="I27" s="50"/>
      <c r="J27" s="47">
        <v>18</v>
      </c>
      <c r="K27" s="51">
        <f t="shared" si="3"/>
        <v>26340.290301621826</v>
      </c>
      <c r="L27" s="52"/>
      <c r="M27" s="6">
        <f>IF(J27="","",(K27/J27)/LOOKUP(RIGHT($D$2,3),定数!$A$6:$A$13,定数!$B$6:$B$13))</f>
        <v>14.633494612012125</v>
      </c>
      <c r="N27" s="47"/>
      <c r="O27" s="8">
        <v>43815</v>
      </c>
      <c r="P27" s="50">
        <v>83.95</v>
      </c>
      <c r="Q27" s="50"/>
      <c r="R27" s="53">
        <f>IF(P27="","",T27*M27*LOOKUP(RIGHT($D$2,3),定数!$A$6:$A$13,定数!$B$6:$B$13))</f>
        <v>-26340.290301620746</v>
      </c>
      <c r="S27" s="53"/>
      <c r="T27" s="54">
        <f t="shared" si="4"/>
        <v>-17.999999999999261</v>
      </c>
      <c r="U27" s="54"/>
      <c r="V27" t="str">
        <f t="shared" si="7"/>
        <v/>
      </c>
      <c r="W27">
        <f t="shared" si="2"/>
        <v>5</v>
      </c>
      <c r="X27" s="37">
        <f t="shared" si="5"/>
        <v>1025705.714285714</v>
      </c>
      <c r="Y27" s="38">
        <f t="shared" si="6"/>
        <v>0.14399455468359135</v>
      </c>
    </row>
    <row r="28" spans="2:25" x14ac:dyDescent="0.15">
      <c r="B28" s="47">
        <v>20</v>
      </c>
      <c r="C28" s="49">
        <f t="shared" si="0"/>
        <v>851669.38641910686</v>
      </c>
      <c r="D28" s="49"/>
      <c r="E28" s="47"/>
      <c r="F28" s="8">
        <v>43821</v>
      </c>
      <c r="G28" s="47" t="s">
        <v>3</v>
      </c>
      <c r="H28" s="50">
        <v>83.52</v>
      </c>
      <c r="I28" s="50"/>
      <c r="J28" s="47">
        <v>19</v>
      </c>
      <c r="K28" s="51">
        <f t="shared" si="3"/>
        <v>25550.081592573206</v>
      </c>
      <c r="L28" s="52"/>
      <c r="M28" s="6">
        <f>IF(J28="","",(K28/J28)/LOOKUP(RIGHT($D$2,3),定数!$A$6:$A$13,定数!$B$6:$B$13))</f>
        <v>13.447411364512213</v>
      </c>
      <c r="N28" s="47"/>
      <c r="O28" s="8">
        <v>43821</v>
      </c>
      <c r="P28" s="50">
        <v>83.2</v>
      </c>
      <c r="Q28" s="50"/>
      <c r="R28" s="53">
        <f>IF(P28="","",T28*M28*LOOKUP(RIGHT($D$2,3),定数!$A$6:$A$13,定数!$B$6:$B$13))</f>
        <v>43031.716366438166</v>
      </c>
      <c r="S28" s="53"/>
      <c r="T28" s="54">
        <f t="shared" si="4"/>
        <v>31.999999999999318</v>
      </c>
      <c r="U28" s="54"/>
      <c r="V28" t="str">
        <f t="shared" si="7"/>
        <v/>
      </c>
      <c r="W28">
        <f t="shared" si="2"/>
        <v>0</v>
      </c>
      <c r="X28" s="37">
        <f t="shared" si="5"/>
        <v>1025705.714285714</v>
      </c>
      <c r="Y28" s="38">
        <f t="shared" si="6"/>
        <v>0.16967471804308254</v>
      </c>
    </row>
    <row r="29" spans="2:25" x14ac:dyDescent="0.15">
      <c r="B29" s="47">
        <v>21</v>
      </c>
      <c r="C29" s="49">
        <f t="shared" si="0"/>
        <v>894701.10278554505</v>
      </c>
      <c r="D29" s="49"/>
      <c r="E29" s="47">
        <v>2011</v>
      </c>
      <c r="F29" s="8">
        <v>43469</v>
      </c>
      <c r="G29" s="47" t="s">
        <v>4</v>
      </c>
      <c r="H29" s="50">
        <v>82.08</v>
      </c>
      <c r="I29" s="50"/>
      <c r="J29" s="47">
        <v>41</v>
      </c>
      <c r="K29" s="51">
        <f t="shared" si="3"/>
        <v>26841.033083566352</v>
      </c>
      <c r="L29" s="52"/>
      <c r="M29" s="6">
        <f>IF(J29="","",(K29/J29)/LOOKUP(RIGHT($D$2,3),定数!$A$6:$A$13,定数!$B$6:$B$13))</f>
        <v>6.5465934350161827</v>
      </c>
      <c r="N29" s="47">
        <v>2011</v>
      </c>
      <c r="O29" s="8">
        <v>43470</v>
      </c>
      <c r="P29" s="50">
        <v>82.86</v>
      </c>
      <c r="Q29" s="50"/>
      <c r="R29" s="53">
        <f>IF(P29="","",T29*M29*LOOKUP(RIGHT($D$2,3),定数!$A$6:$A$13,定数!$B$6:$B$13))</f>
        <v>51063.428793126295</v>
      </c>
      <c r="S29" s="53"/>
      <c r="T29" s="54">
        <f t="shared" si="4"/>
        <v>78.000000000000114</v>
      </c>
      <c r="U29" s="54"/>
      <c r="V29" t="str">
        <f t="shared" si="7"/>
        <v/>
      </c>
      <c r="W29">
        <f t="shared" si="2"/>
        <v>0</v>
      </c>
      <c r="X29" s="37">
        <f t="shared" si="5"/>
        <v>1025705.714285714</v>
      </c>
      <c r="Y29" s="38">
        <f t="shared" si="6"/>
        <v>0.12772144063894442</v>
      </c>
    </row>
    <row r="30" spans="2:25" x14ac:dyDescent="0.15">
      <c r="B30" s="47">
        <v>22</v>
      </c>
      <c r="C30" s="49">
        <f t="shared" si="0"/>
        <v>945764.5315786713</v>
      </c>
      <c r="D30" s="49"/>
      <c r="E30" s="47"/>
      <c r="F30" s="8">
        <v>43496</v>
      </c>
      <c r="G30" s="47" t="s">
        <v>3</v>
      </c>
      <c r="H30" s="50">
        <v>82</v>
      </c>
      <c r="I30" s="50"/>
      <c r="J30" s="47">
        <v>15</v>
      </c>
      <c r="K30" s="51">
        <f t="shared" si="3"/>
        <v>28372.93594736014</v>
      </c>
      <c r="L30" s="52"/>
      <c r="M30" s="6">
        <f>IF(J30="","",(K30/J30)/LOOKUP(RIGHT($D$2,3),定数!$A$6:$A$13,定数!$B$6:$B$13))</f>
        <v>18.915290631573427</v>
      </c>
      <c r="N30" s="47"/>
      <c r="O30" s="8">
        <v>43497</v>
      </c>
      <c r="P30" s="50">
        <v>81.760000000000005</v>
      </c>
      <c r="Q30" s="50"/>
      <c r="R30" s="53">
        <f>IF(P30="","",T30*M30*LOOKUP(RIGHT($D$2,3),定数!$A$6:$A$13,定数!$B$6:$B$13))</f>
        <v>45396.69751577526</v>
      </c>
      <c r="S30" s="53"/>
      <c r="T30" s="54">
        <f t="shared" si="4"/>
        <v>23.999999999999488</v>
      </c>
      <c r="U30" s="54"/>
      <c r="V30" t="str">
        <f t="shared" si="7"/>
        <v/>
      </c>
      <c r="W30">
        <f t="shared" si="2"/>
        <v>0</v>
      </c>
      <c r="X30" s="37">
        <f t="shared" si="5"/>
        <v>1025705.714285714</v>
      </c>
      <c r="Y30" s="38">
        <f t="shared" si="6"/>
        <v>7.7937737494923165E-2</v>
      </c>
    </row>
    <row r="31" spans="2:25" x14ac:dyDescent="0.15">
      <c r="B31" s="47">
        <v>23</v>
      </c>
      <c r="C31" s="49">
        <f t="shared" si="0"/>
        <v>991161.22909444652</v>
      </c>
      <c r="D31" s="49"/>
      <c r="E31" s="47"/>
      <c r="F31" s="8">
        <v>43514</v>
      </c>
      <c r="G31" s="47" t="s">
        <v>3</v>
      </c>
      <c r="H31" s="50">
        <v>83.32</v>
      </c>
      <c r="I31" s="50"/>
      <c r="J31" s="47">
        <v>16</v>
      </c>
      <c r="K31" s="51">
        <f t="shared" si="3"/>
        <v>29734.836872833395</v>
      </c>
      <c r="L31" s="52"/>
      <c r="M31" s="6">
        <f>IF(J31="","",(K31/J31)/LOOKUP(RIGHT($D$2,3),定数!$A$6:$A$13,定数!$B$6:$B$13))</f>
        <v>18.584273045520874</v>
      </c>
      <c r="N31" s="47"/>
      <c r="O31" s="8">
        <v>43514</v>
      </c>
      <c r="P31" s="50">
        <v>83.04</v>
      </c>
      <c r="Q31" s="50"/>
      <c r="R31" s="53">
        <f>IF(P31="","",T31*M31*LOOKUP(RIGHT($D$2,3),定数!$A$6:$A$13,定数!$B$6:$B$13))</f>
        <v>52035.964527456017</v>
      </c>
      <c r="S31" s="53"/>
      <c r="T31" s="54">
        <f t="shared" si="4"/>
        <v>27.999999999998693</v>
      </c>
      <c r="U31" s="54"/>
      <c r="V31" t="str">
        <f t="shared" si="7"/>
        <v/>
      </c>
      <c r="W31">
        <f t="shared" si="2"/>
        <v>0</v>
      </c>
      <c r="X31" s="37">
        <f t="shared" si="5"/>
        <v>1025705.714285714</v>
      </c>
      <c r="Y31" s="38">
        <f t="shared" si="6"/>
        <v>3.3678748894680477E-2</v>
      </c>
    </row>
    <row r="32" spans="2:25" x14ac:dyDescent="0.15">
      <c r="B32" s="47">
        <v>24</v>
      </c>
      <c r="C32" s="49">
        <f t="shared" si="0"/>
        <v>1043197.1936219025</v>
      </c>
      <c r="D32" s="49"/>
      <c r="E32" s="47"/>
      <c r="F32" s="8">
        <v>43517</v>
      </c>
      <c r="G32" s="47" t="s">
        <v>3</v>
      </c>
      <c r="H32" s="50">
        <v>83.12</v>
      </c>
      <c r="I32" s="50"/>
      <c r="J32" s="47">
        <v>15</v>
      </c>
      <c r="K32" s="51">
        <f t="shared" si="3"/>
        <v>31295.915808657075</v>
      </c>
      <c r="L32" s="52"/>
      <c r="M32" s="6">
        <f>IF(J32="","",(K32/J32)/LOOKUP(RIGHT($D$2,3),定数!$A$6:$A$13,定数!$B$6:$B$13))</f>
        <v>20.86394387243805</v>
      </c>
      <c r="N32" s="47"/>
      <c r="O32" s="8">
        <v>43517</v>
      </c>
      <c r="P32" s="50">
        <v>83.27</v>
      </c>
      <c r="Q32" s="50"/>
      <c r="R32" s="53">
        <f>IF(P32="","",T32*M32*LOOKUP(RIGHT($D$2,3),定数!$A$6:$A$13,定数!$B$6:$B$13))</f>
        <v>-31295.915808655296</v>
      </c>
      <c r="S32" s="53"/>
      <c r="T32" s="54">
        <f t="shared" si="4"/>
        <v>-14.999999999999147</v>
      </c>
      <c r="U32" s="54"/>
      <c r="V32" t="str">
        <f t="shared" si="7"/>
        <v/>
      </c>
      <c r="W32">
        <f t="shared" si="2"/>
        <v>1</v>
      </c>
      <c r="X32" s="37">
        <f t="shared" si="5"/>
        <v>1043197.1936219025</v>
      </c>
      <c r="Y32" s="38">
        <f t="shared" si="6"/>
        <v>0</v>
      </c>
    </row>
    <row r="33" spans="2:25" x14ac:dyDescent="0.15">
      <c r="B33" s="47">
        <v>25</v>
      </c>
      <c r="C33" s="49">
        <f t="shared" si="0"/>
        <v>1011901.2778132472</v>
      </c>
      <c r="D33" s="49"/>
      <c r="E33" s="47"/>
      <c r="F33" s="8">
        <v>43534</v>
      </c>
      <c r="G33" s="47" t="s">
        <v>4</v>
      </c>
      <c r="H33" s="50">
        <v>82.88</v>
      </c>
      <c r="I33" s="50"/>
      <c r="J33" s="47">
        <v>20</v>
      </c>
      <c r="K33" s="51">
        <f t="shared" si="3"/>
        <v>30357.038334397414</v>
      </c>
      <c r="L33" s="52"/>
      <c r="M33" s="6">
        <f>IF(J33="","",(K33/J33)/LOOKUP(RIGHT($D$2,3),定数!$A$6:$A$13,定数!$B$6:$B$13))</f>
        <v>15.178519167198706</v>
      </c>
      <c r="N33" s="47"/>
      <c r="O33" s="8">
        <v>43535</v>
      </c>
      <c r="P33" s="50">
        <v>83.23</v>
      </c>
      <c r="Q33" s="50"/>
      <c r="R33" s="53">
        <f>IF(P33="","",T33*M33*LOOKUP(RIGHT($D$2,3),定数!$A$6:$A$13,定数!$B$6:$B$13))</f>
        <v>53124.817085196766</v>
      </c>
      <c r="S33" s="53"/>
      <c r="T33" s="54">
        <f t="shared" si="4"/>
        <v>35.000000000000853</v>
      </c>
      <c r="U33" s="54"/>
      <c r="V33" t="str">
        <f t="shared" si="7"/>
        <v/>
      </c>
      <c r="W33">
        <f t="shared" si="2"/>
        <v>0</v>
      </c>
      <c r="X33" s="37">
        <f t="shared" si="5"/>
        <v>1043197.1936219025</v>
      </c>
      <c r="Y33" s="38">
        <f t="shared" si="6"/>
        <v>2.9999999999998361E-2</v>
      </c>
    </row>
    <row r="34" spans="2:25" x14ac:dyDescent="0.15">
      <c r="B34" s="47">
        <v>26</v>
      </c>
      <c r="C34" s="49">
        <f t="shared" si="0"/>
        <v>1065026.0948984439</v>
      </c>
      <c r="D34" s="49"/>
      <c r="E34" s="47"/>
      <c r="F34" s="8">
        <v>43539</v>
      </c>
      <c r="G34" s="47" t="s">
        <v>3</v>
      </c>
      <c r="H34" s="50">
        <v>81.41</v>
      </c>
      <c r="I34" s="50"/>
      <c r="J34" s="47">
        <v>47</v>
      </c>
      <c r="K34" s="51">
        <f t="shared" si="3"/>
        <v>31950.782846953316</v>
      </c>
      <c r="L34" s="52"/>
      <c r="M34" s="6">
        <f>IF(J34="","",(K34/J34)/LOOKUP(RIGHT($D$2,3),定数!$A$6:$A$13,定数!$B$6:$B$13))</f>
        <v>6.7980389036070878</v>
      </c>
      <c r="N34" s="47"/>
      <c r="O34" s="8">
        <v>43540</v>
      </c>
      <c r="P34" s="50">
        <v>80.52</v>
      </c>
      <c r="Q34" s="50"/>
      <c r="R34" s="53">
        <f>IF(P34="","",T34*M34*LOOKUP(RIGHT($D$2,3),定数!$A$6:$A$13,定数!$B$6:$B$13))</f>
        <v>60502.546242103119</v>
      </c>
      <c r="S34" s="53"/>
      <c r="T34" s="54">
        <f t="shared" si="4"/>
        <v>89.000000000000057</v>
      </c>
      <c r="U34" s="54"/>
      <c r="V34" t="str">
        <f t="shared" si="7"/>
        <v/>
      </c>
      <c r="W34">
        <f t="shared" si="2"/>
        <v>0</v>
      </c>
      <c r="X34" s="37">
        <f t="shared" si="5"/>
        <v>1065026.0948984439</v>
      </c>
      <c r="Y34" s="38">
        <f t="shared" si="6"/>
        <v>0</v>
      </c>
    </row>
    <row r="35" spans="2:25" x14ac:dyDescent="0.15">
      <c r="B35" s="47">
        <v>27</v>
      </c>
      <c r="C35" s="49">
        <f t="shared" si="0"/>
        <v>1125528.6411405471</v>
      </c>
      <c r="D35" s="49"/>
      <c r="E35" s="47"/>
      <c r="F35" s="8">
        <v>43545</v>
      </c>
      <c r="G35" s="47" t="s">
        <v>4</v>
      </c>
      <c r="H35" s="50">
        <v>80.989999999999995</v>
      </c>
      <c r="I35" s="50"/>
      <c r="J35" s="47">
        <v>19</v>
      </c>
      <c r="K35" s="51">
        <f t="shared" si="3"/>
        <v>33765.859234216412</v>
      </c>
      <c r="L35" s="52"/>
      <c r="M35" s="6">
        <f>IF(J35="","",(K35/J35)/LOOKUP(RIGHT($D$2,3),定数!$A$6:$A$13,定数!$B$6:$B$13))</f>
        <v>17.7715048601139</v>
      </c>
      <c r="N35" s="47"/>
      <c r="O35" s="8">
        <v>43545</v>
      </c>
      <c r="P35" s="50">
        <v>81.3</v>
      </c>
      <c r="Q35" s="50"/>
      <c r="R35" s="53">
        <f>IF(P35="","",T35*M35*LOOKUP(RIGHT($D$2,3),定数!$A$6:$A$13,定数!$B$6:$B$13))</f>
        <v>55091.665066353497</v>
      </c>
      <c r="S35" s="53"/>
      <c r="T35" s="54">
        <f t="shared" si="4"/>
        <v>31.000000000000227</v>
      </c>
      <c r="U35" s="54"/>
      <c r="V35" t="str">
        <f t="shared" si="7"/>
        <v/>
      </c>
      <c r="W35">
        <f t="shared" si="2"/>
        <v>0</v>
      </c>
      <c r="X35" s="37">
        <f t="shared" si="5"/>
        <v>1125528.6411405471</v>
      </c>
      <c r="Y35" s="38">
        <f t="shared" si="6"/>
        <v>0</v>
      </c>
    </row>
    <row r="36" spans="2:25" x14ac:dyDescent="0.15">
      <c r="B36" s="47">
        <v>28</v>
      </c>
      <c r="C36" s="49">
        <f t="shared" si="0"/>
        <v>1180620.3062069006</v>
      </c>
      <c r="D36" s="49"/>
      <c r="E36" s="47"/>
      <c r="F36" s="8">
        <v>43545</v>
      </c>
      <c r="G36" s="47" t="s">
        <v>3</v>
      </c>
      <c r="H36" s="50">
        <v>80.95</v>
      </c>
      <c r="I36" s="50"/>
      <c r="J36" s="47">
        <v>34</v>
      </c>
      <c r="K36" s="51">
        <f t="shared" si="3"/>
        <v>35418.609186207017</v>
      </c>
      <c r="L36" s="52"/>
      <c r="M36" s="6">
        <f>IF(J36="","",(K36/J36)/LOOKUP(RIGHT($D$2,3),定数!$A$6:$A$13,定数!$B$6:$B$13))</f>
        <v>10.417237995943239</v>
      </c>
      <c r="N36" s="47"/>
      <c r="O36" s="8">
        <v>43549</v>
      </c>
      <c r="P36" s="50">
        <v>81.290000000000006</v>
      </c>
      <c r="Q36" s="50"/>
      <c r="R36" s="53">
        <f>IF(P36="","",T36*M36*LOOKUP(RIGHT($D$2,3),定数!$A$6:$A$13,定数!$B$6:$B$13))</f>
        <v>-35418.609186207366</v>
      </c>
      <c r="S36" s="53"/>
      <c r="T36" s="54">
        <f t="shared" si="4"/>
        <v>-34.000000000000341</v>
      </c>
      <c r="U36" s="54"/>
      <c r="V36" t="str">
        <f t="shared" si="7"/>
        <v/>
      </c>
      <c r="W36">
        <f t="shared" si="2"/>
        <v>1</v>
      </c>
      <c r="X36" s="37">
        <f t="shared" si="5"/>
        <v>1180620.3062069006</v>
      </c>
      <c r="Y36" s="38">
        <f t="shared" si="6"/>
        <v>0</v>
      </c>
    </row>
    <row r="37" spans="2:25" x14ac:dyDescent="0.15">
      <c r="B37" s="47">
        <v>29</v>
      </c>
      <c r="C37" s="49">
        <f t="shared" si="0"/>
        <v>1145201.6970206932</v>
      </c>
      <c r="D37" s="49"/>
      <c r="E37" s="47"/>
      <c r="F37" s="8">
        <v>43553</v>
      </c>
      <c r="G37" s="47" t="s">
        <v>4</v>
      </c>
      <c r="H37" s="50">
        <v>81.760000000000005</v>
      </c>
      <c r="I37" s="50"/>
      <c r="J37" s="47">
        <v>23</v>
      </c>
      <c r="K37" s="51">
        <f t="shared" si="3"/>
        <v>34356.050910620797</v>
      </c>
      <c r="L37" s="52"/>
      <c r="M37" s="6">
        <f>IF(J37="","",(K37/J37)/LOOKUP(RIGHT($D$2,3),定数!$A$6:$A$13,定数!$B$6:$B$13))</f>
        <v>14.937413439400348</v>
      </c>
      <c r="N37" s="47"/>
      <c r="O37" s="8">
        <v>43553</v>
      </c>
      <c r="P37" s="50">
        <v>82.18</v>
      </c>
      <c r="Q37" s="50"/>
      <c r="R37" s="53">
        <f>IF(P37="","",T37*M37*LOOKUP(RIGHT($D$2,3),定数!$A$6:$A$13,定数!$B$6:$B$13))</f>
        <v>62737.136445481716</v>
      </c>
      <c r="S37" s="53"/>
      <c r="T37" s="54">
        <f t="shared" si="4"/>
        <v>42.000000000000171</v>
      </c>
      <c r="U37" s="54"/>
      <c r="V37" t="str">
        <f t="shared" si="7"/>
        <v/>
      </c>
      <c r="W37">
        <f t="shared" si="2"/>
        <v>0</v>
      </c>
      <c r="X37" s="37">
        <f t="shared" si="5"/>
        <v>1180620.3062069006</v>
      </c>
      <c r="Y37" s="38">
        <f t="shared" si="6"/>
        <v>3.000000000000036E-2</v>
      </c>
    </row>
    <row r="38" spans="2:25" x14ac:dyDescent="0.15">
      <c r="B38" s="47">
        <v>30</v>
      </c>
      <c r="C38" s="49">
        <f t="shared" si="0"/>
        <v>1207938.833466175</v>
      </c>
      <c r="D38" s="49"/>
      <c r="E38" s="47"/>
      <c r="F38" s="8">
        <v>43581</v>
      </c>
      <c r="G38" s="47" t="s">
        <v>3</v>
      </c>
      <c r="H38" s="50">
        <v>81.55</v>
      </c>
      <c r="I38" s="50"/>
      <c r="J38" s="47">
        <v>43</v>
      </c>
      <c r="K38" s="51">
        <f t="shared" si="3"/>
        <v>36238.165003985247</v>
      </c>
      <c r="L38" s="52"/>
      <c r="M38" s="6">
        <f>IF(J38="","",(K38/J38)/LOOKUP(RIGHT($D$2,3),定数!$A$6:$A$13,定数!$B$6:$B$13))</f>
        <v>8.4274802334849408</v>
      </c>
      <c r="N38" s="47"/>
      <c r="O38" s="8">
        <v>43582</v>
      </c>
      <c r="P38" s="50">
        <v>81.98</v>
      </c>
      <c r="Q38" s="50"/>
      <c r="R38" s="53">
        <f>IF(P38="","",T38*M38*LOOKUP(RIGHT($D$2,3),定数!$A$6:$A$13,定数!$B$6:$B$13))</f>
        <v>-36238.165003985821</v>
      </c>
      <c r="S38" s="53"/>
      <c r="T38" s="54">
        <f t="shared" si="4"/>
        <v>-43.000000000000682</v>
      </c>
      <c r="U38" s="54"/>
      <c r="V38" t="str">
        <f t="shared" si="7"/>
        <v/>
      </c>
      <c r="W38">
        <f t="shared" si="2"/>
        <v>1</v>
      </c>
      <c r="X38" s="37">
        <f t="shared" si="5"/>
        <v>1207938.833466175</v>
      </c>
      <c r="Y38" s="38">
        <f t="shared" si="6"/>
        <v>0</v>
      </c>
    </row>
    <row r="39" spans="2:25" x14ac:dyDescent="0.15">
      <c r="B39" s="47">
        <v>31</v>
      </c>
      <c r="C39" s="49">
        <f t="shared" si="0"/>
        <v>1171700.6684621891</v>
      </c>
      <c r="D39" s="49"/>
      <c r="E39" s="47"/>
      <c r="F39" s="8">
        <v>43609</v>
      </c>
      <c r="G39" s="47" t="s">
        <v>4</v>
      </c>
      <c r="H39" s="50">
        <v>81.87</v>
      </c>
      <c r="I39" s="50"/>
      <c r="J39" s="47">
        <v>27</v>
      </c>
      <c r="K39" s="51">
        <f t="shared" si="3"/>
        <v>35151.020053865672</v>
      </c>
      <c r="L39" s="52"/>
      <c r="M39" s="6">
        <f>IF(J39="","",(K39/J39)/LOOKUP(RIGHT($D$2,3),定数!$A$6:$A$13,定数!$B$6:$B$13))</f>
        <v>13.018896316246547</v>
      </c>
      <c r="N39" s="47"/>
      <c r="O39" s="8">
        <v>43609</v>
      </c>
      <c r="P39" s="50">
        <v>81.599999999999994</v>
      </c>
      <c r="Q39" s="50"/>
      <c r="R39" s="53">
        <f>IF(P39="","",T39*M39*LOOKUP(RIGHT($D$2,3),定数!$A$6:$A$13,定数!$B$6:$B$13))</f>
        <v>-35151.020053867003</v>
      </c>
      <c r="S39" s="53"/>
      <c r="T39" s="54">
        <f t="shared" si="4"/>
        <v>-27.000000000001023</v>
      </c>
      <c r="U39" s="54"/>
      <c r="V39" t="str">
        <f t="shared" si="7"/>
        <v/>
      </c>
      <c r="W39">
        <f t="shared" si="2"/>
        <v>2</v>
      </c>
      <c r="X39" s="37">
        <f t="shared" si="5"/>
        <v>1207938.833466175</v>
      </c>
      <c r="Y39" s="38">
        <f t="shared" si="6"/>
        <v>3.0000000000000471E-2</v>
      </c>
    </row>
    <row r="40" spans="2:25" x14ac:dyDescent="0.15">
      <c r="B40" s="47">
        <v>32</v>
      </c>
      <c r="C40" s="49">
        <f t="shared" si="0"/>
        <v>1136549.6484083221</v>
      </c>
      <c r="D40" s="49"/>
      <c r="E40" s="47"/>
      <c r="F40" s="8">
        <v>43618</v>
      </c>
      <c r="G40" s="47" t="s">
        <v>3</v>
      </c>
      <c r="H40" s="50">
        <v>80.84</v>
      </c>
      <c r="I40" s="50"/>
      <c r="J40" s="47">
        <v>17</v>
      </c>
      <c r="K40" s="51">
        <f t="shared" si="3"/>
        <v>34096.489452249662</v>
      </c>
      <c r="L40" s="52"/>
      <c r="M40" s="6">
        <f>IF(J40="","",(K40/J40)/LOOKUP(RIGHT($D$2,3),定数!$A$6:$A$13,定数!$B$6:$B$13))</f>
        <v>20.05675850132333</v>
      </c>
      <c r="N40" s="47"/>
      <c r="O40" s="8">
        <v>43619</v>
      </c>
      <c r="P40" s="50">
        <v>80.55</v>
      </c>
      <c r="Q40" s="50"/>
      <c r="R40" s="53">
        <f>IF(P40="","",T40*M40*LOOKUP(RIGHT($D$2,3),定数!$A$6:$A$13,定数!$B$6:$B$13))</f>
        <v>58164.599653838908</v>
      </c>
      <c r="S40" s="53"/>
      <c r="T40" s="54">
        <f t="shared" si="4"/>
        <v>29.000000000000625</v>
      </c>
      <c r="U40" s="54"/>
      <c r="V40" t="str">
        <f t="shared" si="7"/>
        <v/>
      </c>
      <c r="W40">
        <f t="shared" si="2"/>
        <v>0</v>
      </c>
      <c r="X40" s="37">
        <f t="shared" si="5"/>
        <v>1207938.833466175</v>
      </c>
      <c r="Y40" s="38">
        <f t="shared" si="6"/>
        <v>5.9100000000001596E-2</v>
      </c>
    </row>
    <row r="41" spans="2:25" x14ac:dyDescent="0.15">
      <c r="B41" s="47">
        <v>33</v>
      </c>
      <c r="C41" s="49">
        <f t="shared" si="0"/>
        <v>1194714.248062161</v>
      </c>
      <c r="D41" s="49"/>
      <c r="E41" s="47"/>
      <c r="F41" s="8">
        <v>43644</v>
      </c>
      <c r="G41" s="47" t="s">
        <v>4</v>
      </c>
      <c r="H41" s="50">
        <v>80.87</v>
      </c>
      <c r="I41" s="50"/>
      <c r="J41" s="47">
        <v>17</v>
      </c>
      <c r="K41" s="51">
        <f t="shared" si="3"/>
        <v>35841.427441864827</v>
      </c>
      <c r="L41" s="52"/>
      <c r="M41" s="6">
        <f>IF(J41="","",(K41/J41)/LOOKUP(RIGHT($D$2,3),定数!$A$6:$A$13,定数!$B$6:$B$13))</f>
        <v>21.083192612861662</v>
      </c>
      <c r="N41" s="47"/>
      <c r="O41" s="8">
        <v>43644</v>
      </c>
      <c r="P41" s="50">
        <v>80.709999999999994</v>
      </c>
      <c r="Q41" s="50"/>
      <c r="R41" s="53">
        <f>IF(P41="","",T41*M41*LOOKUP(RIGHT($D$2,3),定数!$A$6:$A$13,定数!$B$6:$B$13))</f>
        <v>-33733.108180580937</v>
      </c>
      <c r="S41" s="53"/>
      <c r="T41" s="54">
        <f t="shared" si="4"/>
        <v>-16.00000000000108</v>
      </c>
      <c r="U41" s="54"/>
      <c r="V41" t="str">
        <f t="shared" si="7"/>
        <v/>
      </c>
      <c r="W41">
        <f t="shared" si="2"/>
        <v>1</v>
      </c>
      <c r="X41" s="37">
        <f t="shared" si="5"/>
        <v>1207938.833466175</v>
      </c>
      <c r="Y41" s="38">
        <f t="shared" si="6"/>
        <v>1.0948058823530116E-2</v>
      </c>
    </row>
    <row r="42" spans="2:25" x14ac:dyDescent="0.15">
      <c r="B42" s="47">
        <v>34</v>
      </c>
      <c r="C42" s="49">
        <f t="shared" si="0"/>
        <v>1160981.1398815801</v>
      </c>
      <c r="D42" s="49"/>
      <c r="E42" s="47"/>
      <c r="F42" s="8">
        <v>43644</v>
      </c>
      <c r="G42" s="47" t="s">
        <v>4</v>
      </c>
      <c r="H42" s="50">
        <v>80.89</v>
      </c>
      <c r="I42" s="50"/>
      <c r="J42" s="47">
        <v>24</v>
      </c>
      <c r="K42" s="51">
        <f t="shared" si="3"/>
        <v>34829.434196447401</v>
      </c>
      <c r="L42" s="52"/>
      <c r="M42" s="6">
        <f>IF(J42="","",(K42/J42)/LOOKUP(RIGHT($D$2,3),定数!$A$6:$A$13,定数!$B$6:$B$13))</f>
        <v>14.512264248519751</v>
      </c>
      <c r="N42" s="47"/>
      <c r="O42" s="8">
        <v>43645</v>
      </c>
      <c r="P42" s="50">
        <v>80.650000000000006</v>
      </c>
      <c r="Q42" s="50"/>
      <c r="R42" s="53">
        <f>IF(P42="","",T42*M42*LOOKUP(RIGHT($D$2,3),定数!$A$6:$A$13,定数!$B$6:$B$13))</f>
        <v>-34829.434196446658</v>
      </c>
      <c r="S42" s="53"/>
      <c r="T42" s="54">
        <f t="shared" si="4"/>
        <v>-23.999999999999488</v>
      </c>
      <c r="U42" s="54"/>
      <c r="V42" t="str">
        <f t="shared" si="7"/>
        <v/>
      </c>
      <c r="W42">
        <f t="shared" si="2"/>
        <v>2</v>
      </c>
      <c r="X42" s="37">
        <f t="shared" si="5"/>
        <v>1207938.833466175</v>
      </c>
      <c r="Y42" s="38">
        <f t="shared" si="6"/>
        <v>3.8874231280279337E-2</v>
      </c>
    </row>
    <row r="43" spans="2:25" x14ac:dyDescent="0.15">
      <c r="B43" s="47">
        <v>35</v>
      </c>
      <c r="C43" s="49">
        <f t="shared" si="0"/>
        <v>1126151.7056851336</v>
      </c>
      <c r="D43" s="49"/>
      <c r="E43" s="47"/>
      <c r="F43" s="8">
        <v>43668</v>
      </c>
      <c r="G43" s="47" t="s">
        <v>3</v>
      </c>
      <c r="H43" s="50">
        <v>78.47</v>
      </c>
      <c r="I43" s="50"/>
      <c r="J43" s="47">
        <v>26</v>
      </c>
      <c r="K43" s="51">
        <f t="shared" si="3"/>
        <v>33784.551170554005</v>
      </c>
      <c r="L43" s="52"/>
      <c r="M43" s="6">
        <f>IF(J43="","",(K43/J43)/LOOKUP(RIGHT($D$2,3),定数!$A$6:$A$13,定数!$B$6:$B$13))</f>
        <v>12.994058142520771</v>
      </c>
      <c r="N43" s="47"/>
      <c r="O43" s="8">
        <v>43671</v>
      </c>
      <c r="P43" s="50">
        <v>78.010000000000005</v>
      </c>
      <c r="Q43" s="50"/>
      <c r="R43" s="53">
        <f>IF(P43="","",T43*M43*LOOKUP(RIGHT($D$2,3),定数!$A$6:$A$13,定数!$B$6:$B$13))</f>
        <v>59772.667455594739</v>
      </c>
      <c r="S43" s="53"/>
      <c r="T43" s="54">
        <f t="shared" si="4"/>
        <v>45.999999999999375</v>
      </c>
      <c r="U43" s="54"/>
      <c r="V43" t="str">
        <f t="shared" si="7"/>
        <v/>
      </c>
      <c r="W43">
        <f t="shared" si="2"/>
        <v>0</v>
      </c>
      <c r="X43" s="37">
        <f t="shared" si="5"/>
        <v>1207938.833466175</v>
      </c>
      <c r="Y43" s="38">
        <f t="shared" si="6"/>
        <v>6.7708004341870187E-2</v>
      </c>
    </row>
    <row r="44" spans="2:25" x14ac:dyDescent="0.15">
      <c r="B44" s="47">
        <v>36</v>
      </c>
      <c r="C44" s="49">
        <f t="shared" si="0"/>
        <v>1185924.3731407283</v>
      </c>
      <c r="D44" s="49"/>
      <c r="E44" s="47"/>
      <c r="F44" s="8">
        <v>43695</v>
      </c>
      <c r="G44" s="47" t="s">
        <v>3</v>
      </c>
      <c r="H44" s="50">
        <v>76.53</v>
      </c>
      <c r="I44" s="50"/>
      <c r="J44" s="47">
        <v>12</v>
      </c>
      <c r="K44" s="51">
        <f t="shared" si="3"/>
        <v>35577.731194221851</v>
      </c>
      <c r="L44" s="52"/>
      <c r="M44" s="6">
        <f>IF(J44="","",(K44/J44)/LOOKUP(RIGHT($D$2,3),定数!$A$6:$A$13,定数!$B$6:$B$13))</f>
        <v>29.648109328518206</v>
      </c>
      <c r="N44" s="47"/>
      <c r="O44" s="8">
        <v>43695</v>
      </c>
      <c r="P44" s="50">
        <v>76.650000000000006</v>
      </c>
      <c r="Q44" s="50"/>
      <c r="R44" s="53">
        <f>IF(P44="","",T44*M44*LOOKUP(RIGHT($D$2,3),定数!$A$6:$A$13,定数!$B$6:$B$13))</f>
        <v>-35577.731194223197</v>
      </c>
      <c r="S44" s="53"/>
      <c r="T44" s="54">
        <f t="shared" si="4"/>
        <v>-12.000000000000455</v>
      </c>
      <c r="U44" s="54"/>
      <c r="V44" t="str">
        <f t="shared" si="7"/>
        <v/>
      </c>
      <c r="W44">
        <f t="shared" si="2"/>
        <v>1</v>
      </c>
      <c r="X44" s="37">
        <f t="shared" si="5"/>
        <v>1207938.833466175</v>
      </c>
      <c r="Y44" s="38">
        <f t="shared" si="6"/>
        <v>1.8224813803093265E-2</v>
      </c>
    </row>
    <row r="45" spans="2:25" x14ac:dyDescent="0.15">
      <c r="B45" s="47">
        <v>37</v>
      </c>
      <c r="C45" s="49">
        <f t="shared" si="0"/>
        <v>1150346.6419465051</v>
      </c>
      <c r="D45" s="49"/>
      <c r="E45" s="47"/>
      <c r="F45" s="8">
        <v>43707</v>
      </c>
      <c r="G45" s="47" t="s">
        <v>3</v>
      </c>
      <c r="H45" s="50">
        <v>76.650000000000006</v>
      </c>
      <c r="I45" s="50"/>
      <c r="J45" s="47">
        <v>24</v>
      </c>
      <c r="K45" s="51">
        <f t="shared" si="3"/>
        <v>34510.399258395148</v>
      </c>
      <c r="L45" s="52"/>
      <c r="M45" s="6">
        <f>IF(J45="","",(K45/J45)/LOOKUP(RIGHT($D$2,3),定数!$A$6:$A$13,定数!$B$6:$B$13))</f>
        <v>14.379333024331311</v>
      </c>
      <c r="N45" s="47"/>
      <c r="O45" s="8">
        <v>43708</v>
      </c>
      <c r="P45" s="50">
        <v>76.89</v>
      </c>
      <c r="Q45" s="50"/>
      <c r="R45" s="53">
        <f>IF(P45="","",T45*M45*LOOKUP(RIGHT($D$2,3),定数!$A$6:$A$13,定数!$B$6:$B$13))</f>
        <v>-34510.399258394405</v>
      </c>
      <c r="S45" s="53"/>
      <c r="T45" s="54">
        <f t="shared" si="4"/>
        <v>-23.999999999999488</v>
      </c>
      <c r="U45" s="54"/>
      <c r="V45" t="str">
        <f t="shared" si="7"/>
        <v/>
      </c>
      <c r="W45">
        <f t="shared" si="2"/>
        <v>2</v>
      </c>
      <c r="X45" s="37">
        <f t="shared" si="5"/>
        <v>1207938.833466175</v>
      </c>
      <c r="Y45" s="38">
        <f t="shared" si="6"/>
        <v>4.7678069389001654E-2</v>
      </c>
    </row>
    <row r="46" spans="2:25" x14ac:dyDescent="0.15">
      <c r="B46" s="47">
        <v>38</v>
      </c>
      <c r="C46" s="49">
        <f t="shared" si="0"/>
        <v>1115836.2426881106</v>
      </c>
      <c r="D46" s="49"/>
      <c r="E46" s="47"/>
      <c r="F46" s="8">
        <v>43722</v>
      </c>
      <c r="G46" s="47" t="s">
        <v>3</v>
      </c>
      <c r="H46" s="50">
        <v>76.849999999999994</v>
      </c>
      <c r="I46" s="50"/>
      <c r="J46" s="47">
        <v>21</v>
      </c>
      <c r="K46" s="51">
        <f t="shared" si="3"/>
        <v>33475.087280643318</v>
      </c>
      <c r="L46" s="52"/>
      <c r="M46" s="6">
        <f>IF(J46="","",(K46/J46)/LOOKUP(RIGHT($D$2,3),定数!$A$6:$A$13,定数!$B$6:$B$13))</f>
        <v>15.940517752687294</v>
      </c>
      <c r="N46" s="47"/>
      <c r="O46" s="8">
        <v>43723</v>
      </c>
      <c r="P46" s="50">
        <v>77.06</v>
      </c>
      <c r="Q46" s="50"/>
      <c r="R46" s="53">
        <f>IF(P46="","",T46*M46*LOOKUP(RIGHT($D$2,3),定数!$A$6:$A$13,定数!$B$6:$B$13))</f>
        <v>-33475.087280644584</v>
      </c>
      <c r="S46" s="53"/>
      <c r="T46" s="54">
        <f t="shared" si="4"/>
        <v>-21.000000000000796</v>
      </c>
      <c r="U46" s="54"/>
      <c r="V46" t="str">
        <f t="shared" si="7"/>
        <v/>
      </c>
      <c r="W46">
        <f t="shared" si="2"/>
        <v>3</v>
      </c>
      <c r="X46" s="37">
        <f t="shared" si="5"/>
        <v>1207938.833466175</v>
      </c>
      <c r="Y46" s="38">
        <f t="shared" si="6"/>
        <v>7.6247727307330981E-2</v>
      </c>
    </row>
    <row r="47" spans="2:25" x14ac:dyDescent="0.15">
      <c r="B47" s="47">
        <v>39</v>
      </c>
      <c r="C47" s="49">
        <f t="shared" si="0"/>
        <v>1082361.155407466</v>
      </c>
      <c r="D47" s="49"/>
      <c r="E47" s="47"/>
      <c r="F47" s="8">
        <v>43731</v>
      </c>
      <c r="G47" s="47" t="s">
        <v>3</v>
      </c>
      <c r="H47" s="50">
        <v>76.17</v>
      </c>
      <c r="I47" s="50"/>
      <c r="J47" s="47">
        <v>40</v>
      </c>
      <c r="K47" s="51">
        <f t="shared" si="3"/>
        <v>32470.834662223977</v>
      </c>
      <c r="L47" s="52"/>
      <c r="M47" s="6">
        <f>IF(J47="","",(K47/J47)/LOOKUP(RIGHT($D$2,3),定数!$A$6:$A$13,定数!$B$6:$B$13))</f>
        <v>8.1177086655559947</v>
      </c>
      <c r="N47" s="47"/>
      <c r="O47" s="8">
        <v>43731</v>
      </c>
      <c r="P47" s="50">
        <v>76.569999999999993</v>
      </c>
      <c r="Q47" s="50"/>
      <c r="R47" s="53">
        <f>IF(P47="","",T47*M47*LOOKUP(RIGHT($D$2,3),定数!$A$6:$A$13,定数!$B$6:$B$13))</f>
        <v>-32470.834662223286</v>
      </c>
      <c r="S47" s="53"/>
      <c r="T47" s="54">
        <f t="shared" si="4"/>
        <v>-39.999999999999147</v>
      </c>
      <c r="U47" s="54"/>
      <c r="V47" t="str">
        <f t="shared" si="7"/>
        <v/>
      </c>
      <c r="W47">
        <f t="shared" si="2"/>
        <v>4</v>
      </c>
      <c r="X47" s="37">
        <f t="shared" si="5"/>
        <v>1207938.833466175</v>
      </c>
      <c r="Y47" s="38">
        <f t="shared" si="6"/>
        <v>0.10396029548811214</v>
      </c>
    </row>
    <row r="48" spans="2:25" x14ac:dyDescent="0.15">
      <c r="B48" s="47">
        <v>40</v>
      </c>
      <c r="C48" s="49">
        <f t="shared" si="0"/>
        <v>1049890.3207452428</v>
      </c>
      <c r="D48" s="49"/>
      <c r="E48" s="47"/>
      <c r="F48" s="8">
        <v>43736</v>
      </c>
      <c r="G48" s="47" t="s">
        <v>4</v>
      </c>
      <c r="H48" s="50">
        <v>76.599999999999994</v>
      </c>
      <c r="I48" s="50"/>
      <c r="J48" s="47">
        <v>25</v>
      </c>
      <c r="K48" s="51">
        <f t="shared" si="3"/>
        <v>31496.709622357281</v>
      </c>
      <c r="L48" s="52"/>
      <c r="M48" s="6">
        <f>IF(J48="","",(K48/J48)/LOOKUP(RIGHT($D$2,3),定数!$A$6:$A$13,定数!$B$6:$B$13))</f>
        <v>12.598683848942912</v>
      </c>
      <c r="N48" s="47"/>
      <c r="O48" s="8">
        <v>43738</v>
      </c>
      <c r="P48" s="50">
        <v>77.05</v>
      </c>
      <c r="Q48" s="50"/>
      <c r="R48" s="53">
        <f>IF(P48="","",T48*M48*LOOKUP(RIGHT($D$2,3),定数!$A$6:$A$13,定数!$B$6:$B$13))</f>
        <v>56694.077320243458</v>
      </c>
      <c r="S48" s="53"/>
      <c r="T48" s="54">
        <f t="shared" si="4"/>
        <v>45.000000000000284</v>
      </c>
      <c r="U48" s="54"/>
      <c r="V48" t="str">
        <f t="shared" si="7"/>
        <v/>
      </c>
      <c r="W48">
        <f t="shared" si="2"/>
        <v>0</v>
      </c>
      <c r="X48" s="37">
        <f t="shared" si="5"/>
        <v>1207938.833466175</v>
      </c>
      <c r="Y48" s="38">
        <f t="shared" si="6"/>
        <v>0.13084148662346817</v>
      </c>
    </row>
    <row r="49" spans="2:25" x14ac:dyDescent="0.15">
      <c r="B49" s="47">
        <v>41</v>
      </c>
      <c r="C49" s="49">
        <f t="shared" si="0"/>
        <v>1106584.3980654862</v>
      </c>
      <c r="D49" s="49"/>
      <c r="E49" s="47"/>
      <c r="F49" s="8">
        <v>43745</v>
      </c>
      <c r="G49" s="47" t="s">
        <v>3</v>
      </c>
      <c r="H49" s="50">
        <v>76.58</v>
      </c>
      <c r="I49" s="50"/>
      <c r="J49" s="47">
        <v>16</v>
      </c>
      <c r="K49" s="51">
        <f t="shared" si="3"/>
        <v>33197.531941964582</v>
      </c>
      <c r="L49" s="52"/>
      <c r="M49" s="6">
        <f>IF(J49="","",(K49/J49)/LOOKUP(RIGHT($D$2,3),定数!$A$6:$A$13,定数!$B$6:$B$13))</f>
        <v>20.748457463727863</v>
      </c>
      <c r="N49" s="47"/>
      <c r="O49" s="8">
        <v>43745</v>
      </c>
      <c r="P49" s="50">
        <v>76.739999999999995</v>
      </c>
      <c r="Q49" s="50"/>
      <c r="R49" s="53">
        <f>IF(P49="","",T49*M49*LOOKUP(RIGHT($D$2,3),定数!$A$6:$A$13,定数!$B$6:$B$13))</f>
        <v>-33197.531941963876</v>
      </c>
      <c r="S49" s="53"/>
      <c r="T49" s="54">
        <f t="shared" si="4"/>
        <v>-15.999999999999659</v>
      </c>
      <c r="U49" s="54"/>
      <c r="V49" t="str">
        <f t="shared" si="7"/>
        <v/>
      </c>
      <c r="W49">
        <f t="shared" si="2"/>
        <v>1</v>
      </c>
      <c r="X49" s="37">
        <f t="shared" si="5"/>
        <v>1207938.833466175</v>
      </c>
      <c r="Y49" s="38">
        <f t="shared" si="6"/>
        <v>8.3906926901135104E-2</v>
      </c>
    </row>
    <row r="50" spans="2:25" x14ac:dyDescent="0.15">
      <c r="B50" s="47">
        <v>42</v>
      </c>
      <c r="C50" s="49">
        <f t="shared" si="0"/>
        <v>1073386.8661235224</v>
      </c>
      <c r="D50" s="49"/>
      <c r="E50" s="47"/>
      <c r="F50" s="8">
        <v>43750</v>
      </c>
      <c r="G50" s="47" t="s">
        <v>3</v>
      </c>
      <c r="H50" s="50">
        <v>76.59</v>
      </c>
      <c r="I50" s="50"/>
      <c r="J50" s="47">
        <v>16</v>
      </c>
      <c r="K50" s="51">
        <f t="shared" si="3"/>
        <v>32201.605983705671</v>
      </c>
      <c r="L50" s="52"/>
      <c r="M50" s="6">
        <f>IF(J50="","",(K50/J50)/LOOKUP(RIGHT($D$2,3),定数!$A$6:$A$13,定数!$B$6:$B$13))</f>
        <v>20.126003739816046</v>
      </c>
      <c r="N50" s="47"/>
      <c r="O50" s="8">
        <v>43750</v>
      </c>
      <c r="P50" s="50">
        <v>76.75</v>
      </c>
      <c r="Q50" s="50"/>
      <c r="R50" s="53">
        <f>IF(P50="","",T50*M50*LOOKUP(RIGHT($D$2,3),定数!$A$6:$A$13,定数!$B$6:$B$13))</f>
        <v>-32201.605983704983</v>
      </c>
      <c r="S50" s="53"/>
      <c r="T50" s="54">
        <f t="shared" si="4"/>
        <v>-15.999999999999659</v>
      </c>
      <c r="U50" s="54"/>
      <c r="V50" t="str">
        <f t="shared" si="7"/>
        <v/>
      </c>
      <c r="W50">
        <f t="shared" si="2"/>
        <v>2</v>
      </c>
      <c r="X50" s="37">
        <f t="shared" si="5"/>
        <v>1207938.833466175</v>
      </c>
      <c r="Y50" s="38">
        <f t="shared" si="6"/>
        <v>0.11138971909410045</v>
      </c>
    </row>
    <row r="51" spans="2:25" x14ac:dyDescent="0.15">
      <c r="B51" s="47">
        <v>43</v>
      </c>
      <c r="C51" s="49">
        <f t="shared" si="0"/>
        <v>1041185.2601398174</v>
      </c>
      <c r="D51" s="49"/>
      <c r="E51" s="47"/>
      <c r="F51" s="8">
        <v>43763</v>
      </c>
      <c r="G51" s="47" t="s">
        <v>3</v>
      </c>
      <c r="H51" s="50">
        <v>76.069999999999993</v>
      </c>
      <c r="I51" s="50"/>
      <c r="J51" s="47">
        <v>22</v>
      </c>
      <c r="K51" s="51">
        <f t="shared" si="3"/>
        <v>31235.557804194519</v>
      </c>
      <c r="L51" s="52"/>
      <c r="M51" s="6">
        <f>IF(J51="","",(K51/J51)/LOOKUP(RIGHT($D$2,3),定数!$A$6:$A$13,定数!$B$6:$B$13))</f>
        <v>14.197980820088416</v>
      </c>
      <c r="N51" s="47"/>
      <c r="O51" s="8">
        <v>43764</v>
      </c>
      <c r="P51" s="50">
        <v>76.290000000000006</v>
      </c>
      <c r="Q51" s="50"/>
      <c r="R51" s="53">
        <f>IF(P51="","",T51*M51*LOOKUP(RIGHT($D$2,3),定数!$A$6:$A$13,定数!$B$6:$B$13))</f>
        <v>-31235.557804196371</v>
      </c>
      <c r="S51" s="53"/>
      <c r="T51" s="54">
        <f t="shared" si="4"/>
        <v>-22.000000000001307</v>
      </c>
      <c r="U51" s="54"/>
      <c r="V51" t="str">
        <f t="shared" si="7"/>
        <v/>
      </c>
      <c r="W51">
        <f t="shared" si="2"/>
        <v>3</v>
      </c>
      <c r="X51" s="37">
        <f t="shared" si="5"/>
        <v>1207938.833466175</v>
      </c>
      <c r="Y51" s="38">
        <f t="shared" si="6"/>
        <v>0.13804802752127687</v>
      </c>
    </row>
    <row r="52" spans="2:25" x14ac:dyDescent="0.15">
      <c r="B52" s="47">
        <v>44</v>
      </c>
      <c r="C52" s="49">
        <f t="shared" si="0"/>
        <v>1009949.702335621</v>
      </c>
      <c r="D52" s="49"/>
      <c r="E52" s="47"/>
      <c r="F52" s="8">
        <v>43779</v>
      </c>
      <c r="G52" s="47" t="s">
        <v>3</v>
      </c>
      <c r="H52" s="50">
        <v>77.489999999999995</v>
      </c>
      <c r="I52" s="50"/>
      <c r="J52" s="47">
        <v>24</v>
      </c>
      <c r="K52" s="51">
        <f t="shared" si="3"/>
        <v>30298.491070068631</v>
      </c>
      <c r="L52" s="52"/>
      <c r="M52" s="6">
        <f>IF(J52="","",(K52/J52)/LOOKUP(RIGHT($D$2,3),定数!$A$6:$A$13,定数!$B$6:$B$13))</f>
        <v>12.624371279195264</v>
      </c>
      <c r="N52" s="47"/>
      <c r="O52" s="8">
        <v>43780</v>
      </c>
      <c r="P52" s="50">
        <v>77.06</v>
      </c>
      <c r="Q52" s="50"/>
      <c r="R52" s="53">
        <f>IF(P52="","",T52*M52*LOOKUP(RIGHT($D$2,3),定数!$A$6:$A$13,定数!$B$6:$B$13))</f>
        <v>54284.796500538701</v>
      </c>
      <c r="S52" s="53"/>
      <c r="T52" s="54">
        <f t="shared" si="4"/>
        <v>42.999999999999261</v>
      </c>
      <c r="U52" s="54"/>
      <c r="V52" t="str">
        <f t="shared" si="7"/>
        <v/>
      </c>
      <c r="W52">
        <f t="shared" si="2"/>
        <v>0</v>
      </c>
      <c r="X52" s="37">
        <f t="shared" si="5"/>
        <v>1207938.833466175</v>
      </c>
      <c r="Y52" s="38">
        <f t="shared" si="6"/>
        <v>0.16390658669564018</v>
      </c>
    </row>
    <row r="53" spans="2:25" x14ac:dyDescent="0.15">
      <c r="B53" s="47">
        <v>45</v>
      </c>
      <c r="C53" s="49">
        <f t="shared" si="0"/>
        <v>1064234.4988361597</v>
      </c>
      <c r="D53" s="49"/>
      <c r="E53" s="47"/>
      <c r="F53" s="8">
        <v>43792</v>
      </c>
      <c r="G53" s="47" t="s">
        <v>4</v>
      </c>
      <c r="H53" s="50">
        <v>77.08</v>
      </c>
      <c r="I53" s="50"/>
      <c r="J53" s="47">
        <v>15</v>
      </c>
      <c r="K53" s="51">
        <f t="shared" si="3"/>
        <v>31927.034965084789</v>
      </c>
      <c r="L53" s="52"/>
      <c r="M53" s="6">
        <f>IF(J53="","",(K53/J53)/LOOKUP(RIGHT($D$2,3),定数!$A$6:$A$13,定数!$B$6:$B$13))</f>
        <v>21.284689976723193</v>
      </c>
      <c r="N53" s="47"/>
      <c r="O53" s="8">
        <v>43792</v>
      </c>
      <c r="P53" s="50">
        <v>77.319999999999993</v>
      </c>
      <c r="Q53" s="50"/>
      <c r="R53" s="53">
        <f>IF(P53="","",T53*M53*LOOKUP(RIGHT($D$2,3),定数!$A$6:$A$13,定数!$B$6:$B$13))</f>
        <v>51083.255944134573</v>
      </c>
      <c r="S53" s="53"/>
      <c r="T53" s="54">
        <f t="shared" si="4"/>
        <v>23.999999999999488</v>
      </c>
      <c r="U53" s="54"/>
      <c r="V53" t="str">
        <f t="shared" si="7"/>
        <v/>
      </c>
      <c r="W53">
        <f t="shared" si="2"/>
        <v>0</v>
      </c>
      <c r="X53" s="37">
        <f t="shared" si="5"/>
        <v>1207938.833466175</v>
      </c>
      <c r="Y53" s="38">
        <f t="shared" si="6"/>
        <v>0.11896656573053155</v>
      </c>
    </row>
    <row r="54" spans="2:25" x14ac:dyDescent="0.15">
      <c r="B54" s="47">
        <v>46</v>
      </c>
      <c r="C54" s="49">
        <f t="shared" si="0"/>
        <v>1115317.7547802944</v>
      </c>
      <c r="D54" s="49"/>
      <c r="E54" s="47"/>
      <c r="F54" s="8">
        <v>43807</v>
      </c>
      <c r="G54" s="47" t="s">
        <v>3</v>
      </c>
      <c r="H54" s="50">
        <v>77.599999999999994</v>
      </c>
      <c r="I54" s="50"/>
      <c r="J54" s="47">
        <v>10</v>
      </c>
      <c r="K54" s="51">
        <f t="shared" si="3"/>
        <v>33459.532643408827</v>
      </c>
      <c r="L54" s="52"/>
      <c r="M54" s="6">
        <f>IF(J54="","",(K54/J54)/LOOKUP(RIGHT($D$2,3),定数!$A$6:$A$13,定数!$B$6:$B$13))</f>
        <v>33.459532643408828</v>
      </c>
      <c r="N54" s="47"/>
      <c r="O54" s="8">
        <v>43807</v>
      </c>
      <c r="P54" s="50">
        <v>77.459999999999994</v>
      </c>
      <c r="Q54" s="50"/>
      <c r="R54" s="53">
        <f>IF(P54="","",T54*M54*LOOKUP(RIGHT($D$2,3),定数!$A$6:$A$13,定数!$B$6:$B$13))</f>
        <v>46843.345700772552</v>
      </c>
      <c r="S54" s="53"/>
      <c r="T54" s="54">
        <f t="shared" si="4"/>
        <v>14.000000000000057</v>
      </c>
      <c r="U54" s="54"/>
      <c r="V54" t="str">
        <f t="shared" si="7"/>
        <v/>
      </c>
      <c r="W54">
        <f t="shared" si="2"/>
        <v>0</v>
      </c>
      <c r="X54" s="37">
        <f t="shared" si="5"/>
        <v>1207938.833466175</v>
      </c>
      <c r="Y54" s="38">
        <f t="shared" si="6"/>
        <v>7.6676960885597834E-2</v>
      </c>
    </row>
    <row r="55" spans="2:25" x14ac:dyDescent="0.15">
      <c r="B55" s="47">
        <v>47</v>
      </c>
      <c r="C55" s="49">
        <f t="shared" si="0"/>
        <v>1162161.1004810669</v>
      </c>
      <c r="D55" s="49"/>
      <c r="E55" s="47"/>
      <c r="F55" s="8">
        <v>43812</v>
      </c>
      <c r="G55" s="47" t="s">
        <v>4</v>
      </c>
      <c r="H55" s="50">
        <v>77.95</v>
      </c>
      <c r="I55" s="50"/>
      <c r="J55" s="47">
        <v>32</v>
      </c>
      <c r="K55" s="51">
        <f t="shared" si="3"/>
        <v>34864.833014432006</v>
      </c>
      <c r="L55" s="52"/>
      <c r="M55" s="6">
        <f>IF(J55="","",(K55/J55)/LOOKUP(RIGHT($D$2,3),定数!$A$6:$A$13,定数!$B$6:$B$13))</f>
        <v>10.895260317010003</v>
      </c>
      <c r="N55" s="47"/>
      <c r="O55" s="8">
        <v>43815</v>
      </c>
      <c r="P55" s="50">
        <v>77.63</v>
      </c>
      <c r="Q55" s="50"/>
      <c r="R55" s="53">
        <f>IF(P55="","",T55*M55*LOOKUP(RIGHT($D$2,3),定数!$A$6:$A$13,定数!$B$6:$B$13))</f>
        <v>-34864.833014432814</v>
      </c>
      <c r="S55" s="53"/>
      <c r="T55" s="54">
        <f t="shared" si="4"/>
        <v>-32.000000000000739</v>
      </c>
      <c r="U55" s="54"/>
      <c r="V55" t="str">
        <f t="shared" si="7"/>
        <v/>
      </c>
      <c r="W55">
        <f t="shared" si="2"/>
        <v>1</v>
      </c>
      <c r="X55" s="37">
        <f t="shared" si="5"/>
        <v>1207938.833466175</v>
      </c>
      <c r="Y55" s="38">
        <f t="shared" si="6"/>
        <v>3.7897393242792954E-2</v>
      </c>
    </row>
    <row r="56" spans="2:25" x14ac:dyDescent="0.15">
      <c r="B56" s="47">
        <v>48</v>
      </c>
      <c r="C56" s="49">
        <f t="shared" si="0"/>
        <v>1127296.267466634</v>
      </c>
      <c r="D56" s="49"/>
      <c r="E56" s="47">
        <v>2012</v>
      </c>
      <c r="F56" s="8">
        <v>43467</v>
      </c>
      <c r="G56" s="47" t="s">
        <v>3</v>
      </c>
      <c r="H56" s="50">
        <v>76.84</v>
      </c>
      <c r="I56" s="50"/>
      <c r="J56" s="47">
        <v>12</v>
      </c>
      <c r="K56" s="51">
        <f t="shared" si="3"/>
        <v>33818.888023999018</v>
      </c>
      <c r="L56" s="52"/>
      <c r="M56" s="6">
        <f>IF(J56="","",(K56/J56)/LOOKUP(RIGHT($D$2,3),定数!$A$6:$A$13,定数!$B$6:$B$13))</f>
        <v>28.18240668666585</v>
      </c>
      <c r="N56" s="47">
        <v>2012</v>
      </c>
      <c r="O56" s="8">
        <v>43468</v>
      </c>
      <c r="P56" s="50">
        <v>76.650000000000006</v>
      </c>
      <c r="Q56" s="50"/>
      <c r="R56" s="53">
        <f>IF(P56="","",T56*M56*LOOKUP(RIGHT($D$2,3),定数!$A$6:$A$13,定数!$B$6:$B$13))</f>
        <v>53546.572704664468</v>
      </c>
      <c r="S56" s="53"/>
      <c r="T56" s="54">
        <f t="shared" si="4"/>
        <v>18.999999999999773</v>
      </c>
      <c r="U56" s="54"/>
      <c r="V56" t="str">
        <f t="shared" si="7"/>
        <v/>
      </c>
      <c r="W56">
        <f t="shared" si="2"/>
        <v>0</v>
      </c>
      <c r="X56" s="37">
        <f t="shared" si="5"/>
        <v>1207938.833466175</v>
      </c>
      <c r="Y56" s="38">
        <f t="shared" si="6"/>
        <v>6.6760471445509784E-2</v>
      </c>
    </row>
    <row r="57" spans="2:25" x14ac:dyDescent="0.15">
      <c r="B57" s="47">
        <v>49</v>
      </c>
      <c r="C57" s="49">
        <f t="shared" si="0"/>
        <v>1180842.8401712985</v>
      </c>
      <c r="D57" s="49"/>
      <c r="E57" s="47"/>
      <c r="F57" s="8">
        <v>43468</v>
      </c>
      <c r="G57" s="47" t="s">
        <v>3</v>
      </c>
      <c r="H57" s="50">
        <v>76.61</v>
      </c>
      <c r="I57" s="50"/>
      <c r="J57" s="47">
        <v>20</v>
      </c>
      <c r="K57" s="51">
        <f t="shared" si="3"/>
        <v>35425.285205138956</v>
      </c>
      <c r="L57" s="52"/>
      <c r="M57" s="6">
        <f>IF(J57="","",(K57/J57)/LOOKUP(RIGHT($D$2,3),定数!$A$6:$A$13,定数!$B$6:$B$13))</f>
        <v>17.712642602569478</v>
      </c>
      <c r="N57" s="47"/>
      <c r="O57" s="8">
        <v>43469</v>
      </c>
      <c r="P57" s="50">
        <v>76.81</v>
      </c>
      <c r="Q57" s="50"/>
      <c r="R57" s="53">
        <f>IF(P57="","",T57*M57*LOOKUP(RIGHT($D$2,3),定数!$A$6:$A$13,定数!$B$6:$B$13))</f>
        <v>-35425.285205139458</v>
      </c>
      <c r="S57" s="53"/>
      <c r="T57" s="54">
        <f t="shared" si="4"/>
        <v>-20.000000000000284</v>
      </c>
      <c r="U57" s="54"/>
      <c r="V57" t="str">
        <f t="shared" si="7"/>
        <v/>
      </c>
      <c r="W57">
        <f t="shared" si="2"/>
        <v>1</v>
      </c>
      <c r="X57" s="37">
        <f t="shared" si="5"/>
        <v>1207938.833466175</v>
      </c>
      <c r="Y57" s="38">
        <f t="shared" si="6"/>
        <v>2.2431593839172037E-2</v>
      </c>
    </row>
    <row r="58" spans="2:25" x14ac:dyDescent="0.15">
      <c r="B58" s="47">
        <v>50</v>
      </c>
      <c r="C58" s="49">
        <f t="shared" si="0"/>
        <v>1145417.5549661589</v>
      </c>
      <c r="D58" s="49"/>
      <c r="E58" s="47"/>
      <c r="F58" s="8">
        <v>43517</v>
      </c>
      <c r="G58" s="47" t="s">
        <v>4</v>
      </c>
      <c r="H58" s="50">
        <v>79.81</v>
      </c>
      <c r="I58" s="50"/>
      <c r="J58" s="47">
        <v>27</v>
      </c>
      <c r="K58" s="51">
        <f t="shared" si="3"/>
        <v>34362.526648984764</v>
      </c>
      <c r="L58" s="52"/>
      <c r="M58" s="6">
        <f>IF(J58="","",(K58/J58)/LOOKUP(RIGHT($D$2,3),定数!$A$6:$A$13,定数!$B$6:$B$13))</f>
        <v>12.726861721846207</v>
      </c>
      <c r="N58" s="47"/>
      <c r="O58" s="8">
        <v>43518</v>
      </c>
      <c r="P58" s="50">
        <v>80.290000000000006</v>
      </c>
      <c r="Q58" s="50"/>
      <c r="R58" s="53">
        <f>IF(P58="","",T58*M58*LOOKUP(RIGHT($D$2,3),定数!$A$6:$A$13,定数!$B$6:$B$13))</f>
        <v>61088.936264862299</v>
      </c>
      <c r="S58" s="53"/>
      <c r="T58" s="54">
        <f t="shared" si="4"/>
        <v>48.000000000000398</v>
      </c>
      <c r="U58" s="54"/>
      <c r="V58" t="str">
        <f t="shared" si="7"/>
        <v/>
      </c>
      <c r="W58">
        <f t="shared" si="2"/>
        <v>0</v>
      </c>
      <c r="X58" s="37">
        <f t="shared" si="5"/>
        <v>1207938.833466175</v>
      </c>
      <c r="Y58" s="38">
        <f t="shared" si="6"/>
        <v>5.1758646023997379E-2</v>
      </c>
    </row>
    <row r="59" spans="2:25" x14ac:dyDescent="0.15">
      <c r="B59" s="47">
        <v>51</v>
      </c>
      <c r="C59" s="49">
        <f t="shared" si="0"/>
        <v>1206506.4912310212</v>
      </c>
      <c r="D59" s="49"/>
      <c r="E59" s="47"/>
      <c r="F59" s="8">
        <v>43533</v>
      </c>
      <c r="G59" s="47" t="s">
        <v>4</v>
      </c>
      <c r="H59" s="50">
        <v>81.849999999999994</v>
      </c>
      <c r="I59" s="50"/>
      <c r="J59" s="47">
        <v>39</v>
      </c>
      <c r="K59" s="51">
        <f t="shared" si="3"/>
        <v>36195.194736930636</v>
      </c>
      <c r="L59" s="52"/>
      <c r="M59" s="6">
        <f>IF(J59="","",(K59/J59)/LOOKUP(RIGHT($D$2,3),定数!$A$6:$A$13,定数!$B$6:$B$13))</f>
        <v>9.2808191633155488</v>
      </c>
      <c r="N59" s="47"/>
      <c r="O59" s="8">
        <v>43533</v>
      </c>
      <c r="P59" s="50">
        <v>82.59</v>
      </c>
      <c r="Q59" s="50"/>
      <c r="R59" s="53">
        <f>IF(P59="","",T59*M59*LOOKUP(RIGHT($D$2,3),定数!$A$6:$A$13,定数!$B$6:$B$13))</f>
        <v>68678.061808535902</v>
      </c>
      <c r="S59" s="53"/>
      <c r="T59" s="54">
        <f t="shared" si="4"/>
        <v>74.000000000000909</v>
      </c>
      <c r="U59" s="54"/>
      <c r="V59" t="str">
        <f t="shared" si="7"/>
        <v/>
      </c>
      <c r="W59">
        <f t="shared" si="2"/>
        <v>0</v>
      </c>
      <c r="X59" s="37">
        <f t="shared" si="5"/>
        <v>1207938.833466175</v>
      </c>
      <c r="Y59" s="38">
        <f t="shared" si="6"/>
        <v>1.1857738119435135E-3</v>
      </c>
    </row>
    <row r="60" spans="2:25" x14ac:dyDescent="0.15">
      <c r="B60" s="47">
        <v>52</v>
      </c>
      <c r="C60" s="49">
        <f t="shared" si="0"/>
        <v>1275184.5530395571</v>
      </c>
      <c r="D60" s="49"/>
      <c r="E60" s="47"/>
      <c r="F60" s="8">
        <v>43545</v>
      </c>
      <c r="G60" s="47" t="s">
        <v>4</v>
      </c>
      <c r="H60" s="50">
        <v>83.74</v>
      </c>
      <c r="I60" s="50"/>
      <c r="J60" s="47">
        <v>20</v>
      </c>
      <c r="K60" s="51">
        <f t="shared" si="3"/>
        <v>38255.536591186712</v>
      </c>
      <c r="L60" s="52"/>
      <c r="M60" s="6">
        <f>IF(J60="","",(K60/J60)/LOOKUP(RIGHT($D$2,3),定数!$A$6:$A$13,定数!$B$6:$B$13))</f>
        <v>19.127768295593356</v>
      </c>
      <c r="N60" s="47"/>
      <c r="O60" s="8">
        <v>43545</v>
      </c>
      <c r="P60" s="50">
        <v>83.54</v>
      </c>
      <c r="Q60" s="50"/>
      <c r="R60" s="53">
        <f>IF(P60="","",T60*M60*LOOKUP(RIGHT($D$2,3),定数!$A$6:$A$13,定数!$B$6:$B$13))</f>
        <v>-38255.536591184537</v>
      </c>
      <c r="S60" s="53"/>
      <c r="T60" s="54">
        <f t="shared" si="4"/>
        <v>-19.999999999998863</v>
      </c>
      <c r="U60" s="54"/>
      <c r="V60" t="str">
        <f t="shared" si="7"/>
        <v/>
      </c>
      <c r="W60">
        <f t="shared" si="2"/>
        <v>1</v>
      </c>
      <c r="X60" s="37">
        <f t="shared" si="5"/>
        <v>1275184.5530395571</v>
      </c>
      <c r="Y60" s="38">
        <f t="shared" si="6"/>
        <v>0</v>
      </c>
    </row>
    <row r="61" spans="2:25" x14ac:dyDescent="0.15">
      <c r="B61" s="47">
        <v>53</v>
      </c>
      <c r="C61" s="49">
        <f t="shared" si="0"/>
        <v>1236929.0164483725</v>
      </c>
      <c r="D61" s="49"/>
      <c r="E61" s="47"/>
      <c r="F61" s="8">
        <v>43558</v>
      </c>
      <c r="G61" s="47" t="s">
        <v>3</v>
      </c>
      <c r="H61" s="50">
        <v>82.06</v>
      </c>
      <c r="I61" s="50"/>
      <c r="J61" s="47">
        <v>34</v>
      </c>
      <c r="K61" s="51">
        <f t="shared" si="3"/>
        <v>37107.870493451177</v>
      </c>
      <c r="L61" s="52"/>
      <c r="M61" s="6">
        <f>IF(J61="","",(K61/J61)/LOOKUP(RIGHT($D$2,3),定数!$A$6:$A$13,定数!$B$6:$B$13))</f>
        <v>10.914079556897404</v>
      </c>
      <c r="N61" s="47"/>
      <c r="O61" s="8">
        <v>43558</v>
      </c>
      <c r="P61" s="50">
        <v>82.4</v>
      </c>
      <c r="Q61" s="50"/>
      <c r="R61" s="53">
        <f>IF(P61="","",T61*M61*LOOKUP(RIGHT($D$2,3),定数!$A$6:$A$13,定数!$B$6:$B$13))</f>
        <v>-37107.870493451541</v>
      </c>
      <c r="S61" s="53"/>
      <c r="T61" s="54">
        <f t="shared" si="4"/>
        <v>-34.000000000000341</v>
      </c>
      <c r="U61" s="54"/>
      <c r="V61" t="str">
        <f t="shared" si="7"/>
        <v/>
      </c>
      <c r="W61">
        <f t="shared" si="2"/>
        <v>2</v>
      </c>
      <c r="X61" s="37">
        <f t="shared" si="5"/>
        <v>1275184.5530395571</v>
      </c>
      <c r="Y61" s="38">
        <f t="shared" si="6"/>
        <v>2.9999999999998361E-2</v>
      </c>
    </row>
    <row r="62" spans="2:25" x14ac:dyDescent="0.15">
      <c r="B62" s="47">
        <v>54</v>
      </c>
      <c r="C62" s="49">
        <f t="shared" si="0"/>
        <v>1199821.1459549209</v>
      </c>
      <c r="D62" s="49"/>
      <c r="E62" s="47"/>
      <c r="F62" s="8">
        <v>43579</v>
      </c>
      <c r="G62" s="47" t="s">
        <v>3</v>
      </c>
      <c r="H62" s="50">
        <v>81.099999999999994</v>
      </c>
      <c r="I62" s="50"/>
      <c r="J62" s="47">
        <v>16</v>
      </c>
      <c r="K62" s="51">
        <f t="shared" si="3"/>
        <v>35994.634378647628</v>
      </c>
      <c r="L62" s="52"/>
      <c r="M62" s="6">
        <f>IF(J62="","",(K62/J62)/LOOKUP(RIGHT($D$2,3),定数!$A$6:$A$13,定数!$B$6:$B$13))</f>
        <v>22.496646486654768</v>
      </c>
      <c r="N62" s="47"/>
      <c r="O62" s="8">
        <v>43579</v>
      </c>
      <c r="P62" s="50">
        <v>81.260000000000005</v>
      </c>
      <c r="Q62" s="50"/>
      <c r="R62" s="53">
        <f>IF(P62="","",T62*M62*LOOKUP(RIGHT($D$2,3),定数!$A$6:$A$13,定数!$B$6:$B$13))</f>
        <v>-35994.634378650058</v>
      </c>
      <c r="S62" s="53"/>
      <c r="T62" s="54">
        <f t="shared" si="4"/>
        <v>-16.00000000000108</v>
      </c>
      <c r="U62" s="54"/>
      <c r="V62" t="str">
        <f t="shared" si="7"/>
        <v/>
      </c>
      <c r="W62">
        <f t="shared" si="2"/>
        <v>3</v>
      </c>
      <c r="X62" s="37">
        <f t="shared" si="5"/>
        <v>1275184.5530395571</v>
      </c>
      <c r="Y62" s="38">
        <f t="shared" si="6"/>
        <v>5.9099999999998709E-2</v>
      </c>
    </row>
    <row r="63" spans="2:25" x14ac:dyDescent="0.15">
      <c r="B63" s="47">
        <v>55</v>
      </c>
      <c r="C63" s="49">
        <f t="shared" si="0"/>
        <v>1163826.5115762709</v>
      </c>
      <c r="D63" s="49"/>
      <c r="E63" s="47"/>
      <c r="F63" s="8">
        <v>43580</v>
      </c>
      <c r="G63" s="47" t="s">
        <v>4</v>
      </c>
      <c r="H63" s="50">
        <v>81.36</v>
      </c>
      <c r="I63" s="50"/>
      <c r="J63" s="47">
        <v>14</v>
      </c>
      <c r="K63" s="51">
        <f t="shared" si="3"/>
        <v>34914.795347288127</v>
      </c>
      <c r="L63" s="52"/>
      <c r="M63" s="6">
        <f>IF(J63="","",(K63/J63)/LOOKUP(RIGHT($D$2,3),定数!$A$6:$A$13,定数!$B$6:$B$13))</f>
        <v>24.939139533777233</v>
      </c>
      <c r="N63" s="47"/>
      <c r="O63" s="8">
        <v>43580</v>
      </c>
      <c r="P63" s="50">
        <v>81.22</v>
      </c>
      <c r="Q63" s="50"/>
      <c r="R63" s="53">
        <f>IF(P63="","",T63*M63*LOOKUP(RIGHT($D$2,3),定数!$A$6:$A$13,定数!$B$6:$B$13))</f>
        <v>-34914.795347288273</v>
      </c>
      <c r="S63" s="53"/>
      <c r="T63" s="54">
        <f t="shared" si="4"/>
        <v>-14.000000000000057</v>
      </c>
      <c r="U63" s="54"/>
      <c r="V63" t="str">
        <f t="shared" si="7"/>
        <v/>
      </c>
      <c r="W63">
        <f t="shared" si="2"/>
        <v>4</v>
      </c>
      <c r="X63" s="37">
        <f t="shared" si="5"/>
        <v>1275184.5530395571</v>
      </c>
      <c r="Y63" s="38">
        <f t="shared" si="6"/>
        <v>8.7327000000000599E-2</v>
      </c>
    </row>
    <row r="64" spans="2:25" x14ac:dyDescent="0.15">
      <c r="B64" s="47">
        <v>56</v>
      </c>
      <c r="C64" s="49">
        <f t="shared" si="0"/>
        <v>1128911.7162289827</v>
      </c>
      <c r="D64" s="49"/>
      <c r="E64" s="47"/>
      <c r="F64" s="8">
        <v>43601</v>
      </c>
      <c r="G64" s="47" t="s">
        <v>4</v>
      </c>
      <c r="H64" s="50">
        <v>80.37</v>
      </c>
      <c r="I64" s="50"/>
      <c r="J64" s="47">
        <v>19</v>
      </c>
      <c r="K64" s="51">
        <f t="shared" si="3"/>
        <v>33867.351486869477</v>
      </c>
      <c r="L64" s="52"/>
      <c r="M64" s="6">
        <f>IF(J64="","",(K64/J64)/LOOKUP(RIGHT($D$2,3),定数!$A$6:$A$13,定数!$B$6:$B$13))</f>
        <v>17.824921835194463</v>
      </c>
      <c r="N64" s="47"/>
      <c r="O64" s="8">
        <v>43602</v>
      </c>
      <c r="P64" s="50">
        <v>80.180000000000007</v>
      </c>
      <c r="Q64" s="50"/>
      <c r="R64" s="53">
        <f>IF(P64="","",T64*M64*LOOKUP(RIGHT($D$2,3),定数!$A$6:$A$13,定数!$B$6:$B$13))</f>
        <v>-33867.351486869076</v>
      </c>
      <c r="S64" s="53"/>
      <c r="T64" s="54">
        <f t="shared" si="4"/>
        <v>-18.999999999999773</v>
      </c>
      <c r="U64" s="54"/>
      <c r="V64" t="str">
        <f t="shared" si="7"/>
        <v/>
      </c>
      <c r="W64">
        <f t="shared" si="2"/>
        <v>5</v>
      </c>
      <c r="X64" s="37">
        <f t="shared" si="5"/>
        <v>1275184.5530395571</v>
      </c>
      <c r="Y64" s="38">
        <f t="shared" si="6"/>
        <v>0.11470719000000063</v>
      </c>
    </row>
    <row r="65" spans="2:25" x14ac:dyDescent="0.15">
      <c r="B65" s="47">
        <v>57</v>
      </c>
      <c r="C65" s="49">
        <f t="shared" si="0"/>
        <v>1095044.3647421135</v>
      </c>
      <c r="D65" s="49"/>
      <c r="E65" s="47"/>
      <c r="F65" s="8">
        <v>43642</v>
      </c>
      <c r="G65" s="47" t="s">
        <v>3</v>
      </c>
      <c r="H65" s="50">
        <v>79.42</v>
      </c>
      <c r="I65" s="50"/>
      <c r="J65" s="47">
        <v>14</v>
      </c>
      <c r="K65" s="51">
        <f t="shared" si="3"/>
        <v>32851.330942263405</v>
      </c>
      <c r="L65" s="52"/>
      <c r="M65" s="6">
        <f>IF(J65="","",(K65/J65)/LOOKUP(RIGHT($D$2,3),定数!$A$6:$A$13,定数!$B$6:$B$13))</f>
        <v>23.465236387331</v>
      </c>
      <c r="N65" s="47"/>
      <c r="O65" s="8">
        <v>43643</v>
      </c>
      <c r="P65" s="50">
        <v>79.56</v>
      </c>
      <c r="Q65" s="50"/>
      <c r="R65" s="53">
        <f>IF(P65="","",T65*M65*LOOKUP(RIGHT($D$2,3),定数!$A$6:$A$13,定数!$B$6:$B$13))</f>
        <v>-32851.330942263536</v>
      </c>
      <c r="S65" s="53"/>
      <c r="T65" s="54">
        <f t="shared" si="4"/>
        <v>-14.000000000000057</v>
      </c>
      <c r="U65" s="54"/>
      <c r="V65" t="str">
        <f t="shared" si="7"/>
        <v/>
      </c>
      <c r="W65">
        <f t="shared" si="2"/>
        <v>6</v>
      </c>
      <c r="X65" s="37">
        <f t="shared" si="5"/>
        <v>1275184.5530395571</v>
      </c>
      <c r="Y65" s="38">
        <f t="shared" si="6"/>
        <v>0.14126597430000043</v>
      </c>
    </row>
    <row r="66" spans="2:25" x14ac:dyDescent="0.15">
      <c r="B66" s="47">
        <v>58</v>
      </c>
      <c r="C66" s="49">
        <f t="shared" si="0"/>
        <v>1062193.0337998499</v>
      </c>
      <c r="D66" s="49"/>
      <c r="E66" s="47"/>
      <c r="F66" s="8">
        <v>43650</v>
      </c>
      <c r="G66" s="47" t="s">
        <v>4</v>
      </c>
      <c r="H66" s="50">
        <v>79.8</v>
      </c>
      <c r="I66" s="50"/>
      <c r="J66" s="47">
        <v>12</v>
      </c>
      <c r="K66" s="51">
        <f t="shared" si="3"/>
        <v>31865.791013995495</v>
      </c>
      <c r="L66" s="52"/>
      <c r="M66" s="6">
        <f>IF(J66="","",(K66/J66)/LOOKUP(RIGHT($D$2,3),定数!$A$6:$A$13,定数!$B$6:$B$13))</f>
        <v>26.554825844996245</v>
      </c>
      <c r="N66" s="47"/>
      <c r="O66" s="8">
        <v>43650</v>
      </c>
      <c r="P66" s="50">
        <v>79.98</v>
      </c>
      <c r="Q66" s="50"/>
      <c r="R66" s="53">
        <f>IF(P66="","",T66*M66*LOOKUP(RIGHT($D$2,3),定数!$A$6:$A$13,定数!$B$6:$B$13))</f>
        <v>47798.686520995048</v>
      </c>
      <c r="S66" s="53"/>
      <c r="T66" s="54">
        <f t="shared" si="4"/>
        <v>18.000000000000682</v>
      </c>
      <c r="U66" s="54"/>
      <c r="V66" t="str">
        <f t="shared" si="7"/>
        <v/>
      </c>
      <c r="W66">
        <f t="shared" si="2"/>
        <v>0</v>
      </c>
      <c r="X66" s="37">
        <f t="shared" si="5"/>
        <v>1275184.5530395571</v>
      </c>
      <c r="Y66" s="38">
        <f t="shared" si="6"/>
        <v>0.16702799507100052</v>
      </c>
    </row>
    <row r="67" spans="2:25" x14ac:dyDescent="0.15">
      <c r="B67" s="47">
        <v>59</v>
      </c>
      <c r="C67" s="49">
        <f t="shared" si="0"/>
        <v>1109991.720320845</v>
      </c>
      <c r="D67" s="49"/>
      <c r="E67" s="47"/>
      <c r="F67" s="8">
        <v>43670</v>
      </c>
      <c r="G67" s="47" t="s">
        <v>3</v>
      </c>
      <c r="H67" s="50">
        <v>78.14</v>
      </c>
      <c r="I67" s="50"/>
      <c r="J67" s="47">
        <v>16</v>
      </c>
      <c r="K67" s="51">
        <f t="shared" si="3"/>
        <v>33299.751609625353</v>
      </c>
      <c r="L67" s="52"/>
      <c r="M67" s="6">
        <f>IF(J67="","",(K67/J67)/LOOKUP(RIGHT($D$2,3),定数!$A$6:$A$13,定数!$B$6:$B$13))</f>
        <v>20.812344756015847</v>
      </c>
      <c r="N67" s="47"/>
      <c r="O67" s="8">
        <v>43672</v>
      </c>
      <c r="P67" s="50">
        <v>78.3</v>
      </c>
      <c r="Q67" s="50"/>
      <c r="R67" s="53">
        <f>IF(P67="","",T67*M67*LOOKUP(RIGHT($D$2,3),定数!$A$6:$A$13,定数!$B$6:$B$13))</f>
        <v>-33299.751609624647</v>
      </c>
      <c r="S67" s="53"/>
      <c r="T67" s="54">
        <f t="shared" si="4"/>
        <v>-15.999999999999659</v>
      </c>
      <c r="U67" s="54"/>
      <c r="V67" t="str">
        <f t="shared" si="7"/>
        <v/>
      </c>
      <c r="W67">
        <f t="shared" si="2"/>
        <v>1</v>
      </c>
      <c r="X67" s="37">
        <f t="shared" si="5"/>
        <v>1275184.5530395571</v>
      </c>
      <c r="Y67" s="38">
        <f t="shared" si="6"/>
        <v>0.12954425484919407</v>
      </c>
    </row>
    <row r="68" spans="2:25" x14ac:dyDescent="0.15">
      <c r="B68" s="47">
        <v>60</v>
      </c>
      <c r="C68" s="49">
        <f t="shared" si="0"/>
        <v>1076691.9687112204</v>
      </c>
      <c r="D68" s="49"/>
      <c r="E68" s="47"/>
      <c r="F68" s="8">
        <v>43677</v>
      </c>
      <c r="G68" s="47" t="s">
        <v>3</v>
      </c>
      <c r="H68" s="50">
        <v>78.069999999999993</v>
      </c>
      <c r="I68" s="50"/>
      <c r="J68" s="47">
        <v>12</v>
      </c>
      <c r="K68" s="51">
        <f t="shared" si="3"/>
        <v>32300.759061336612</v>
      </c>
      <c r="L68" s="52"/>
      <c r="M68" s="6">
        <f>IF(J68="","",(K68/J68)/LOOKUP(RIGHT($D$2,3),定数!$A$6:$A$13,定数!$B$6:$B$13))</f>
        <v>26.91729921778051</v>
      </c>
      <c r="N68" s="47"/>
      <c r="O68" s="8">
        <v>43678</v>
      </c>
      <c r="P68" s="50">
        <v>78.19</v>
      </c>
      <c r="Q68" s="50"/>
      <c r="R68" s="53">
        <f>IF(P68="","",T68*M68*LOOKUP(RIGHT($D$2,3),定数!$A$6:$A$13,定数!$B$6:$B$13))</f>
        <v>-32300.759061337834</v>
      </c>
      <c r="S68" s="53"/>
      <c r="T68" s="54">
        <f t="shared" si="4"/>
        <v>-12.000000000000455</v>
      </c>
      <c r="U68" s="54"/>
      <c r="V68" t="str">
        <f t="shared" si="7"/>
        <v/>
      </c>
      <c r="W68">
        <f t="shared" si="2"/>
        <v>2</v>
      </c>
      <c r="X68" s="37">
        <f t="shared" si="5"/>
        <v>1275184.5530395571</v>
      </c>
      <c r="Y68" s="38">
        <f t="shared" si="6"/>
        <v>0.15565792720371763</v>
      </c>
    </row>
    <row r="69" spans="2:25" x14ac:dyDescent="0.15">
      <c r="B69" s="47">
        <v>61</v>
      </c>
      <c r="C69" s="49">
        <f t="shared" si="0"/>
        <v>1044391.2096498826</v>
      </c>
      <c r="D69" s="49"/>
      <c r="E69" s="47"/>
      <c r="F69" s="8">
        <v>43692</v>
      </c>
      <c r="G69" s="47" t="s">
        <v>4</v>
      </c>
      <c r="H69" s="50">
        <v>79.05</v>
      </c>
      <c r="I69" s="50"/>
      <c r="J69" s="47">
        <v>47</v>
      </c>
      <c r="K69" s="51">
        <f t="shared" si="3"/>
        <v>31331.736289496479</v>
      </c>
      <c r="L69" s="52"/>
      <c r="M69" s="6">
        <f>IF(J69="","",(K69/J69)/LOOKUP(RIGHT($D$2,3),定数!$A$6:$A$13,定数!$B$6:$B$13))</f>
        <v>6.6663268701056335</v>
      </c>
      <c r="N69" s="47"/>
      <c r="O69" s="8">
        <v>43699</v>
      </c>
      <c r="P69" s="50">
        <v>78.58</v>
      </c>
      <c r="Q69" s="50"/>
      <c r="R69" s="53">
        <f>IF(P69="","",T69*M69*LOOKUP(RIGHT($D$2,3),定数!$A$6:$A$13,定数!$B$6:$B$13))</f>
        <v>-31331.736289496399</v>
      </c>
      <c r="S69" s="53"/>
      <c r="T69" s="54">
        <f t="shared" si="4"/>
        <v>-46.999999999999886</v>
      </c>
      <c r="U69" s="54"/>
      <c r="V69" t="str">
        <f t="shared" si="7"/>
        <v/>
      </c>
      <c r="W69">
        <f t="shared" si="2"/>
        <v>3</v>
      </c>
      <c r="X69" s="37">
        <f t="shared" si="5"/>
        <v>1275184.5530395571</v>
      </c>
      <c r="Y69" s="38">
        <f t="shared" si="6"/>
        <v>0.18098818938760708</v>
      </c>
    </row>
    <row r="70" spans="2:25" x14ac:dyDescent="0.15">
      <c r="B70" s="47">
        <v>62</v>
      </c>
      <c r="C70" s="49">
        <f t="shared" si="0"/>
        <v>1013059.4733603862</v>
      </c>
      <c r="D70" s="49"/>
      <c r="E70" s="47"/>
      <c r="F70" s="8">
        <v>43719</v>
      </c>
      <c r="G70" s="47" t="s">
        <v>3</v>
      </c>
      <c r="H70" s="50">
        <v>78.209999999999994</v>
      </c>
      <c r="I70" s="50"/>
      <c r="J70" s="47">
        <v>9</v>
      </c>
      <c r="K70" s="51">
        <f t="shared" si="3"/>
        <v>30391.784200811584</v>
      </c>
      <c r="L70" s="52"/>
      <c r="M70" s="6">
        <f>IF(J70="","",(K70/J70)/LOOKUP(RIGHT($D$2,3),定数!$A$6:$A$13,定数!$B$6:$B$13))</f>
        <v>33.768649112012874</v>
      </c>
      <c r="N70" s="47"/>
      <c r="O70" s="8">
        <v>43719</v>
      </c>
      <c r="P70" s="50">
        <v>78.09</v>
      </c>
      <c r="Q70" s="50"/>
      <c r="R70" s="53">
        <f>IF(P70="","",T70*M70*LOOKUP(RIGHT($D$2,3),定数!$A$6:$A$13,定数!$B$6:$B$13))</f>
        <v>40522.378934412183</v>
      </c>
      <c r="S70" s="53"/>
      <c r="T70" s="54">
        <f t="shared" si="4"/>
        <v>11.999999999999034</v>
      </c>
      <c r="U70" s="54"/>
      <c r="V70" t="str">
        <f t="shared" si="7"/>
        <v/>
      </c>
      <c r="W70">
        <f t="shared" si="2"/>
        <v>0</v>
      </c>
      <c r="X70" s="37">
        <f t="shared" si="5"/>
        <v>1275184.5530395571</v>
      </c>
      <c r="Y70" s="38">
        <f t="shared" si="6"/>
        <v>0.20555854370597881</v>
      </c>
    </row>
    <row r="71" spans="2:25" x14ac:dyDescent="0.15">
      <c r="B71" s="47">
        <v>63</v>
      </c>
      <c r="C71" s="49">
        <f t="shared" si="0"/>
        <v>1053581.8522947985</v>
      </c>
      <c r="D71" s="49"/>
      <c r="E71" s="47"/>
      <c r="F71" s="8">
        <v>43720</v>
      </c>
      <c r="G71" s="47" t="s">
        <v>3</v>
      </c>
      <c r="H71" s="50">
        <v>77.81</v>
      </c>
      <c r="I71" s="50"/>
      <c r="J71" s="47">
        <v>16</v>
      </c>
      <c r="K71" s="51">
        <f t="shared" si="3"/>
        <v>31607.455568843954</v>
      </c>
      <c r="L71" s="52"/>
      <c r="M71" s="6">
        <f>IF(J71="","",(K71/J71)/LOOKUP(RIGHT($D$2,3),定数!$A$6:$A$13,定数!$B$6:$B$13))</f>
        <v>19.754659730527472</v>
      </c>
      <c r="N71" s="47"/>
      <c r="O71" s="8">
        <v>43721</v>
      </c>
      <c r="P71" s="50">
        <v>77.55</v>
      </c>
      <c r="Q71" s="50"/>
      <c r="R71" s="53">
        <f>IF(P71="","",T71*M71*LOOKUP(RIGHT($D$2,3),定数!$A$6:$A$13,定数!$B$6:$B$13))</f>
        <v>51362.115299372439</v>
      </c>
      <c r="S71" s="53"/>
      <c r="T71" s="54">
        <f t="shared" si="4"/>
        <v>26.000000000000512</v>
      </c>
      <c r="U71" s="54"/>
      <c r="V71" t="str">
        <f t="shared" si="7"/>
        <v/>
      </c>
      <c r="W71">
        <f t="shared" si="2"/>
        <v>0</v>
      </c>
      <c r="X71" s="37">
        <f t="shared" si="5"/>
        <v>1275184.5530395571</v>
      </c>
      <c r="Y71" s="38">
        <f t="shared" si="6"/>
        <v>0.17378088545422044</v>
      </c>
    </row>
    <row r="72" spans="2:25" x14ac:dyDescent="0.15">
      <c r="B72" s="47">
        <v>64</v>
      </c>
      <c r="C72" s="49">
        <f t="shared" si="0"/>
        <v>1104943.9675941709</v>
      </c>
      <c r="D72" s="49"/>
      <c r="E72" s="47"/>
      <c r="F72" s="8">
        <v>43729</v>
      </c>
      <c r="G72" s="47" t="s">
        <v>3</v>
      </c>
      <c r="H72" s="50">
        <v>78.11</v>
      </c>
      <c r="I72" s="50"/>
      <c r="J72" s="47">
        <v>18</v>
      </c>
      <c r="K72" s="51">
        <f t="shared" si="3"/>
        <v>33148.319027825128</v>
      </c>
      <c r="L72" s="52"/>
      <c r="M72" s="6">
        <f>IF(J72="","",(K72/J72)/LOOKUP(RIGHT($D$2,3),定数!$A$6:$A$13,定数!$B$6:$B$13))</f>
        <v>18.415732793236181</v>
      </c>
      <c r="N72" s="47"/>
      <c r="O72" s="8">
        <v>43732</v>
      </c>
      <c r="P72" s="50">
        <v>77.8</v>
      </c>
      <c r="Q72" s="50"/>
      <c r="R72" s="53">
        <f>IF(P72="","",T72*M72*LOOKUP(RIGHT($D$2,3),定数!$A$6:$A$13,定数!$B$6:$B$13))</f>
        <v>57088.77165903258</v>
      </c>
      <c r="S72" s="53"/>
      <c r="T72" s="54">
        <f t="shared" si="4"/>
        <v>31.000000000000227</v>
      </c>
      <c r="U72" s="54"/>
      <c r="V72" t="str">
        <f t="shared" si="7"/>
        <v/>
      </c>
      <c r="W72">
        <f t="shared" si="2"/>
        <v>0</v>
      </c>
      <c r="X72" s="37">
        <f t="shared" si="5"/>
        <v>1275184.5530395571</v>
      </c>
      <c r="Y72" s="38">
        <f t="shared" si="6"/>
        <v>0.13350270362011285</v>
      </c>
    </row>
    <row r="73" spans="2:25" x14ac:dyDescent="0.15">
      <c r="B73" s="47">
        <v>65</v>
      </c>
      <c r="C73" s="49">
        <f t="shared" si="0"/>
        <v>1162032.7392532036</v>
      </c>
      <c r="D73" s="49"/>
      <c r="E73" s="47"/>
      <c r="F73" s="8">
        <v>43735</v>
      </c>
      <c r="G73" s="47" t="s">
        <v>3</v>
      </c>
      <c r="H73" s="50">
        <v>77.569999999999993</v>
      </c>
      <c r="I73" s="50"/>
      <c r="J73" s="47">
        <v>12</v>
      </c>
      <c r="K73" s="51">
        <f t="shared" si="3"/>
        <v>34860.98217759611</v>
      </c>
      <c r="L73" s="52"/>
      <c r="M73" s="6">
        <f>IF(J73="","",(K73/J73)/LOOKUP(RIGHT($D$2,3),定数!$A$6:$A$13,定数!$B$6:$B$13))</f>
        <v>29.050818481330094</v>
      </c>
      <c r="N73" s="47"/>
      <c r="O73" s="8">
        <v>43736</v>
      </c>
      <c r="P73" s="50">
        <v>77.69</v>
      </c>
      <c r="Q73" s="50"/>
      <c r="R73" s="53">
        <f>IF(P73="","",T73*M73*LOOKUP(RIGHT($D$2,3),定数!$A$6:$A$13,定数!$B$6:$B$13))</f>
        <v>-34860.982177597434</v>
      </c>
      <c r="S73" s="53"/>
      <c r="T73" s="54">
        <f t="shared" si="4"/>
        <v>-12.000000000000455</v>
      </c>
      <c r="U73" s="54"/>
      <c r="V73" t="str">
        <f t="shared" si="7"/>
        <v/>
      </c>
      <c r="W73">
        <f t="shared" si="2"/>
        <v>1</v>
      </c>
      <c r="X73" s="37">
        <f t="shared" si="5"/>
        <v>1275184.5530395571</v>
      </c>
      <c r="Y73" s="38">
        <f t="shared" si="6"/>
        <v>8.8733676640485037E-2</v>
      </c>
    </row>
    <row r="74" spans="2:25" x14ac:dyDescent="0.15">
      <c r="B74" s="47">
        <v>66</v>
      </c>
      <c r="C74" s="49">
        <f t="shared" ref="C74:C108" si="8">IF(R73="","",C73+R73)</f>
        <v>1127171.7570756061</v>
      </c>
      <c r="D74" s="49"/>
      <c r="E74" s="47"/>
      <c r="F74" s="8">
        <v>43753</v>
      </c>
      <c r="G74" s="47" t="s">
        <v>4</v>
      </c>
      <c r="H74" s="50">
        <v>78.510000000000005</v>
      </c>
      <c r="I74" s="50"/>
      <c r="J74" s="47">
        <v>19</v>
      </c>
      <c r="K74" s="51">
        <f t="shared" si="3"/>
        <v>33815.15271226818</v>
      </c>
      <c r="L74" s="52"/>
      <c r="M74" s="6">
        <f>IF(J74="","",(K74/J74)/LOOKUP(RIGHT($D$2,3),定数!$A$6:$A$13,定数!$B$6:$B$13))</f>
        <v>17.79744879593062</v>
      </c>
      <c r="N74" s="47"/>
      <c r="O74" s="8">
        <v>43753</v>
      </c>
      <c r="P74" s="50">
        <v>78.849999999999994</v>
      </c>
      <c r="Q74" s="50"/>
      <c r="R74" s="53">
        <f>IF(P74="","",T74*M74*LOOKUP(RIGHT($D$2,3),定数!$A$6:$A$13,定数!$B$6:$B$13))</f>
        <v>60511.325906162187</v>
      </c>
      <c r="S74" s="53"/>
      <c r="T74" s="54">
        <f t="shared" si="4"/>
        <v>33.99999999999892</v>
      </c>
      <c r="U74" s="54"/>
      <c r="V74" t="str">
        <f t="shared" si="7"/>
        <v/>
      </c>
      <c r="W74">
        <f t="shared" si="7"/>
        <v>0</v>
      </c>
      <c r="X74" s="37">
        <f t="shared" si="5"/>
        <v>1275184.5530395571</v>
      </c>
      <c r="Y74" s="38">
        <f t="shared" si="6"/>
        <v>0.11607166634127153</v>
      </c>
    </row>
    <row r="75" spans="2:25" x14ac:dyDescent="0.15">
      <c r="B75" s="47">
        <v>67</v>
      </c>
      <c r="C75" s="49">
        <f t="shared" si="8"/>
        <v>1187683.0829817683</v>
      </c>
      <c r="D75" s="49"/>
      <c r="E75" s="47"/>
      <c r="F75" s="8">
        <v>43793</v>
      </c>
      <c r="G75" s="47" t="s">
        <v>4</v>
      </c>
      <c r="H75" s="50">
        <v>79.849999999999994</v>
      </c>
      <c r="I75" s="50"/>
      <c r="J75" s="47">
        <v>14</v>
      </c>
      <c r="K75" s="51">
        <f t="shared" ref="K75:K108" si="9">IF(J75="","",C75*0.03)</f>
        <v>35630.492489453049</v>
      </c>
      <c r="L75" s="52"/>
      <c r="M75" s="6">
        <f>IF(J75="","",(K75/J75)/LOOKUP(RIGHT($D$2,3),定数!$A$6:$A$13,定数!$B$6:$B$13))</f>
        <v>25.450351778180746</v>
      </c>
      <c r="N75" s="47"/>
      <c r="O75" s="8">
        <v>43794</v>
      </c>
      <c r="P75" s="50">
        <v>80.08</v>
      </c>
      <c r="Q75" s="50"/>
      <c r="R75" s="53">
        <f>IF(P75="","",T75*M75*LOOKUP(RIGHT($D$2,3),定数!$A$6:$A$13,定数!$B$6:$B$13))</f>
        <v>58535.809089816721</v>
      </c>
      <c r="S75" s="53"/>
      <c r="T75" s="54">
        <f t="shared" si="4"/>
        <v>23.000000000000398</v>
      </c>
      <c r="U75" s="54"/>
      <c r="V75" t="str">
        <f t="shared" ref="V75:W90" si="10">IF(S75&lt;&gt;"",IF(S75&lt;0,1+V74,0),"")</f>
        <v/>
      </c>
      <c r="W75">
        <f t="shared" si="10"/>
        <v>0</v>
      </c>
      <c r="X75" s="37">
        <f t="shared" si="5"/>
        <v>1275184.5530395571</v>
      </c>
      <c r="Y75" s="38">
        <f t="shared" si="6"/>
        <v>6.8618671586962332E-2</v>
      </c>
    </row>
    <row r="76" spans="2:25" x14ac:dyDescent="0.15">
      <c r="B76" s="47">
        <v>68</v>
      </c>
      <c r="C76" s="49">
        <f t="shared" si="8"/>
        <v>1246218.8920715849</v>
      </c>
      <c r="D76" s="49"/>
      <c r="E76" s="47"/>
      <c r="F76" s="8">
        <v>43783</v>
      </c>
      <c r="G76" s="47" t="s">
        <v>4</v>
      </c>
      <c r="H76" s="50">
        <v>79.53</v>
      </c>
      <c r="I76" s="50"/>
      <c r="J76" s="47">
        <v>15</v>
      </c>
      <c r="K76" s="51">
        <f t="shared" si="9"/>
        <v>37386.566762147544</v>
      </c>
      <c r="L76" s="52"/>
      <c r="M76" s="6">
        <f>IF(J76="","",(K76/J76)/LOOKUP(RIGHT($D$2,3),定数!$A$6:$A$13,定数!$B$6:$B$13))</f>
        <v>24.924377841431696</v>
      </c>
      <c r="N76" s="47"/>
      <c r="O76" s="8">
        <v>43783</v>
      </c>
      <c r="P76" s="50">
        <v>79.790000000000006</v>
      </c>
      <c r="Q76" s="50"/>
      <c r="R76" s="53">
        <f>IF(P76="","",T76*M76*LOOKUP(RIGHT($D$2,3),定数!$A$6:$A$13,定数!$B$6:$B$13))</f>
        <v>64803.382387723686</v>
      </c>
      <c r="S76" s="53"/>
      <c r="T76" s="54">
        <f t="shared" ref="T76:T108" si="11">IF(P76="","",IF(G76="買",(P76-H76),(H76-P76))*IF(RIGHT($D$2,3)="JPY",100,10000))</f>
        <v>26.000000000000512</v>
      </c>
      <c r="U76" s="54"/>
      <c r="V76" t="str">
        <f t="shared" si="10"/>
        <v/>
      </c>
      <c r="W76">
        <f t="shared" si="10"/>
        <v>0</v>
      </c>
      <c r="X76" s="37">
        <f t="shared" ref="X76:X108" si="12">IF(C76&lt;&gt;"",MAX(X75,C76),"")</f>
        <v>1275184.5530395571</v>
      </c>
      <c r="Y76" s="38">
        <f t="shared" ref="Y76:Y108" si="13">IF(X76&lt;&gt;"",1-(C76/X76),"")</f>
        <v>2.271487754374768E-2</v>
      </c>
    </row>
    <row r="77" spans="2:25" x14ac:dyDescent="0.15">
      <c r="B77" s="47">
        <v>69</v>
      </c>
      <c r="C77" s="49">
        <f t="shared" si="8"/>
        <v>1311022.2744593087</v>
      </c>
      <c r="D77" s="49"/>
      <c r="E77" s="47"/>
      <c r="F77" s="8">
        <v>43816</v>
      </c>
      <c r="G77" s="47" t="s">
        <v>4</v>
      </c>
      <c r="H77" s="50">
        <v>83.89</v>
      </c>
      <c r="I77" s="50"/>
      <c r="J77" s="47">
        <v>29</v>
      </c>
      <c r="K77" s="51">
        <f t="shared" si="9"/>
        <v>39330.668233779259</v>
      </c>
      <c r="L77" s="52"/>
      <c r="M77" s="6">
        <f>IF(J77="","",(K77/J77)/LOOKUP(RIGHT($D$2,3),定数!$A$6:$A$13,定数!$B$6:$B$13))</f>
        <v>13.562299390958366</v>
      </c>
      <c r="N77" s="47"/>
      <c r="O77" s="8">
        <v>43817</v>
      </c>
      <c r="P77" s="50">
        <v>84.42</v>
      </c>
      <c r="Q77" s="50"/>
      <c r="R77" s="53">
        <f>IF(P77="","",T77*M77*LOOKUP(RIGHT($D$2,3),定数!$A$6:$A$13,定数!$B$6:$B$13))</f>
        <v>71880.186772079498</v>
      </c>
      <c r="S77" s="53"/>
      <c r="T77" s="54">
        <f t="shared" si="11"/>
        <v>53.000000000000114</v>
      </c>
      <c r="U77" s="54"/>
      <c r="V77" t="str">
        <f t="shared" si="10"/>
        <v/>
      </c>
      <c r="W77">
        <f t="shared" si="10"/>
        <v>0</v>
      </c>
      <c r="X77" s="37">
        <f t="shared" si="12"/>
        <v>1311022.2744593087</v>
      </c>
      <c r="Y77" s="38">
        <f t="shared" si="13"/>
        <v>0</v>
      </c>
    </row>
    <row r="78" spans="2:25" x14ac:dyDescent="0.15">
      <c r="B78" s="47">
        <v>70</v>
      </c>
      <c r="C78" s="49">
        <f t="shared" si="8"/>
        <v>1382902.4612313882</v>
      </c>
      <c r="D78" s="49"/>
      <c r="E78" s="47"/>
      <c r="F78" s="8">
        <v>43827</v>
      </c>
      <c r="G78" s="47" t="s">
        <v>4</v>
      </c>
      <c r="H78" s="50">
        <v>86.14</v>
      </c>
      <c r="I78" s="50"/>
      <c r="J78" s="47">
        <v>17</v>
      </c>
      <c r="K78" s="51">
        <f t="shared" si="9"/>
        <v>41487.073836941643</v>
      </c>
      <c r="L78" s="52"/>
      <c r="M78" s="6">
        <f>IF(J78="","",(K78/J78)/LOOKUP(RIGHT($D$2,3),定数!$A$6:$A$13,定数!$B$6:$B$13))</f>
        <v>24.404161080553909</v>
      </c>
      <c r="N78" s="47"/>
      <c r="O78" s="8">
        <v>43827</v>
      </c>
      <c r="P78" s="50">
        <v>85.97</v>
      </c>
      <c r="Q78" s="50"/>
      <c r="R78" s="53">
        <f>IF(P78="","",T78*M78*LOOKUP(RIGHT($D$2,3),定数!$A$6:$A$13,定数!$B$6:$B$13))</f>
        <v>-41487.073836942065</v>
      </c>
      <c r="S78" s="53"/>
      <c r="T78" s="54">
        <f t="shared" si="11"/>
        <v>-17.000000000000171</v>
      </c>
      <c r="U78" s="54"/>
      <c r="V78" t="str">
        <f t="shared" si="10"/>
        <v/>
      </c>
      <c r="W78">
        <f t="shared" si="10"/>
        <v>1</v>
      </c>
      <c r="X78" s="37">
        <f t="shared" si="12"/>
        <v>1382902.4612313882</v>
      </c>
      <c r="Y78" s="38">
        <f t="shared" si="13"/>
        <v>0</v>
      </c>
    </row>
    <row r="79" spans="2:25" x14ac:dyDescent="0.15">
      <c r="B79" s="47">
        <v>71</v>
      </c>
      <c r="C79" s="49">
        <f t="shared" si="8"/>
        <v>1341415.3873944462</v>
      </c>
      <c r="D79" s="49"/>
      <c r="E79" s="47">
        <v>2013</v>
      </c>
      <c r="F79" s="8">
        <v>43479</v>
      </c>
      <c r="G79" s="47" t="s">
        <v>4</v>
      </c>
      <c r="H79" s="50">
        <v>89.38</v>
      </c>
      <c r="I79" s="50"/>
      <c r="J79" s="47">
        <v>31</v>
      </c>
      <c r="K79" s="51">
        <f t="shared" si="9"/>
        <v>40242.461621833383</v>
      </c>
      <c r="L79" s="52"/>
      <c r="M79" s="6">
        <f>IF(J79="","",(K79/J79)/LOOKUP(RIGHT($D$2,3),定数!$A$6:$A$13,定数!$B$6:$B$13))</f>
        <v>12.981439232849477</v>
      </c>
      <c r="N79" s="47">
        <v>2013</v>
      </c>
      <c r="O79" s="8">
        <v>43479</v>
      </c>
      <c r="P79" s="50">
        <v>89.07</v>
      </c>
      <c r="Q79" s="50"/>
      <c r="R79" s="53">
        <f>IF(P79="","",T79*M79*LOOKUP(RIGHT($D$2,3),定数!$A$6:$A$13,定数!$B$6:$B$13))</f>
        <v>-40242.461621833674</v>
      </c>
      <c r="S79" s="53"/>
      <c r="T79" s="54">
        <f t="shared" si="11"/>
        <v>-31.000000000000227</v>
      </c>
      <c r="U79" s="54"/>
      <c r="V79" t="str">
        <f t="shared" si="10"/>
        <v/>
      </c>
      <c r="W79">
        <f t="shared" si="10"/>
        <v>2</v>
      </c>
      <c r="X79" s="37">
        <f t="shared" si="12"/>
        <v>1382902.4612313882</v>
      </c>
      <c r="Y79" s="38">
        <f t="shared" si="13"/>
        <v>3.0000000000000249E-2</v>
      </c>
    </row>
    <row r="80" spans="2:25" x14ac:dyDescent="0.15">
      <c r="B80" s="47">
        <v>72</v>
      </c>
      <c r="C80" s="49">
        <f t="shared" si="8"/>
        <v>1301172.9257726124</v>
      </c>
      <c r="D80" s="49"/>
      <c r="E80" s="47"/>
      <c r="F80" s="8">
        <v>43503</v>
      </c>
      <c r="G80" s="47" t="s">
        <v>3</v>
      </c>
      <c r="H80" s="50">
        <v>93.56</v>
      </c>
      <c r="I80" s="50"/>
      <c r="J80" s="47">
        <v>36</v>
      </c>
      <c r="K80" s="51">
        <f t="shared" si="9"/>
        <v>39035.187773178375</v>
      </c>
      <c r="L80" s="52"/>
      <c r="M80" s="6">
        <f>IF(J80="","",(K80/J80)/LOOKUP(RIGHT($D$2,3),定数!$A$6:$A$13,定数!$B$6:$B$13))</f>
        <v>10.84310771477177</v>
      </c>
      <c r="N80" s="47"/>
      <c r="O80" s="8">
        <v>43504</v>
      </c>
      <c r="P80" s="50">
        <v>92.89</v>
      </c>
      <c r="Q80" s="50"/>
      <c r="R80" s="53">
        <f>IF(P80="","",T80*M80*LOOKUP(RIGHT($D$2,3),定数!$A$6:$A$13,定数!$B$6:$B$13))</f>
        <v>72648.821688971046</v>
      </c>
      <c r="S80" s="53"/>
      <c r="T80" s="54">
        <f t="shared" si="11"/>
        <v>67.000000000000171</v>
      </c>
      <c r="U80" s="54"/>
      <c r="V80" t="str">
        <f t="shared" si="10"/>
        <v/>
      </c>
      <c r="W80">
        <f t="shared" si="10"/>
        <v>0</v>
      </c>
      <c r="X80" s="37">
        <f t="shared" si="12"/>
        <v>1382902.4612313882</v>
      </c>
      <c r="Y80" s="38">
        <f t="shared" si="13"/>
        <v>5.9100000000000485E-2</v>
      </c>
    </row>
    <row r="81" spans="2:25" x14ac:dyDescent="0.15">
      <c r="B81" s="47">
        <v>73</v>
      </c>
      <c r="C81" s="49">
        <f t="shared" si="8"/>
        <v>1373821.7474615835</v>
      </c>
      <c r="D81" s="49"/>
      <c r="E81" s="47"/>
      <c r="F81" s="8">
        <v>43525</v>
      </c>
      <c r="G81" s="47" t="s">
        <v>4</v>
      </c>
      <c r="H81" s="50">
        <v>92.73</v>
      </c>
      <c r="I81" s="50"/>
      <c r="J81" s="47">
        <v>30</v>
      </c>
      <c r="K81" s="51">
        <f t="shared" si="9"/>
        <v>41214.652423847503</v>
      </c>
      <c r="L81" s="52"/>
      <c r="M81" s="6">
        <f>IF(J81="","",(K81/J81)/LOOKUP(RIGHT($D$2,3),定数!$A$6:$A$13,定数!$B$6:$B$13))</f>
        <v>13.738217474615835</v>
      </c>
      <c r="N81" s="47"/>
      <c r="O81" s="8">
        <v>43525</v>
      </c>
      <c r="P81" s="50">
        <v>93.27</v>
      </c>
      <c r="Q81" s="50"/>
      <c r="R81" s="53">
        <f>IF(P81="","",T81*M81*LOOKUP(RIGHT($D$2,3),定数!$A$6:$A$13,定数!$B$6:$B$13))</f>
        <v>74186.374362924413</v>
      </c>
      <c r="S81" s="53"/>
      <c r="T81" s="54">
        <f t="shared" si="11"/>
        <v>53.999999999999204</v>
      </c>
      <c r="U81" s="54"/>
      <c r="V81" t="str">
        <f t="shared" si="10"/>
        <v/>
      </c>
      <c r="W81">
        <f t="shared" si="10"/>
        <v>0</v>
      </c>
      <c r="X81" s="37">
        <f t="shared" si="12"/>
        <v>1382902.4612313882</v>
      </c>
      <c r="Y81" s="38">
        <f t="shared" si="13"/>
        <v>6.5664166666670187E-3</v>
      </c>
    </row>
    <row r="82" spans="2:25" x14ac:dyDescent="0.15">
      <c r="B82" s="47">
        <v>74</v>
      </c>
      <c r="C82" s="49">
        <f t="shared" si="8"/>
        <v>1448008.1218245078</v>
      </c>
      <c r="D82" s="49"/>
      <c r="E82" s="47"/>
      <c r="F82" s="8">
        <v>43565</v>
      </c>
      <c r="G82" s="47" t="s">
        <v>4</v>
      </c>
      <c r="H82" s="50">
        <v>99.73</v>
      </c>
      <c r="I82" s="50"/>
      <c r="J82" s="47">
        <v>78</v>
      </c>
      <c r="K82" s="51">
        <f t="shared" si="9"/>
        <v>43440.243654735234</v>
      </c>
      <c r="L82" s="52"/>
      <c r="M82" s="6">
        <f>IF(J82="","",(K82/J82)/LOOKUP(RIGHT($D$2,3),定数!$A$6:$A$13,定数!$B$6:$B$13))</f>
        <v>5.569262007017338</v>
      </c>
      <c r="N82" s="47"/>
      <c r="O82" s="8">
        <v>43567</v>
      </c>
      <c r="P82" s="50">
        <v>98.95</v>
      </c>
      <c r="Q82" s="50"/>
      <c r="R82" s="53">
        <f>IF(P82="","",T82*M82*LOOKUP(RIGHT($D$2,3),定数!$A$6:$A$13,定数!$B$6:$B$13))</f>
        <v>-43440.243654735299</v>
      </c>
      <c r="S82" s="53"/>
      <c r="T82" s="54">
        <f t="shared" si="11"/>
        <v>-78.000000000000114</v>
      </c>
      <c r="U82" s="54"/>
      <c r="V82" t="str">
        <f t="shared" si="10"/>
        <v/>
      </c>
      <c r="W82">
        <f t="shared" si="10"/>
        <v>1</v>
      </c>
      <c r="X82" s="37">
        <f t="shared" si="12"/>
        <v>1448008.1218245078</v>
      </c>
      <c r="Y82" s="38">
        <f t="shared" si="13"/>
        <v>0</v>
      </c>
    </row>
    <row r="83" spans="2:25" x14ac:dyDescent="0.15">
      <c r="B83" s="47">
        <v>75</v>
      </c>
      <c r="C83" s="49">
        <f t="shared" si="8"/>
        <v>1404567.8781697724</v>
      </c>
      <c r="D83" s="49"/>
      <c r="E83" s="47"/>
      <c r="F83" s="8">
        <v>43574</v>
      </c>
      <c r="G83" s="47" t="s">
        <v>4</v>
      </c>
      <c r="H83" s="50">
        <v>98.52</v>
      </c>
      <c r="I83" s="50"/>
      <c r="J83" s="47">
        <v>61</v>
      </c>
      <c r="K83" s="51">
        <f t="shared" si="9"/>
        <v>42137.036345093169</v>
      </c>
      <c r="L83" s="52"/>
      <c r="M83" s="6">
        <f>IF(J83="","",(K83/J83)/LOOKUP(RIGHT($D$2,3),定数!$A$6:$A$13,定数!$B$6:$B$13))</f>
        <v>6.9077108762447814</v>
      </c>
      <c r="N83" s="47"/>
      <c r="O83" s="8">
        <v>43574</v>
      </c>
      <c r="P83" s="50">
        <v>99.68</v>
      </c>
      <c r="Q83" s="50"/>
      <c r="R83" s="53">
        <f>IF(P83="","",T83*M83*LOOKUP(RIGHT($D$2,3),定数!$A$6:$A$13,定数!$B$6:$B$13))</f>
        <v>80129.446164440204</v>
      </c>
      <c r="S83" s="53"/>
      <c r="T83" s="54">
        <f t="shared" si="11"/>
        <v>116.00000000000108</v>
      </c>
      <c r="U83" s="54"/>
      <c r="V83" t="str">
        <f t="shared" si="10"/>
        <v/>
      </c>
      <c r="W83">
        <f t="shared" si="10"/>
        <v>0</v>
      </c>
      <c r="X83" s="37">
        <f t="shared" si="12"/>
        <v>1448008.1218245078</v>
      </c>
      <c r="Y83" s="38">
        <f t="shared" si="13"/>
        <v>3.0000000000000138E-2</v>
      </c>
    </row>
    <row r="84" spans="2:25" x14ac:dyDescent="0.15">
      <c r="B84" s="47">
        <v>76</v>
      </c>
      <c r="C84" s="49">
        <f t="shared" si="8"/>
        <v>1484697.3243342126</v>
      </c>
      <c r="D84" s="49"/>
      <c r="E84" s="47"/>
      <c r="F84" s="8">
        <v>43578</v>
      </c>
      <c r="G84" s="47" t="s">
        <v>4</v>
      </c>
      <c r="H84" s="50">
        <v>99.49</v>
      </c>
      <c r="I84" s="50"/>
      <c r="J84" s="47">
        <v>84</v>
      </c>
      <c r="K84" s="51">
        <f t="shared" si="9"/>
        <v>44540.919730026377</v>
      </c>
      <c r="L84" s="52"/>
      <c r="M84" s="6">
        <f>IF(J84="","",(K84/J84)/LOOKUP(RIGHT($D$2,3),定数!$A$6:$A$13,定数!$B$6:$B$13))</f>
        <v>5.3024904440507585</v>
      </c>
      <c r="N84" s="47"/>
      <c r="O84" s="8">
        <v>43580</v>
      </c>
      <c r="P84" s="50">
        <v>98.65</v>
      </c>
      <c r="Q84" s="50"/>
      <c r="R84" s="53">
        <f>IF(P84="","",T84*M84*LOOKUP(RIGHT($D$2,3),定数!$A$6:$A$13,定数!$B$6:$B$13))</f>
        <v>-44540.919730025795</v>
      </c>
      <c r="S84" s="53"/>
      <c r="T84" s="54">
        <f t="shared" si="11"/>
        <v>-83.99999999999892</v>
      </c>
      <c r="U84" s="54"/>
      <c r="V84" t="str">
        <f t="shared" si="10"/>
        <v/>
      </c>
      <c r="W84">
        <f t="shared" si="10"/>
        <v>1</v>
      </c>
      <c r="X84" s="37">
        <f t="shared" si="12"/>
        <v>1484697.3243342126</v>
      </c>
      <c r="Y84" s="38">
        <f t="shared" si="13"/>
        <v>0</v>
      </c>
    </row>
    <row r="85" spans="2:25" x14ac:dyDescent="0.15">
      <c r="B85" s="47">
        <v>77</v>
      </c>
      <c r="C85" s="49">
        <f t="shared" si="8"/>
        <v>1440156.4046041868</v>
      </c>
      <c r="D85" s="49"/>
      <c r="E85" s="47"/>
      <c r="F85" s="8">
        <v>43586</v>
      </c>
      <c r="G85" s="47" t="s">
        <v>3</v>
      </c>
      <c r="H85" s="50">
        <v>97.41</v>
      </c>
      <c r="I85" s="50"/>
      <c r="J85" s="47">
        <v>27</v>
      </c>
      <c r="K85" s="51">
        <f t="shared" si="9"/>
        <v>43204.692138125603</v>
      </c>
      <c r="L85" s="52"/>
      <c r="M85" s="6">
        <f>IF(J85="","",(K85/J85)/LOOKUP(RIGHT($D$2,3),定数!$A$6:$A$13,定数!$B$6:$B$13))</f>
        <v>16.001737828935408</v>
      </c>
      <c r="N85" s="47"/>
      <c r="O85" s="8">
        <v>43587</v>
      </c>
      <c r="P85" s="50">
        <v>97.68</v>
      </c>
      <c r="Q85" s="50"/>
      <c r="R85" s="53">
        <f>IF(P85="","",T85*M85*LOOKUP(RIGHT($D$2,3),定数!$A$6:$A$13,定数!$B$6:$B$13))</f>
        <v>-43204.69213812724</v>
      </c>
      <c r="S85" s="53"/>
      <c r="T85" s="54">
        <f t="shared" si="11"/>
        <v>-27.000000000001023</v>
      </c>
      <c r="U85" s="54"/>
      <c r="V85" t="str">
        <f t="shared" si="10"/>
        <v/>
      </c>
      <c r="W85">
        <f t="shared" si="10"/>
        <v>2</v>
      </c>
      <c r="X85" s="37">
        <f t="shared" si="12"/>
        <v>1484697.3243342126</v>
      </c>
      <c r="Y85" s="38">
        <f t="shared" si="13"/>
        <v>2.9999999999999583E-2</v>
      </c>
    </row>
    <row r="86" spans="2:25" x14ac:dyDescent="0.15">
      <c r="B86" s="47">
        <v>78</v>
      </c>
      <c r="C86" s="49">
        <f t="shared" si="8"/>
        <v>1396951.7124660595</v>
      </c>
      <c r="D86" s="49"/>
      <c r="E86" s="47"/>
      <c r="F86" s="8">
        <v>43602</v>
      </c>
      <c r="G86" s="47" t="s">
        <v>4</v>
      </c>
      <c r="H86" s="50">
        <v>102.64</v>
      </c>
      <c r="I86" s="50"/>
      <c r="J86" s="47">
        <v>28</v>
      </c>
      <c r="K86" s="51">
        <f t="shared" si="9"/>
        <v>41908.551373981783</v>
      </c>
      <c r="L86" s="52"/>
      <c r="M86" s="6">
        <f>IF(J86="","",(K86/J86)/LOOKUP(RIGHT($D$2,3),定数!$A$6:$A$13,定数!$B$6:$B$13))</f>
        <v>14.967339776422065</v>
      </c>
      <c r="N86" s="47"/>
      <c r="O86" s="8">
        <v>43605</v>
      </c>
      <c r="P86" s="50">
        <v>102.26</v>
      </c>
      <c r="Q86" s="50"/>
      <c r="R86" s="53">
        <f>IF(P86="","",T86*M86*LOOKUP(RIGHT($D$2,3),定数!$A$6:$A$13,定数!$B$6:$B$13))</f>
        <v>-56875.891150403164</v>
      </c>
      <c r="S86" s="53"/>
      <c r="T86" s="54">
        <f t="shared" si="11"/>
        <v>-37.999999999999545</v>
      </c>
      <c r="U86" s="54"/>
      <c r="V86" t="str">
        <f t="shared" si="10"/>
        <v/>
      </c>
      <c r="W86">
        <f t="shared" si="10"/>
        <v>3</v>
      </c>
      <c r="X86" s="37">
        <f t="shared" si="12"/>
        <v>1484697.3243342126</v>
      </c>
      <c r="Y86" s="38">
        <f t="shared" si="13"/>
        <v>5.9100000000000708E-2</v>
      </c>
    </row>
    <row r="87" spans="2:25" x14ac:dyDescent="0.15">
      <c r="B87" s="47">
        <v>79</v>
      </c>
      <c r="C87" s="49">
        <f t="shared" si="8"/>
        <v>1340075.8213156564</v>
      </c>
      <c r="D87" s="49"/>
      <c r="E87" s="47"/>
      <c r="F87" s="8">
        <v>43609</v>
      </c>
      <c r="G87" s="47" t="s">
        <v>3</v>
      </c>
      <c r="H87" s="50">
        <v>101.17</v>
      </c>
      <c r="I87" s="50"/>
      <c r="J87" s="47">
        <v>97</v>
      </c>
      <c r="K87" s="51">
        <f t="shared" si="9"/>
        <v>40202.274639469688</v>
      </c>
      <c r="L87" s="52"/>
      <c r="M87" s="6">
        <f>IF(J87="","",(K87/J87)/LOOKUP(RIGHT($D$2,3),定数!$A$6:$A$13,定数!$B$6:$B$13))</f>
        <v>4.1445643958216172</v>
      </c>
      <c r="N87" s="47"/>
      <c r="O87" s="8">
        <v>43613</v>
      </c>
      <c r="P87" s="50">
        <v>102.14</v>
      </c>
      <c r="Q87" s="50"/>
      <c r="R87" s="53">
        <f>IF(P87="","",T87*M87*LOOKUP(RIGHT($D$2,3),定数!$A$6:$A$13,定数!$B$6:$B$13))</f>
        <v>-40202.274639469644</v>
      </c>
      <c r="S87" s="53"/>
      <c r="T87" s="54">
        <f t="shared" si="11"/>
        <v>-96.999999999999886</v>
      </c>
      <c r="U87" s="54"/>
      <c r="V87" t="str">
        <f t="shared" si="10"/>
        <v/>
      </c>
      <c r="W87">
        <f t="shared" si="10"/>
        <v>4</v>
      </c>
      <c r="X87" s="37">
        <f t="shared" si="12"/>
        <v>1484697.3243342126</v>
      </c>
      <c r="Y87" s="38">
        <f t="shared" si="13"/>
        <v>9.7408071428571663E-2</v>
      </c>
    </row>
    <row r="88" spans="2:25" x14ac:dyDescent="0.15">
      <c r="B88" s="47">
        <v>80</v>
      </c>
      <c r="C88" s="49">
        <f t="shared" si="8"/>
        <v>1299873.5466761868</v>
      </c>
      <c r="D88" s="49"/>
      <c r="E88" s="47"/>
      <c r="F88" s="8">
        <v>43675</v>
      </c>
      <c r="G88" s="47" t="s">
        <v>3</v>
      </c>
      <c r="H88" s="50">
        <v>97.8</v>
      </c>
      <c r="I88" s="50"/>
      <c r="J88" s="47">
        <v>39</v>
      </c>
      <c r="K88" s="51">
        <f t="shared" si="9"/>
        <v>38996.206400285606</v>
      </c>
      <c r="L88" s="52"/>
      <c r="M88" s="6">
        <f>IF(J88="","",(K88/J88)/LOOKUP(RIGHT($D$2,3),定数!$A$6:$A$13,定数!$B$6:$B$13))</f>
        <v>9.9990272821245139</v>
      </c>
      <c r="N88" s="47"/>
      <c r="O88" s="8">
        <v>43675</v>
      </c>
      <c r="P88" s="50">
        <v>98.19</v>
      </c>
      <c r="Q88" s="50"/>
      <c r="R88" s="53">
        <f>IF(P88="","",T88*M88*LOOKUP(RIGHT($D$2,3),定数!$A$6:$A$13,定数!$B$6:$B$13))</f>
        <v>-38996.206400285664</v>
      </c>
      <c r="S88" s="53"/>
      <c r="T88" s="54">
        <f t="shared" si="11"/>
        <v>-39.000000000000057</v>
      </c>
      <c r="U88" s="54"/>
      <c r="V88" t="str">
        <f t="shared" si="10"/>
        <v/>
      </c>
      <c r="W88">
        <f t="shared" si="10"/>
        <v>5</v>
      </c>
      <c r="X88" s="37">
        <f t="shared" si="12"/>
        <v>1484697.3243342126</v>
      </c>
      <c r="Y88" s="38">
        <f t="shared" si="13"/>
        <v>0.12448582928571439</v>
      </c>
    </row>
    <row r="89" spans="2:25" x14ac:dyDescent="0.15">
      <c r="B89" s="47">
        <v>81</v>
      </c>
      <c r="C89" s="49">
        <f t="shared" si="8"/>
        <v>1260877.3402759011</v>
      </c>
      <c r="D89" s="49"/>
      <c r="E89" s="47"/>
      <c r="F89" s="8">
        <v>43688</v>
      </c>
      <c r="G89" s="47" t="s">
        <v>3</v>
      </c>
      <c r="H89" s="50">
        <v>96.12</v>
      </c>
      <c r="I89" s="50"/>
      <c r="J89" s="47">
        <v>38</v>
      </c>
      <c r="K89" s="51">
        <f t="shared" si="9"/>
        <v>37826.320208277029</v>
      </c>
      <c r="L89" s="52"/>
      <c r="M89" s="6">
        <f>IF(J89="","",(K89/J89)/LOOKUP(RIGHT($D$2,3),定数!$A$6:$A$13,定数!$B$6:$B$13))</f>
        <v>9.9542947916518489</v>
      </c>
      <c r="N89" s="47"/>
      <c r="O89" s="8">
        <v>43688</v>
      </c>
      <c r="P89" s="50">
        <v>96.5</v>
      </c>
      <c r="Q89" s="50"/>
      <c r="R89" s="53">
        <f>IF(P89="","",T89*M89*LOOKUP(RIGHT($D$2,3),定数!$A$6:$A$13,定数!$B$6:$B$13))</f>
        <v>-37826.320208276578</v>
      </c>
      <c r="S89" s="53"/>
      <c r="T89" s="54">
        <f t="shared" si="11"/>
        <v>-37.999999999999545</v>
      </c>
      <c r="U89" s="54"/>
      <c r="V89" t="str">
        <f t="shared" si="10"/>
        <v/>
      </c>
      <c r="W89">
        <f t="shared" si="10"/>
        <v>6</v>
      </c>
      <c r="X89" s="37">
        <f t="shared" si="12"/>
        <v>1484697.3243342126</v>
      </c>
      <c r="Y89" s="38">
        <f t="shared" si="13"/>
        <v>0.15075125440714299</v>
      </c>
    </row>
    <row r="90" spans="2:25" x14ac:dyDescent="0.15">
      <c r="B90" s="47">
        <v>82</v>
      </c>
      <c r="C90" s="49">
        <f t="shared" si="8"/>
        <v>1223051.0200676245</v>
      </c>
      <c r="D90" s="49"/>
      <c r="E90" s="47"/>
      <c r="F90" s="8">
        <v>43711</v>
      </c>
      <c r="G90" s="47" t="s">
        <v>4</v>
      </c>
      <c r="H90" s="50">
        <v>99.68</v>
      </c>
      <c r="I90" s="50"/>
      <c r="J90" s="47">
        <v>52</v>
      </c>
      <c r="K90" s="51">
        <f t="shared" si="9"/>
        <v>36691.530602028732</v>
      </c>
      <c r="L90" s="52"/>
      <c r="M90" s="6">
        <f>IF(J90="","",(K90/J90)/LOOKUP(RIGHT($D$2,3),定数!$A$6:$A$13,定数!$B$6:$B$13))</f>
        <v>7.0560635773132176</v>
      </c>
      <c r="N90" s="47"/>
      <c r="O90" s="8">
        <v>43714</v>
      </c>
      <c r="P90" s="50">
        <v>99.16</v>
      </c>
      <c r="Q90" s="50"/>
      <c r="R90" s="53">
        <f>IF(P90="","",T90*M90*LOOKUP(RIGHT($D$2,3),定数!$A$6:$A$13,定数!$B$6:$B$13))</f>
        <v>-36691.530602029459</v>
      </c>
      <c r="S90" s="53"/>
      <c r="T90" s="54">
        <f t="shared" si="11"/>
        <v>-52.000000000001023</v>
      </c>
      <c r="U90" s="54"/>
      <c r="V90" t="str">
        <f t="shared" si="10"/>
        <v/>
      </c>
      <c r="W90">
        <f t="shared" si="10"/>
        <v>7</v>
      </c>
      <c r="X90" s="37">
        <f t="shared" si="12"/>
        <v>1484697.3243342126</v>
      </c>
      <c r="Y90" s="38">
        <f t="shared" si="13"/>
        <v>0.17622871677492846</v>
      </c>
    </row>
    <row r="91" spans="2:25" x14ac:dyDescent="0.15">
      <c r="B91" s="47">
        <v>83</v>
      </c>
      <c r="C91" s="49">
        <f t="shared" si="8"/>
        <v>1186359.489465595</v>
      </c>
      <c r="D91" s="49"/>
      <c r="E91" s="47"/>
      <c r="F91" s="8">
        <v>43732</v>
      </c>
      <c r="G91" s="47" t="s">
        <v>3</v>
      </c>
      <c r="H91" s="50">
        <v>98.72</v>
      </c>
      <c r="I91" s="50"/>
      <c r="J91" s="47">
        <v>29</v>
      </c>
      <c r="K91" s="51">
        <f t="shared" si="9"/>
        <v>35590.784683967846</v>
      </c>
      <c r="L91" s="52"/>
      <c r="M91" s="6">
        <f>IF(J91="","",(K91/J91)/LOOKUP(RIGHT($D$2,3),定数!$A$6:$A$13,定数!$B$6:$B$13))</f>
        <v>12.272684373782015</v>
      </c>
      <c r="N91" s="47"/>
      <c r="O91" s="8">
        <v>43733</v>
      </c>
      <c r="P91" s="50">
        <v>99.01</v>
      </c>
      <c r="Q91" s="50"/>
      <c r="R91" s="53">
        <f>IF(P91="","",T91*M91*LOOKUP(RIGHT($D$2,3),定数!$A$6:$A$13,定数!$B$6:$B$13))</f>
        <v>-35590.78468396861</v>
      </c>
      <c r="S91" s="53"/>
      <c r="T91" s="54">
        <f t="shared" si="11"/>
        <v>-29.000000000000625</v>
      </c>
      <c r="U91" s="54"/>
      <c r="V91" t="str">
        <f t="shared" ref="V91:W106" si="14">IF(S91&lt;&gt;"",IF(S91&lt;0,1+V90,0),"")</f>
        <v/>
      </c>
      <c r="W91">
        <f t="shared" si="14"/>
        <v>8</v>
      </c>
      <c r="X91" s="37">
        <f t="shared" si="12"/>
        <v>1484697.3243342126</v>
      </c>
      <c r="Y91" s="38">
        <f t="shared" si="13"/>
        <v>0.20094185527168118</v>
      </c>
    </row>
    <row r="92" spans="2:25" x14ac:dyDescent="0.15">
      <c r="B92" s="47">
        <v>84</v>
      </c>
      <c r="C92" s="49">
        <f t="shared" si="8"/>
        <v>1150768.7047816264</v>
      </c>
      <c r="D92" s="49"/>
      <c r="E92" s="47"/>
      <c r="F92" s="8">
        <v>43798</v>
      </c>
      <c r="G92" s="47" t="s">
        <v>4</v>
      </c>
      <c r="H92" s="50">
        <v>102.38</v>
      </c>
      <c r="I92" s="50"/>
      <c r="J92" s="47">
        <v>27</v>
      </c>
      <c r="K92" s="51">
        <f t="shared" si="9"/>
        <v>34523.061143448787</v>
      </c>
      <c r="L92" s="52"/>
      <c r="M92" s="6">
        <f>IF(J92="","",(K92/J92)/LOOKUP(RIGHT($D$2,3),定数!$A$6:$A$13,定数!$B$6:$B$13))</f>
        <v>12.78631894201807</v>
      </c>
      <c r="N92" s="47"/>
      <c r="O92" s="8">
        <v>43801</v>
      </c>
      <c r="P92" s="50">
        <v>102.87</v>
      </c>
      <c r="Q92" s="50"/>
      <c r="R92" s="53">
        <f>IF(P92="","",T92*M92*LOOKUP(RIGHT($D$2,3),定数!$A$6:$A$13,定数!$B$6:$B$13))</f>
        <v>62652.962815889703</v>
      </c>
      <c r="S92" s="53"/>
      <c r="T92" s="54">
        <f t="shared" si="11"/>
        <v>49.000000000000909</v>
      </c>
      <c r="U92" s="54"/>
      <c r="V92" t="str">
        <f t="shared" si="14"/>
        <v/>
      </c>
      <c r="W92">
        <f t="shared" si="14"/>
        <v>0</v>
      </c>
      <c r="X92" s="37">
        <f t="shared" si="12"/>
        <v>1484697.3243342126</v>
      </c>
      <c r="Y92" s="38">
        <f t="shared" si="13"/>
        <v>0.22491359961353119</v>
      </c>
    </row>
    <row r="93" spans="2:25" x14ac:dyDescent="0.15">
      <c r="B93" s="47">
        <v>85</v>
      </c>
      <c r="C93" s="49">
        <f t="shared" si="8"/>
        <v>1213421.667597516</v>
      </c>
      <c r="D93" s="49"/>
      <c r="E93" s="47">
        <v>2014</v>
      </c>
      <c r="F93" s="8">
        <v>43475</v>
      </c>
      <c r="G93" s="47" t="s">
        <v>4</v>
      </c>
      <c r="H93" s="50">
        <v>104.97</v>
      </c>
      <c r="I93" s="50"/>
      <c r="J93" s="47">
        <v>18</v>
      </c>
      <c r="K93" s="51">
        <f t="shared" si="9"/>
        <v>36402.650027925476</v>
      </c>
      <c r="L93" s="52"/>
      <c r="M93" s="6">
        <f>IF(J93="","",(K93/J93)/LOOKUP(RIGHT($D$2,3),定数!$A$6:$A$13,定数!$B$6:$B$13))</f>
        <v>20.223694459958597</v>
      </c>
      <c r="N93" s="47">
        <v>2014</v>
      </c>
      <c r="O93" s="8">
        <v>43475</v>
      </c>
      <c r="P93" s="50">
        <v>105.27</v>
      </c>
      <c r="Q93" s="50"/>
      <c r="R93" s="53">
        <f>IF(P93="","",T93*M93*LOOKUP(RIGHT($D$2,3),定数!$A$6:$A$13,定数!$B$6:$B$13))</f>
        <v>60671.083379875221</v>
      </c>
      <c r="S93" s="53"/>
      <c r="T93" s="54">
        <f t="shared" si="11"/>
        <v>29.999999999999716</v>
      </c>
      <c r="U93" s="54"/>
      <c r="V93" t="str">
        <f t="shared" si="14"/>
        <v/>
      </c>
      <c r="W93">
        <f t="shared" si="14"/>
        <v>0</v>
      </c>
      <c r="X93" s="37">
        <f t="shared" si="12"/>
        <v>1484697.3243342126</v>
      </c>
      <c r="Y93" s="38">
        <f t="shared" si="13"/>
        <v>0.18271445114804497</v>
      </c>
    </row>
    <row r="94" spans="2:25" x14ac:dyDescent="0.15">
      <c r="B94" s="47">
        <v>86</v>
      </c>
      <c r="C94" s="49">
        <f t="shared" si="8"/>
        <v>1274092.7509773911</v>
      </c>
      <c r="D94" s="49"/>
      <c r="E94" s="47"/>
      <c r="F94" s="8">
        <v>43509</v>
      </c>
      <c r="G94" s="47" t="s">
        <v>3</v>
      </c>
      <c r="H94" s="50">
        <v>102.14</v>
      </c>
      <c r="I94" s="50"/>
      <c r="J94" s="47">
        <v>27</v>
      </c>
      <c r="K94" s="51">
        <f t="shared" si="9"/>
        <v>38222.782529321732</v>
      </c>
      <c r="L94" s="52"/>
      <c r="M94" s="6">
        <f>IF(J94="","",(K94/J94)/LOOKUP(RIGHT($D$2,3),定数!$A$6:$A$13,定数!$B$6:$B$13))</f>
        <v>14.15658612197101</v>
      </c>
      <c r="N94" s="47"/>
      <c r="O94" s="8">
        <v>43510</v>
      </c>
      <c r="P94" s="50">
        <v>101.64</v>
      </c>
      <c r="Q94" s="50"/>
      <c r="R94" s="53">
        <f>IF(P94="","",T94*M94*LOOKUP(RIGHT($D$2,3),定数!$A$6:$A$13,定数!$B$6:$B$13))</f>
        <v>70782.930609855059</v>
      </c>
      <c r="S94" s="53"/>
      <c r="T94" s="54">
        <f t="shared" si="11"/>
        <v>50</v>
      </c>
      <c r="U94" s="54"/>
      <c r="V94" t="str">
        <f t="shared" si="14"/>
        <v/>
      </c>
      <c r="W94">
        <f t="shared" si="14"/>
        <v>0</v>
      </c>
      <c r="X94" s="37">
        <f t="shared" si="12"/>
        <v>1484697.3243342126</v>
      </c>
      <c r="Y94" s="38">
        <f t="shared" si="13"/>
        <v>0.14185017370544772</v>
      </c>
    </row>
    <row r="95" spans="2:25" x14ac:dyDescent="0.15">
      <c r="B95" s="47">
        <v>87</v>
      </c>
      <c r="C95" s="49">
        <f t="shared" si="8"/>
        <v>1344875.6815872462</v>
      </c>
      <c r="D95" s="49"/>
      <c r="E95" s="47"/>
      <c r="F95" s="8">
        <v>43534</v>
      </c>
      <c r="G95" s="47" t="s">
        <v>4</v>
      </c>
      <c r="H95" s="50">
        <v>103.4</v>
      </c>
      <c r="I95" s="50"/>
      <c r="J95" s="47">
        <v>26</v>
      </c>
      <c r="K95" s="51">
        <f t="shared" si="9"/>
        <v>40346.270447617389</v>
      </c>
      <c r="L95" s="52"/>
      <c r="M95" s="6">
        <f>IF(J95="","",(K95/J95)/LOOKUP(RIGHT($D$2,3),定数!$A$6:$A$13,定数!$B$6:$B$13))</f>
        <v>15.517796326006687</v>
      </c>
      <c r="N95" s="47"/>
      <c r="O95" s="8">
        <v>43535</v>
      </c>
      <c r="P95" s="50">
        <v>103.14</v>
      </c>
      <c r="Q95" s="50"/>
      <c r="R95" s="53">
        <f>IF(P95="","",T95*M95*LOOKUP(RIGHT($D$2,3),定数!$A$6:$A$13,定数!$B$6:$B$13))</f>
        <v>-40346.270447618175</v>
      </c>
      <c r="S95" s="53"/>
      <c r="T95" s="54">
        <f t="shared" si="11"/>
        <v>-26.000000000000512</v>
      </c>
      <c r="U95" s="54"/>
      <c r="V95" t="str">
        <f t="shared" si="14"/>
        <v/>
      </c>
      <c r="W95">
        <f t="shared" si="14"/>
        <v>1</v>
      </c>
      <c r="X95" s="37">
        <f t="shared" si="12"/>
        <v>1484697.3243342126</v>
      </c>
      <c r="Y95" s="38">
        <f t="shared" si="13"/>
        <v>9.4175183355750258E-2</v>
      </c>
    </row>
    <row r="96" spans="2:25" x14ac:dyDescent="0.15">
      <c r="B96" s="47">
        <v>88</v>
      </c>
      <c r="C96" s="49">
        <f t="shared" si="8"/>
        <v>1304529.4111396282</v>
      </c>
      <c r="D96" s="49"/>
      <c r="E96" s="47"/>
      <c r="F96" s="8">
        <v>43573</v>
      </c>
      <c r="G96" s="47" t="s">
        <v>4</v>
      </c>
      <c r="H96" s="50">
        <v>102.47</v>
      </c>
      <c r="I96" s="50"/>
      <c r="J96" s="47">
        <v>27</v>
      </c>
      <c r="K96" s="51">
        <f t="shared" si="9"/>
        <v>39135.882334188842</v>
      </c>
      <c r="L96" s="52"/>
      <c r="M96" s="6">
        <f>IF(J96="","",(K96/J96)/LOOKUP(RIGHT($D$2,3),定数!$A$6:$A$13,定数!$B$6:$B$13))</f>
        <v>14.494771234884757</v>
      </c>
      <c r="N96" s="47"/>
      <c r="O96" s="8">
        <v>43578</v>
      </c>
      <c r="P96" s="50">
        <v>102.2</v>
      </c>
      <c r="Q96" s="50"/>
      <c r="R96" s="53">
        <f>IF(P96="","",T96*M96*LOOKUP(RIGHT($D$2,3),定数!$A$6:$A$13,定数!$B$6:$B$13))</f>
        <v>-39135.882334188267</v>
      </c>
      <c r="S96" s="53"/>
      <c r="T96" s="54">
        <f t="shared" si="11"/>
        <v>-26.999999999999602</v>
      </c>
      <c r="U96" s="54"/>
      <c r="V96" t="str">
        <f t="shared" si="14"/>
        <v/>
      </c>
      <c r="W96">
        <f t="shared" si="14"/>
        <v>2</v>
      </c>
      <c r="X96" s="37">
        <f t="shared" si="12"/>
        <v>1484697.3243342126</v>
      </c>
      <c r="Y96" s="38">
        <f t="shared" si="13"/>
        <v>0.12134992785507825</v>
      </c>
    </row>
    <row r="97" spans="2:25" x14ac:dyDescent="0.15">
      <c r="B97" s="47">
        <v>89</v>
      </c>
      <c r="C97" s="49">
        <f t="shared" si="8"/>
        <v>1265393.5288054398</v>
      </c>
      <c r="D97" s="49"/>
      <c r="E97" s="47"/>
      <c r="F97" s="8">
        <v>43634</v>
      </c>
      <c r="G97" s="47" t="s">
        <v>4</v>
      </c>
      <c r="H97" s="50">
        <v>102.23</v>
      </c>
      <c r="I97" s="50"/>
      <c r="J97" s="47">
        <v>19</v>
      </c>
      <c r="K97" s="51">
        <f t="shared" si="9"/>
        <v>37961.805864163194</v>
      </c>
      <c r="L97" s="52"/>
      <c r="M97" s="6">
        <f>IF(J97="","",(K97/J97)/LOOKUP(RIGHT($D$2,3),定数!$A$6:$A$13,定数!$B$6:$B$13))</f>
        <v>19.979897823243785</v>
      </c>
      <c r="N97" s="47"/>
      <c r="O97" s="8">
        <v>43634</v>
      </c>
      <c r="P97" s="50">
        <v>102.04</v>
      </c>
      <c r="Q97" s="50"/>
      <c r="R97" s="53">
        <f>IF(P97="","",T97*M97*LOOKUP(RIGHT($D$2,3),定数!$A$6:$A$13,定数!$B$6:$B$13))</f>
        <v>-37961.805864162736</v>
      </c>
      <c r="S97" s="53"/>
      <c r="T97" s="54">
        <f t="shared" si="11"/>
        <v>-18.999999999999773</v>
      </c>
      <c r="U97" s="54"/>
      <c r="V97" t="str">
        <f t="shared" si="14"/>
        <v/>
      </c>
      <c r="W97">
        <f t="shared" si="14"/>
        <v>3</v>
      </c>
      <c r="X97" s="37">
        <f t="shared" si="12"/>
        <v>1484697.3243342126</v>
      </c>
      <c r="Y97" s="38">
        <f t="shared" si="13"/>
        <v>0.1477094300194256</v>
      </c>
    </row>
    <row r="98" spans="2:25" x14ac:dyDescent="0.15">
      <c r="B98" s="47">
        <v>90</v>
      </c>
      <c r="C98" s="49">
        <f t="shared" si="8"/>
        <v>1227431.7229412771</v>
      </c>
      <c r="D98" s="49"/>
      <c r="E98" s="47"/>
      <c r="F98" s="8">
        <v>43640</v>
      </c>
      <c r="G98" s="47" t="s">
        <v>3</v>
      </c>
      <c r="H98" s="50">
        <v>101.9</v>
      </c>
      <c r="I98" s="50"/>
      <c r="J98" s="47">
        <v>9</v>
      </c>
      <c r="K98" s="51">
        <f t="shared" si="9"/>
        <v>36822.95168823831</v>
      </c>
      <c r="L98" s="52"/>
      <c r="M98" s="6">
        <f>IF(J98="","",(K98/J98)/LOOKUP(RIGHT($D$2,3),定数!$A$6:$A$13,定数!$B$6:$B$13))</f>
        <v>40.914390764709232</v>
      </c>
      <c r="N98" s="47"/>
      <c r="O98" s="8">
        <v>43641</v>
      </c>
      <c r="P98" s="50">
        <v>101.75</v>
      </c>
      <c r="Q98" s="50"/>
      <c r="R98" s="53">
        <f>IF(P98="","",T98*M98*LOOKUP(RIGHT($D$2,3),定数!$A$6:$A$13,定数!$B$6:$B$13))</f>
        <v>61371.586147066169</v>
      </c>
      <c r="S98" s="53"/>
      <c r="T98" s="54">
        <f t="shared" si="11"/>
        <v>15.000000000000568</v>
      </c>
      <c r="U98" s="54"/>
      <c r="V98" t="str">
        <f t="shared" si="14"/>
        <v/>
      </c>
      <c r="W98">
        <f t="shared" si="14"/>
        <v>0</v>
      </c>
      <c r="X98" s="37">
        <f t="shared" si="12"/>
        <v>1484697.3243342126</v>
      </c>
      <c r="Y98" s="38">
        <f t="shared" si="13"/>
        <v>0.17327814711884248</v>
      </c>
    </row>
    <row r="99" spans="2:25" x14ac:dyDescent="0.15">
      <c r="B99" s="47">
        <v>91</v>
      </c>
      <c r="C99" s="49">
        <f t="shared" si="8"/>
        <v>1288803.3090883433</v>
      </c>
      <c r="D99" s="49"/>
      <c r="E99" s="47"/>
      <c r="F99" s="8">
        <v>43657</v>
      </c>
      <c r="G99" s="47" t="s">
        <v>3</v>
      </c>
      <c r="H99" s="50">
        <v>101.28</v>
      </c>
      <c r="I99" s="50"/>
      <c r="J99" s="47">
        <v>10</v>
      </c>
      <c r="K99" s="51">
        <f t="shared" si="9"/>
        <v>38664.099272650295</v>
      </c>
      <c r="L99" s="52"/>
      <c r="M99" s="6">
        <f>IF(J99="","",(K99/J99)/LOOKUP(RIGHT($D$2,3),定数!$A$6:$A$13,定数!$B$6:$B$13))</f>
        <v>38.664099272650297</v>
      </c>
      <c r="N99" s="47"/>
      <c r="O99" s="8">
        <v>43657</v>
      </c>
      <c r="P99" s="50">
        <v>101.38</v>
      </c>
      <c r="Q99" s="50"/>
      <c r="R99" s="53">
        <f>IF(P99="","",T99*M99*LOOKUP(RIGHT($D$2,3),定数!$A$6:$A$13,定数!$B$6:$B$13))</f>
        <v>-38664.099272648098</v>
      </c>
      <c r="S99" s="53"/>
      <c r="T99" s="54">
        <f t="shared" si="11"/>
        <v>-9.9999999999994316</v>
      </c>
      <c r="U99" s="54"/>
      <c r="V99" t="str">
        <f t="shared" si="14"/>
        <v/>
      </c>
      <c r="W99">
        <f t="shared" si="14"/>
        <v>1</v>
      </c>
      <c r="X99" s="37">
        <f t="shared" si="12"/>
        <v>1484697.3243342126</v>
      </c>
      <c r="Y99" s="38">
        <f t="shared" si="13"/>
        <v>0.13194205447478302</v>
      </c>
    </row>
    <row r="100" spans="2:25" x14ac:dyDescent="0.15">
      <c r="B100" s="47">
        <v>92</v>
      </c>
      <c r="C100" s="49">
        <f t="shared" si="8"/>
        <v>1250139.2098156952</v>
      </c>
      <c r="D100" s="49"/>
      <c r="E100" s="47"/>
      <c r="F100" s="8">
        <v>43669</v>
      </c>
      <c r="G100" s="47" t="s">
        <v>4</v>
      </c>
      <c r="H100" s="50">
        <v>101.56</v>
      </c>
      <c r="I100" s="50"/>
      <c r="J100" s="47">
        <v>11</v>
      </c>
      <c r="K100" s="51">
        <f t="shared" si="9"/>
        <v>37504.176294470853</v>
      </c>
      <c r="L100" s="52"/>
      <c r="M100" s="6">
        <f>IF(J100="","",(K100/J100)/LOOKUP(RIGHT($D$2,3),定数!$A$6:$A$13,定数!$B$6:$B$13))</f>
        <v>34.094705722246232</v>
      </c>
      <c r="N100" s="47"/>
      <c r="O100" s="8">
        <v>43670</v>
      </c>
      <c r="P100" s="50">
        <v>101.45</v>
      </c>
      <c r="Q100" s="50"/>
      <c r="R100" s="53">
        <f>IF(P100="","",T100*M100*LOOKUP(RIGHT($D$2,3),定数!$A$6:$A$13,定数!$B$6:$B$13))</f>
        <v>-37504.176294470657</v>
      </c>
      <c r="S100" s="53"/>
      <c r="T100" s="54">
        <f t="shared" si="11"/>
        <v>-10.999999999999943</v>
      </c>
      <c r="U100" s="54"/>
      <c r="V100" t="str">
        <f t="shared" si="14"/>
        <v/>
      </c>
      <c r="W100">
        <f t="shared" si="14"/>
        <v>2</v>
      </c>
      <c r="X100" s="37">
        <f t="shared" si="12"/>
        <v>1484697.3243342126</v>
      </c>
      <c r="Y100" s="38">
        <f t="shared" si="13"/>
        <v>0.1579837928405381</v>
      </c>
    </row>
    <row r="101" spans="2:25" x14ac:dyDescent="0.15">
      <c r="B101" s="47">
        <v>93</v>
      </c>
      <c r="C101" s="49">
        <f t="shared" si="8"/>
        <v>1212635.0335212245</v>
      </c>
      <c r="D101" s="49"/>
      <c r="E101" s="47"/>
      <c r="F101" s="8">
        <v>43671</v>
      </c>
      <c r="G101" s="47" t="s">
        <v>4</v>
      </c>
      <c r="H101" s="50">
        <v>101.85</v>
      </c>
      <c r="I101" s="50"/>
      <c r="J101" s="47">
        <v>14</v>
      </c>
      <c r="K101" s="51">
        <f t="shared" si="9"/>
        <v>36379.051005636735</v>
      </c>
      <c r="L101" s="52"/>
      <c r="M101" s="6">
        <f>IF(J101="","",(K101/J101)/LOOKUP(RIGHT($D$2,3),定数!$A$6:$A$13,定数!$B$6:$B$13))</f>
        <v>25.985036432597667</v>
      </c>
      <c r="N101" s="47"/>
      <c r="O101" s="8">
        <v>43671</v>
      </c>
      <c r="P101" s="50">
        <v>101.71</v>
      </c>
      <c r="Q101" s="50"/>
      <c r="R101" s="53">
        <f>IF(P101="","",T101*M101*LOOKUP(RIGHT($D$2,3),定数!$A$6:$A$13,定数!$B$6:$B$13))</f>
        <v>-36379.05100563688</v>
      </c>
      <c r="S101" s="53"/>
      <c r="T101" s="54">
        <f t="shared" si="11"/>
        <v>-14.000000000000057</v>
      </c>
      <c r="U101" s="54"/>
      <c r="V101" t="str">
        <f t="shared" si="14"/>
        <v/>
      </c>
      <c r="W101">
        <f t="shared" si="14"/>
        <v>3</v>
      </c>
      <c r="X101" s="37">
        <f t="shared" si="12"/>
        <v>1484697.3243342126</v>
      </c>
      <c r="Y101" s="38">
        <f t="shared" si="13"/>
        <v>0.18324427905532181</v>
      </c>
    </row>
    <row r="102" spans="2:25" x14ac:dyDescent="0.15">
      <c r="B102" s="47">
        <v>94</v>
      </c>
      <c r="C102" s="49">
        <f t="shared" si="8"/>
        <v>1176255.9825155877</v>
      </c>
      <c r="D102" s="49"/>
      <c r="E102" s="47"/>
      <c r="F102" s="8">
        <v>43682</v>
      </c>
      <c r="G102" s="47" t="s">
        <v>3</v>
      </c>
      <c r="H102" s="50">
        <v>102.53</v>
      </c>
      <c r="I102" s="50"/>
      <c r="J102" s="47">
        <v>12</v>
      </c>
      <c r="K102" s="51">
        <f t="shared" si="9"/>
        <v>35287.67947546763</v>
      </c>
      <c r="L102" s="52"/>
      <c r="M102" s="6">
        <f>IF(J102="","",(K102/J102)/LOOKUP(RIGHT($D$2,3),定数!$A$6:$A$13,定数!$B$6:$B$13))</f>
        <v>29.406399562889693</v>
      </c>
      <c r="N102" s="47"/>
      <c r="O102" s="8">
        <v>43683</v>
      </c>
      <c r="P102" s="50">
        <v>102.34</v>
      </c>
      <c r="Q102" s="50"/>
      <c r="R102" s="53">
        <f>IF(P102="","",T102*M102*LOOKUP(RIGHT($D$2,3),定数!$A$6:$A$13,定数!$B$6:$B$13))</f>
        <v>55872.159169489751</v>
      </c>
      <c r="S102" s="53"/>
      <c r="T102" s="54">
        <f t="shared" si="11"/>
        <v>18.999999999999773</v>
      </c>
      <c r="U102" s="54"/>
      <c r="V102" t="str">
        <f t="shared" si="14"/>
        <v/>
      </c>
      <c r="W102">
        <f t="shared" si="14"/>
        <v>0</v>
      </c>
      <c r="X102" s="37">
        <f t="shared" si="12"/>
        <v>1484697.3243342126</v>
      </c>
      <c r="Y102" s="38">
        <f t="shared" si="13"/>
        <v>0.20774695068366222</v>
      </c>
    </row>
    <row r="103" spans="2:25" x14ac:dyDescent="0.15">
      <c r="B103" s="47">
        <v>95</v>
      </c>
      <c r="C103" s="49">
        <f t="shared" si="8"/>
        <v>1232128.1416850775</v>
      </c>
      <c r="D103" s="49"/>
      <c r="E103" s="47"/>
      <c r="F103" s="8">
        <v>43690</v>
      </c>
      <c r="G103" s="47" t="s">
        <v>4</v>
      </c>
      <c r="H103" s="50">
        <v>102.33</v>
      </c>
      <c r="I103" s="50"/>
      <c r="J103" s="47">
        <v>12</v>
      </c>
      <c r="K103" s="51">
        <f t="shared" si="9"/>
        <v>36963.84425055232</v>
      </c>
      <c r="L103" s="52"/>
      <c r="M103" s="6">
        <f>IF(J103="","",(K103/J103)/LOOKUP(RIGHT($D$2,3),定数!$A$6:$A$13,定数!$B$6:$B$13))</f>
        <v>30.803203542126933</v>
      </c>
      <c r="N103" s="47"/>
      <c r="O103" s="8">
        <v>43690</v>
      </c>
      <c r="P103" s="50">
        <v>102.51</v>
      </c>
      <c r="Q103" s="50"/>
      <c r="R103" s="53">
        <f>IF(P103="","",T103*M103*LOOKUP(RIGHT($D$2,3),定数!$A$6:$A$13,定数!$B$6:$B$13))</f>
        <v>55445.766375830579</v>
      </c>
      <c r="S103" s="53"/>
      <c r="T103" s="54">
        <f t="shared" si="11"/>
        <v>18.000000000000682</v>
      </c>
      <c r="U103" s="54"/>
      <c r="V103" t="str">
        <f t="shared" si="14"/>
        <v/>
      </c>
      <c r="W103">
        <f t="shared" si="14"/>
        <v>0</v>
      </c>
      <c r="X103" s="37">
        <f t="shared" si="12"/>
        <v>1484697.3243342126</v>
      </c>
      <c r="Y103" s="38">
        <f t="shared" si="13"/>
        <v>0.1701149308411366</v>
      </c>
    </row>
    <row r="104" spans="2:25" x14ac:dyDescent="0.15">
      <c r="B104" s="47">
        <v>96</v>
      </c>
      <c r="C104" s="49">
        <f t="shared" si="8"/>
        <v>1287573.9080609081</v>
      </c>
      <c r="D104" s="49"/>
      <c r="E104" s="47"/>
      <c r="F104" s="8">
        <v>43691</v>
      </c>
      <c r="G104" s="47" t="s">
        <v>4</v>
      </c>
      <c r="H104" s="50">
        <v>102.48</v>
      </c>
      <c r="I104" s="50"/>
      <c r="J104" s="47">
        <v>19</v>
      </c>
      <c r="K104" s="51">
        <f t="shared" si="9"/>
        <v>38627.217241827238</v>
      </c>
      <c r="L104" s="52"/>
      <c r="M104" s="6">
        <f>IF(J104="","",(K104/J104)/LOOKUP(RIGHT($D$2,3),定数!$A$6:$A$13,定数!$B$6:$B$13))</f>
        <v>20.33011433780381</v>
      </c>
      <c r="N104" s="47"/>
      <c r="O104" s="8">
        <v>43692</v>
      </c>
      <c r="P104" s="50">
        <v>102.29</v>
      </c>
      <c r="Q104" s="50"/>
      <c r="R104" s="53">
        <f>IF(P104="","",T104*M104*LOOKUP(RIGHT($D$2,3),定数!$A$6:$A$13,定数!$B$6:$B$13))</f>
        <v>-38627.217241826773</v>
      </c>
      <c r="S104" s="53"/>
      <c r="T104" s="54">
        <f t="shared" si="11"/>
        <v>-18.999999999999773</v>
      </c>
      <c r="U104" s="54"/>
      <c r="V104" t="str">
        <f t="shared" si="14"/>
        <v/>
      </c>
      <c r="W104">
        <f t="shared" si="14"/>
        <v>1</v>
      </c>
      <c r="X104" s="37">
        <f t="shared" si="12"/>
        <v>1484697.3243342126</v>
      </c>
      <c r="Y104" s="38">
        <f t="shared" si="13"/>
        <v>0.13277010272898626</v>
      </c>
    </row>
    <row r="105" spans="2:25" x14ac:dyDescent="0.15">
      <c r="B105" s="47">
        <v>97</v>
      </c>
      <c r="C105" s="49">
        <f t="shared" si="8"/>
        <v>1248946.6908190814</v>
      </c>
      <c r="D105" s="49"/>
      <c r="E105" s="47"/>
      <c r="F105" s="8">
        <v>43732</v>
      </c>
      <c r="G105" s="47" t="s">
        <v>3</v>
      </c>
      <c r="H105" s="50">
        <v>108.53</v>
      </c>
      <c r="I105" s="50"/>
      <c r="J105" s="47">
        <v>26</v>
      </c>
      <c r="K105" s="51">
        <f t="shared" si="9"/>
        <v>37468.400724572442</v>
      </c>
      <c r="L105" s="52"/>
      <c r="M105" s="6">
        <f>IF(J105="","",(K105/J105)/LOOKUP(RIGHT($D$2,3),定数!$A$6:$A$13,定数!$B$6:$B$13))</f>
        <v>14.410923355604787</v>
      </c>
      <c r="N105" s="47"/>
      <c r="O105" s="8">
        <v>43732</v>
      </c>
      <c r="P105" s="50">
        <v>108.79</v>
      </c>
      <c r="Q105" s="50"/>
      <c r="R105" s="53">
        <f>IF(P105="","",T105*M105*LOOKUP(RIGHT($D$2,3),定数!$A$6:$A$13,定数!$B$6:$B$13))</f>
        <v>-37468.400724573185</v>
      </c>
      <c r="S105" s="53"/>
      <c r="T105" s="54">
        <f t="shared" si="11"/>
        <v>-26.000000000000512</v>
      </c>
      <c r="U105" s="54"/>
      <c r="V105" t="str">
        <f t="shared" si="14"/>
        <v/>
      </c>
      <c r="W105">
        <f t="shared" si="14"/>
        <v>2</v>
      </c>
      <c r="X105" s="37">
        <f t="shared" si="12"/>
        <v>1484697.3243342126</v>
      </c>
      <c r="Y105" s="38">
        <f t="shared" si="13"/>
        <v>0.1587869996471164</v>
      </c>
    </row>
    <row r="106" spans="2:25" x14ac:dyDescent="0.15">
      <c r="B106" s="47">
        <v>98</v>
      </c>
      <c r="C106" s="49">
        <f t="shared" si="8"/>
        <v>1211478.2900945081</v>
      </c>
      <c r="D106" s="49"/>
      <c r="E106" s="47"/>
      <c r="F106" s="8">
        <v>43737</v>
      </c>
      <c r="G106" s="47" t="s">
        <v>4</v>
      </c>
      <c r="H106" s="50">
        <v>109.47</v>
      </c>
      <c r="I106" s="50"/>
      <c r="J106" s="47">
        <v>35</v>
      </c>
      <c r="K106" s="51">
        <f t="shared" si="9"/>
        <v>36344.348702835239</v>
      </c>
      <c r="L106" s="52"/>
      <c r="M106" s="6">
        <f>IF(J106="","",(K106/J106)/LOOKUP(RIGHT($D$2,3),定数!$A$6:$A$13,定数!$B$6:$B$13))</f>
        <v>10.384099629381497</v>
      </c>
      <c r="N106" s="47"/>
      <c r="O106" s="8">
        <v>43739</v>
      </c>
      <c r="P106" s="50">
        <v>109.12</v>
      </c>
      <c r="Q106" s="50"/>
      <c r="R106" s="53">
        <f>IF(P106="","",T106*M106*LOOKUP(RIGHT($D$2,3),定数!$A$6:$A$13,定数!$B$6:$B$13))</f>
        <v>-36344.34870283465</v>
      </c>
      <c r="S106" s="53"/>
      <c r="T106" s="54">
        <f t="shared" si="11"/>
        <v>-34.999999999999432</v>
      </c>
      <c r="U106" s="54"/>
      <c r="V106" t="str">
        <f t="shared" si="14"/>
        <v/>
      </c>
      <c r="W106">
        <f t="shared" si="14"/>
        <v>3</v>
      </c>
      <c r="X106" s="37">
        <f t="shared" si="12"/>
        <v>1484697.3243342126</v>
      </c>
      <c r="Y106" s="38">
        <f t="shared" si="13"/>
        <v>0.18402338965770337</v>
      </c>
    </row>
    <row r="107" spans="2:25" x14ac:dyDescent="0.15">
      <c r="B107" s="47">
        <v>99</v>
      </c>
      <c r="C107" s="49">
        <f t="shared" si="8"/>
        <v>1175133.9413916734</v>
      </c>
      <c r="D107" s="49"/>
      <c r="E107" s="47"/>
      <c r="F107" s="8">
        <v>43748</v>
      </c>
      <c r="G107" s="47" t="s">
        <v>3</v>
      </c>
      <c r="H107" s="50">
        <v>107.72</v>
      </c>
      <c r="I107" s="50"/>
      <c r="J107" s="47">
        <v>35</v>
      </c>
      <c r="K107" s="51">
        <f t="shared" si="9"/>
        <v>35254.0182417502</v>
      </c>
      <c r="L107" s="52"/>
      <c r="M107" s="6">
        <f>IF(J107="","",(K107/J107)/LOOKUP(RIGHT($D$2,3),定数!$A$6:$A$13,定数!$B$6:$B$13))</f>
        <v>10.072576640500056</v>
      </c>
      <c r="N107" s="47"/>
      <c r="O107" s="8">
        <v>43750</v>
      </c>
      <c r="P107" s="50">
        <v>107.08</v>
      </c>
      <c r="Q107" s="50"/>
      <c r="R107" s="53">
        <f>IF(P107="","",T107*M107*LOOKUP(RIGHT($D$2,3),定数!$A$6:$A$13,定数!$B$6:$B$13))</f>
        <v>64464.490499200416</v>
      </c>
      <c r="S107" s="53"/>
      <c r="T107" s="54">
        <f t="shared" si="11"/>
        <v>64.000000000000057</v>
      </c>
      <c r="U107" s="54"/>
      <c r="V107" t="str">
        <f>IF(S107&lt;&gt;"",IF(S107&lt;0,1+V106,0),"")</f>
        <v/>
      </c>
      <c r="W107">
        <f>IF(T107&lt;&gt;"",IF(T107&lt;0,1+W106,0),"")</f>
        <v>0</v>
      </c>
      <c r="X107" s="37">
        <f t="shared" si="12"/>
        <v>1484697.3243342126</v>
      </c>
      <c r="Y107" s="38">
        <f t="shared" si="13"/>
        <v>0.208502687967972</v>
      </c>
    </row>
    <row r="108" spans="2:25" x14ac:dyDescent="0.15">
      <c r="B108" s="47">
        <v>100</v>
      </c>
      <c r="C108" s="49">
        <f t="shared" si="8"/>
        <v>1239598.4318908737</v>
      </c>
      <c r="D108" s="49"/>
      <c r="E108" s="47"/>
      <c r="F108" s="8">
        <v>43767</v>
      </c>
      <c r="G108" s="47" t="s">
        <v>4</v>
      </c>
      <c r="H108" s="50">
        <v>108.17</v>
      </c>
      <c r="I108" s="50"/>
      <c r="J108" s="47">
        <v>17</v>
      </c>
      <c r="K108" s="51">
        <f t="shared" si="9"/>
        <v>37187.952956726207</v>
      </c>
      <c r="L108" s="52"/>
      <c r="M108" s="6">
        <f>IF(J108="","",(K108/J108)/LOOKUP(RIGHT($D$2,3),定数!$A$6:$A$13,定数!$B$6:$B$13))</f>
        <v>21.875266445133061</v>
      </c>
      <c r="N108" s="47"/>
      <c r="O108" s="8">
        <v>43767</v>
      </c>
      <c r="P108" s="50">
        <v>108.48</v>
      </c>
      <c r="Q108" s="50"/>
      <c r="R108" s="53">
        <f>IF(P108="","",T108*M108*LOOKUP(RIGHT($D$2,3),定数!$A$6:$A$13,定数!$B$6:$B$13))</f>
        <v>67813.325979912988</v>
      </c>
      <c r="S108" s="53"/>
      <c r="T108" s="54">
        <f t="shared" si="11"/>
        <v>31.000000000000227</v>
      </c>
      <c r="U108" s="54"/>
      <c r="V108" t="str">
        <f>IF(S108&lt;&gt;"",IF(S108&lt;0,1+V107,0),"")</f>
        <v/>
      </c>
      <c r="W108">
        <f>IF(T108&lt;&gt;"",IF(T108&lt;0,1+W107,0),"")</f>
        <v>0</v>
      </c>
      <c r="X108" s="37">
        <f t="shared" si="12"/>
        <v>1484697.3243342126</v>
      </c>
      <c r="Y108" s="38">
        <f t="shared" si="13"/>
        <v>0.16508340685078648</v>
      </c>
    </row>
    <row r="109" spans="2:25" x14ac:dyDescent="0.15">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xr:uid="{9043A484-9CCD-4346-9202-67CB55985862}">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049"/>
  <sheetViews>
    <sheetView topLeftCell="A34" workbookViewId="0">
      <selection activeCell="M293" sqref="M293"/>
    </sheetView>
  </sheetViews>
  <sheetFormatPr defaultRowHeight="14.25" x14ac:dyDescent="0.15"/>
  <cols>
    <col min="1" max="1" width="7.5" style="40" customWidth="1"/>
    <col min="2" max="2" width="8.125" customWidth="1"/>
  </cols>
  <sheetData>
    <row r="1" spans="1:1" x14ac:dyDescent="0.15">
      <c r="A1" s="39">
        <v>1</v>
      </c>
    </row>
    <row r="33" spans="1:1" x14ac:dyDescent="0.15">
      <c r="A33" s="40" t="s">
        <v>61</v>
      </c>
    </row>
    <row r="65" spans="1:1" x14ac:dyDescent="0.15">
      <c r="A65" s="40" t="s">
        <v>62</v>
      </c>
    </row>
    <row r="97" spans="1:1" x14ac:dyDescent="0.15">
      <c r="A97" s="40" t="s">
        <v>63</v>
      </c>
    </row>
    <row r="129" spans="1:1" x14ac:dyDescent="0.15">
      <c r="A129" s="40" t="s">
        <v>64</v>
      </c>
    </row>
    <row r="161" spans="1:1" x14ac:dyDescent="0.15">
      <c r="A161" s="40" t="s">
        <v>65</v>
      </c>
    </row>
    <row r="193" spans="1:1" x14ac:dyDescent="0.15">
      <c r="A193" s="40" t="s">
        <v>66</v>
      </c>
    </row>
    <row r="225" spans="1:1" x14ac:dyDescent="0.15">
      <c r="A225" s="40" t="s">
        <v>67</v>
      </c>
    </row>
    <row r="257" spans="1:1" x14ac:dyDescent="0.15">
      <c r="A257" s="40" t="s">
        <v>154</v>
      </c>
    </row>
    <row r="290" spans="1:1" x14ac:dyDescent="0.15">
      <c r="A290" s="40" t="s">
        <v>68</v>
      </c>
    </row>
    <row r="322" spans="1:1" x14ac:dyDescent="0.15">
      <c r="A322" s="40" t="s">
        <v>69</v>
      </c>
    </row>
    <row r="354" spans="1:1" x14ac:dyDescent="0.15">
      <c r="A354" s="40" t="s">
        <v>70</v>
      </c>
    </row>
    <row r="386" spans="1:1" x14ac:dyDescent="0.15">
      <c r="A386" s="40" t="s">
        <v>71</v>
      </c>
    </row>
    <row r="418" spans="1:1" x14ac:dyDescent="0.15">
      <c r="A418" s="40" t="s">
        <v>72</v>
      </c>
    </row>
    <row r="450" spans="1:1" x14ac:dyDescent="0.15">
      <c r="A450" s="40" t="s">
        <v>73</v>
      </c>
    </row>
    <row r="482" spans="1:1" x14ac:dyDescent="0.15">
      <c r="A482" s="40" t="s">
        <v>74</v>
      </c>
    </row>
    <row r="514" spans="1:1" x14ac:dyDescent="0.15">
      <c r="A514" s="40" t="s">
        <v>75</v>
      </c>
    </row>
    <row r="546" spans="1:1" x14ac:dyDescent="0.15">
      <c r="A546" s="40" t="s">
        <v>76</v>
      </c>
    </row>
    <row r="578" spans="1:1" x14ac:dyDescent="0.15">
      <c r="A578" s="40" t="s">
        <v>77</v>
      </c>
    </row>
    <row r="610" spans="1:1" x14ac:dyDescent="0.15">
      <c r="A610" s="40" t="s">
        <v>78</v>
      </c>
    </row>
    <row r="642" spans="1:1" x14ac:dyDescent="0.15">
      <c r="A642" s="40" t="s">
        <v>79</v>
      </c>
    </row>
    <row r="674" spans="1:1" x14ac:dyDescent="0.15">
      <c r="A674" s="40" t="s">
        <v>80</v>
      </c>
    </row>
    <row r="706" spans="1:1" x14ac:dyDescent="0.15">
      <c r="A706" s="40" t="s">
        <v>81</v>
      </c>
    </row>
    <row r="738" spans="1:1" x14ac:dyDescent="0.15">
      <c r="A738" s="40" t="s">
        <v>82</v>
      </c>
    </row>
    <row r="770" spans="1:1" x14ac:dyDescent="0.15">
      <c r="A770" s="40" t="s">
        <v>83</v>
      </c>
    </row>
    <row r="802" spans="1:1" x14ac:dyDescent="0.15">
      <c r="A802" s="40" t="s">
        <v>84</v>
      </c>
    </row>
    <row r="834" spans="1:1" x14ac:dyDescent="0.15">
      <c r="A834" s="40" t="s">
        <v>85</v>
      </c>
    </row>
    <row r="866" spans="1:1" x14ac:dyDescent="0.15">
      <c r="A866" s="40" t="s">
        <v>86</v>
      </c>
    </row>
    <row r="898" spans="1:1" x14ac:dyDescent="0.15">
      <c r="A898" s="40" t="s">
        <v>87</v>
      </c>
    </row>
    <row r="930" spans="1:1" x14ac:dyDescent="0.15">
      <c r="A930" s="40" t="s">
        <v>88</v>
      </c>
    </row>
    <row r="962" spans="1:1" x14ac:dyDescent="0.15">
      <c r="A962" s="40" t="s">
        <v>89</v>
      </c>
    </row>
    <row r="994" spans="1:1" x14ac:dyDescent="0.15">
      <c r="A994" s="40" t="s">
        <v>90</v>
      </c>
    </row>
    <row r="1026" spans="1:1" x14ac:dyDescent="0.15">
      <c r="A1026" s="40" t="s">
        <v>91</v>
      </c>
    </row>
    <row r="1058" spans="1:1" x14ac:dyDescent="0.15">
      <c r="A1058" s="40" t="s">
        <v>92</v>
      </c>
    </row>
    <row r="1090" spans="1:1" x14ac:dyDescent="0.15">
      <c r="A1090" s="40" t="s">
        <v>93</v>
      </c>
    </row>
    <row r="1122" spans="1:1" x14ac:dyDescent="0.15">
      <c r="A1122" s="40" t="s">
        <v>94</v>
      </c>
    </row>
    <row r="1154" spans="1:1" x14ac:dyDescent="0.15">
      <c r="A1154" s="40" t="s">
        <v>95</v>
      </c>
    </row>
    <row r="1186" spans="1:1" x14ac:dyDescent="0.15">
      <c r="A1186" s="40" t="s">
        <v>96</v>
      </c>
    </row>
    <row r="1218" spans="1:1" x14ac:dyDescent="0.15">
      <c r="A1218" s="40" t="s">
        <v>97</v>
      </c>
    </row>
    <row r="1250" spans="1:1" x14ac:dyDescent="0.15">
      <c r="A1250" s="40" t="s">
        <v>98</v>
      </c>
    </row>
    <row r="1282" spans="1:1" x14ac:dyDescent="0.15">
      <c r="A1282" s="40" t="s">
        <v>99</v>
      </c>
    </row>
    <row r="1314" spans="1:1" x14ac:dyDescent="0.15">
      <c r="A1314" s="40" t="s">
        <v>100</v>
      </c>
    </row>
    <row r="1346" spans="1:1" x14ac:dyDescent="0.15">
      <c r="A1346" s="40" t="s">
        <v>101</v>
      </c>
    </row>
    <row r="1378" spans="1:1" x14ac:dyDescent="0.15">
      <c r="A1378" s="40" t="s">
        <v>102</v>
      </c>
    </row>
    <row r="1410" spans="1:1" x14ac:dyDescent="0.15">
      <c r="A1410" s="40" t="s">
        <v>103</v>
      </c>
    </row>
    <row r="1442" spans="1:1" x14ac:dyDescent="0.15">
      <c r="A1442" s="40" t="s">
        <v>104</v>
      </c>
    </row>
    <row r="1475" spans="1:1" x14ac:dyDescent="0.15">
      <c r="A1475" s="40" t="s">
        <v>105</v>
      </c>
    </row>
    <row r="1507" spans="1:1" x14ac:dyDescent="0.15">
      <c r="A1507" s="40" t="s">
        <v>106</v>
      </c>
    </row>
    <row r="1539" spans="1:1" x14ac:dyDescent="0.15">
      <c r="A1539" s="40" t="s">
        <v>107</v>
      </c>
    </row>
    <row r="1571" spans="1:1" x14ac:dyDescent="0.15">
      <c r="A1571" s="40" t="s">
        <v>108</v>
      </c>
    </row>
    <row r="1603" spans="1:1" x14ac:dyDescent="0.15">
      <c r="A1603" s="40" t="s">
        <v>109</v>
      </c>
    </row>
    <row r="1635" spans="1:1" x14ac:dyDescent="0.15">
      <c r="A1635" s="40" t="s">
        <v>110</v>
      </c>
    </row>
    <row r="1667" spans="1:1" x14ac:dyDescent="0.15">
      <c r="A1667" s="40" t="s">
        <v>111</v>
      </c>
    </row>
    <row r="1699" spans="1:1" x14ac:dyDescent="0.15">
      <c r="A1699" s="40" t="s">
        <v>112</v>
      </c>
    </row>
    <row r="1731" spans="1:1" x14ac:dyDescent="0.15">
      <c r="A1731" s="40" t="s">
        <v>113</v>
      </c>
    </row>
    <row r="1763" spans="1:1" x14ac:dyDescent="0.15">
      <c r="A1763" s="40" t="s">
        <v>114</v>
      </c>
    </row>
    <row r="1795" spans="1:1" x14ac:dyDescent="0.15">
      <c r="A1795" s="40" t="s">
        <v>115</v>
      </c>
    </row>
    <row r="1828" spans="1:1" x14ac:dyDescent="0.15">
      <c r="A1828" s="40" t="s">
        <v>116</v>
      </c>
    </row>
    <row r="1861" spans="1:1" x14ac:dyDescent="0.15">
      <c r="A1861" s="40" t="s">
        <v>117</v>
      </c>
    </row>
    <row r="1894" spans="1:1" x14ac:dyDescent="0.15">
      <c r="A1894" s="40" t="s">
        <v>118</v>
      </c>
    </row>
    <row r="1927" spans="1:1" x14ac:dyDescent="0.15">
      <c r="A1927" s="40" t="s">
        <v>119</v>
      </c>
    </row>
    <row r="1960" spans="1:1" x14ac:dyDescent="0.15">
      <c r="A1960" s="40" t="s">
        <v>120</v>
      </c>
    </row>
    <row r="1993" spans="1:1" x14ac:dyDescent="0.15">
      <c r="A1993" s="40" t="s">
        <v>121</v>
      </c>
    </row>
    <row r="2026" spans="1:1" x14ac:dyDescent="0.15">
      <c r="A2026" s="40" t="s">
        <v>122</v>
      </c>
    </row>
    <row r="2059" spans="1:1" x14ac:dyDescent="0.15">
      <c r="A2059" s="40" t="s">
        <v>123</v>
      </c>
    </row>
    <row r="2092" spans="1:1" x14ac:dyDescent="0.15">
      <c r="A2092" s="40" t="s">
        <v>124</v>
      </c>
    </row>
    <row r="2125" spans="1:1" x14ac:dyDescent="0.15">
      <c r="A2125" s="40" t="s">
        <v>125</v>
      </c>
    </row>
    <row r="2158" spans="1:1" x14ac:dyDescent="0.15">
      <c r="A2158" s="40" t="s">
        <v>126</v>
      </c>
    </row>
    <row r="2191" spans="1:1" x14ac:dyDescent="0.15">
      <c r="A2191" s="40" t="s">
        <v>127</v>
      </c>
    </row>
    <row r="2224" spans="1:1" x14ac:dyDescent="0.15">
      <c r="A2224" s="40" t="s">
        <v>128</v>
      </c>
    </row>
    <row r="2257" spans="1:1" x14ac:dyDescent="0.15">
      <c r="A2257" s="40" t="s">
        <v>129</v>
      </c>
    </row>
    <row r="2290" spans="1:1" x14ac:dyDescent="0.15">
      <c r="A2290" s="40" t="s">
        <v>130</v>
      </c>
    </row>
    <row r="2323" spans="1:1" x14ac:dyDescent="0.15">
      <c r="A2323" s="40" t="s">
        <v>131</v>
      </c>
    </row>
    <row r="2356" spans="1:1" x14ac:dyDescent="0.15">
      <c r="A2356" s="40" t="s">
        <v>132</v>
      </c>
    </row>
    <row r="2389" spans="1:1" x14ac:dyDescent="0.15">
      <c r="A2389" s="40" t="s">
        <v>133</v>
      </c>
    </row>
    <row r="2422" spans="1:1" x14ac:dyDescent="0.15">
      <c r="A2422" s="40" t="s">
        <v>134</v>
      </c>
    </row>
    <row r="2455" spans="1:1" x14ac:dyDescent="0.15">
      <c r="A2455" s="40" t="s">
        <v>135</v>
      </c>
    </row>
    <row r="2488" spans="1:1" x14ac:dyDescent="0.15">
      <c r="A2488" s="40" t="s">
        <v>136</v>
      </c>
    </row>
    <row r="2521" spans="1:1" x14ac:dyDescent="0.15">
      <c r="A2521" s="40" t="s">
        <v>137</v>
      </c>
    </row>
    <row r="2554" spans="1:1" x14ac:dyDescent="0.15">
      <c r="A2554" s="40" t="s">
        <v>138</v>
      </c>
    </row>
    <row r="2587" spans="1:1" x14ac:dyDescent="0.15">
      <c r="A2587" s="40" t="s">
        <v>139</v>
      </c>
    </row>
    <row r="2620" spans="1:1" x14ac:dyDescent="0.15">
      <c r="A2620" s="40" t="s">
        <v>140</v>
      </c>
    </row>
    <row r="2653" spans="1:1" x14ac:dyDescent="0.15">
      <c r="A2653" s="40" t="s">
        <v>141</v>
      </c>
    </row>
    <row r="2686" spans="1:1" x14ac:dyDescent="0.15">
      <c r="A2686" s="40" t="s">
        <v>142</v>
      </c>
    </row>
    <row r="2719" spans="1:1" x14ac:dyDescent="0.15">
      <c r="A2719" s="40" t="s">
        <v>143</v>
      </c>
    </row>
    <row r="2752" spans="1:1" x14ac:dyDescent="0.15">
      <c r="A2752" s="40" t="s">
        <v>144</v>
      </c>
    </row>
    <row r="2785" spans="1:1" x14ac:dyDescent="0.15">
      <c r="A2785" s="40" t="s">
        <v>145</v>
      </c>
    </row>
    <row r="2818" spans="1:1" x14ac:dyDescent="0.15">
      <c r="A2818" s="40" t="s">
        <v>146</v>
      </c>
    </row>
    <row r="2851" spans="1:1" x14ac:dyDescent="0.15">
      <c r="A2851" s="40" t="s">
        <v>147</v>
      </c>
    </row>
    <row r="2884" spans="1:1" x14ac:dyDescent="0.15">
      <c r="A2884" s="40" t="s">
        <v>148</v>
      </c>
    </row>
    <row r="2917" spans="1:1" x14ac:dyDescent="0.15">
      <c r="A2917" s="40" t="s">
        <v>149</v>
      </c>
    </row>
    <row r="2950" spans="1:1" x14ac:dyDescent="0.15">
      <c r="A2950" s="40" t="s">
        <v>150</v>
      </c>
    </row>
    <row r="2983" spans="1:1" x14ac:dyDescent="0.15">
      <c r="A2983" s="40" t="s">
        <v>151</v>
      </c>
    </row>
    <row r="3016" spans="1:1" x14ac:dyDescent="0.15">
      <c r="A3016" s="40" t="s">
        <v>152</v>
      </c>
    </row>
    <row r="3049" spans="1:1" x14ac:dyDescent="0.15">
      <c r="A3049" s="40" t="s">
        <v>153</v>
      </c>
    </row>
  </sheetData>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37"/>
  <sheetViews>
    <sheetView tabSelected="1" topLeftCell="A22" zoomScale="145" zoomScaleNormal="145" zoomScaleSheetLayoutView="100" workbookViewId="0">
      <selection activeCell="H35" sqref="H35"/>
    </sheetView>
  </sheetViews>
  <sheetFormatPr defaultColWidth="9" defaultRowHeight="13.5" x14ac:dyDescent="0.15"/>
  <sheetData>
    <row r="1" spans="1:10" x14ac:dyDescent="0.15">
      <c r="A1" t="s">
        <v>0</v>
      </c>
    </row>
    <row r="2" spans="1:10" x14ac:dyDescent="0.15">
      <c r="A2" s="89" t="s">
        <v>158</v>
      </c>
      <c r="B2" s="90"/>
      <c r="C2" s="90"/>
      <c r="D2" s="90"/>
      <c r="E2" s="90"/>
      <c r="F2" s="90"/>
      <c r="G2" s="90"/>
      <c r="H2" s="90"/>
      <c r="I2" s="90"/>
      <c r="J2" s="90"/>
    </row>
    <row r="3" spans="1:10" x14ac:dyDescent="0.15">
      <c r="A3" s="90"/>
      <c r="B3" s="90"/>
      <c r="C3" s="90"/>
      <c r="D3" s="90"/>
      <c r="E3" s="90"/>
      <c r="F3" s="90"/>
      <c r="G3" s="90"/>
      <c r="H3" s="90"/>
      <c r="I3" s="90"/>
      <c r="J3" s="90"/>
    </row>
    <row r="4" spans="1:10" x14ac:dyDescent="0.15">
      <c r="A4" s="90"/>
      <c r="B4" s="90"/>
      <c r="C4" s="90"/>
      <c r="D4" s="90"/>
      <c r="E4" s="90"/>
      <c r="F4" s="90"/>
      <c r="G4" s="90"/>
      <c r="H4" s="90"/>
      <c r="I4" s="90"/>
      <c r="J4" s="90"/>
    </row>
    <row r="5" spans="1:10" x14ac:dyDescent="0.15">
      <c r="A5" s="90"/>
      <c r="B5" s="90"/>
      <c r="C5" s="90"/>
      <c r="D5" s="90"/>
      <c r="E5" s="90"/>
      <c r="F5" s="90"/>
      <c r="G5" s="90"/>
      <c r="H5" s="90"/>
      <c r="I5" s="90"/>
      <c r="J5" s="90"/>
    </row>
    <row r="6" spans="1:10" x14ac:dyDescent="0.15">
      <c r="A6" s="90"/>
      <c r="B6" s="90"/>
      <c r="C6" s="90"/>
      <c r="D6" s="90"/>
      <c r="E6" s="90"/>
      <c r="F6" s="90"/>
      <c r="G6" s="90"/>
      <c r="H6" s="90"/>
      <c r="I6" s="90"/>
      <c r="J6" s="90"/>
    </row>
    <row r="7" spans="1:10" x14ac:dyDescent="0.15">
      <c r="A7" s="90"/>
      <c r="B7" s="90"/>
      <c r="C7" s="90"/>
      <c r="D7" s="90"/>
      <c r="E7" s="90"/>
      <c r="F7" s="90"/>
      <c r="G7" s="90"/>
      <c r="H7" s="90"/>
      <c r="I7" s="90"/>
      <c r="J7" s="90"/>
    </row>
    <row r="8" spans="1:10" x14ac:dyDescent="0.15">
      <c r="A8" s="90"/>
      <c r="B8" s="90"/>
      <c r="C8" s="90"/>
      <c r="D8" s="90"/>
      <c r="E8" s="90"/>
      <c r="F8" s="90"/>
      <c r="G8" s="90"/>
      <c r="H8" s="90"/>
      <c r="I8" s="90"/>
      <c r="J8" s="90"/>
    </row>
    <row r="9" spans="1:10" x14ac:dyDescent="0.15">
      <c r="A9" s="90"/>
      <c r="B9" s="90"/>
      <c r="C9" s="90"/>
      <c r="D9" s="90"/>
      <c r="E9" s="90"/>
      <c r="F9" s="90"/>
      <c r="G9" s="90"/>
      <c r="H9" s="90"/>
      <c r="I9" s="90"/>
      <c r="J9" s="90"/>
    </row>
    <row r="11" spans="1:10" x14ac:dyDescent="0.15">
      <c r="A11" t="s">
        <v>1</v>
      </c>
    </row>
    <row r="12" spans="1:10" x14ac:dyDescent="0.15">
      <c r="A12" s="91" t="s">
        <v>159</v>
      </c>
      <c r="B12" s="92"/>
      <c r="C12" s="92"/>
      <c r="D12" s="92"/>
      <c r="E12" s="92"/>
      <c r="F12" s="92"/>
      <c r="G12" s="92"/>
      <c r="H12" s="92"/>
      <c r="I12" s="92"/>
      <c r="J12" s="92"/>
    </row>
    <row r="13" spans="1:10" x14ac:dyDescent="0.15">
      <c r="A13" s="92"/>
      <c r="B13" s="92"/>
      <c r="C13" s="92"/>
      <c r="D13" s="92"/>
      <c r="E13" s="92"/>
      <c r="F13" s="92"/>
      <c r="G13" s="92"/>
      <c r="H13" s="92"/>
      <c r="I13" s="92"/>
      <c r="J13" s="92"/>
    </row>
    <row r="14" spans="1:10" x14ac:dyDescent="0.15">
      <c r="A14" s="92"/>
      <c r="B14" s="92"/>
      <c r="C14" s="92"/>
      <c r="D14" s="92"/>
      <c r="E14" s="92"/>
      <c r="F14" s="92"/>
      <c r="G14" s="92"/>
      <c r="H14" s="92"/>
      <c r="I14" s="92"/>
      <c r="J14" s="92"/>
    </row>
    <row r="15" spans="1:10" x14ac:dyDescent="0.15">
      <c r="A15" s="92"/>
      <c r="B15" s="92"/>
      <c r="C15" s="92"/>
      <c r="D15" s="92"/>
      <c r="E15" s="92"/>
      <c r="F15" s="92"/>
      <c r="G15" s="92"/>
      <c r="H15" s="92"/>
      <c r="I15" s="92"/>
      <c r="J15" s="92"/>
    </row>
    <row r="16" spans="1:10" x14ac:dyDescent="0.15">
      <c r="A16" s="92"/>
      <c r="B16" s="92"/>
      <c r="C16" s="92"/>
      <c r="D16" s="92"/>
      <c r="E16" s="92"/>
      <c r="F16" s="92"/>
      <c r="G16" s="92"/>
      <c r="H16" s="92"/>
      <c r="I16" s="92"/>
      <c r="J16" s="92"/>
    </row>
    <row r="17" spans="1:10" x14ac:dyDescent="0.15">
      <c r="A17" s="92"/>
      <c r="B17" s="92"/>
      <c r="C17" s="92"/>
      <c r="D17" s="92"/>
      <c r="E17" s="92"/>
      <c r="F17" s="92"/>
      <c r="G17" s="92"/>
      <c r="H17" s="92"/>
      <c r="I17" s="92"/>
      <c r="J17" s="92"/>
    </row>
    <row r="18" spans="1:10" x14ac:dyDescent="0.15">
      <c r="A18" s="92"/>
      <c r="B18" s="92"/>
      <c r="C18" s="92"/>
      <c r="D18" s="92"/>
      <c r="E18" s="92"/>
      <c r="F18" s="92"/>
      <c r="G18" s="92"/>
      <c r="H18" s="92"/>
      <c r="I18" s="92"/>
      <c r="J18" s="92"/>
    </row>
    <row r="19" spans="1:10" x14ac:dyDescent="0.15">
      <c r="A19" s="92"/>
      <c r="B19" s="92"/>
      <c r="C19" s="92"/>
      <c r="D19" s="92"/>
      <c r="E19" s="92"/>
      <c r="F19" s="92"/>
      <c r="G19" s="92"/>
      <c r="H19" s="92"/>
      <c r="I19" s="92"/>
      <c r="J19" s="92"/>
    </row>
    <row r="21" spans="1:10" x14ac:dyDescent="0.15">
      <c r="A21" t="s">
        <v>2</v>
      </c>
    </row>
    <row r="22" spans="1:10" x14ac:dyDescent="0.15">
      <c r="A22" s="91" t="s">
        <v>160</v>
      </c>
      <c r="B22" s="91"/>
      <c r="C22" s="91"/>
      <c r="D22" s="91"/>
      <c r="E22" s="91"/>
      <c r="F22" s="91"/>
      <c r="G22" s="91"/>
      <c r="H22" s="91"/>
      <c r="I22" s="91"/>
      <c r="J22" s="91"/>
    </row>
    <row r="23" spans="1:10" x14ac:dyDescent="0.15">
      <c r="A23" s="91"/>
      <c r="B23" s="91"/>
      <c r="C23" s="91"/>
      <c r="D23" s="91"/>
      <c r="E23" s="91"/>
      <c r="F23" s="91"/>
      <c r="G23" s="91"/>
      <c r="H23" s="91"/>
      <c r="I23" s="91"/>
      <c r="J23" s="91"/>
    </row>
    <row r="24" spans="1:10" x14ac:dyDescent="0.15">
      <c r="A24" s="91"/>
      <c r="B24" s="91"/>
      <c r="C24" s="91"/>
      <c r="D24" s="91"/>
      <c r="E24" s="91"/>
      <c r="F24" s="91"/>
      <c r="G24" s="91"/>
      <c r="H24" s="91"/>
      <c r="I24" s="91"/>
      <c r="J24" s="91"/>
    </row>
    <row r="25" spans="1:10" x14ac:dyDescent="0.15">
      <c r="A25" s="91"/>
      <c r="B25" s="91"/>
      <c r="C25" s="91"/>
      <c r="D25" s="91"/>
      <c r="E25" s="91"/>
      <c r="F25" s="91"/>
      <c r="G25" s="91"/>
      <c r="H25" s="91"/>
      <c r="I25" s="91"/>
      <c r="J25" s="91"/>
    </row>
    <row r="26" spans="1:10" x14ac:dyDescent="0.15">
      <c r="A26" s="91"/>
      <c r="B26" s="91"/>
      <c r="C26" s="91"/>
      <c r="D26" s="91"/>
      <c r="E26" s="91"/>
      <c r="F26" s="91"/>
      <c r="G26" s="91"/>
      <c r="H26" s="91"/>
      <c r="I26" s="91"/>
      <c r="J26" s="91"/>
    </row>
    <row r="27" spans="1:10" x14ac:dyDescent="0.15">
      <c r="A27" s="91"/>
      <c r="B27" s="91"/>
      <c r="C27" s="91"/>
      <c r="D27" s="91"/>
      <c r="E27" s="91"/>
      <c r="F27" s="91"/>
      <c r="G27" s="91"/>
      <c r="H27" s="91"/>
      <c r="I27" s="91"/>
      <c r="J27" s="91"/>
    </row>
    <row r="28" spans="1:10" x14ac:dyDescent="0.15">
      <c r="A28" s="91"/>
      <c r="B28" s="91"/>
      <c r="C28" s="91"/>
      <c r="D28" s="91"/>
      <c r="E28" s="91"/>
      <c r="F28" s="91"/>
      <c r="G28" s="91"/>
      <c r="H28" s="91"/>
      <c r="I28" s="91"/>
      <c r="J28" s="91"/>
    </row>
    <row r="29" spans="1:10" x14ac:dyDescent="0.15">
      <c r="A29" s="91"/>
      <c r="B29" s="91"/>
      <c r="C29" s="91"/>
      <c r="D29" s="91"/>
      <c r="E29" s="91"/>
      <c r="F29" s="91"/>
      <c r="G29" s="91"/>
      <c r="H29" s="91"/>
      <c r="I29" s="91"/>
      <c r="J29" s="91"/>
    </row>
    <row r="30" spans="1:10" x14ac:dyDescent="0.15">
      <c r="A30" s="48"/>
      <c r="B30" s="48"/>
      <c r="C30" s="48"/>
      <c r="D30" s="94" t="s">
        <v>168</v>
      </c>
      <c r="E30" s="94"/>
      <c r="F30" s="94"/>
      <c r="G30" s="48"/>
      <c r="H30" s="48"/>
      <c r="I30" s="48"/>
      <c r="J30" s="48"/>
    </row>
    <row r="31" spans="1:10" x14ac:dyDescent="0.15">
      <c r="A31" t="s">
        <v>163</v>
      </c>
      <c r="B31" t="s">
        <v>40</v>
      </c>
      <c r="D31" s="48" t="s">
        <v>165</v>
      </c>
      <c r="E31" s="48" t="s">
        <v>166</v>
      </c>
      <c r="F31" s="48" t="s">
        <v>167</v>
      </c>
    </row>
    <row r="32" spans="1:10" x14ac:dyDescent="0.15">
      <c r="A32" t="s">
        <v>164</v>
      </c>
      <c r="B32" t="s">
        <v>161</v>
      </c>
      <c r="C32" t="s">
        <v>169</v>
      </c>
      <c r="D32" s="38">
        <v>0.47399999999999998</v>
      </c>
      <c r="E32" s="38">
        <v>0.51400000000000001</v>
      </c>
      <c r="F32" s="38">
        <v>0.56799999999999995</v>
      </c>
    </row>
    <row r="33" spans="3:6" x14ac:dyDescent="0.15">
      <c r="C33" t="s">
        <v>170</v>
      </c>
      <c r="D33" s="38">
        <v>1.0880000000000001</v>
      </c>
      <c r="E33" s="38">
        <v>0.86899999999999999</v>
      </c>
      <c r="F33" s="38">
        <v>0.307</v>
      </c>
    </row>
    <row r="34" spans="3:6" x14ac:dyDescent="0.15">
      <c r="D34" s="38"/>
      <c r="E34" s="38"/>
      <c r="F34" s="38"/>
    </row>
    <row r="35" spans="3:6" x14ac:dyDescent="0.15">
      <c r="D35" s="38"/>
      <c r="E35" s="38"/>
      <c r="F35" s="38"/>
    </row>
    <row r="36" spans="3:6" x14ac:dyDescent="0.15">
      <c r="D36" s="38"/>
      <c r="E36" s="38"/>
      <c r="F36" s="38"/>
    </row>
    <row r="37" spans="3:6" x14ac:dyDescent="0.15">
      <c r="D37" s="38"/>
      <c r="E37" s="38"/>
      <c r="F37" s="38"/>
    </row>
  </sheetData>
  <mergeCells count="4">
    <mergeCell ref="A2:J9"/>
    <mergeCell ref="A12:J19"/>
    <mergeCell ref="A22:J29"/>
    <mergeCell ref="D30:F30"/>
  </mergeCells>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2"/>
  <sheetViews>
    <sheetView zoomScaleSheetLayoutView="100" workbookViewId="0">
      <selection activeCell="B4" sqref="B4:D5"/>
    </sheetView>
  </sheetViews>
  <sheetFormatPr defaultColWidth="8.875" defaultRowHeight="17.25" x14ac:dyDescent="0.15"/>
  <cols>
    <col min="1" max="1" width="3.125" style="26" customWidth="1"/>
    <col min="2" max="2" width="13.25" style="23" customWidth="1"/>
    <col min="3" max="3" width="15.75" style="25" customWidth="1"/>
    <col min="4" max="4" width="13" style="25" customWidth="1"/>
    <col min="5" max="5" width="15.875" style="31" customWidth="1"/>
    <col min="6" max="6" width="15.875" style="25" customWidth="1"/>
    <col min="7" max="7" width="15.875" style="31" customWidth="1"/>
    <col min="8" max="8" width="15.875" style="25" customWidth="1"/>
    <col min="9" max="9" width="15.875" style="31" customWidth="1"/>
    <col min="10" max="16384" width="8.875" style="26"/>
  </cols>
  <sheetData>
    <row r="2" spans="2:9" x14ac:dyDescent="0.15">
      <c r="B2" s="24" t="s">
        <v>39</v>
      </c>
      <c r="C2" s="26"/>
    </row>
    <row r="4" spans="2:9" x14ac:dyDescent="0.15">
      <c r="B4" s="29" t="s">
        <v>42</v>
      </c>
      <c r="C4" s="29" t="s">
        <v>40</v>
      </c>
      <c r="D4" s="29" t="s">
        <v>44</v>
      </c>
      <c r="E4" s="30" t="s">
        <v>41</v>
      </c>
      <c r="F4" s="29" t="s">
        <v>45</v>
      </c>
      <c r="G4" s="30" t="s">
        <v>41</v>
      </c>
      <c r="H4" s="29" t="s">
        <v>46</v>
      </c>
      <c r="I4" s="30" t="s">
        <v>41</v>
      </c>
    </row>
    <row r="5" spans="2:9" x14ac:dyDescent="0.15">
      <c r="B5" s="27" t="s">
        <v>43</v>
      </c>
      <c r="C5" s="28" t="s">
        <v>162</v>
      </c>
      <c r="D5" s="28">
        <v>22</v>
      </c>
      <c r="E5" s="32">
        <v>43606</v>
      </c>
      <c r="F5" s="93">
        <v>100</v>
      </c>
      <c r="G5" s="32">
        <v>43611</v>
      </c>
      <c r="H5" s="28"/>
      <c r="I5" s="32"/>
    </row>
    <row r="6" spans="2:9" x14ac:dyDescent="0.15">
      <c r="B6" s="27" t="s">
        <v>43</v>
      </c>
      <c r="C6" s="28"/>
      <c r="D6" s="28"/>
      <c r="E6" s="32"/>
      <c r="F6" s="93"/>
      <c r="G6" s="33"/>
      <c r="H6" s="28"/>
      <c r="I6" s="33"/>
    </row>
    <row r="7" spans="2:9" x14ac:dyDescent="0.15">
      <c r="B7" s="27" t="s">
        <v>43</v>
      </c>
      <c r="C7" s="28"/>
      <c r="D7" s="28"/>
      <c r="E7" s="33"/>
      <c r="F7" s="93"/>
      <c r="G7" s="33"/>
      <c r="H7" s="28"/>
      <c r="I7" s="33"/>
    </row>
    <row r="8" spans="2:9" x14ac:dyDescent="0.15">
      <c r="B8" s="27" t="s">
        <v>43</v>
      </c>
      <c r="C8" s="28"/>
      <c r="D8" s="28"/>
      <c r="E8" s="33"/>
      <c r="F8" s="93"/>
      <c r="G8" s="33"/>
      <c r="H8" s="28"/>
      <c r="I8" s="33"/>
    </row>
    <row r="9" spans="2:9" x14ac:dyDescent="0.15">
      <c r="B9" s="27" t="s">
        <v>43</v>
      </c>
      <c r="C9" s="28"/>
      <c r="D9" s="28"/>
      <c r="E9" s="33"/>
      <c r="F9" s="93"/>
      <c r="G9" s="33"/>
      <c r="H9" s="28"/>
      <c r="I9" s="33"/>
    </row>
    <row r="10" spans="2:9" x14ac:dyDescent="0.15">
      <c r="B10" s="27" t="s">
        <v>43</v>
      </c>
      <c r="C10" s="28"/>
      <c r="D10" s="28"/>
      <c r="E10" s="33"/>
      <c r="F10" s="93"/>
      <c r="G10" s="33"/>
      <c r="H10" s="28"/>
      <c r="I10" s="33"/>
    </row>
    <row r="11" spans="2:9" x14ac:dyDescent="0.15">
      <c r="B11" s="27" t="s">
        <v>43</v>
      </c>
      <c r="C11" s="28"/>
      <c r="D11" s="28"/>
      <c r="E11" s="33"/>
      <c r="F11" s="93"/>
      <c r="G11" s="33"/>
      <c r="H11" s="28"/>
      <c r="I11" s="33"/>
    </row>
    <row r="12" spans="2:9" x14ac:dyDescent="0.15">
      <c r="B12" s="27" t="s">
        <v>43</v>
      </c>
      <c r="C12" s="28"/>
      <c r="D12" s="28"/>
      <c r="E12" s="33"/>
      <c r="F12" s="93"/>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V109"/>
  <sheetViews>
    <sheetView zoomScale="115" zoomScaleNormal="115" workbookViewId="0">
      <pane ySplit="8" topLeftCell="A9" activePane="bottomLeft" state="frozen"/>
      <selection pane="bottomLeft" activeCell="C7" sqref="C7:D8"/>
    </sheetView>
  </sheetViews>
  <sheetFormatPr defaultRowHeight="13.5" x14ac:dyDescent="0.15"/>
  <cols>
    <col min="1" max="1" width="2.875" customWidth="1"/>
    <col min="2" max="18" width="6.625" customWidth="1"/>
    <col min="22" max="22" width="10.875" style="22" bestFit="1" customWidth="1"/>
  </cols>
  <sheetData>
    <row r="2" spans="2:21" x14ac:dyDescent="0.15">
      <c r="B2" s="75" t="s">
        <v>5</v>
      </c>
      <c r="C2" s="75"/>
      <c r="D2" s="78"/>
      <c r="E2" s="78"/>
      <c r="F2" s="75" t="s">
        <v>6</v>
      </c>
      <c r="G2" s="75"/>
      <c r="H2" s="78" t="s">
        <v>36</v>
      </c>
      <c r="I2" s="78"/>
      <c r="J2" s="75" t="s">
        <v>7</v>
      </c>
      <c r="K2" s="75"/>
      <c r="L2" s="80">
        <f>C9</f>
        <v>1000000</v>
      </c>
      <c r="M2" s="78"/>
      <c r="N2" s="75" t="s">
        <v>8</v>
      </c>
      <c r="O2" s="75"/>
      <c r="P2" s="80" t="e">
        <f>C108+R108</f>
        <v>#VALUE!</v>
      </c>
      <c r="Q2" s="78"/>
      <c r="R2" s="1"/>
      <c r="S2" s="1"/>
      <c r="T2" s="1"/>
    </row>
    <row r="3" spans="2:21" ht="57" customHeight="1" x14ac:dyDescent="0.15">
      <c r="B3" s="75" t="s">
        <v>9</v>
      </c>
      <c r="C3" s="75"/>
      <c r="D3" s="87" t="s">
        <v>38</v>
      </c>
      <c r="E3" s="87"/>
      <c r="F3" s="87"/>
      <c r="G3" s="87"/>
      <c r="H3" s="87"/>
      <c r="I3" s="87"/>
      <c r="J3" s="75" t="s">
        <v>10</v>
      </c>
      <c r="K3" s="75"/>
      <c r="L3" s="87" t="s">
        <v>35</v>
      </c>
      <c r="M3" s="88"/>
      <c r="N3" s="88"/>
      <c r="O3" s="88"/>
      <c r="P3" s="88"/>
      <c r="Q3" s="88"/>
      <c r="R3" s="1"/>
      <c r="S3" s="1"/>
    </row>
    <row r="4" spans="2:21" x14ac:dyDescent="0.15">
      <c r="B4" s="75" t="s">
        <v>11</v>
      </c>
      <c r="C4" s="75"/>
      <c r="D4" s="76">
        <f>SUM($R$9:$S$993)</f>
        <v>153684.21052631587</v>
      </c>
      <c r="E4" s="76"/>
      <c r="F4" s="75" t="s">
        <v>12</v>
      </c>
      <c r="G4" s="75"/>
      <c r="H4" s="77">
        <f>SUM($T$9:$U$108)</f>
        <v>292.00000000000017</v>
      </c>
      <c r="I4" s="78"/>
      <c r="J4" s="79" t="s">
        <v>13</v>
      </c>
      <c r="K4" s="79"/>
      <c r="L4" s="80">
        <f>MAX($C$9:$D$990)-C9</f>
        <v>153684.21052631596</v>
      </c>
      <c r="M4" s="80"/>
      <c r="N4" s="79" t="s">
        <v>14</v>
      </c>
      <c r="O4" s="79"/>
      <c r="P4" s="76">
        <f>MIN($C$9:$D$990)-C9</f>
        <v>0</v>
      </c>
      <c r="Q4" s="76"/>
      <c r="R4" s="1"/>
      <c r="S4" s="1"/>
      <c r="T4" s="1"/>
    </row>
    <row r="5" spans="2:21" x14ac:dyDescent="0.15">
      <c r="B5" s="21" t="s">
        <v>15</v>
      </c>
      <c r="C5" s="2">
        <f>COUNTIF($R$9:$R$990,"&gt;0")</f>
        <v>1</v>
      </c>
      <c r="D5" s="20" t="s">
        <v>16</v>
      </c>
      <c r="E5" s="15">
        <f>COUNTIF($R$9:$R$990,"&lt;0")</f>
        <v>0</v>
      </c>
      <c r="F5" s="20" t="s">
        <v>17</v>
      </c>
      <c r="G5" s="2">
        <f>COUNTIF($R$9:$R$990,"=0")</f>
        <v>0</v>
      </c>
      <c r="H5" s="20" t="s">
        <v>18</v>
      </c>
      <c r="I5" s="3">
        <f>C5/SUM(C5,E5,G5)</f>
        <v>1</v>
      </c>
      <c r="J5" s="82" t="s">
        <v>19</v>
      </c>
      <c r="K5" s="75"/>
      <c r="L5" s="83"/>
      <c r="M5" s="84"/>
      <c r="N5" s="17" t="s">
        <v>20</v>
      </c>
      <c r="O5" s="9"/>
      <c r="P5" s="83"/>
      <c r="Q5" s="84"/>
      <c r="R5" s="1"/>
      <c r="S5" s="1"/>
      <c r="T5" s="1"/>
    </row>
    <row r="6" spans="2:21" x14ac:dyDescent="0.15">
      <c r="B6" s="11"/>
      <c r="C6" s="13"/>
      <c r="D6" s="14"/>
      <c r="E6" s="10"/>
      <c r="F6" s="11"/>
      <c r="G6" s="10"/>
      <c r="H6" s="11"/>
      <c r="I6" s="16"/>
      <c r="J6" s="11"/>
      <c r="K6" s="11"/>
      <c r="L6" s="10"/>
      <c r="M6" s="10"/>
      <c r="N6" s="12"/>
      <c r="O6" s="12"/>
      <c r="P6" s="10"/>
      <c r="Q6" s="7"/>
      <c r="R6" s="1"/>
      <c r="S6" s="1"/>
      <c r="T6" s="1"/>
    </row>
    <row r="7" spans="2:21" x14ac:dyDescent="0.15">
      <c r="B7" s="55" t="s">
        <v>21</v>
      </c>
      <c r="C7" s="57" t="s">
        <v>22</v>
      </c>
      <c r="D7" s="58"/>
      <c r="E7" s="61" t="s">
        <v>23</v>
      </c>
      <c r="F7" s="62"/>
      <c r="G7" s="62"/>
      <c r="H7" s="62"/>
      <c r="I7" s="63"/>
      <c r="J7" s="64" t="s">
        <v>24</v>
      </c>
      <c r="K7" s="65"/>
      <c r="L7" s="66"/>
      <c r="M7" s="67" t="s">
        <v>25</v>
      </c>
      <c r="N7" s="68" t="s">
        <v>26</v>
      </c>
      <c r="O7" s="69"/>
      <c r="P7" s="69"/>
      <c r="Q7" s="70"/>
      <c r="R7" s="71" t="s">
        <v>27</v>
      </c>
      <c r="S7" s="71"/>
      <c r="T7" s="71"/>
      <c r="U7" s="71"/>
    </row>
    <row r="8" spans="2:21" x14ac:dyDescent="0.15">
      <c r="B8" s="56"/>
      <c r="C8" s="59"/>
      <c r="D8" s="60"/>
      <c r="E8" s="18" t="s">
        <v>28</v>
      </c>
      <c r="F8" s="18" t="s">
        <v>29</v>
      </c>
      <c r="G8" s="18" t="s">
        <v>30</v>
      </c>
      <c r="H8" s="72" t="s">
        <v>31</v>
      </c>
      <c r="I8" s="63"/>
      <c r="J8" s="4" t="s">
        <v>32</v>
      </c>
      <c r="K8" s="73" t="s">
        <v>33</v>
      </c>
      <c r="L8" s="66"/>
      <c r="M8" s="67"/>
      <c r="N8" s="5" t="s">
        <v>28</v>
      </c>
      <c r="O8" s="5" t="s">
        <v>29</v>
      </c>
      <c r="P8" s="74" t="s">
        <v>31</v>
      </c>
      <c r="Q8" s="70"/>
      <c r="R8" s="71" t="s">
        <v>34</v>
      </c>
      <c r="S8" s="71"/>
      <c r="T8" s="71" t="s">
        <v>32</v>
      </c>
      <c r="U8" s="71"/>
    </row>
    <row r="9" spans="2:21" x14ac:dyDescent="0.15">
      <c r="B9" s="19">
        <v>1</v>
      </c>
      <c r="C9" s="49">
        <v>1000000</v>
      </c>
      <c r="D9" s="49"/>
      <c r="E9" s="19">
        <v>2001</v>
      </c>
      <c r="F9" s="8">
        <v>42111</v>
      </c>
      <c r="G9" s="19" t="s">
        <v>4</v>
      </c>
      <c r="H9" s="50">
        <v>105.33</v>
      </c>
      <c r="I9" s="50"/>
      <c r="J9" s="19">
        <v>57</v>
      </c>
      <c r="K9" s="49">
        <f t="shared" ref="K9:K72" si="0">IF(F9="","",C9*0.03)</f>
        <v>30000</v>
      </c>
      <c r="L9" s="49"/>
      <c r="M9" s="6">
        <f>IF(J9="","",(K9/J9)/1000)</f>
        <v>0.52631578947368418</v>
      </c>
      <c r="N9" s="19">
        <v>2001</v>
      </c>
      <c r="O9" s="8">
        <v>42111</v>
      </c>
      <c r="P9" s="50">
        <v>108.25</v>
      </c>
      <c r="Q9" s="50"/>
      <c r="R9" s="53">
        <f>IF(O9="","",(IF(G9="売",H9-P9,P9-H9))*M9*100000)</f>
        <v>153684.21052631587</v>
      </c>
      <c r="S9" s="53"/>
      <c r="T9" s="54">
        <f>IF(O9="","",IF(R9&lt;0,J9*(-1),IF(G9="買",(P9-H9)*100,(H9-P9)*100)))</f>
        <v>292.00000000000017</v>
      </c>
      <c r="U9" s="54"/>
    </row>
    <row r="10" spans="2:21" x14ac:dyDescent="0.15">
      <c r="B10" s="19">
        <v>2</v>
      </c>
      <c r="C10" s="49">
        <f t="shared" ref="C10:C73" si="1">IF(R9="","",C9+R9)</f>
        <v>1153684.210526316</v>
      </c>
      <c r="D10" s="49"/>
      <c r="E10" s="19"/>
      <c r="F10" s="8"/>
      <c r="G10" s="19" t="s">
        <v>4</v>
      </c>
      <c r="H10" s="50"/>
      <c r="I10" s="50"/>
      <c r="J10" s="19"/>
      <c r="K10" s="49" t="str">
        <f t="shared" si="0"/>
        <v/>
      </c>
      <c r="L10" s="49"/>
      <c r="M10" s="6" t="str">
        <f t="shared" ref="M10:M73" si="2">IF(J10="","",(K10/J10)/1000)</f>
        <v/>
      </c>
      <c r="N10" s="19"/>
      <c r="O10" s="8"/>
      <c r="P10" s="50"/>
      <c r="Q10" s="50"/>
      <c r="R10" s="53" t="str">
        <f t="shared" ref="R10:R73" si="3">IF(O10="","",(IF(G10="売",H10-P10,P10-H10))*M10*100000)</f>
        <v/>
      </c>
      <c r="S10" s="53"/>
      <c r="T10" s="54" t="str">
        <f t="shared" ref="T10:T73" si="4">IF(O10="","",IF(R10&lt;0,J10*(-1),IF(G10="買",(P10-H10)*100,(H10-P10)*100)))</f>
        <v/>
      </c>
      <c r="U10" s="54"/>
    </row>
    <row r="11" spans="2:21" x14ac:dyDescent="0.15">
      <c r="B11" s="19">
        <v>3</v>
      </c>
      <c r="C11" s="49" t="str">
        <f t="shared" si="1"/>
        <v/>
      </c>
      <c r="D11" s="49"/>
      <c r="E11" s="19"/>
      <c r="F11" s="8"/>
      <c r="G11" s="19" t="s">
        <v>4</v>
      </c>
      <c r="H11" s="50"/>
      <c r="I11" s="50"/>
      <c r="J11" s="19"/>
      <c r="K11" s="49" t="str">
        <f t="shared" si="0"/>
        <v/>
      </c>
      <c r="L11" s="49"/>
      <c r="M11" s="6" t="str">
        <f t="shared" si="2"/>
        <v/>
      </c>
      <c r="N11" s="19"/>
      <c r="O11" s="8"/>
      <c r="P11" s="50"/>
      <c r="Q11" s="50"/>
      <c r="R11" s="53" t="str">
        <f t="shared" si="3"/>
        <v/>
      </c>
      <c r="S11" s="53"/>
      <c r="T11" s="54" t="str">
        <f t="shared" si="4"/>
        <v/>
      </c>
      <c r="U11" s="54"/>
    </row>
    <row r="12" spans="2:21" x14ac:dyDescent="0.15">
      <c r="B12" s="19">
        <v>4</v>
      </c>
      <c r="C12" s="49" t="str">
        <f t="shared" si="1"/>
        <v/>
      </c>
      <c r="D12" s="49"/>
      <c r="E12" s="19"/>
      <c r="F12" s="8"/>
      <c r="G12" s="19" t="s">
        <v>3</v>
      </c>
      <c r="H12" s="50"/>
      <c r="I12" s="50"/>
      <c r="J12" s="19"/>
      <c r="K12" s="49" t="str">
        <f t="shared" si="0"/>
        <v/>
      </c>
      <c r="L12" s="49"/>
      <c r="M12" s="6" t="str">
        <f t="shared" si="2"/>
        <v/>
      </c>
      <c r="N12" s="19"/>
      <c r="O12" s="8"/>
      <c r="P12" s="50"/>
      <c r="Q12" s="50"/>
      <c r="R12" s="53" t="str">
        <f t="shared" si="3"/>
        <v/>
      </c>
      <c r="S12" s="53"/>
      <c r="T12" s="54" t="str">
        <f t="shared" si="4"/>
        <v/>
      </c>
      <c r="U12" s="54"/>
    </row>
    <row r="13" spans="2:21" x14ac:dyDescent="0.15">
      <c r="B13" s="19">
        <v>5</v>
      </c>
      <c r="C13" s="49" t="str">
        <f t="shared" si="1"/>
        <v/>
      </c>
      <c r="D13" s="49"/>
      <c r="E13" s="19"/>
      <c r="F13" s="8"/>
      <c r="G13" s="19" t="s">
        <v>3</v>
      </c>
      <c r="H13" s="50"/>
      <c r="I13" s="50"/>
      <c r="J13" s="19"/>
      <c r="K13" s="49" t="str">
        <f t="shared" si="0"/>
        <v/>
      </c>
      <c r="L13" s="49"/>
      <c r="M13" s="6" t="str">
        <f t="shared" si="2"/>
        <v/>
      </c>
      <c r="N13" s="19"/>
      <c r="O13" s="8"/>
      <c r="P13" s="50"/>
      <c r="Q13" s="50"/>
      <c r="R13" s="53" t="str">
        <f t="shared" si="3"/>
        <v/>
      </c>
      <c r="S13" s="53"/>
      <c r="T13" s="54" t="str">
        <f t="shared" si="4"/>
        <v/>
      </c>
      <c r="U13" s="54"/>
    </row>
    <row r="14" spans="2:21" x14ac:dyDescent="0.15">
      <c r="B14" s="19">
        <v>6</v>
      </c>
      <c r="C14" s="49" t="str">
        <f t="shared" si="1"/>
        <v/>
      </c>
      <c r="D14" s="49"/>
      <c r="E14" s="19"/>
      <c r="F14" s="8"/>
      <c r="G14" s="19" t="s">
        <v>4</v>
      </c>
      <c r="H14" s="50"/>
      <c r="I14" s="50"/>
      <c r="J14" s="19"/>
      <c r="K14" s="49" t="str">
        <f t="shared" si="0"/>
        <v/>
      </c>
      <c r="L14" s="49"/>
      <c r="M14" s="6" t="str">
        <f t="shared" si="2"/>
        <v/>
      </c>
      <c r="N14" s="19"/>
      <c r="O14" s="8"/>
      <c r="P14" s="50"/>
      <c r="Q14" s="50"/>
      <c r="R14" s="53" t="str">
        <f t="shared" si="3"/>
        <v/>
      </c>
      <c r="S14" s="53"/>
      <c r="T14" s="54" t="str">
        <f t="shared" si="4"/>
        <v/>
      </c>
      <c r="U14" s="54"/>
    </row>
    <row r="15" spans="2:21" x14ac:dyDescent="0.15">
      <c r="B15" s="19">
        <v>7</v>
      </c>
      <c r="C15" s="49" t="str">
        <f t="shared" si="1"/>
        <v/>
      </c>
      <c r="D15" s="49"/>
      <c r="E15" s="19"/>
      <c r="F15" s="8"/>
      <c r="G15" s="19" t="s">
        <v>4</v>
      </c>
      <c r="H15" s="50"/>
      <c r="I15" s="50"/>
      <c r="J15" s="19"/>
      <c r="K15" s="49" t="str">
        <f t="shared" si="0"/>
        <v/>
      </c>
      <c r="L15" s="49"/>
      <c r="M15" s="6" t="str">
        <f t="shared" si="2"/>
        <v/>
      </c>
      <c r="N15" s="19"/>
      <c r="O15" s="8"/>
      <c r="P15" s="50"/>
      <c r="Q15" s="50"/>
      <c r="R15" s="53" t="str">
        <f t="shared" si="3"/>
        <v/>
      </c>
      <c r="S15" s="53"/>
      <c r="T15" s="54" t="str">
        <f t="shared" si="4"/>
        <v/>
      </c>
      <c r="U15" s="54"/>
    </row>
    <row r="16" spans="2:21" x14ac:dyDescent="0.15">
      <c r="B16" s="19">
        <v>8</v>
      </c>
      <c r="C16" s="49" t="str">
        <f t="shared" si="1"/>
        <v/>
      </c>
      <c r="D16" s="49"/>
      <c r="E16" s="19"/>
      <c r="F16" s="8"/>
      <c r="G16" s="19" t="s">
        <v>4</v>
      </c>
      <c r="H16" s="50"/>
      <c r="I16" s="50"/>
      <c r="J16" s="19"/>
      <c r="K16" s="49" t="str">
        <f t="shared" si="0"/>
        <v/>
      </c>
      <c r="L16" s="49"/>
      <c r="M16" s="6" t="str">
        <f t="shared" si="2"/>
        <v/>
      </c>
      <c r="N16" s="19"/>
      <c r="O16" s="8"/>
      <c r="P16" s="50"/>
      <c r="Q16" s="50"/>
      <c r="R16" s="53" t="str">
        <f t="shared" si="3"/>
        <v/>
      </c>
      <c r="S16" s="53"/>
      <c r="T16" s="54" t="str">
        <f t="shared" si="4"/>
        <v/>
      </c>
      <c r="U16" s="54"/>
    </row>
    <row r="17" spans="2:21" x14ac:dyDescent="0.15">
      <c r="B17" s="19">
        <v>9</v>
      </c>
      <c r="C17" s="49" t="str">
        <f t="shared" si="1"/>
        <v/>
      </c>
      <c r="D17" s="49"/>
      <c r="E17" s="19"/>
      <c r="F17" s="8"/>
      <c r="G17" s="19" t="s">
        <v>4</v>
      </c>
      <c r="H17" s="50"/>
      <c r="I17" s="50"/>
      <c r="J17" s="19"/>
      <c r="K17" s="49" t="str">
        <f t="shared" si="0"/>
        <v/>
      </c>
      <c r="L17" s="49"/>
      <c r="M17" s="6" t="str">
        <f t="shared" si="2"/>
        <v/>
      </c>
      <c r="N17" s="19"/>
      <c r="O17" s="8"/>
      <c r="P17" s="50"/>
      <c r="Q17" s="50"/>
      <c r="R17" s="53" t="str">
        <f t="shared" si="3"/>
        <v/>
      </c>
      <c r="S17" s="53"/>
      <c r="T17" s="54" t="str">
        <f t="shared" si="4"/>
        <v/>
      </c>
      <c r="U17" s="54"/>
    </row>
    <row r="18" spans="2:21" x14ac:dyDescent="0.15">
      <c r="B18" s="19">
        <v>10</v>
      </c>
      <c r="C18" s="49" t="str">
        <f t="shared" si="1"/>
        <v/>
      </c>
      <c r="D18" s="49"/>
      <c r="E18" s="19"/>
      <c r="F18" s="8"/>
      <c r="G18" s="19" t="s">
        <v>4</v>
      </c>
      <c r="H18" s="50"/>
      <c r="I18" s="50"/>
      <c r="J18" s="19"/>
      <c r="K18" s="49" t="str">
        <f t="shared" si="0"/>
        <v/>
      </c>
      <c r="L18" s="49"/>
      <c r="M18" s="6" t="str">
        <f t="shared" si="2"/>
        <v/>
      </c>
      <c r="N18" s="19"/>
      <c r="O18" s="8"/>
      <c r="P18" s="50"/>
      <c r="Q18" s="50"/>
      <c r="R18" s="53" t="str">
        <f t="shared" si="3"/>
        <v/>
      </c>
      <c r="S18" s="53"/>
      <c r="T18" s="54" t="str">
        <f t="shared" si="4"/>
        <v/>
      </c>
      <c r="U18" s="54"/>
    </row>
    <row r="19" spans="2:21" x14ac:dyDescent="0.15">
      <c r="B19" s="19">
        <v>11</v>
      </c>
      <c r="C19" s="49" t="str">
        <f t="shared" si="1"/>
        <v/>
      </c>
      <c r="D19" s="49"/>
      <c r="E19" s="19"/>
      <c r="F19" s="8"/>
      <c r="G19" s="19" t="s">
        <v>4</v>
      </c>
      <c r="H19" s="50"/>
      <c r="I19" s="50"/>
      <c r="J19" s="19"/>
      <c r="K19" s="49" t="str">
        <f t="shared" si="0"/>
        <v/>
      </c>
      <c r="L19" s="49"/>
      <c r="M19" s="6" t="str">
        <f t="shared" si="2"/>
        <v/>
      </c>
      <c r="N19" s="19"/>
      <c r="O19" s="8"/>
      <c r="P19" s="50"/>
      <c r="Q19" s="50"/>
      <c r="R19" s="53" t="str">
        <f t="shared" si="3"/>
        <v/>
      </c>
      <c r="S19" s="53"/>
      <c r="T19" s="54" t="str">
        <f t="shared" si="4"/>
        <v/>
      </c>
      <c r="U19" s="54"/>
    </row>
    <row r="20" spans="2:21" x14ac:dyDescent="0.15">
      <c r="B20" s="19">
        <v>12</v>
      </c>
      <c r="C20" s="49" t="str">
        <f t="shared" si="1"/>
        <v/>
      </c>
      <c r="D20" s="49"/>
      <c r="E20" s="19"/>
      <c r="F20" s="8"/>
      <c r="G20" s="19" t="s">
        <v>4</v>
      </c>
      <c r="H20" s="50"/>
      <c r="I20" s="50"/>
      <c r="J20" s="19"/>
      <c r="K20" s="49" t="str">
        <f t="shared" si="0"/>
        <v/>
      </c>
      <c r="L20" s="49"/>
      <c r="M20" s="6" t="str">
        <f t="shared" si="2"/>
        <v/>
      </c>
      <c r="N20" s="19"/>
      <c r="O20" s="8"/>
      <c r="P20" s="50"/>
      <c r="Q20" s="50"/>
      <c r="R20" s="53" t="str">
        <f t="shared" si="3"/>
        <v/>
      </c>
      <c r="S20" s="53"/>
      <c r="T20" s="54" t="str">
        <f t="shared" si="4"/>
        <v/>
      </c>
      <c r="U20" s="54"/>
    </row>
    <row r="21" spans="2:21" x14ac:dyDescent="0.15">
      <c r="B21" s="19">
        <v>13</v>
      </c>
      <c r="C21" s="49" t="str">
        <f t="shared" si="1"/>
        <v/>
      </c>
      <c r="D21" s="49"/>
      <c r="E21" s="19"/>
      <c r="F21" s="8"/>
      <c r="G21" s="19" t="s">
        <v>4</v>
      </c>
      <c r="H21" s="50"/>
      <c r="I21" s="50"/>
      <c r="J21" s="19"/>
      <c r="K21" s="49" t="str">
        <f t="shared" si="0"/>
        <v/>
      </c>
      <c r="L21" s="49"/>
      <c r="M21" s="6" t="str">
        <f t="shared" si="2"/>
        <v/>
      </c>
      <c r="N21" s="19"/>
      <c r="O21" s="8"/>
      <c r="P21" s="50"/>
      <c r="Q21" s="50"/>
      <c r="R21" s="53" t="str">
        <f t="shared" si="3"/>
        <v/>
      </c>
      <c r="S21" s="53"/>
      <c r="T21" s="54" t="str">
        <f t="shared" si="4"/>
        <v/>
      </c>
      <c r="U21" s="54"/>
    </row>
    <row r="22" spans="2:21" x14ac:dyDescent="0.15">
      <c r="B22" s="19">
        <v>14</v>
      </c>
      <c r="C22" s="49" t="str">
        <f t="shared" si="1"/>
        <v/>
      </c>
      <c r="D22" s="49"/>
      <c r="E22" s="19"/>
      <c r="F22" s="8"/>
      <c r="G22" s="19" t="s">
        <v>3</v>
      </c>
      <c r="H22" s="50"/>
      <c r="I22" s="50"/>
      <c r="J22" s="19"/>
      <c r="K22" s="49" t="str">
        <f t="shared" si="0"/>
        <v/>
      </c>
      <c r="L22" s="49"/>
      <c r="M22" s="6" t="str">
        <f t="shared" si="2"/>
        <v/>
      </c>
      <c r="N22" s="19"/>
      <c r="O22" s="8"/>
      <c r="P22" s="50"/>
      <c r="Q22" s="50"/>
      <c r="R22" s="53" t="str">
        <f t="shared" si="3"/>
        <v/>
      </c>
      <c r="S22" s="53"/>
      <c r="T22" s="54" t="str">
        <f t="shared" si="4"/>
        <v/>
      </c>
      <c r="U22" s="54"/>
    </row>
    <row r="23" spans="2:21" x14ac:dyDescent="0.15">
      <c r="B23" s="19">
        <v>15</v>
      </c>
      <c r="C23" s="49" t="str">
        <f t="shared" si="1"/>
        <v/>
      </c>
      <c r="D23" s="49"/>
      <c r="E23" s="19"/>
      <c r="F23" s="8"/>
      <c r="G23" s="19" t="s">
        <v>4</v>
      </c>
      <c r="H23" s="50"/>
      <c r="I23" s="50"/>
      <c r="J23" s="19"/>
      <c r="K23" s="49" t="str">
        <f t="shared" si="0"/>
        <v/>
      </c>
      <c r="L23" s="49"/>
      <c r="M23" s="6" t="str">
        <f t="shared" si="2"/>
        <v/>
      </c>
      <c r="N23" s="19"/>
      <c r="O23" s="8"/>
      <c r="P23" s="50"/>
      <c r="Q23" s="50"/>
      <c r="R23" s="53" t="str">
        <f t="shared" si="3"/>
        <v/>
      </c>
      <c r="S23" s="53"/>
      <c r="T23" s="54" t="str">
        <f t="shared" si="4"/>
        <v/>
      </c>
      <c r="U23" s="54"/>
    </row>
    <row r="24" spans="2:21" x14ac:dyDescent="0.15">
      <c r="B24" s="19">
        <v>16</v>
      </c>
      <c r="C24" s="49" t="str">
        <f t="shared" si="1"/>
        <v/>
      </c>
      <c r="D24" s="49"/>
      <c r="E24" s="19"/>
      <c r="F24" s="8"/>
      <c r="G24" s="19" t="s">
        <v>4</v>
      </c>
      <c r="H24" s="50"/>
      <c r="I24" s="50"/>
      <c r="J24" s="19"/>
      <c r="K24" s="49" t="str">
        <f t="shared" si="0"/>
        <v/>
      </c>
      <c r="L24" s="49"/>
      <c r="M24" s="6" t="str">
        <f t="shared" si="2"/>
        <v/>
      </c>
      <c r="N24" s="19"/>
      <c r="O24" s="8"/>
      <c r="P24" s="50"/>
      <c r="Q24" s="50"/>
      <c r="R24" s="53" t="str">
        <f t="shared" si="3"/>
        <v/>
      </c>
      <c r="S24" s="53"/>
      <c r="T24" s="54" t="str">
        <f t="shared" si="4"/>
        <v/>
      </c>
      <c r="U24" s="54"/>
    </row>
    <row r="25" spans="2:21" x14ac:dyDescent="0.15">
      <c r="B25" s="19">
        <v>17</v>
      </c>
      <c r="C25" s="49" t="str">
        <f t="shared" si="1"/>
        <v/>
      </c>
      <c r="D25" s="49"/>
      <c r="E25" s="19"/>
      <c r="F25" s="8"/>
      <c r="G25" s="19" t="s">
        <v>4</v>
      </c>
      <c r="H25" s="50"/>
      <c r="I25" s="50"/>
      <c r="J25" s="19"/>
      <c r="K25" s="49" t="str">
        <f t="shared" si="0"/>
        <v/>
      </c>
      <c r="L25" s="49"/>
      <c r="M25" s="6" t="str">
        <f t="shared" si="2"/>
        <v/>
      </c>
      <c r="N25" s="19"/>
      <c r="O25" s="8"/>
      <c r="P25" s="50"/>
      <c r="Q25" s="50"/>
      <c r="R25" s="53" t="str">
        <f t="shared" si="3"/>
        <v/>
      </c>
      <c r="S25" s="53"/>
      <c r="T25" s="54" t="str">
        <f t="shared" si="4"/>
        <v/>
      </c>
      <c r="U25" s="54"/>
    </row>
    <row r="26" spans="2:21" x14ac:dyDescent="0.15">
      <c r="B26" s="19">
        <v>18</v>
      </c>
      <c r="C26" s="49" t="str">
        <f t="shared" si="1"/>
        <v/>
      </c>
      <c r="D26" s="49"/>
      <c r="E26" s="19"/>
      <c r="F26" s="8"/>
      <c r="G26" s="19" t="s">
        <v>4</v>
      </c>
      <c r="H26" s="50"/>
      <c r="I26" s="50"/>
      <c r="J26" s="19"/>
      <c r="K26" s="49" t="str">
        <f t="shared" si="0"/>
        <v/>
      </c>
      <c r="L26" s="49"/>
      <c r="M26" s="6" t="str">
        <f t="shared" si="2"/>
        <v/>
      </c>
      <c r="N26" s="19"/>
      <c r="O26" s="8"/>
      <c r="P26" s="50"/>
      <c r="Q26" s="50"/>
      <c r="R26" s="53" t="str">
        <f t="shared" si="3"/>
        <v/>
      </c>
      <c r="S26" s="53"/>
      <c r="T26" s="54" t="str">
        <f t="shared" si="4"/>
        <v/>
      </c>
      <c r="U26" s="54"/>
    </row>
    <row r="27" spans="2:21" x14ac:dyDescent="0.15">
      <c r="B27" s="19">
        <v>19</v>
      </c>
      <c r="C27" s="49" t="str">
        <f t="shared" si="1"/>
        <v/>
      </c>
      <c r="D27" s="49"/>
      <c r="E27" s="19"/>
      <c r="F27" s="8"/>
      <c r="G27" s="19" t="s">
        <v>3</v>
      </c>
      <c r="H27" s="50"/>
      <c r="I27" s="50"/>
      <c r="J27" s="19"/>
      <c r="K27" s="49" t="str">
        <f t="shared" si="0"/>
        <v/>
      </c>
      <c r="L27" s="49"/>
      <c r="M27" s="6" t="str">
        <f t="shared" si="2"/>
        <v/>
      </c>
      <c r="N27" s="19"/>
      <c r="O27" s="8"/>
      <c r="P27" s="50"/>
      <c r="Q27" s="50"/>
      <c r="R27" s="53" t="str">
        <f t="shared" si="3"/>
        <v/>
      </c>
      <c r="S27" s="53"/>
      <c r="T27" s="54" t="str">
        <f t="shared" si="4"/>
        <v/>
      </c>
      <c r="U27" s="54"/>
    </row>
    <row r="28" spans="2:21" x14ac:dyDescent="0.15">
      <c r="B28" s="19">
        <v>20</v>
      </c>
      <c r="C28" s="49" t="str">
        <f t="shared" si="1"/>
        <v/>
      </c>
      <c r="D28" s="49"/>
      <c r="E28" s="19"/>
      <c r="F28" s="8"/>
      <c r="G28" s="19" t="s">
        <v>4</v>
      </c>
      <c r="H28" s="50"/>
      <c r="I28" s="50"/>
      <c r="J28" s="19"/>
      <c r="K28" s="49" t="str">
        <f t="shared" si="0"/>
        <v/>
      </c>
      <c r="L28" s="49"/>
      <c r="M28" s="6" t="str">
        <f t="shared" si="2"/>
        <v/>
      </c>
      <c r="N28" s="19"/>
      <c r="O28" s="8"/>
      <c r="P28" s="50"/>
      <c r="Q28" s="50"/>
      <c r="R28" s="53" t="str">
        <f t="shared" si="3"/>
        <v/>
      </c>
      <c r="S28" s="53"/>
      <c r="T28" s="54" t="str">
        <f t="shared" si="4"/>
        <v/>
      </c>
      <c r="U28" s="54"/>
    </row>
    <row r="29" spans="2:21" x14ac:dyDescent="0.15">
      <c r="B29" s="19">
        <v>21</v>
      </c>
      <c r="C29" s="49" t="str">
        <f t="shared" si="1"/>
        <v/>
      </c>
      <c r="D29" s="49"/>
      <c r="E29" s="19"/>
      <c r="F29" s="8"/>
      <c r="G29" s="19" t="s">
        <v>3</v>
      </c>
      <c r="H29" s="50"/>
      <c r="I29" s="50"/>
      <c r="J29" s="19"/>
      <c r="K29" s="49" t="str">
        <f t="shared" si="0"/>
        <v/>
      </c>
      <c r="L29" s="49"/>
      <c r="M29" s="6" t="str">
        <f t="shared" si="2"/>
        <v/>
      </c>
      <c r="N29" s="19"/>
      <c r="O29" s="8"/>
      <c r="P29" s="50"/>
      <c r="Q29" s="50"/>
      <c r="R29" s="53" t="str">
        <f t="shared" si="3"/>
        <v/>
      </c>
      <c r="S29" s="53"/>
      <c r="T29" s="54" t="str">
        <f t="shared" si="4"/>
        <v/>
      </c>
      <c r="U29" s="54"/>
    </row>
    <row r="30" spans="2:21" x14ac:dyDescent="0.15">
      <c r="B30" s="19">
        <v>22</v>
      </c>
      <c r="C30" s="49" t="str">
        <f t="shared" si="1"/>
        <v/>
      </c>
      <c r="D30" s="49"/>
      <c r="E30" s="19"/>
      <c r="F30" s="8"/>
      <c r="G30" s="19" t="s">
        <v>3</v>
      </c>
      <c r="H30" s="50"/>
      <c r="I30" s="50"/>
      <c r="J30" s="19"/>
      <c r="K30" s="49" t="str">
        <f t="shared" si="0"/>
        <v/>
      </c>
      <c r="L30" s="49"/>
      <c r="M30" s="6" t="str">
        <f t="shared" si="2"/>
        <v/>
      </c>
      <c r="N30" s="19"/>
      <c r="O30" s="8"/>
      <c r="P30" s="50"/>
      <c r="Q30" s="50"/>
      <c r="R30" s="53" t="str">
        <f t="shared" si="3"/>
        <v/>
      </c>
      <c r="S30" s="53"/>
      <c r="T30" s="54" t="str">
        <f t="shared" si="4"/>
        <v/>
      </c>
      <c r="U30" s="54"/>
    </row>
    <row r="31" spans="2:21" x14ac:dyDescent="0.15">
      <c r="B31" s="19">
        <v>23</v>
      </c>
      <c r="C31" s="49" t="str">
        <f t="shared" si="1"/>
        <v/>
      </c>
      <c r="D31" s="49"/>
      <c r="E31" s="19"/>
      <c r="F31" s="8"/>
      <c r="G31" s="19" t="s">
        <v>3</v>
      </c>
      <c r="H31" s="50"/>
      <c r="I31" s="50"/>
      <c r="J31" s="19"/>
      <c r="K31" s="49" t="str">
        <f t="shared" si="0"/>
        <v/>
      </c>
      <c r="L31" s="49"/>
      <c r="M31" s="6" t="str">
        <f t="shared" si="2"/>
        <v/>
      </c>
      <c r="N31" s="19"/>
      <c r="O31" s="8"/>
      <c r="P31" s="50"/>
      <c r="Q31" s="50"/>
      <c r="R31" s="53" t="str">
        <f t="shared" si="3"/>
        <v/>
      </c>
      <c r="S31" s="53"/>
      <c r="T31" s="54" t="str">
        <f t="shared" si="4"/>
        <v/>
      </c>
      <c r="U31" s="54"/>
    </row>
    <row r="32" spans="2:21" x14ac:dyDescent="0.15">
      <c r="B32" s="19">
        <v>24</v>
      </c>
      <c r="C32" s="49" t="str">
        <f t="shared" si="1"/>
        <v/>
      </c>
      <c r="D32" s="49"/>
      <c r="E32" s="19"/>
      <c r="F32" s="8"/>
      <c r="G32" s="19" t="s">
        <v>3</v>
      </c>
      <c r="H32" s="50"/>
      <c r="I32" s="50"/>
      <c r="J32" s="19"/>
      <c r="K32" s="49" t="str">
        <f t="shared" si="0"/>
        <v/>
      </c>
      <c r="L32" s="49"/>
      <c r="M32" s="6" t="str">
        <f t="shared" si="2"/>
        <v/>
      </c>
      <c r="N32" s="19"/>
      <c r="O32" s="8"/>
      <c r="P32" s="50"/>
      <c r="Q32" s="50"/>
      <c r="R32" s="53" t="str">
        <f t="shared" si="3"/>
        <v/>
      </c>
      <c r="S32" s="53"/>
      <c r="T32" s="54" t="str">
        <f t="shared" si="4"/>
        <v/>
      </c>
      <c r="U32" s="54"/>
    </row>
    <row r="33" spans="2:21" x14ac:dyDescent="0.15">
      <c r="B33" s="19">
        <v>25</v>
      </c>
      <c r="C33" s="49" t="str">
        <f t="shared" si="1"/>
        <v/>
      </c>
      <c r="D33" s="49"/>
      <c r="E33" s="19"/>
      <c r="F33" s="8"/>
      <c r="G33" s="19" t="s">
        <v>4</v>
      </c>
      <c r="H33" s="50"/>
      <c r="I33" s="50"/>
      <c r="J33" s="19"/>
      <c r="K33" s="49" t="str">
        <f t="shared" si="0"/>
        <v/>
      </c>
      <c r="L33" s="49"/>
      <c r="M33" s="6" t="str">
        <f t="shared" si="2"/>
        <v/>
      </c>
      <c r="N33" s="19"/>
      <c r="O33" s="8"/>
      <c r="P33" s="50"/>
      <c r="Q33" s="50"/>
      <c r="R33" s="53" t="str">
        <f t="shared" si="3"/>
        <v/>
      </c>
      <c r="S33" s="53"/>
      <c r="T33" s="54" t="str">
        <f t="shared" si="4"/>
        <v/>
      </c>
      <c r="U33" s="54"/>
    </row>
    <row r="34" spans="2:21" x14ac:dyDescent="0.15">
      <c r="B34" s="19">
        <v>26</v>
      </c>
      <c r="C34" s="49" t="str">
        <f t="shared" si="1"/>
        <v/>
      </c>
      <c r="D34" s="49"/>
      <c r="E34" s="19"/>
      <c r="F34" s="8"/>
      <c r="G34" s="19" t="s">
        <v>3</v>
      </c>
      <c r="H34" s="50"/>
      <c r="I34" s="50"/>
      <c r="J34" s="19"/>
      <c r="K34" s="49" t="str">
        <f t="shared" si="0"/>
        <v/>
      </c>
      <c r="L34" s="49"/>
      <c r="M34" s="6" t="str">
        <f t="shared" si="2"/>
        <v/>
      </c>
      <c r="N34" s="19"/>
      <c r="O34" s="8"/>
      <c r="P34" s="50"/>
      <c r="Q34" s="50"/>
      <c r="R34" s="53" t="str">
        <f t="shared" si="3"/>
        <v/>
      </c>
      <c r="S34" s="53"/>
      <c r="T34" s="54" t="str">
        <f t="shared" si="4"/>
        <v/>
      </c>
      <c r="U34" s="54"/>
    </row>
    <row r="35" spans="2:21" x14ac:dyDescent="0.15">
      <c r="B35" s="19">
        <v>27</v>
      </c>
      <c r="C35" s="49" t="str">
        <f t="shared" si="1"/>
        <v/>
      </c>
      <c r="D35" s="49"/>
      <c r="E35" s="19"/>
      <c r="F35" s="8"/>
      <c r="G35" s="19" t="s">
        <v>3</v>
      </c>
      <c r="H35" s="50"/>
      <c r="I35" s="50"/>
      <c r="J35" s="19"/>
      <c r="K35" s="49" t="str">
        <f t="shared" si="0"/>
        <v/>
      </c>
      <c r="L35" s="49"/>
      <c r="M35" s="6" t="str">
        <f t="shared" si="2"/>
        <v/>
      </c>
      <c r="N35" s="19"/>
      <c r="O35" s="8"/>
      <c r="P35" s="50"/>
      <c r="Q35" s="50"/>
      <c r="R35" s="53" t="str">
        <f t="shared" si="3"/>
        <v/>
      </c>
      <c r="S35" s="53"/>
      <c r="T35" s="54" t="str">
        <f t="shared" si="4"/>
        <v/>
      </c>
      <c r="U35" s="54"/>
    </row>
    <row r="36" spans="2:21" x14ac:dyDescent="0.15">
      <c r="B36" s="19">
        <v>28</v>
      </c>
      <c r="C36" s="49" t="str">
        <f t="shared" si="1"/>
        <v/>
      </c>
      <c r="D36" s="49"/>
      <c r="E36" s="19"/>
      <c r="F36" s="8"/>
      <c r="G36" s="19" t="s">
        <v>3</v>
      </c>
      <c r="H36" s="50"/>
      <c r="I36" s="50"/>
      <c r="J36" s="19"/>
      <c r="K36" s="49" t="str">
        <f t="shared" si="0"/>
        <v/>
      </c>
      <c r="L36" s="49"/>
      <c r="M36" s="6" t="str">
        <f t="shared" si="2"/>
        <v/>
      </c>
      <c r="N36" s="19"/>
      <c r="O36" s="8"/>
      <c r="P36" s="50"/>
      <c r="Q36" s="50"/>
      <c r="R36" s="53" t="str">
        <f t="shared" si="3"/>
        <v/>
      </c>
      <c r="S36" s="53"/>
      <c r="T36" s="54" t="str">
        <f t="shared" si="4"/>
        <v/>
      </c>
      <c r="U36" s="54"/>
    </row>
    <row r="37" spans="2:21" x14ac:dyDescent="0.15">
      <c r="B37" s="19">
        <v>29</v>
      </c>
      <c r="C37" s="49" t="str">
        <f t="shared" si="1"/>
        <v/>
      </c>
      <c r="D37" s="49"/>
      <c r="E37" s="19"/>
      <c r="F37" s="8"/>
      <c r="G37" s="19" t="s">
        <v>3</v>
      </c>
      <c r="H37" s="50"/>
      <c r="I37" s="50"/>
      <c r="J37" s="19"/>
      <c r="K37" s="49" t="str">
        <f t="shared" si="0"/>
        <v/>
      </c>
      <c r="L37" s="49"/>
      <c r="M37" s="6" t="str">
        <f t="shared" si="2"/>
        <v/>
      </c>
      <c r="N37" s="19"/>
      <c r="O37" s="8"/>
      <c r="P37" s="50"/>
      <c r="Q37" s="50"/>
      <c r="R37" s="53" t="str">
        <f t="shared" si="3"/>
        <v/>
      </c>
      <c r="S37" s="53"/>
      <c r="T37" s="54" t="str">
        <f t="shared" si="4"/>
        <v/>
      </c>
      <c r="U37" s="54"/>
    </row>
    <row r="38" spans="2:21" x14ac:dyDescent="0.15">
      <c r="B38" s="19">
        <v>30</v>
      </c>
      <c r="C38" s="49" t="str">
        <f t="shared" si="1"/>
        <v/>
      </c>
      <c r="D38" s="49"/>
      <c r="E38" s="19"/>
      <c r="F38" s="8"/>
      <c r="G38" s="19" t="s">
        <v>4</v>
      </c>
      <c r="H38" s="50"/>
      <c r="I38" s="50"/>
      <c r="J38" s="19"/>
      <c r="K38" s="49" t="str">
        <f t="shared" si="0"/>
        <v/>
      </c>
      <c r="L38" s="49"/>
      <c r="M38" s="6" t="str">
        <f t="shared" si="2"/>
        <v/>
      </c>
      <c r="N38" s="19"/>
      <c r="O38" s="8"/>
      <c r="P38" s="50"/>
      <c r="Q38" s="50"/>
      <c r="R38" s="53" t="str">
        <f t="shared" si="3"/>
        <v/>
      </c>
      <c r="S38" s="53"/>
      <c r="T38" s="54" t="str">
        <f t="shared" si="4"/>
        <v/>
      </c>
      <c r="U38" s="54"/>
    </row>
    <row r="39" spans="2:21" x14ac:dyDescent="0.15">
      <c r="B39" s="19">
        <v>31</v>
      </c>
      <c r="C39" s="49" t="str">
        <f t="shared" si="1"/>
        <v/>
      </c>
      <c r="D39" s="49"/>
      <c r="E39" s="19"/>
      <c r="F39" s="8"/>
      <c r="G39" s="19" t="s">
        <v>4</v>
      </c>
      <c r="H39" s="50"/>
      <c r="I39" s="50"/>
      <c r="J39" s="19"/>
      <c r="K39" s="49" t="str">
        <f t="shared" si="0"/>
        <v/>
      </c>
      <c r="L39" s="49"/>
      <c r="M39" s="6" t="str">
        <f t="shared" si="2"/>
        <v/>
      </c>
      <c r="N39" s="19"/>
      <c r="O39" s="8"/>
      <c r="P39" s="50"/>
      <c r="Q39" s="50"/>
      <c r="R39" s="53" t="str">
        <f t="shared" si="3"/>
        <v/>
      </c>
      <c r="S39" s="53"/>
      <c r="T39" s="54" t="str">
        <f t="shared" si="4"/>
        <v/>
      </c>
      <c r="U39" s="54"/>
    </row>
    <row r="40" spans="2:21" x14ac:dyDescent="0.15">
      <c r="B40" s="19">
        <v>32</v>
      </c>
      <c r="C40" s="49" t="str">
        <f t="shared" si="1"/>
        <v/>
      </c>
      <c r="D40" s="49"/>
      <c r="E40" s="19"/>
      <c r="F40" s="8"/>
      <c r="G40" s="19" t="s">
        <v>4</v>
      </c>
      <c r="H40" s="50"/>
      <c r="I40" s="50"/>
      <c r="J40" s="19"/>
      <c r="K40" s="49" t="str">
        <f t="shared" si="0"/>
        <v/>
      </c>
      <c r="L40" s="49"/>
      <c r="M40" s="6" t="str">
        <f t="shared" si="2"/>
        <v/>
      </c>
      <c r="N40" s="19"/>
      <c r="O40" s="8"/>
      <c r="P40" s="50"/>
      <c r="Q40" s="50"/>
      <c r="R40" s="53" t="str">
        <f t="shared" si="3"/>
        <v/>
      </c>
      <c r="S40" s="53"/>
      <c r="T40" s="54" t="str">
        <f t="shared" si="4"/>
        <v/>
      </c>
      <c r="U40" s="54"/>
    </row>
    <row r="41" spans="2:21" x14ac:dyDescent="0.15">
      <c r="B41" s="19">
        <v>33</v>
      </c>
      <c r="C41" s="49" t="str">
        <f t="shared" si="1"/>
        <v/>
      </c>
      <c r="D41" s="49"/>
      <c r="E41" s="19"/>
      <c r="F41" s="8"/>
      <c r="G41" s="19" t="s">
        <v>3</v>
      </c>
      <c r="H41" s="50"/>
      <c r="I41" s="50"/>
      <c r="J41" s="19"/>
      <c r="K41" s="49" t="str">
        <f t="shared" si="0"/>
        <v/>
      </c>
      <c r="L41" s="49"/>
      <c r="M41" s="6" t="str">
        <f t="shared" si="2"/>
        <v/>
      </c>
      <c r="N41" s="19"/>
      <c r="O41" s="8"/>
      <c r="P41" s="50"/>
      <c r="Q41" s="50"/>
      <c r="R41" s="53" t="str">
        <f t="shared" si="3"/>
        <v/>
      </c>
      <c r="S41" s="53"/>
      <c r="T41" s="54" t="str">
        <f t="shared" si="4"/>
        <v/>
      </c>
      <c r="U41" s="54"/>
    </row>
    <row r="42" spans="2:21" x14ac:dyDescent="0.15">
      <c r="B42" s="19">
        <v>34</v>
      </c>
      <c r="C42" s="49" t="str">
        <f t="shared" si="1"/>
        <v/>
      </c>
      <c r="D42" s="49"/>
      <c r="E42" s="19"/>
      <c r="F42" s="8"/>
      <c r="G42" s="19" t="s">
        <v>4</v>
      </c>
      <c r="H42" s="50"/>
      <c r="I42" s="50"/>
      <c r="J42" s="19"/>
      <c r="K42" s="49" t="str">
        <f t="shared" si="0"/>
        <v/>
      </c>
      <c r="L42" s="49"/>
      <c r="M42" s="6" t="str">
        <f t="shared" si="2"/>
        <v/>
      </c>
      <c r="N42" s="19"/>
      <c r="O42" s="8"/>
      <c r="P42" s="50"/>
      <c r="Q42" s="50"/>
      <c r="R42" s="53" t="str">
        <f t="shared" si="3"/>
        <v/>
      </c>
      <c r="S42" s="53"/>
      <c r="T42" s="54" t="str">
        <f t="shared" si="4"/>
        <v/>
      </c>
      <c r="U42" s="54"/>
    </row>
    <row r="43" spans="2:21" x14ac:dyDescent="0.15">
      <c r="B43" s="19">
        <v>35</v>
      </c>
      <c r="C43" s="49" t="str">
        <f t="shared" si="1"/>
        <v/>
      </c>
      <c r="D43" s="49"/>
      <c r="E43" s="19"/>
      <c r="F43" s="8"/>
      <c r="G43" s="19" t="s">
        <v>3</v>
      </c>
      <c r="H43" s="50"/>
      <c r="I43" s="50"/>
      <c r="J43" s="19"/>
      <c r="K43" s="49" t="str">
        <f t="shared" si="0"/>
        <v/>
      </c>
      <c r="L43" s="49"/>
      <c r="M43" s="6" t="str">
        <f t="shared" si="2"/>
        <v/>
      </c>
      <c r="N43" s="19"/>
      <c r="O43" s="8"/>
      <c r="P43" s="50"/>
      <c r="Q43" s="50"/>
      <c r="R43" s="53" t="str">
        <f t="shared" si="3"/>
        <v/>
      </c>
      <c r="S43" s="53"/>
      <c r="T43" s="54" t="str">
        <f t="shared" si="4"/>
        <v/>
      </c>
      <c r="U43" s="54"/>
    </row>
    <row r="44" spans="2:21" x14ac:dyDescent="0.15">
      <c r="B44" s="19">
        <v>36</v>
      </c>
      <c r="C44" s="49" t="str">
        <f t="shared" si="1"/>
        <v/>
      </c>
      <c r="D44" s="49"/>
      <c r="E44" s="19"/>
      <c r="F44" s="8"/>
      <c r="G44" s="19" t="s">
        <v>4</v>
      </c>
      <c r="H44" s="50"/>
      <c r="I44" s="50"/>
      <c r="J44" s="19"/>
      <c r="K44" s="49" t="str">
        <f t="shared" si="0"/>
        <v/>
      </c>
      <c r="L44" s="49"/>
      <c r="M44" s="6" t="str">
        <f t="shared" si="2"/>
        <v/>
      </c>
      <c r="N44" s="19"/>
      <c r="O44" s="8"/>
      <c r="P44" s="50"/>
      <c r="Q44" s="50"/>
      <c r="R44" s="53" t="str">
        <f t="shared" si="3"/>
        <v/>
      </c>
      <c r="S44" s="53"/>
      <c r="T44" s="54" t="str">
        <f t="shared" si="4"/>
        <v/>
      </c>
      <c r="U44" s="54"/>
    </row>
    <row r="45" spans="2:21" x14ac:dyDescent="0.15">
      <c r="B45" s="19">
        <v>37</v>
      </c>
      <c r="C45" s="49" t="str">
        <f t="shared" si="1"/>
        <v/>
      </c>
      <c r="D45" s="49"/>
      <c r="E45" s="19"/>
      <c r="F45" s="8"/>
      <c r="G45" s="19" t="s">
        <v>3</v>
      </c>
      <c r="H45" s="50"/>
      <c r="I45" s="50"/>
      <c r="J45" s="19"/>
      <c r="K45" s="49" t="str">
        <f t="shared" si="0"/>
        <v/>
      </c>
      <c r="L45" s="49"/>
      <c r="M45" s="6" t="str">
        <f t="shared" si="2"/>
        <v/>
      </c>
      <c r="N45" s="19"/>
      <c r="O45" s="8"/>
      <c r="P45" s="50"/>
      <c r="Q45" s="50"/>
      <c r="R45" s="53" t="str">
        <f t="shared" si="3"/>
        <v/>
      </c>
      <c r="S45" s="53"/>
      <c r="T45" s="54" t="str">
        <f t="shared" si="4"/>
        <v/>
      </c>
      <c r="U45" s="54"/>
    </row>
    <row r="46" spans="2:21" x14ac:dyDescent="0.15">
      <c r="B46" s="19">
        <v>38</v>
      </c>
      <c r="C46" s="49" t="str">
        <f t="shared" si="1"/>
        <v/>
      </c>
      <c r="D46" s="49"/>
      <c r="E46" s="19"/>
      <c r="F46" s="8"/>
      <c r="G46" s="19" t="s">
        <v>4</v>
      </c>
      <c r="H46" s="50"/>
      <c r="I46" s="50"/>
      <c r="J46" s="19"/>
      <c r="K46" s="49" t="str">
        <f t="shared" si="0"/>
        <v/>
      </c>
      <c r="L46" s="49"/>
      <c r="M46" s="6" t="str">
        <f t="shared" si="2"/>
        <v/>
      </c>
      <c r="N46" s="19"/>
      <c r="O46" s="8"/>
      <c r="P46" s="50"/>
      <c r="Q46" s="50"/>
      <c r="R46" s="53" t="str">
        <f t="shared" si="3"/>
        <v/>
      </c>
      <c r="S46" s="53"/>
      <c r="T46" s="54" t="str">
        <f t="shared" si="4"/>
        <v/>
      </c>
      <c r="U46" s="54"/>
    </row>
    <row r="47" spans="2:21" x14ac:dyDescent="0.15">
      <c r="B47" s="19">
        <v>39</v>
      </c>
      <c r="C47" s="49" t="str">
        <f t="shared" si="1"/>
        <v/>
      </c>
      <c r="D47" s="49"/>
      <c r="E47" s="19"/>
      <c r="F47" s="8"/>
      <c r="G47" s="19" t="s">
        <v>4</v>
      </c>
      <c r="H47" s="50"/>
      <c r="I47" s="50"/>
      <c r="J47" s="19"/>
      <c r="K47" s="49" t="str">
        <f t="shared" si="0"/>
        <v/>
      </c>
      <c r="L47" s="49"/>
      <c r="M47" s="6" t="str">
        <f t="shared" si="2"/>
        <v/>
      </c>
      <c r="N47" s="19"/>
      <c r="O47" s="8"/>
      <c r="P47" s="50"/>
      <c r="Q47" s="50"/>
      <c r="R47" s="53" t="str">
        <f t="shared" si="3"/>
        <v/>
      </c>
      <c r="S47" s="53"/>
      <c r="T47" s="54" t="str">
        <f t="shared" si="4"/>
        <v/>
      </c>
      <c r="U47" s="54"/>
    </row>
    <row r="48" spans="2:21" x14ac:dyDescent="0.15">
      <c r="B48" s="19">
        <v>40</v>
      </c>
      <c r="C48" s="49" t="str">
        <f t="shared" si="1"/>
        <v/>
      </c>
      <c r="D48" s="49"/>
      <c r="E48" s="19"/>
      <c r="F48" s="8"/>
      <c r="G48" s="19" t="s">
        <v>37</v>
      </c>
      <c r="H48" s="50"/>
      <c r="I48" s="50"/>
      <c r="J48" s="19"/>
      <c r="K48" s="49" t="str">
        <f t="shared" si="0"/>
        <v/>
      </c>
      <c r="L48" s="49"/>
      <c r="M48" s="6" t="str">
        <f t="shared" si="2"/>
        <v/>
      </c>
      <c r="N48" s="19"/>
      <c r="O48" s="8"/>
      <c r="P48" s="50"/>
      <c r="Q48" s="50"/>
      <c r="R48" s="53" t="str">
        <f t="shared" si="3"/>
        <v/>
      </c>
      <c r="S48" s="53"/>
      <c r="T48" s="54" t="str">
        <f t="shared" si="4"/>
        <v/>
      </c>
      <c r="U48" s="54"/>
    </row>
    <row r="49" spans="2:21" x14ac:dyDescent="0.15">
      <c r="B49" s="19">
        <v>41</v>
      </c>
      <c r="C49" s="49" t="str">
        <f t="shared" si="1"/>
        <v/>
      </c>
      <c r="D49" s="49"/>
      <c r="E49" s="19"/>
      <c r="F49" s="8"/>
      <c r="G49" s="19" t="s">
        <v>4</v>
      </c>
      <c r="H49" s="50"/>
      <c r="I49" s="50"/>
      <c r="J49" s="19"/>
      <c r="K49" s="49" t="str">
        <f t="shared" si="0"/>
        <v/>
      </c>
      <c r="L49" s="49"/>
      <c r="M49" s="6" t="str">
        <f t="shared" si="2"/>
        <v/>
      </c>
      <c r="N49" s="19"/>
      <c r="O49" s="8"/>
      <c r="P49" s="50"/>
      <c r="Q49" s="50"/>
      <c r="R49" s="53" t="str">
        <f t="shared" si="3"/>
        <v/>
      </c>
      <c r="S49" s="53"/>
      <c r="T49" s="54" t="str">
        <f t="shared" si="4"/>
        <v/>
      </c>
      <c r="U49" s="54"/>
    </row>
    <row r="50" spans="2:21" x14ac:dyDescent="0.15">
      <c r="B50" s="19">
        <v>42</v>
      </c>
      <c r="C50" s="49" t="str">
        <f t="shared" si="1"/>
        <v/>
      </c>
      <c r="D50" s="49"/>
      <c r="E50" s="19"/>
      <c r="F50" s="8"/>
      <c r="G50" s="19" t="s">
        <v>4</v>
      </c>
      <c r="H50" s="50"/>
      <c r="I50" s="50"/>
      <c r="J50" s="19"/>
      <c r="K50" s="49" t="str">
        <f t="shared" si="0"/>
        <v/>
      </c>
      <c r="L50" s="49"/>
      <c r="M50" s="6" t="str">
        <f t="shared" si="2"/>
        <v/>
      </c>
      <c r="N50" s="19"/>
      <c r="O50" s="8"/>
      <c r="P50" s="50"/>
      <c r="Q50" s="50"/>
      <c r="R50" s="53" t="str">
        <f t="shared" si="3"/>
        <v/>
      </c>
      <c r="S50" s="53"/>
      <c r="T50" s="54" t="str">
        <f t="shared" si="4"/>
        <v/>
      </c>
      <c r="U50" s="54"/>
    </row>
    <row r="51" spans="2:21" x14ac:dyDescent="0.15">
      <c r="B51" s="19">
        <v>43</v>
      </c>
      <c r="C51" s="49" t="str">
        <f t="shared" si="1"/>
        <v/>
      </c>
      <c r="D51" s="49"/>
      <c r="E51" s="19"/>
      <c r="F51" s="8"/>
      <c r="G51" s="19" t="s">
        <v>3</v>
      </c>
      <c r="H51" s="50"/>
      <c r="I51" s="50"/>
      <c r="J51" s="19"/>
      <c r="K51" s="49" t="str">
        <f t="shared" si="0"/>
        <v/>
      </c>
      <c r="L51" s="49"/>
      <c r="M51" s="6" t="str">
        <f t="shared" si="2"/>
        <v/>
      </c>
      <c r="N51" s="19"/>
      <c r="O51" s="8"/>
      <c r="P51" s="50"/>
      <c r="Q51" s="50"/>
      <c r="R51" s="53" t="str">
        <f t="shared" si="3"/>
        <v/>
      </c>
      <c r="S51" s="53"/>
      <c r="T51" s="54" t="str">
        <f t="shared" si="4"/>
        <v/>
      </c>
      <c r="U51" s="54"/>
    </row>
    <row r="52" spans="2:21" x14ac:dyDescent="0.15">
      <c r="B52" s="19">
        <v>44</v>
      </c>
      <c r="C52" s="49" t="str">
        <f t="shared" si="1"/>
        <v/>
      </c>
      <c r="D52" s="49"/>
      <c r="E52" s="19"/>
      <c r="F52" s="8"/>
      <c r="G52" s="19" t="s">
        <v>3</v>
      </c>
      <c r="H52" s="50"/>
      <c r="I52" s="50"/>
      <c r="J52" s="19"/>
      <c r="K52" s="49" t="str">
        <f t="shared" si="0"/>
        <v/>
      </c>
      <c r="L52" s="49"/>
      <c r="M52" s="6" t="str">
        <f t="shared" si="2"/>
        <v/>
      </c>
      <c r="N52" s="19"/>
      <c r="O52" s="8"/>
      <c r="P52" s="50"/>
      <c r="Q52" s="50"/>
      <c r="R52" s="53" t="str">
        <f t="shared" si="3"/>
        <v/>
      </c>
      <c r="S52" s="53"/>
      <c r="T52" s="54" t="str">
        <f t="shared" si="4"/>
        <v/>
      </c>
      <c r="U52" s="54"/>
    </row>
    <row r="53" spans="2:21" x14ac:dyDescent="0.15">
      <c r="B53" s="19">
        <v>45</v>
      </c>
      <c r="C53" s="49" t="str">
        <f t="shared" si="1"/>
        <v/>
      </c>
      <c r="D53" s="49"/>
      <c r="E53" s="19"/>
      <c r="F53" s="8"/>
      <c r="G53" s="19" t="s">
        <v>4</v>
      </c>
      <c r="H53" s="50"/>
      <c r="I53" s="50"/>
      <c r="J53" s="19"/>
      <c r="K53" s="49" t="str">
        <f t="shared" si="0"/>
        <v/>
      </c>
      <c r="L53" s="49"/>
      <c r="M53" s="6" t="str">
        <f t="shared" si="2"/>
        <v/>
      </c>
      <c r="N53" s="19"/>
      <c r="O53" s="8"/>
      <c r="P53" s="50"/>
      <c r="Q53" s="50"/>
      <c r="R53" s="53" t="str">
        <f t="shared" si="3"/>
        <v/>
      </c>
      <c r="S53" s="53"/>
      <c r="T53" s="54" t="str">
        <f t="shared" si="4"/>
        <v/>
      </c>
      <c r="U53" s="54"/>
    </row>
    <row r="54" spans="2:21" x14ac:dyDescent="0.15">
      <c r="B54" s="19">
        <v>46</v>
      </c>
      <c r="C54" s="49" t="str">
        <f t="shared" si="1"/>
        <v/>
      </c>
      <c r="D54" s="49"/>
      <c r="E54" s="19"/>
      <c r="F54" s="8"/>
      <c r="G54" s="19" t="s">
        <v>4</v>
      </c>
      <c r="H54" s="50"/>
      <c r="I54" s="50"/>
      <c r="J54" s="19"/>
      <c r="K54" s="49" t="str">
        <f t="shared" si="0"/>
        <v/>
      </c>
      <c r="L54" s="49"/>
      <c r="M54" s="6" t="str">
        <f t="shared" si="2"/>
        <v/>
      </c>
      <c r="N54" s="19"/>
      <c r="O54" s="8"/>
      <c r="P54" s="50"/>
      <c r="Q54" s="50"/>
      <c r="R54" s="53" t="str">
        <f t="shared" si="3"/>
        <v/>
      </c>
      <c r="S54" s="53"/>
      <c r="T54" s="54" t="str">
        <f t="shared" si="4"/>
        <v/>
      </c>
      <c r="U54" s="54"/>
    </row>
    <row r="55" spans="2:21" x14ac:dyDescent="0.15">
      <c r="B55" s="19">
        <v>47</v>
      </c>
      <c r="C55" s="49" t="str">
        <f t="shared" si="1"/>
        <v/>
      </c>
      <c r="D55" s="49"/>
      <c r="E55" s="19"/>
      <c r="F55" s="8"/>
      <c r="G55" s="19" t="s">
        <v>3</v>
      </c>
      <c r="H55" s="50"/>
      <c r="I55" s="50"/>
      <c r="J55" s="19"/>
      <c r="K55" s="49" t="str">
        <f t="shared" si="0"/>
        <v/>
      </c>
      <c r="L55" s="49"/>
      <c r="M55" s="6" t="str">
        <f t="shared" si="2"/>
        <v/>
      </c>
      <c r="N55" s="19"/>
      <c r="O55" s="8"/>
      <c r="P55" s="50"/>
      <c r="Q55" s="50"/>
      <c r="R55" s="53" t="str">
        <f t="shared" si="3"/>
        <v/>
      </c>
      <c r="S55" s="53"/>
      <c r="T55" s="54" t="str">
        <f t="shared" si="4"/>
        <v/>
      </c>
      <c r="U55" s="54"/>
    </row>
    <row r="56" spans="2:21" x14ac:dyDescent="0.15">
      <c r="B56" s="19">
        <v>48</v>
      </c>
      <c r="C56" s="49" t="str">
        <f t="shared" si="1"/>
        <v/>
      </c>
      <c r="D56" s="49"/>
      <c r="E56" s="19"/>
      <c r="F56" s="8"/>
      <c r="G56" s="19" t="s">
        <v>3</v>
      </c>
      <c r="H56" s="50"/>
      <c r="I56" s="50"/>
      <c r="J56" s="19"/>
      <c r="K56" s="49" t="str">
        <f t="shared" si="0"/>
        <v/>
      </c>
      <c r="L56" s="49"/>
      <c r="M56" s="6" t="str">
        <f t="shared" si="2"/>
        <v/>
      </c>
      <c r="N56" s="19"/>
      <c r="O56" s="8"/>
      <c r="P56" s="50"/>
      <c r="Q56" s="50"/>
      <c r="R56" s="53" t="str">
        <f t="shared" si="3"/>
        <v/>
      </c>
      <c r="S56" s="53"/>
      <c r="T56" s="54" t="str">
        <f t="shared" si="4"/>
        <v/>
      </c>
      <c r="U56" s="54"/>
    </row>
    <row r="57" spans="2:21" x14ac:dyDescent="0.15">
      <c r="B57" s="19">
        <v>49</v>
      </c>
      <c r="C57" s="49" t="str">
        <f t="shared" si="1"/>
        <v/>
      </c>
      <c r="D57" s="49"/>
      <c r="E57" s="19"/>
      <c r="F57" s="8"/>
      <c r="G57" s="19" t="s">
        <v>3</v>
      </c>
      <c r="H57" s="50"/>
      <c r="I57" s="50"/>
      <c r="J57" s="19"/>
      <c r="K57" s="49" t="str">
        <f t="shared" si="0"/>
        <v/>
      </c>
      <c r="L57" s="49"/>
      <c r="M57" s="6" t="str">
        <f t="shared" si="2"/>
        <v/>
      </c>
      <c r="N57" s="19"/>
      <c r="O57" s="8"/>
      <c r="P57" s="50"/>
      <c r="Q57" s="50"/>
      <c r="R57" s="53" t="str">
        <f t="shared" si="3"/>
        <v/>
      </c>
      <c r="S57" s="53"/>
      <c r="T57" s="54" t="str">
        <f t="shared" si="4"/>
        <v/>
      </c>
      <c r="U57" s="54"/>
    </row>
    <row r="58" spans="2:21" x14ac:dyDescent="0.15">
      <c r="B58" s="19">
        <v>50</v>
      </c>
      <c r="C58" s="49" t="str">
        <f t="shared" si="1"/>
        <v/>
      </c>
      <c r="D58" s="49"/>
      <c r="E58" s="19"/>
      <c r="F58" s="8"/>
      <c r="G58" s="19" t="s">
        <v>3</v>
      </c>
      <c r="H58" s="50"/>
      <c r="I58" s="50"/>
      <c r="J58" s="19"/>
      <c r="K58" s="49" t="str">
        <f t="shared" si="0"/>
        <v/>
      </c>
      <c r="L58" s="49"/>
      <c r="M58" s="6" t="str">
        <f t="shared" si="2"/>
        <v/>
      </c>
      <c r="N58" s="19"/>
      <c r="O58" s="8"/>
      <c r="P58" s="50"/>
      <c r="Q58" s="50"/>
      <c r="R58" s="53" t="str">
        <f t="shared" si="3"/>
        <v/>
      </c>
      <c r="S58" s="53"/>
      <c r="T58" s="54" t="str">
        <f t="shared" si="4"/>
        <v/>
      </c>
      <c r="U58" s="54"/>
    </row>
    <row r="59" spans="2:21" x14ac:dyDescent="0.15">
      <c r="B59" s="19">
        <v>51</v>
      </c>
      <c r="C59" s="49" t="str">
        <f t="shared" si="1"/>
        <v/>
      </c>
      <c r="D59" s="49"/>
      <c r="E59" s="19"/>
      <c r="F59" s="8"/>
      <c r="G59" s="19" t="s">
        <v>3</v>
      </c>
      <c r="H59" s="50"/>
      <c r="I59" s="50"/>
      <c r="J59" s="19"/>
      <c r="K59" s="49" t="str">
        <f t="shared" si="0"/>
        <v/>
      </c>
      <c r="L59" s="49"/>
      <c r="M59" s="6" t="str">
        <f t="shared" si="2"/>
        <v/>
      </c>
      <c r="N59" s="19"/>
      <c r="O59" s="8"/>
      <c r="P59" s="50"/>
      <c r="Q59" s="50"/>
      <c r="R59" s="53" t="str">
        <f t="shared" si="3"/>
        <v/>
      </c>
      <c r="S59" s="53"/>
      <c r="T59" s="54" t="str">
        <f t="shared" si="4"/>
        <v/>
      </c>
      <c r="U59" s="54"/>
    </row>
    <row r="60" spans="2:21" x14ac:dyDescent="0.15">
      <c r="B60" s="19">
        <v>52</v>
      </c>
      <c r="C60" s="49" t="str">
        <f t="shared" si="1"/>
        <v/>
      </c>
      <c r="D60" s="49"/>
      <c r="E60" s="19"/>
      <c r="F60" s="8"/>
      <c r="G60" s="19" t="s">
        <v>3</v>
      </c>
      <c r="H60" s="50"/>
      <c r="I60" s="50"/>
      <c r="J60" s="19"/>
      <c r="K60" s="49" t="str">
        <f t="shared" si="0"/>
        <v/>
      </c>
      <c r="L60" s="49"/>
      <c r="M60" s="6" t="str">
        <f t="shared" si="2"/>
        <v/>
      </c>
      <c r="N60" s="19"/>
      <c r="O60" s="8"/>
      <c r="P60" s="50"/>
      <c r="Q60" s="50"/>
      <c r="R60" s="53" t="str">
        <f t="shared" si="3"/>
        <v/>
      </c>
      <c r="S60" s="53"/>
      <c r="T60" s="54" t="str">
        <f t="shared" si="4"/>
        <v/>
      </c>
      <c r="U60" s="54"/>
    </row>
    <row r="61" spans="2:21" x14ac:dyDescent="0.15">
      <c r="B61" s="19">
        <v>53</v>
      </c>
      <c r="C61" s="49" t="str">
        <f t="shared" si="1"/>
        <v/>
      </c>
      <c r="D61" s="49"/>
      <c r="E61" s="19"/>
      <c r="F61" s="8"/>
      <c r="G61" s="19" t="s">
        <v>3</v>
      </c>
      <c r="H61" s="50"/>
      <c r="I61" s="50"/>
      <c r="J61" s="19"/>
      <c r="K61" s="49" t="str">
        <f t="shared" si="0"/>
        <v/>
      </c>
      <c r="L61" s="49"/>
      <c r="M61" s="6" t="str">
        <f t="shared" si="2"/>
        <v/>
      </c>
      <c r="N61" s="19"/>
      <c r="O61" s="8"/>
      <c r="P61" s="50"/>
      <c r="Q61" s="50"/>
      <c r="R61" s="53" t="str">
        <f t="shared" si="3"/>
        <v/>
      </c>
      <c r="S61" s="53"/>
      <c r="T61" s="54" t="str">
        <f t="shared" si="4"/>
        <v/>
      </c>
      <c r="U61" s="54"/>
    </row>
    <row r="62" spans="2:21" x14ac:dyDescent="0.15">
      <c r="B62" s="19">
        <v>54</v>
      </c>
      <c r="C62" s="49" t="str">
        <f t="shared" si="1"/>
        <v/>
      </c>
      <c r="D62" s="49"/>
      <c r="E62" s="19"/>
      <c r="F62" s="8"/>
      <c r="G62" s="19" t="s">
        <v>3</v>
      </c>
      <c r="H62" s="50"/>
      <c r="I62" s="50"/>
      <c r="J62" s="19"/>
      <c r="K62" s="49" t="str">
        <f t="shared" si="0"/>
        <v/>
      </c>
      <c r="L62" s="49"/>
      <c r="M62" s="6" t="str">
        <f t="shared" si="2"/>
        <v/>
      </c>
      <c r="N62" s="19"/>
      <c r="O62" s="8"/>
      <c r="P62" s="50"/>
      <c r="Q62" s="50"/>
      <c r="R62" s="53" t="str">
        <f t="shared" si="3"/>
        <v/>
      </c>
      <c r="S62" s="53"/>
      <c r="T62" s="54" t="str">
        <f t="shared" si="4"/>
        <v/>
      </c>
      <c r="U62" s="54"/>
    </row>
    <row r="63" spans="2:21" x14ac:dyDescent="0.15">
      <c r="B63" s="19">
        <v>55</v>
      </c>
      <c r="C63" s="49" t="str">
        <f t="shared" si="1"/>
        <v/>
      </c>
      <c r="D63" s="49"/>
      <c r="E63" s="19"/>
      <c r="F63" s="8"/>
      <c r="G63" s="19" t="s">
        <v>4</v>
      </c>
      <c r="H63" s="50"/>
      <c r="I63" s="50"/>
      <c r="J63" s="19"/>
      <c r="K63" s="49" t="str">
        <f t="shared" si="0"/>
        <v/>
      </c>
      <c r="L63" s="49"/>
      <c r="M63" s="6" t="str">
        <f t="shared" si="2"/>
        <v/>
      </c>
      <c r="N63" s="19"/>
      <c r="O63" s="8"/>
      <c r="P63" s="50"/>
      <c r="Q63" s="50"/>
      <c r="R63" s="53" t="str">
        <f t="shared" si="3"/>
        <v/>
      </c>
      <c r="S63" s="53"/>
      <c r="T63" s="54" t="str">
        <f t="shared" si="4"/>
        <v/>
      </c>
      <c r="U63" s="54"/>
    </row>
    <row r="64" spans="2:21" x14ac:dyDescent="0.15">
      <c r="B64" s="19">
        <v>56</v>
      </c>
      <c r="C64" s="49" t="str">
        <f t="shared" si="1"/>
        <v/>
      </c>
      <c r="D64" s="49"/>
      <c r="E64" s="19"/>
      <c r="F64" s="8"/>
      <c r="G64" s="19" t="s">
        <v>3</v>
      </c>
      <c r="H64" s="50"/>
      <c r="I64" s="50"/>
      <c r="J64" s="19"/>
      <c r="K64" s="49" t="str">
        <f t="shared" si="0"/>
        <v/>
      </c>
      <c r="L64" s="49"/>
      <c r="M64" s="6" t="str">
        <f t="shared" si="2"/>
        <v/>
      </c>
      <c r="N64" s="19"/>
      <c r="O64" s="8"/>
      <c r="P64" s="50"/>
      <c r="Q64" s="50"/>
      <c r="R64" s="53" t="str">
        <f t="shared" si="3"/>
        <v/>
      </c>
      <c r="S64" s="53"/>
      <c r="T64" s="54" t="str">
        <f t="shared" si="4"/>
        <v/>
      </c>
      <c r="U64" s="54"/>
    </row>
    <row r="65" spans="2:21" x14ac:dyDescent="0.15">
      <c r="B65" s="19">
        <v>57</v>
      </c>
      <c r="C65" s="49" t="str">
        <f t="shared" si="1"/>
        <v/>
      </c>
      <c r="D65" s="49"/>
      <c r="E65" s="19"/>
      <c r="F65" s="8"/>
      <c r="G65" s="19" t="s">
        <v>3</v>
      </c>
      <c r="H65" s="50"/>
      <c r="I65" s="50"/>
      <c r="J65" s="19"/>
      <c r="K65" s="49" t="str">
        <f t="shared" si="0"/>
        <v/>
      </c>
      <c r="L65" s="49"/>
      <c r="M65" s="6" t="str">
        <f t="shared" si="2"/>
        <v/>
      </c>
      <c r="N65" s="19"/>
      <c r="O65" s="8"/>
      <c r="P65" s="50"/>
      <c r="Q65" s="50"/>
      <c r="R65" s="53" t="str">
        <f t="shared" si="3"/>
        <v/>
      </c>
      <c r="S65" s="53"/>
      <c r="T65" s="54" t="str">
        <f t="shared" si="4"/>
        <v/>
      </c>
      <c r="U65" s="54"/>
    </row>
    <row r="66" spans="2:21" x14ac:dyDescent="0.15">
      <c r="B66" s="19">
        <v>58</v>
      </c>
      <c r="C66" s="49" t="str">
        <f t="shared" si="1"/>
        <v/>
      </c>
      <c r="D66" s="49"/>
      <c r="E66" s="19"/>
      <c r="F66" s="8"/>
      <c r="G66" s="19" t="s">
        <v>3</v>
      </c>
      <c r="H66" s="50"/>
      <c r="I66" s="50"/>
      <c r="J66" s="19"/>
      <c r="K66" s="49" t="str">
        <f t="shared" si="0"/>
        <v/>
      </c>
      <c r="L66" s="49"/>
      <c r="M66" s="6" t="str">
        <f t="shared" si="2"/>
        <v/>
      </c>
      <c r="N66" s="19"/>
      <c r="O66" s="8"/>
      <c r="P66" s="50"/>
      <c r="Q66" s="50"/>
      <c r="R66" s="53" t="str">
        <f t="shared" si="3"/>
        <v/>
      </c>
      <c r="S66" s="53"/>
      <c r="T66" s="54" t="str">
        <f t="shared" si="4"/>
        <v/>
      </c>
      <c r="U66" s="54"/>
    </row>
    <row r="67" spans="2:21" x14ac:dyDescent="0.15">
      <c r="B67" s="19">
        <v>59</v>
      </c>
      <c r="C67" s="49" t="str">
        <f t="shared" si="1"/>
        <v/>
      </c>
      <c r="D67" s="49"/>
      <c r="E67" s="19"/>
      <c r="F67" s="8"/>
      <c r="G67" s="19" t="s">
        <v>3</v>
      </c>
      <c r="H67" s="50"/>
      <c r="I67" s="50"/>
      <c r="J67" s="19"/>
      <c r="K67" s="49" t="str">
        <f t="shared" si="0"/>
        <v/>
      </c>
      <c r="L67" s="49"/>
      <c r="M67" s="6" t="str">
        <f t="shared" si="2"/>
        <v/>
      </c>
      <c r="N67" s="19"/>
      <c r="O67" s="8"/>
      <c r="P67" s="50"/>
      <c r="Q67" s="50"/>
      <c r="R67" s="53" t="str">
        <f t="shared" si="3"/>
        <v/>
      </c>
      <c r="S67" s="53"/>
      <c r="T67" s="54" t="str">
        <f t="shared" si="4"/>
        <v/>
      </c>
      <c r="U67" s="54"/>
    </row>
    <row r="68" spans="2:21" x14ac:dyDescent="0.15">
      <c r="B68" s="19">
        <v>60</v>
      </c>
      <c r="C68" s="49" t="str">
        <f t="shared" si="1"/>
        <v/>
      </c>
      <c r="D68" s="49"/>
      <c r="E68" s="19"/>
      <c r="F68" s="8"/>
      <c r="G68" s="19" t="s">
        <v>4</v>
      </c>
      <c r="H68" s="50"/>
      <c r="I68" s="50"/>
      <c r="J68" s="19"/>
      <c r="K68" s="49" t="str">
        <f t="shared" si="0"/>
        <v/>
      </c>
      <c r="L68" s="49"/>
      <c r="M68" s="6" t="str">
        <f t="shared" si="2"/>
        <v/>
      </c>
      <c r="N68" s="19"/>
      <c r="O68" s="8"/>
      <c r="P68" s="50"/>
      <c r="Q68" s="50"/>
      <c r="R68" s="53" t="str">
        <f t="shared" si="3"/>
        <v/>
      </c>
      <c r="S68" s="53"/>
      <c r="T68" s="54" t="str">
        <f t="shared" si="4"/>
        <v/>
      </c>
      <c r="U68" s="54"/>
    </row>
    <row r="69" spans="2:21" x14ac:dyDescent="0.15">
      <c r="B69" s="19">
        <v>61</v>
      </c>
      <c r="C69" s="49" t="str">
        <f t="shared" si="1"/>
        <v/>
      </c>
      <c r="D69" s="49"/>
      <c r="E69" s="19"/>
      <c r="F69" s="8"/>
      <c r="G69" s="19" t="s">
        <v>4</v>
      </c>
      <c r="H69" s="50"/>
      <c r="I69" s="50"/>
      <c r="J69" s="19"/>
      <c r="K69" s="49" t="str">
        <f t="shared" si="0"/>
        <v/>
      </c>
      <c r="L69" s="49"/>
      <c r="M69" s="6" t="str">
        <f t="shared" si="2"/>
        <v/>
      </c>
      <c r="N69" s="19"/>
      <c r="O69" s="8"/>
      <c r="P69" s="50"/>
      <c r="Q69" s="50"/>
      <c r="R69" s="53" t="str">
        <f t="shared" si="3"/>
        <v/>
      </c>
      <c r="S69" s="53"/>
      <c r="T69" s="54" t="str">
        <f t="shared" si="4"/>
        <v/>
      </c>
      <c r="U69" s="54"/>
    </row>
    <row r="70" spans="2:21" x14ac:dyDescent="0.15">
      <c r="B70" s="19">
        <v>62</v>
      </c>
      <c r="C70" s="49" t="str">
        <f t="shared" si="1"/>
        <v/>
      </c>
      <c r="D70" s="49"/>
      <c r="E70" s="19"/>
      <c r="F70" s="8"/>
      <c r="G70" s="19" t="s">
        <v>3</v>
      </c>
      <c r="H70" s="50"/>
      <c r="I70" s="50"/>
      <c r="J70" s="19"/>
      <c r="K70" s="49" t="str">
        <f t="shared" si="0"/>
        <v/>
      </c>
      <c r="L70" s="49"/>
      <c r="M70" s="6" t="str">
        <f t="shared" si="2"/>
        <v/>
      </c>
      <c r="N70" s="19"/>
      <c r="O70" s="8"/>
      <c r="P70" s="50"/>
      <c r="Q70" s="50"/>
      <c r="R70" s="53" t="str">
        <f t="shared" si="3"/>
        <v/>
      </c>
      <c r="S70" s="53"/>
      <c r="T70" s="54" t="str">
        <f t="shared" si="4"/>
        <v/>
      </c>
      <c r="U70" s="54"/>
    </row>
    <row r="71" spans="2:21" x14ac:dyDescent="0.15">
      <c r="B71" s="19">
        <v>63</v>
      </c>
      <c r="C71" s="49" t="str">
        <f t="shared" si="1"/>
        <v/>
      </c>
      <c r="D71" s="49"/>
      <c r="E71" s="19"/>
      <c r="F71" s="8"/>
      <c r="G71" s="19" t="s">
        <v>4</v>
      </c>
      <c r="H71" s="50"/>
      <c r="I71" s="50"/>
      <c r="J71" s="19"/>
      <c r="K71" s="49" t="str">
        <f t="shared" si="0"/>
        <v/>
      </c>
      <c r="L71" s="49"/>
      <c r="M71" s="6" t="str">
        <f t="shared" si="2"/>
        <v/>
      </c>
      <c r="N71" s="19"/>
      <c r="O71" s="8"/>
      <c r="P71" s="50"/>
      <c r="Q71" s="50"/>
      <c r="R71" s="53" t="str">
        <f t="shared" si="3"/>
        <v/>
      </c>
      <c r="S71" s="53"/>
      <c r="T71" s="54" t="str">
        <f t="shared" si="4"/>
        <v/>
      </c>
      <c r="U71" s="54"/>
    </row>
    <row r="72" spans="2:21" x14ac:dyDescent="0.15">
      <c r="B72" s="19">
        <v>64</v>
      </c>
      <c r="C72" s="49" t="str">
        <f t="shared" si="1"/>
        <v/>
      </c>
      <c r="D72" s="49"/>
      <c r="E72" s="19"/>
      <c r="F72" s="8"/>
      <c r="G72" s="19" t="s">
        <v>3</v>
      </c>
      <c r="H72" s="50"/>
      <c r="I72" s="50"/>
      <c r="J72" s="19"/>
      <c r="K72" s="49" t="str">
        <f t="shared" si="0"/>
        <v/>
      </c>
      <c r="L72" s="49"/>
      <c r="M72" s="6" t="str">
        <f t="shared" si="2"/>
        <v/>
      </c>
      <c r="N72" s="19"/>
      <c r="O72" s="8"/>
      <c r="P72" s="50"/>
      <c r="Q72" s="50"/>
      <c r="R72" s="53" t="str">
        <f t="shared" si="3"/>
        <v/>
      </c>
      <c r="S72" s="53"/>
      <c r="T72" s="54" t="str">
        <f t="shared" si="4"/>
        <v/>
      </c>
      <c r="U72" s="54"/>
    </row>
    <row r="73" spans="2:21" x14ac:dyDescent="0.15">
      <c r="B73" s="19">
        <v>65</v>
      </c>
      <c r="C73" s="49" t="str">
        <f t="shared" si="1"/>
        <v/>
      </c>
      <c r="D73" s="49"/>
      <c r="E73" s="19"/>
      <c r="F73" s="8"/>
      <c r="G73" s="19" t="s">
        <v>4</v>
      </c>
      <c r="H73" s="50"/>
      <c r="I73" s="50"/>
      <c r="J73" s="19"/>
      <c r="K73" s="49" t="str">
        <f t="shared" ref="K73:K108" si="5">IF(F73="","",C73*0.03)</f>
        <v/>
      </c>
      <c r="L73" s="49"/>
      <c r="M73" s="6" t="str">
        <f t="shared" si="2"/>
        <v/>
      </c>
      <c r="N73" s="19"/>
      <c r="O73" s="8"/>
      <c r="P73" s="50"/>
      <c r="Q73" s="50"/>
      <c r="R73" s="53" t="str">
        <f t="shared" si="3"/>
        <v/>
      </c>
      <c r="S73" s="53"/>
      <c r="T73" s="54" t="str">
        <f t="shared" si="4"/>
        <v/>
      </c>
      <c r="U73" s="54"/>
    </row>
    <row r="74" spans="2:21" x14ac:dyDescent="0.15">
      <c r="B74" s="19">
        <v>66</v>
      </c>
      <c r="C74" s="49" t="str">
        <f t="shared" ref="C74:C108" si="6">IF(R73="","",C73+R73)</f>
        <v/>
      </c>
      <c r="D74" s="49"/>
      <c r="E74" s="19"/>
      <c r="F74" s="8"/>
      <c r="G74" s="19" t="s">
        <v>4</v>
      </c>
      <c r="H74" s="50"/>
      <c r="I74" s="50"/>
      <c r="J74" s="19"/>
      <c r="K74" s="49" t="str">
        <f t="shared" si="5"/>
        <v/>
      </c>
      <c r="L74" s="49"/>
      <c r="M74" s="6" t="str">
        <f t="shared" ref="M74:M108" si="7">IF(J74="","",(K74/J74)/1000)</f>
        <v/>
      </c>
      <c r="N74" s="19"/>
      <c r="O74" s="8"/>
      <c r="P74" s="50"/>
      <c r="Q74" s="50"/>
      <c r="R74" s="53" t="str">
        <f t="shared" ref="R74:R108" si="8">IF(O74="","",(IF(G74="売",H74-P74,P74-H74))*M74*100000)</f>
        <v/>
      </c>
      <c r="S74" s="53"/>
      <c r="T74" s="54" t="str">
        <f t="shared" ref="T74:T108" si="9">IF(O74="","",IF(R74&lt;0,J74*(-1),IF(G74="買",(P74-H74)*100,(H74-P74)*100)))</f>
        <v/>
      </c>
      <c r="U74" s="54"/>
    </row>
    <row r="75" spans="2:21" x14ac:dyDescent="0.15">
      <c r="B75" s="19">
        <v>67</v>
      </c>
      <c r="C75" s="49" t="str">
        <f t="shared" si="6"/>
        <v/>
      </c>
      <c r="D75" s="49"/>
      <c r="E75" s="19"/>
      <c r="F75" s="8"/>
      <c r="G75" s="19" t="s">
        <v>3</v>
      </c>
      <c r="H75" s="50"/>
      <c r="I75" s="50"/>
      <c r="J75" s="19"/>
      <c r="K75" s="49" t="str">
        <f t="shared" si="5"/>
        <v/>
      </c>
      <c r="L75" s="49"/>
      <c r="M75" s="6" t="str">
        <f t="shared" si="7"/>
        <v/>
      </c>
      <c r="N75" s="19"/>
      <c r="O75" s="8"/>
      <c r="P75" s="50"/>
      <c r="Q75" s="50"/>
      <c r="R75" s="53" t="str">
        <f t="shared" si="8"/>
        <v/>
      </c>
      <c r="S75" s="53"/>
      <c r="T75" s="54" t="str">
        <f t="shared" si="9"/>
        <v/>
      </c>
      <c r="U75" s="54"/>
    </row>
    <row r="76" spans="2:21" x14ac:dyDescent="0.15">
      <c r="B76" s="19">
        <v>68</v>
      </c>
      <c r="C76" s="49" t="str">
        <f t="shared" si="6"/>
        <v/>
      </c>
      <c r="D76" s="49"/>
      <c r="E76" s="19"/>
      <c r="F76" s="8"/>
      <c r="G76" s="19" t="s">
        <v>3</v>
      </c>
      <c r="H76" s="50"/>
      <c r="I76" s="50"/>
      <c r="J76" s="19"/>
      <c r="K76" s="49" t="str">
        <f t="shared" si="5"/>
        <v/>
      </c>
      <c r="L76" s="49"/>
      <c r="M76" s="6" t="str">
        <f t="shared" si="7"/>
        <v/>
      </c>
      <c r="N76" s="19"/>
      <c r="O76" s="8"/>
      <c r="P76" s="50"/>
      <c r="Q76" s="50"/>
      <c r="R76" s="53" t="str">
        <f t="shared" si="8"/>
        <v/>
      </c>
      <c r="S76" s="53"/>
      <c r="T76" s="54" t="str">
        <f t="shared" si="9"/>
        <v/>
      </c>
      <c r="U76" s="54"/>
    </row>
    <row r="77" spans="2:21" x14ac:dyDescent="0.15">
      <c r="B77" s="19">
        <v>69</v>
      </c>
      <c r="C77" s="49" t="str">
        <f t="shared" si="6"/>
        <v/>
      </c>
      <c r="D77" s="49"/>
      <c r="E77" s="19"/>
      <c r="F77" s="8"/>
      <c r="G77" s="19" t="s">
        <v>3</v>
      </c>
      <c r="H77" s="50"/>
      <c r="I77" s="50"/>
      <c r="J77" s="19"/>
      <c r="K77" s="49" t="str">
        <f t="shared" si="5"/>
        <v/>
      </c>
      <c r="L77" s="49"/>
      <c r="M77" s="6" t="str">
        <f t="shared" si="7"/>
        <v/>
      </c>
      <c r="N77" s="19"/>
      <c r="O77" s="8"/>
      <c r="P77" s="50"/>
      <c r="Q77" s="50"/>
      <c r="R77" s="53" t="str">
        <f t="shared" si="8"/>
        <v/>
      </c>
      <c r="S77" s="53"/>
      <c r="T77" s="54" t="str">
        <f t="shared" si="9"/>
        <v/>
      </c>
      <c r="U77" s="54"/>
    </row>
    <row r="78" spans="2:21" x14ac:dyDescent="0.15">
      <c r="B78" s="19">
        <v>70</v>
      </c>
      <c r="C78" s="49" t="str">
        <f t="shared" si="6"/>
        <v/>
      </c>
      <c r="D78" s="49"/>
      <c r="E78" s="19"/>
      <c r="F78" s="8"/>
      <c r="G78" s="19" t="s">
        <v>4</v>
      </c>
      <c r="H78" s="50"/>
      <c r="I78" s="50"/>
      <c r="J78" s="19"/>
      <c r="K78" s="49" t="str">
        <f t="shared" si="5"/>
        <v/>
      </c>
      <c r="L78" s="49"/>
      <c r="M78" s="6" t="str">
        <f t="shared" si="7"/>
        <v/>
      </c>
      <c r="N78" s="19"/>
      <c r="O78" s="8"/>
      <c r="P78" s="50"/>
      <c r="Q78" s="50"/>
      <c r="R78" s="53" t="str">
        <f t="shared" si="8"/>
        <v/>
      </c>
      <c r="S78" s="53"/>
      <c r="T78" s="54" t="str">
        <f t="shared" si="9"/>
        <v/>
      </c>
      <c r="U78" s="54"/>
    </row>
    <row r="79" spans="2:21" x14ac:dyDescent="0.15">
      <c r="B79" s="19">
        <v>71</v>
      </c>
      <c r="C79" s="49" t="str">
        <f t="shared" si="6"/>
        <v/>
      </c>
      <c r="D79" s="49"/>
      <c r="E79" s="19"/>
      <c r="F79" s="8"/>
      <c r="G79" s="19" t="s">
        <v>3</v>
      </c>
      <c r="H79" s="50"/>
      <c r="I79" s="50"/>
      <c r="J79" s="19"/>
      <c r="K79" s="49" t="str">
        <f t="shared" si="5"/>
        <v/>
      </c>
      <c r="L79" s="49"/>
      <c r="M79" s="6" t="str">
        <f t="shared" si="7"/>
        <v/>
      </c>
      <c r="N79" s="19"/>
      <c r="O79" s="8"/>
      <c r="P79" s="50"/>
      <c r="Q79" s="50"/>
      <c r="R79" s="53" t="str">
        <f t="shared" si="8"/>
        <v/>
      </c>
      <c r="S79" s="53"/>
      <c r="T79" s="54" t="str">
        <f t="shared" si="9"/>
        <v/>
      </c>
      <c r="U79" s="54"/>
    </row>
    <row r="80" spans="2:21" x14ac:dyDescent="0.15">
      <c r="B80" s="19">
        <v>72</v>
      </c>
      <c r="C80" s="49" t="str">
        <f t="shared" si="6"/>
        <v/>
      </c>
      <c r="D80" s="49"/>
      <c r="E80" s="19"/>
      <c r="F80" s="8"/>
      <c r="G80" s="19" t="s">
        <v>4</v>
      </c>
      <c r="H80" s="50"/>
      <c r="I80" s="50"/>
      <c r="J80" s="19"/>
      <c r="K80" s="49" t="str">
        <f t="shared" si="5"/>
        <v/>
      </c>
      <c r="L80" s="49"/>
      <c r="M80" s="6" t="str">
        <f t="shared" si="7"/>
        <v/>
      </c>
      <c r="N80" s="19"/>
      <c r="O80" s="8"/>
      <c r="P80" s="50"/>
      <c r="Q80" s="50"/>
      <c r="R80" s="53" t="str">
        <f t="shared" si="8"/>
        <v/>
      </c>
      <c r="S80" s="53"/>
      <c r="T80" s="54" t="str">
        <f t="shared" si="9"/>
        <v/>
      </c>
      <c r="U80" s="54"/>
    </row>
    <row r="81" spans="2:21" x14ac:dyDescent="0.15">
      <c r="B81" s="19">
        <v>73</v>
      </c>
      <c r="C81" s="49" t="str">
        <f t="shared" si="6"/>
        <v/>
      </c>
      <c r="D81" s="49"/>
      <c r="E81" s="19"/>
      <c r="F81" s="8"/>
      <c r="G81" s="19" t="s">
        <v>3</v>
      </c>
      <c r="H81" s="50"/>
      <c r="I81" s="50"/>
      <c r="J81" s="19"/>
      <c r="K81" s="49" t="str">
        <f t="shared" si="5"/>
        <v/>
      </c>
      <c r="L81" s="49"/>
      <c r="M81" s="6" t="str">
        <f t="shared" si="7"/>
        <v/>
      </c>
      <c r="N81" s="19"/>
      <c r="O81" s="8"/>
      <c r="P81" s="50"/>
      <c r="Q81" s="50"/>
      <c r="R81" s="53" t="str">
        <f t="shared" si="8"/>
        <v/>
      </c>
      <c r="S81" s="53"/>
      <c r="T81" s="54" t="str">
        <f t="shared" si="9"/>
        <v/>
      </c>
      <c r="U81" s="54"/>
    </row>
    <row r="82" spans="2:21" x14ac:dyDescent="0.15">
      <c r="B82" s="19">
        <v>74</v>
      </c>
      <c r="C82" s="49" t="str">
        <f t="shared" si="6"/>
        <v/>
      </c>
      <c r="D82" s="49"/>
      <c r="E82" s="19"/>
      <c r="F82" s="8"/>
      <c r="G82" s="19" t="s">
        <v>3</v>
      </c>
      <c r="H82" s="50"/>
      <c r="I82" s="50"/>
      <c r="J82" s="19"/>
      <c r="K82" s="49" t="str">
        <f t="shared" si="5"/>
        <v/>
      </c>
      <c r="L82" s="49"/>
      <c r="M82" s="6" t="str">
        <f t="shared" si="7"/>
        <v/>
      </c>
      <c r="N82" s="19"/>
      <c r="O82" s="8"/>
      <c r="P82" s="50"/>
      <c r="Q82" s="50"/>
      <c r="R82" s="53" t="str">
        <f t="shared" si="8"/>
        <v/>
      </c>
      <c r="S82" s="53"/>
      <c r="T82" s="54" t="str">
        <f t="shared" si="9"/>
        <v/>
      </c>
      <c r="U82" s="54"/>
    </row>
    <row r="83" spans="2:21" x14ac:dyDescent="0.15">
      <c r="B83" s="19">
        <v>75</v>
      </c>
      <c r="C83" s="49" t="str">
        <f t="shared" si="6"/>
        <v/>
      </c>
      <c r="D83" s="49"/>
      <c r="E83" s="19"/>
      <c r="F83" s="8"/>
      <c r="G83" s="19" t="s">
        <v>3</v>
      </c>
      <c r="H83" s="50"/>
      <c r="I83" s="50"/>
      <c r="J83" s="19"/>
      <c r="K83" s="49" t="str">
        <f t="shared" si="5"/>
        <v/>
      </c>
      <c r="L83" s="49"/>
      <c r="M83" s="6" t="str">
        <f t="shared" si="7"/>
        <v/>
      </c>
      <c r="N83" s="19"/>
      <c r="O83" s="8"/>
      <c r="P83" s="50"/>
      <c r="Q83" s="50"/>
      <c r="R83" s="53" t="str">
        <f t="shared" si="8"/>
        <v/>
      </c>
      <c r="S83" s="53"/>
      <c r="T83" s="54" t="str">
        <f t="shared" si="9"/>
        <v/>
      </c>
      <c r="U83" s="54"/>
    </row>
    <row r="84" spans="2:21" x14ac:dyDescent="0.15">
      <c r="B84" s="19">
        <v>76</v>
      </c>
      <c r="C84" s="49" t="str">
        <f t="shared" si="6"/>
        <v/>
      </c>
      <c r="D84" s="49"/>
      <c r="E84" s="19"/>
      <c r="F84" s="8"/>
      <c r="G84" s="19" t="s">
        <v>3</v>
      </c>
      <c r="H84" s="50"/>
      <c r="I84" s="50"/>
      <c r="J84" s="19"/>
      <c r="K84" s="49" t="str">
        <f t="shared" si="5"/>
        <v/>
      </c>
      <c r="L84" s="49"/>
      <c r="M84" s="6" t="str">
        <f t="shared" si="7"/>
        <v/>
      </c>
      <c r="N84" s="19"/>
      <c r="O84" s="8"/>
      <c r="P84" s="50"/>
      <c r="Q84" s="50"/>
      <c r="R84" s="53" t="str">
        <f t="shared" si="8"/>
        <v/>
      </c>
      <c r="S84" s="53"/>
      <c r="T84" s="54" t="str">
        <f t="shared" si="9"/>
        <v/>
      </c>
      <c r="U84" s="54"/>
    </row>
    <row r="85" spans="2:21" x14ac:dyDescent="0.15">
      <c r="B85" s="19">
        <v>77</v>
      </c>
      <c r="C85" s="49" t="str">
        <f t="shared" si="6"/>
        <v/>
      </c>
      <c r="D85" s="49"/>
      <c r="E85" s="19"/>
      <c r="F85" s="8"/>
      <c r="G85" s="19" t="s">
        <v>4</v>
      </c>
      <c r="H85" s="50"/>
      <c r="I85" s="50"/>
      <c r="J85" s="19"/>
      <c r="K85" s="49" t="str">
        <f t="shared" si="5"/>
        <v/>
      </c>
      <c r="L85" s="49"/>
      <c r="M85" s="6" t="str">
        <f t="shared" si="7"/>
        <v/>
      </c>
      <c r="N85" s="19"/>
      <c r="O85" s="8"/>
      <c r="P85" s="50"/>
      <c r="Q85" s="50"/>
      <c r="R85" s="53" t="str">
        <f t="shared" si="8"/>
        <v/>
      </c>
      <c r="S85" s="53"/>
      <c r="T85" s="54" t="str">
        <f t="shared" si="9"/>
        <v/>
      </c>
      <c r="U85" s="54"/>
    </row>
    <row r="86" spans="2:21" x14ac:dyDescent="0.15">
      <c r="B86" s="19">
        <v>78</v>
      </c>
      <c r="C86" s="49" t="str">
        <f t="shared" si="6"/>
        <v/>
      </c>
      <c r="D86" s="49"/>
      <c r="E86" s="19"/>
      <c r="F86" s="8"/>
      <c r="G86" s="19" t="s">
        <v>3</v>
      </c>
      <c r="H86" s="50"/>
      <c r="I86" s="50"/>
      <c r="J86" s="19"/>
      <c r="K86" s="49" t="str">
        <f t="shared" si="5"/>
        <v/>
      </c>
      <c r="L86" s="49"/>
      <c r="M86" s="6" t="str">
        <f t="shared" si="7"/>
        <v/>
      </c>
      <c r="N86" s="19"/>
      <c r="O86" s="8"/>
      <c r="P86" s="50"/>
      <c r="Q86" s="50"/>
      <c r="R86" s="53" t="str">
        <f t="shared" si="8"/>
        <v/>
      </c>
      <c r="S86" s="53"/>
      <c r="T86" s="54" t="str">
        <f t="shared" si="9"/>
        <v/>
      </c>
      <c r="U86" s="54"/>
    </row>
    <row r="87" spans="2:21" x14ac:dyDescent="0.15">
      <c r="B87" s="19">
        <v>79</v>
      </c>
      <c r="C87" s="49" t="str">
        <f t="shared" si="6"/>
        <v/>
      </c>
      <c r="D87" s="49"/>
      <c r="E87" s="19"/>
      <c r="F87" s="8"/>
      <c r="G87" s="19" t="s">
        <v>4</v>
      </c>
      <c r="H87" s="50"/>
      <c r="I87" s="50"/>
      <c r="J87" s="19"/>
      <c r="K87" s="49" t="str">
        <f t="shared" si="5"/>
        <v/>
      </c>
      <c r="L87" s="49"/>
      <c r="M87" s="6" t="str">
        <f t="shared" si="7"/>
        <v/>
      </c>
      <c r="N87" s="19"/>
      <c r="O87" s="8"/>
      <c r="P87" s="50"/>
      <c r="Q87" s="50"/>
      <c r="R87" s="53" t="str">
        <f t="shared" si="8"/>
        <v/>
      </c>
      <c r="S87" s="53"/>
      <c r="T87" s="54" t="str">
        <f t="shared" si="9"/>
        <v/>
      </c>
      <c r="U87" s="54"/>
    </row>
    <row r="88" spans="2:21" x14ac:dyDescent="0.15">
      <c r="B88" s="19">
        <v>80</v>
      </c>
      <c r="C88" s="49" t="str">
        <f t="shared" si="6"/>
        <v/>
      </c>
      <c r="D88" s="49"/>
      <c r="E88" s="19"/>
      <c r="F88" s="8"/>
      <c r="G88" s="19" t="s">
        <v>4</v>
      </c>
      <c r="H88" s="50"/>
      <c r="I88" s="50"/>
      <c r="J88" s="19"/>
      <c r="K88" s="49" t="str">
        <f t="shared" si="5"/>
        <v/>
      </c>
      <c r="L88" s="49"/>
      <c r="M88" s="6" t="str">
        <f t="shared" si="7"/>
        <v/>
      </c>
      <c r="N88" s="19"/>
      <c r="O88" s="8"/>
      <c r="P88" s="50"/>
      <c r="Q88" s="50"/>
      <c r="R88" s="53" t="str">
        <f t="shared" si="8"/>
        <v/>
      </c>
      <c r="S88" s="53"/>
      <c r="T88" s="54" t="str">
        <f t="shared" si="9"/>
        <v/>
      </c>
      <c r="U88" s="54"/>
    </row>
    <row r="89" spans="2:21" x14ac:dyDescent="0.15">
      <c r="B89" s="19">
        <v>81</v>
      </c>
      <c r="C89" s="49" t="str">
        <f t="shared" si="6"/>
        <v/>
      </c>
      <c r="D89" s="49"/>
      <c r="E89" s="19"/>
      <c r="F89" s="8"/>
      <c r="G89" s="19" t="s">
        <v>4</v>
      </c>
      <c r="H89" s="50"/>
      <c r="I89" s="50"/>
      <c r="J89" s="19"/>
      <c r="K89" s="49" t="str">
        <f t="shared" si="5"/>
        <v/>
      </c>
      <c r="L89" s="49"/>
      <c r="M89" s="6" t="str">
        <f t="shared" si="7"/>
        <v/>
      </c>
      <c r="N89" s="19"/>
      <c r="O89" s="8"/>
      <c r="P89" s="50"/>
      <c r="Q89" s="50"/>
      <c r="R89" s="53" t="str">
        <f t="shared" si="8"/>
        <v/>
      </c>
      <c r="S89" s="53"/>
      <c r="T89" s="54" t="str">
        <f t="shared" si="9"/>
        <v/>
      </c>
      <c r="U89" s="54"/>
    </row>
    <row r="90" spans="2:21" x14ac:dyDescent="0.15">
      <c r="B90" s="19">
        <v>82</v>
      </c>
      <c r="C90" s="49" t="str">
        <f t="shared" si="6"/>
        <v/>
      </c>
      <c r="D90" s="49"/>
      <c r="E90" s="19"/>
      <c r="F90" s="8"/>
      <c r="G90" s="19" t="s">
        <v>4</v>
      </c>
      <c r="H90" s="50"/>
      <c r="I90" s="50"/>
      <c r="J90" s="19"/>
      <c r="K90" s="49" t="str">
        <f t="shared" si="5"/>
        <v/>
      </c>
      <c r="L90" s="49"/>
      <c r="M90" s="6" t="str">
        <f t="shared" si="7"/>
        <v/>
      </c>
      <c r="N90" s="19"/>
      <c r="O90" s="8"/>
      <c r="P90" s="50"/>
      <c r="Q90" s="50"/>
      <c r="R90" s="53" t="str">
        <f t="shared" si="8"/>
        <v/>
      </c>
      <c r="S90" s="53"/>
      <c r="T90" s="54" t="str">
        <f t="shared" si="9"/>
        <v/>
      </c>
      <c r="U90" s="54"/>
    </row>
    <row r="91" spans="2:21" x14ac:dyDescent="0.15">
      <c r="B91" s="19">
        <v>83</v>
      </c>
      <c r="C91" s="49" t="str">
        <f t="shared" si="6"/>
        <v/>
      </c>
      <c r="D91" s="49"/>
      <c r="E91" s="19"/>
      <c r="F91" s="8"/>
      <c r="G91" s="19" t="s">
        <v>4</v>
      </c>
      <c r="H91" s="50"/>
      <c r="I91" s="50"/>
      <c r="J91" s="19"/>
      <c r="K91" s="49" t="str">
        <f t="shared" si="5"/>
        <v/>
      </c>
      <c r="L91" s="49"/>
      <c r="M91" s="6" t="str">
        <f t="shared" si="7"/>
        <v/>
      </c>
      <c r="N91" s="19"/>
      <c r="O91" s="8"/>
      <c r="P91" s="50"/>
      <c r="Q91" s="50"/>
      <c r="R91" s="53" t="str">
        <f t="shared" si="8"/>
        <v/>
      </c>
      <c r="S91" s="53"/>
      <c r="T91" s="54" t="str">
        <f t="shared" si="9"/>
        <v/>
      </c>
      <c r="U91" s="54"/>
    </row>
    <row r="92" spans="2:21" x14ac:dyDescent="0.15">
      <c r="B92" s="19">
        <v>84</v>
      </c>
      <c r="C92" s="49" t="str">
        <f t="shared" si="6"/>
        <v/>
      </c>
      <c r="D92" s="49"/>
      <c r="E92" s="19"/>
      <c r="F92" s="8"/>
      <c r="G92" s="19" t="s">
        <v>3</v>
      </c>
      <c r="H92" s="50"/>
      <c r="I92" s="50"/>
      <c r="J92" s="19"/>
      <c r="K92" s="49" t="str">
        <f t="shared" si="5"/>
        <v/>
      </c>
      <c r="L92" s="49"/>
      <c r="M92" s="6" t="str">
        <f t="shared" si="7"/>
        <v/>
      </c>
      <c r="N92" s="19"/>
      <c r="O92" s="8"/>
      <c r="P92" s="50"/>
      <c r="Q92" s="50"/>
      <c r="R92" s="53" t="str">
        <f t="shared" si="8"/>
        <v/>
      </c>
      <c r="S92" s="53"/>
      <c r="T92" s="54" t="str">
        <f t="shared" si="9"/>
        <v/>
      </c>
      <c r="U92" s="54"/>
    </row>
    <row r="93" spans="2:21" x14ac:dyDescent="0.15">
      <c r="B93" s="19">
        <v>85</v>
      </c>
      <c r="C93" s="49" t="str">
        <f t="shared" si="6"/>
        <v/>
      </c>
      <c r="D93" s="49"/>
      <c r="E93" s="19"/>
      <c r="F93" s="8"/>
      <c r="G93" s="19" t="s">
        <v>4</v>
      </c>
      <c r="H93" s="50"/>
      <c r="I93" s="50"/>
      <c r="J93" s="19"/>
      <c r="K93" s="49" t="str">
        <f t="shared" si="5"/>
        <v/>
      </c>
      <c r="L93" s="49"/>
      <c r="M93" s="6" t="str">
        <f t="shared" si="7"/>
        <v/>
      </c>
      <c r="N93" s="19"/>
      <c r="O93" s="8"/>
      <c r="P93" s="50"/>
      <c r="Q93" s="50"/>
      <c r="R93" s="53" t="str">
        <f t="shared" si="8"/>
        <v/>
      </c>
      <c r="S93" s="53"/>
      <c r="T93" s="54" t="str">
        <f t="shared" si="9"/>
        <v/>
      </c>
      <c r="U93" s="54"/>
    </row>
    <row r="94" spans="2:21" x14ac:dyDescent="0.15">
      <c r="B94" s="19">
        <v>86</v>
      </c>
      <c r="C94" s="49" t="str">
        <f t="shared" si="6"/>
        <v/>
      </c>
      <c r="D94" s="49"/>
      <c r="E94" s="19"/>
      <c r="F94" s="8"/>
      <c r="G94" s="19" t="s">
        <v>3</v>
      </c>
      <c r="H94" s="50"/>
      <c r="I94" s="50"/>
      <c r="J94" s="19"/>
      <c r="K94" s="49" t="str">
        <f t="shared" si="5"/>
        <v/>
      </c>
      <c r="L94" s="49"/>
      <c r="M94" s="6" t="str">
        <f t="shared" si="7"/>
        <v/>
      </c>
      <c r="N94" s="19"/>
      <c r="O94" s="8"/>
      <c r="P94" s="50"/>
      <c r="Q94" s="50"/>
      <c r="R94" s="53" t="str">
        <f t="shared" si="8"/>
        <v/>
      </c>
      <c r="S94" s="53"/>
      <c r="T94" s="54" t="str">
        <f t="shared" si="9"/>
        <v/>
      </c>
      <c r="U94" s="54"/>
    </row>
    <row r="95" spans="2:21" x14ac:dyDescent="0.15">
      <c r="B95" s="19">
        <v>87</v>
      </c>
      <c r="C95" s="49" t="str">
        <f t="shared" si="6"/>
        <v/>
      </c>
      <c r="D95" s="49"/>
      <c r="E95" s="19"/>
      <c r="F95" s="8"/>
      <c r="G95" s="19" t="s">
        <v>4</v>
      </c>
      <c r="H95" s="50"/>
      <c r="I95" s="50"/>
      <c r="J95" s="19"/>
      <c r="K95" s="49" t="str">
        <f t="shared" si="5"/>
        <v/>
      </c>
      <c r="L95" s="49"/>
      <c r="M95" s="6" t="str">
        <f t="shared" si="7"/>
        <v/>
      </c>
      <c r="N95" s="19"/>
      <c r="O95" s="8"/>
      <c r="P95" s="50"/>
      <c r="Q95" s="50"/>
      <c r="R95" s="53" t="str">
        <f t="shared" si="8"/>
        <v/>
      </c>
      <c r="S95" s="53"/>
      <c r="T95" s="54" t="str">
        <f t="shared" si="9"/>
        <v/>
      </c>
      <c r="U95" s="54"/>
    </row>
    <row r="96" spans="2:21" x14ac:dyDescent="0.15">
      <c r="B96" s="19">
        <v>88</v>
      </c>
      <c r="C96" s="49" t="str">
        <f t="shared" si="6"/>
        <v/>
      </c>
      <c r="D96" s="49"/>
      <c r="E96" s="19"/>
      <c r="F96" s="8"/>
      <c r="G96" s="19" t="s">
        <v>3</v>
      </c>
      <c r="H96" s="50"/>
      <c r="I96" s="50"/>
      <c r="J96" s="19"/>
      <c r="K96" s="49" t="str">
        <f t="shared" si="5"/>
        <v/>
      </c>
      <c r="L96" s="49"/>
      <c r="M96" s="6" t="str">
        <f t="shared" si="7"/>
        <v/>
      </c>
      <c r="N96" s="19"/>
      <c r="O96" s="8"/>
      <c r="P96" s="50"/>
      <c r="Q96" s="50"/>
      <c r="R96" s="53" t="str">
        <f t="shared" si="8"/>
        <v/>
      </c>
      <c r="S96" s="53"/>
      <c r="T96" s="54" t="str">
        <f t="shared" si="9"/>
        <v/>
      </c>
      <c r="U96" s="54"/>
    </row>
    <row r="97" spans="2:21" x14ac:dyDescent="0.15">
      <c r="B97" s="19">
        <v>89</v>
      </c>
      <c r="C97" s="49" t="str">
        <f t="shared" si="6"/>
        <v/>
      </c>
      <c r="D97" s="49"/>
      <c r="E97" s="19"/>
      <c r="F97" s="8"/>
      <c r="G97" s="19" t="s">
        <v>4</v>
      </c>
      <c r="H97" s="50"/>
      <c r="I97" s="50"/>
      <c r="J97" s="19"/>
      <c r="K97" s="49" t="str">
        <f t="shared" si="5"/>
        <v/>
      </c>
      <c r="L97" s="49"/>
      <c r="M97" s="6" t="str">
        <f t="shared" si="7"/>
        <v/>
      </c>
      <c r="N97" s="19"/>
      <c r="O97" s="8"/>
      <c r="P97" s="50"/>
      <c r="Q97" s="50"/>
      <c r="R97" s="53" t="str">
        <f t="shared" si="8"/>
        <v/>
      </c>
      <c r="S97" s="53"/>
      <c r="T97" s="54" t="str">
        <f t="shared" si="9"/>
        <v/>
      </c>
      <c r="U97" s="54"/>
    </row>
    <row r="98" spans="2:21" x14ac:dyDescent="0.15">
      <c r="B98" s="19">
        <v>90</v>
      </c>
      <c r="C98" s="49" t="str">
        <f t="shared" si="6"/>
        <v/>
      </c>
      <c r="D98" s="49"/>
      <c r="E98" s="19"/>
      <c r="F98" s="8"/>
      <c r="G98" s="19" t="s">
        <v>3</v>
      </c>
      <c r="H98" s="50"/>
      <c r="I98" s="50"/>
      <c r="J98" s="19"/>
      <c r="K98" s="49" t="str">
        <f t="shared" si="5"/>
        <v/>
      </c>
      <c r="L98" s="49"/>
      <c r="M98" s="6" t="str">
        <f t="shared" si="7"/>
        <v/>
      </c>
      <c r="N98" s="19"/>
      <c r="O98" s="8"/>
      <c r="P98" s="50"/>
      <c r="Q98" s="50"/>
      <c r="R98" s="53" t="str">
        <f t="shared" si="8"/>
        <v/>
      </c>
      <c r="S98" s="53"/>
      <c r="T98" s="54" t="str">
        <f t="shared" si="9"/>
        <v/>
      </c>
      <c r="U98" s="54"/>
    </row>
    <row r="99" spans="2:21" x14ac:dyDescent="0.15">
      <c r="B99" s="19">
        <v>91</v>
      </c>
      <c r="C99" s="49" t="str">
        <f t="shared" si="6"/>
        <v/>
      </c>
      <c r="D99" s="49"/>
      <c r="E99" s="19"/>
      <c r="F99" s="8"/>
      <c r="G99" s="19" t="s">
        <v>4</v>
      </c>
      <c r="H99" s="50"/>
      <c r="I99" s="50"/>
      <c r="J99" s="19"/>
      <c r="K99" s="49" t="str">
        <f t="shared" si="5"/>
        <v/>
      </c>
      <c r="L99" s="49"/>
      <c r="M99" s="6" t="str">
        <f t="shared" si="7"/>
        <v/>
      </c>
      <c r="N99" s="19"/>
      <c r="O99" s="8"/>
      <c r="P99" s="50"/>
      <c r="Q99" s="50"/>
      <c r="R99" s="53" t="str">
        <f t="shared" si="8"/>
        <v/>
      </c>
      <c r="S99" s="53"/>
      <c r="T99" s="54" t="str">
        <f t="shared" si="9"/>
        <v/>
      </c>
      <c r="U99" s="54"/>
    </row>
    <row r="100" spans="2:21" x14ac:dyDescent="0.15">
      <c r="B100" s="19">
        <v>92</v>
      </c>
      <c r="C100" s="49" t="str">
        <f t="shared" si="6"/>
        <v/>
      </c>
      <c r="D100" s="49"/>
      <c r="E100" s="19"/>
      <c r="F100" s="8"/>
      <c r="G100" s="19" t="s">
        <v>4</v>
      </c>
      <c r="H100" s="50"/>
      <c r="I100" s="50"/>
      <c r="J100" s="19"/>
      <c r="K100" s="49" t="str">
        <f t="shared" si="5"/>
        <v/>
      </c>
      <c r="L100" s="49"/>
      <c r="M100" s="6" t="str">
        <f t="shared" si="7"/>
        <v/>
      </c>
      <c r="N100" s="19"/>
      <c r="O100" s="8"/>
      <c r="P100" s="50"/>
      <c r="Q100" s="50"/>
      <c r="R100" s="53" t="str">
        <f t="shared" si="8"/>
        <v/>
      </c>
      <c r="S100" s="53"/>
      <c r="T100" s="54" t="str">
        <f t="shared" si="9"/>
        <v/>
      </c>
      <c r="U100" s="54"/>
    </row>
    <row r="101" spans="2:21" x14ac:dyDescent="0.15">
      <c r="B101" s="19">
        <v>93</v>
      </c>
      <c r="C101" s="49" t="str">
        <f t="shared" si="6"/>
        <v/>
      </c>
      <c r="D101" s="49"/>
      <c r="E101" s="19"/>
      <c r="F101" s="8"/>
      <c r="G101" s="19" t="s">
        <v>3</v>
      </c>
      <c r="H101" s="50"/>
      <c r="I101" s="50"/>
      <c r="J101" s="19"/>
      <c r="K101" s="49" t="str">
        <f t="shared" si="5"/>
        <v/>
      </c>
      <c r="L101" s="49"/>
      <c r="M101" s="6" t="str">
        <f t="shared" si="7"/>
        <v/>
      </c>
      <c r="N101" s="19"/>
      <c r="O101" s="8"/>
      <c r="P101" s="50"/>
      <c r="Q101" s="50"/>
      <c r="R101" s="53" t="str">
        <f t="shared" si="8"/>
        <v/>
      </c>
      <c r="S101" s="53"/>
      <c r="T101" s="54" t="str">
        <f t="shared" si="9"/>
        <v/>
      </c>
      <c r="U101" s="54"/>
    </row>
    <row r="102" spans="2:21" x14ac:dyDescent="0.15">
      <c r="B102" s="19">
        <v>94</v>
      </c>
      <c r="C102" s="49" t="str">
        <f t="shared" si="6"/>
        <v/>
      </c>
      <c r="D102" s="49"/>
      <c r="E102" s="19"/>
      <c r="F102" s="8"/>
      <c r="G102" s="19" t="s">
        <v>3</v>
      </c>
      <c r="H102" s="50"/>
      <c r="I102" s="50"/>
      <c r="J102" s="19"/>
      <c r="K102" s="49" t="str">
        <f t="shared" si="5"/>
        <v/>
      </c>
      <c r="L102" s="49"/>
      <c r="M102" s="6" t="str">
        <f t="shared" si="7"/>
        <v/>
      </c>
      <c r="N102" s="19"/>
      <c r="O102" s="8"/>
      <c r="P102" s="50"/>
      <c r="Q102" s="50"/>
      <c r="R102" s="53" t="str">
        <f t="shared" si="8"/>
        <v/>
      </c>
      <c r="S102" s="53"/>
      <c r="T102" s="54" t="str">
        <f t="shared" si="9"/>
        <v/>
      </c>
      <c r="U102" s="54"/>
    </row>
    <row r="103" spans="2:21" x14ac:dyDescent="0.15">
      <c r="B103" s="19">
        <v>95</v>
      </c>
      <c r="C103" s="49" t="str">
        <f t="shared" si="6"/>
        <v/>
      </c>
      <c r="D103" s="49"/>
      <c r="E103" s="19"/>
      <c r="F103" s="8"/>
      <c r="G103" s="19" t="s">
        <v>3</v>
      </c>
      <c r="H103" s="50"/>
      <c r="I103" s="50"/>
      <c r="J103" s="19"/>
      <c r="K103" s="49" t="str">
        <f t="shared" si="5"/>
        <v/>
      </c>
      <c r="L103" s="49"/>
      <c r="M103" s="6" t="str">
        <f t="shared" si="7"/>
        <v/>
      </c>
      <c r="N103" s="19"/>
      <c r="O103" s="8"/>
      <c r="P103" s="50"/>
      <c r="Q103" s="50"/>
      <c r="R103" s="53" t="str">
        <f t="shared" si="8"/>
        <v/>
      </c>
      <c r="S103" s="53"/>
      <c r="T103" s="54" t="str">
        <f t="shared" si="9"/>
        <v/>
      </c>
      <c r="U103" s="54"/>
    </row>
    <row r="104" spans="2:21" x14ac:dyDescent="0.15">
      <c r="B104" s="19">
        <v>96</v>
      </c>
      <c r="C104" s="49" t="str">
        <f t="shared" si="6"/>
        <v/>
      </c>
      <c r="D104" s="49"/>
      <c r="E104" s="19"/>
      <c r="F104" s="8"/>
      <c r="G104" s="19" t="s">
        <v>4</v>
      </c>
      <c r="H104" s="50"/>
      <c r="I104" s="50"/>
      <c r="J104" s="19"/>
      <c r="K104" s="49" t="str">
        <f t="shared" si="5"/>
        <v/>
      </c>
      <c r="L104" s="49"/>
      <c r="M104" s="6" t="str">
        <f t="shared" si="7"/>
        <v/>
      </c>
      <c r="N104" s="19"/>
      <c r="O104" s="8"/>
      <c r="P104" s="50"/>
      <c r="Q104" s="50"/>
      <c r="R104" s="53" t="str">
        <f t="shared" si="8"/>
        <v/>
      </c>
      <c r="S104" s="53"/>
      <c r="T104" s="54" t="str">
        <f t="shared" si="9"/>
        <v/>
      </c>
      <c r="U104" s="54"/>
    </row>
    <row r="105" spans="2:21" x14ac:dyDescent="0.15">
      <c r="B105" s="19">
        <v>97</v>
      </c>
      <c r="C105" s="49" t="str">
        <f t="shared" si="6"/>
        <v/>
      </c>
      <c r="D105" s="49"/>
      <c r="E105" s="19"/>
      <c r="F105" s="8"/>
      <c r="G105" s="19" t="s">
        <v>3</v>
      </c>
      <c r="H105" s="50"/>
      <c r="I105" s="50"/>
      <c r="J105" s="19"/>
      <c r="K105" s="49" t="str">
        <f t="shared" si="5"/>
        <v/>
      </c>
      <c r="L105" s="49"/>
      <c r="M105" s="6" t="str">
        <f t="shared" si="7"/>
        <v/>
      </c>
      <c r="N105" s="19"/>
      <c r="O105" s="8"/>
      <c r="P105" s="50"/>
      <c r="Q105" s="50"/>
      <c r="R105" s="53" t="str">
        <f t="shared" si="8"/>
        <v/>
      </c>
      <c r="S105" s="53"/>
      <c r="T105" s="54" t="str">
        <f t="shared" si="9"/>
        <v/>
      </c>
      <c r="U105" s="54"/>
    </row>
    <row r="106" spans="2:21" x14ac:dyDescent="0.15">
      <c r="B106" s="19">
        <v>98</v>
      </c>
      <c r="C106" s="49" t="str">
        <f t="shared" si="6"/>
        <v/>
      </c>
      <c r="D106" s="49"/>
      <c r="E106" s="19"/>
      <c r="F106" s="8"/>
      <c r="G106" s="19" t="s">
        <v>4</v>
      </c>
      <c r="H106" s="50"/>
      <c r="I106" s="50"/>
      <c r="J106" s="19"/>
      <c r="K106" s="49" t="str">
        <f t="shared" si="5"/>
        <v/>
      </c>
      <c r="L106" s="49"/>
      <c r="M106" s="6" t="str">
        <f t="shared" si="7"/>
        <v/>
      </c>
      <c r="N106" s="19"/>
      <c r="O106" s="8"/>
      <c r="P106" s="50"/>
      <c r="Q106" s="50"/>
      <c r="R106" s="53" t="str">
        <f t="shared" si="8"/>
        <v/>
      </c>
      <c r="S106" s="53"/>
      <c r="T106" s="54" t="str">
        <f t="shared" si="9"/>
        <v/>
      </c>
      <c r="U106" s="54"/>
    </row>
    <row r="107" spans="2:21" x14ac:dyDescent="0.15">
      <c r="B107" s="19">
        <v>99</v>
      </c>
      <c r="C107" s="49" t="str">
        <f t="shared" si="6"/>
        <v/>
      </c>
      <c r="D107" s="49"/>
      <c r="E107" s="19"/>
      <c r="F107" s="8"/>
      <c r="G107" s="19" t="s">
        <v>4</v>
      </c>
      <c r="H107" s="50"/>
      <c r="I107" s="50"/>
      <c r="J107" s="19"/>
      <c r="K107" s="49" t="str">
        <f t="shared" si="5"/>
        <v/>
      </c>
      <c r="L107" s="49"/>
      <c r="M107" s="6" t="str">
        <f t="shared" si="7"/>
        <v/>
      </c>
      <c r="N107" s="19"/>
      <c r="O107" s="8"/>
      <c r="P107" s="50"/>
      <c r="Q107" s="50"/>
      <c r="R107" s="53" t="str">
        <f t="shared" si="8"/>
        <v/>
      </c>
      <c r="S107" s="53"/>
      <c r="T107" s="54" t="str">
        <f t="shared" si="9"/>
        <v/>
      </c>
      <c r="U107" s="54"/>
    </row>
    <row r="108" spans="2:21" x14ac:dyDescent="0.15">
      <c r="B108" s="19">
        <v>100</v>
      </c>
      <c r="C108" s="49" t="str">
        <f t="shared" si="6"/>
        <v/>
      </c>
      <c r="D108" s="49"/>
      <c r="E108" s="19"/>
      <c r="F108" s="8"/>
      <c r="G108" s="19" t="s">
        <v>3</v>
      </c>
      <c r="H108" s="50"/>
      <c r="I108" s="50"/>
      <c r="J108" s="19"/>
      <c r="K108" s="49" t="str">
        <f t="shared" si="5"/>
        <v/>
      </c>
      <c r="L108" s="49"/>
      <c r="M108" s="6" t="str">
        <f t="shared" si="7"/>
        <v/>
      </c>
      <c r="N108" s="19"/>
      <c r="O108" s="8"/>
      <c r="P108" s="50"/>
      <c r="Q108" s="50"/>
      <c r="R108" s="53" t="str">
        <f t="shared" si="8"/>
        <v/>
      </c>
      <c r="S108" s="53"/>
      <c r="T108" s="54" t="str">
        <f t="shared" si="9"/>
        <v/>
      </c>
      <c r="U108" s="54"/>
    </row>
    <row r="109" spans="2:21" x14ac:dyDescent="0.15">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xr:uid="{00000000-0002-0000-0700-000000000000}">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fib1.27</vt:lpstr>
      <vt:lpstr>fib1.50</vt:lpstr>
      <vt:lpstr>fib2.00</vt:lpstr>
      <vt:lpstr>画像</vt:lpstr>
      <vt:lpstr>気づき</vt:lpstr>
      <vt:lpstr>検証終了通貨</vt:lpstr>
      <vt:lpstr>テンプレ</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（名前なし）KOICHIWAGATSUMA</cp:lastModifiedBy>
  <cp:revision/>
  <cp:lastPrinted>2015-07-15T10:17:15Z</cp:lastPrinted>
  <dcterms:created xsi:type="dcterms:W3CDTF">2013-10-09T23:04:08Z</dcterms:created>
  <dcterms:modified xsi:type="dcterms:W3CDTF">2019-05-26T13:57:05Z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