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75" windowWidth="20505" windowHeight="7350" tabRatio="276" firstSheet="2" activeTab="3"/>
  </bookViews>
  <sheets>
    <sheet name="定数" sheetId="29" state="hidden" r:id="rId1"/>
    <sheet name="検証シート　FIB1.27" sheetId="33" r:id="rId2"/>
    <sheet name="検証シート　FIB1.5" sheetId="32" r:id="rId3"/>
    <sheet name="検証シート　FIB2.0" sheetId="31" r:id="rId4"/>
    <sheet name="画像" sheetId="26" r:id="rId5"/>
    <sheet name="気づき" sheetId="9" r:id="rId6"/>
    <sheet name="検証終了通貨" sheetId="10" r:id="rId7"/>
    <sheet name="テンプレ" sheetId="17" state="hidden" r:id="rId8"/>
  </sheets>
  <calcPr calcId="145621"/>
</workbook>
</file>

<file path=xl/calcChain.xml><?xml version="1.0" encoding="utf-8"?>
<calcChain xmlns="http://schemas.openxmlformats.org/spreadsheetml/2006/main">
  <c r="V108" i="33" l="1"/>
  <c r="T108" i="33"/>
  <c r="W108" i="33"/>
  <c r="R108" i="33"/>
  <c r="M108" i="33"/>
  <c r="K108" i="33"/>
  <c r="V107" i="33"/>
  <c r="T107" i="33"/>
  <c r="W107" i="33"/>
  <c r="R107" i="33"/>
  <c r="C108" i="33"/>
  <c r="X108" i="33"/>
  <c r="Y108" i="33"/>
  <c r="M107" i="33"/>
  <c r="K107" i="33"/>
  <c r="V106" i="33"/>
  <c r="T106" i="33"/>
  <c r="W106" i="33"/>
  <c r="R106" i="33"/>
  <c r="C107" i="33"/>
  <c r="X107" i="33"/>
  <c r="Y107" i="33"/>
  <c r="M106" i="33"/>
  <c r="K106" i="33"/>
  <c r="V105" i="33"/>
  <c r="T105" i="33"/>
  <c r="W105" i="33"/>
  <c r="R105" i="33"/>
  <c r="C106" i="33"/>
  <c r="X106" i="33"/>
  <c r="Y106" i="33"/>
  <c r="M105" i="33"/>
  <c r="K105" i="33"/>
  <c r="V104" i="33"/>
  <c r="T104" i="33"/>
  <c r="W104" i="33"/>
  <c r="R104" i="33"/>
  <c r="C105" i="33"/>
  <c r="X105" i="33"/>
  <c r="Y105" i="33"/>
  <c r="M104" i="33"/>
  <c r="K104" i="33"/>
  <c r="V103" i="33"/>
  <c r="T103" i="33"/>
  <c r="W103" i="33"/>
  <c r="R103" i="33"/>
  <c r="C104" i="33"/>
  <c r="X104" i="33"/>
  <c r="Y104" i="33"/>
  <c r="M103" i="33"/>
  <c r="K103" i="33"/>
  <c r="V102" i="33"/>
  <c r="T102" i="33"/>
  <c r="W102" i="33"/>
  <c r="R102" i="33"/>
  <c r="C103" i="33"/>
  <c r="X103" i="33"/>
  <c r="Y103" i="33"/>
  <c r="M102" i="33"/>
  <c r="K102" i="33"/>
  <c r="W101" i="33"/>
  <c r="V101" i="33"/>
  <c r="T101" i="33"/>
  <c r="R101" i="33"/>
  <c r="C102" i="33"/>
  <c r="X102" i="33"/>
  <c r="Y102" i="33"/>
  <c r="M101" i="33"/>
  <c r="K101" i="33"/>
  <c r="V100" i="33"/>
  <c r="T100" i="33"/>
  <c r="W100" i="33"/>
  <c r="R100" i="33"/>
  <c r="C101" i="33"/>
  <c r="X101" i="33"/>
  <c r="Y101" i="33"/>
  <c r="M100" i="33"/>
  <c r="K100" i="33"/>
  <c r="V99" i="33"/>
  <c r="T99" i="33"/>
  <c r="W99" i="33"/>
  <c r="R99" i="33"/>
  <c r="C100" i="33"/>
  <c r="X100" i="33"/>
  <c r="Y100" i="33"/>
  <c r="M99" i="33"/>
  <c r="K99" i="33"/>
  <c r="V98" i="33"/>
  <c r="T98" i="33"/>
  <c r="W98" i="33"/>
  <c r="R98" i="33"/>
  <c r="C99" i="33"/>
  <c r="X99" i="33"/>
  <c r="Y99" i="33"/>
  <c r="M98" i="33"/>
  <c r="K98" i="33"/>
  <c r="V97" i="33"/>
  <c r="T97" i="33"/>
  <c r="W97" i="33"/>
  <c r="R97" i="33"/>
  <c r="C98" i="33"/>
  <c r="X98" i="33"/>
  <c r="Y98" i="33"/>
  <c r="M97" i="33"/>
  <c r="K97" i="33"/>
  <c r="V96" i="33"/>
  <c r="T96" i="33"/>
  <c r="W96" i="33"/>
  <c r="R96" i="33"/>
  <c r="C97" i="33"/>
  <c r="X97" i="33"/>
  <c r="Y97" i="33"/>
  <c r="M96" i="33"/>
  <c r="K96" i="33"/>
  <c r="V95" i="33"/>
  <c r="T95" i="33"/>
  <c r="W95" i="33"/>
  <c r="R95" i="33"/>
  <c r="C96" i="33"/>
  <c r="X96" i="33"/>
  <c r="Y96" i="33"/>
  <c r="M95" i="33"/>
  <c r="K95" i="33"/>
  <c r="V94" i="33"/>
  <c r="T94" i="33"/>
  <c r="W94" i="33"/>
  <c r="R94" i="33"/>
  <c r="C95" i="33"/>
  <c r="X95" i="33"/>
  <c r="Y95" i="33"/>
  <c r="M94" i="33"/>
  <c r="K94" i="33"/>
  <c r="V93" i="33"/>
  <c r="T93" i="33"/>
  <c r="W93" i="33"/>
  <c r="R93" i="33"/>
  <c r="C94" i="33"/>
  <c r="X94" i="33"/>
  <c r="Y94" i="33"/>
  <c r="M93" i="33"/>
  <c r="K93" i="33"/>
  <c r="W92" i="33"/>
  <c r="V92" i="33"/>
  <c r="T92" i="33"/>
  <c r="R92" i="33"/>
  <c r="C93" i="33"/>
  <c r="X93" i="33"/>
  <c r="Y93" i="33"/>
  <c r="M92" i="33"/>
  <c r="K92" i="33"/>
  <c r="V91" i="33"/>
  <c r="T91" i="33"/>
  <c r="W91" i="33"/>
  <c r="R91" i="33"/>
  <c r="C92" i="33"/>
  <c r="X92" i="33"/>
  <c r="Y92" i="33"/>
  <c r="M91" i="33"/>
  <c r="K91" i="33"/>
  <c r="V90" i="33"/>
  <c r="T90" i="33"/>
  <c r="W90" i="33"/>
  <c r="R90" i="33"/>
  <c r="C91" i="33"/>
  <c r="X91" i="33"/>
  <c r="Y91" i="33"/>
  <c r="M90" i="33"/>
  <c r="K90" i="33"/>
  <c r="V89" i="33"/>
  <c r="T89" i="33"/>
  <c r="W89" i="33"/>
  <c r="R89" i="33"/>
  <c r="C90" i="33"/>
  <c r="X90" i="33"/>
  <c r="Y90" i="33"/>
  <c r="M89" i="33"/>
  <c r="K89" i="33"/>
  <c r="V88" i="33"/>
  <c r="T88" i="33"/>
  <c r="W88" i="33"/>
  <c r="R88" i="33"/>
  <c r="C89" i="33"/>
  <c r="X89" i="33"/>
  <c r="Y89" i="33"/>
  <c r="M88" i="33"/>
  <c r="K88" i="33"/>
  <c r="W87" i="33"/>
  <c r="V87" i="33"/>
  <c r="T87" i="33"/>
  <c r="R87" i="33"/>
  <c r="C88" i="33"/>
  <c r="X88" i="33"/>
  <c r="Y88" i="33"/>
  <c r="M87" i="33"/>
  <c r="K87" i="33"/>
  <c r="V86" i="33"/>
  <c r="T86" i="33"/>
  <c r="W86" i="33"/>
  <c r="R86" i="33"/>
  <c r="C87" i="33"/>
  <c r="X87" i="33"/>
  <c r="Y87" i="33"/>
  <c r="M86" i="33"/>
  <c r="K86" i="33"/>
  <c r="V85" i="33"/>
  <c r="T85" i="33"/>
  <c r="W85" i="33"/>
  <c r="R85" i="33"/>
  <c r="C86" i="33"/>
  <c r="X86" i="33"/>
  <c r="Y86" i="33"/>
  <c r="M85" i="33"/>
  <c r="K85" i="33"/>
  <c r="W84" i="33"/>
  <c r="V84" i="33"/>
  <c r="T84" i="33"/>
  <c r="R84" i="33"/>
  <c r="C85" i="33"/>
  <c r="X85" i="33"/>
  <c r="Y85" i="33"/>
  <c r="M84" i="33"/>
  <c r="K84" i="33"/>
  <c r="V83" i="33"/>
  <c r="T83" i="33"/>
  <c r="W83" i="33"/>
  <c r="R83" i="33"/>
  <c r="C84" i="33"/>
  <c r="X84" i="33"/>
  <c r="Y84" i="33"/>
  <c r="M83" i="33"/>
  <c r="K83" i="33"/>
  <c r="V82" i="33"/>
  <c r="T82" i="33"/>
  <c r="W82" i="33"/>
  <c r="R82" i="33"/>
  <c r="C83" i="33"/>
  <c r="X83" i="33"/>
  <c r="Y83" i="33"/>
  <c r="M82" i="33"/>
  <c r="K82" i="33"/>
  <c r="V81" i="33"/>
  <c r="T81" i="33"/>
  <c r="W81" i="33"/>
  <c r="R81" i="33"/>
  <c r="C82" i="33"/>
  <c r="X82" i="33"/>
  <c r="Y82" i="33"/>
  <c r="M81" i="33"/>
  <c r="K81" i="33"/>
  <c r="V80" i="33"/>
  <c r="T80" i="33"/>
  <c r="W80" i="33"/>
  <c r="R80" i="33"/>
  <c r="C81" i="33"/>
  <c r="X81" i="33"/>
  <c r="Y81" i="33"/>
  <c r="M80" i="33"/>
  <c r="K80" i="33"/>
  <c r="V79" i="33"/>
  <c r="T79" i="33"/>
  <c r="W79" i="33"/>
  <c r="R79" i="33"/>
  <c r="C80" i="33"/>
  <c r="X80" i="33"/>
  <c r="Y80" i="33"/>
  <c r="M79" i="33"/>
  <c r="K79" i="33"/>
  <c r="V78" i="33"/>
  <c r="T78" i="33"/>
  <c r="W78" i="33"/>
  <c r="R78" i="33"/>
  <c r="C79" i="33"/>
  <c r="X79" i="33"/>
  <c r="Y79" i="33"/>
  <c r="M78" i="33"/>
  <c r="K78" i="33"/>
  <c r="W77" i="33"/>
  <c r="V77" i="33"/>
  <c r="T77" i="33"/>
  <c r="R77" i="33"/>
  <c r="C78" i="33"/>
  <c r="X78" i="33"/>
  <c r="Y78" i="33"/>
  <c r="M77" i="33"/>
  <c r="K77" i="33"/>
  <c r="W76" i="33"/>
  <c r="V76" i="33"/>
  <c r="T76" i="33"/>
  <c r="R76" i="33"/>
  <c r="C77" i="33"/>
  <c r="X77" i="33"/>
  <c r="Y77" i="33"/>
  <c r="M76" i="33"/>
  <c r="K76" i="33"/>
  <c r="V75" i="33"/>
  <c r="T75" i="33"/>
  <c r="W75" i="33"/>
  <c r="R75" i="33"/>
  <c r="C76" i="33"/>
  <c r="X76" i="33"/>
  <c r="Y76" i="33"/>
  <c r="M75" i="33"/>
  <c r="K75" i="33"/>
  <c r="V74" i="33"/>
  <c r="T74" i="33"/>
  <c r="W74" i="33"/>
  <c r="R74" i="33"/>
  <c r="C75" i="33"/>
  <c r="X75" i="33"/>
  <c r="Y75" i="33"/>
  <c r="M74" i="33"/>
  <c r="K74" i="33"/>
  <c r="V73" i="33"/>
  <c r="T73" i="33"/>
  <c r="W73" i="33"/>
  <c r="R73" i="33"/>
  <c r="C74" i="33"/>
  <c r="X74" i="33"/>
  <c r="Y74" i="33"/>
  <c r="M73" i="33"/>
  <c r="K73" i="33"/>
  <c r="V72" i="33"/>
  <c r="T72" i="33"/>
  <c r="W72" i="33"/>
  <c r="R72" i="33"/>
  <c r="C73" i="33"/>
  <c r="X73" i="33"/>
  <c r="Y73" i="33"/>
  <c r="M72" i="33"/>
  <c r="K72" i="33"/>
  <c r="V71" i="33"/>
  <c r="T71" i="33"/>
  <c r="W71" i="33"/>
  <c r="R71" i="33"/>
  <c r="C72" i="33"/>
  <c r="X72" i="33"/>
  <c r="Y72" i="33"/>
  <c r="M71" i="33"/>
  <c r="K71" i="33"/>
  <c r="V70" i="33"/>
  <c r="T70" i="33"/>
  <c r="W70" i="33"/>
  <c r="R70" i="33"/>
  <c r="C71" i="33"/>
  <c r="X71" i="33"/>
  <c r="Y71" i="33"/>
  <c r="M70" i="33"/>
  <c r="K70" i="33"/>
  <c r="W69" i="33"/>
  <c r="V69" i="33"/>
  <c r="T69" i="33"/>
  <c r="R69" i="33"/>
  <c r="C70" i="33"/>
  <c r="X70" i="33"/>
  <c r="Y70" i="33"/>
  <c r="M69" i="33"/>
  <c r="K69" i="33"/>
  <c r="V68" i="33"/>
  <c r="T68" i="33"/>
  <c r="W68" i="33"/>
  <c r="R68" i="33"/>
  <c r="C69" i="33"/>
  <c r="X69" i="33"/>
  <c r="Y69" i="33"/>
  <c r="M68" i="33"/>
  <c r="K68" i="33"/>
  <c r="V67" i="33"/>
  <c r="T67" i="33"/>
  <c r="W67" i="33"/>
  <c r="R67" i="33"/>
  <c r="C68" i="33"/>
  <c r="X68" i="33"/>
  <c r="Y68" i="33"/>
  <c r="M67" i="33"/>
  <c r="K67" i="33"/>
  <c r="V66" i="33"/>
  <c r="T66" i="33"/>
  <c r="W66" i="33"/>
  <c r="R66" i="33"/>
  <c r="C67" i="33"/>
  <c r="X67" i="33"/>
  <c r="Y67" i="33"/>
  <c r="M66" i="33"/>
  <c r="K66" i="33"/>
  <c r="V65" i="33"/>
  <c r="T65" i="33"/>
  <c r="W65" i="33"/>
  <c r="R65" i="33"/>
  <c r="C66" i="33"/>
  <c r="X66" i="33"/>
  <c r="Y66" i="33"/>
  <c r="M65" i="33"/>
  <c r="K65" i="33"/>
  <c r="V64" i="33"/>
  <c r="T64" i="33"/>
  <c r="W64" i="33"/>
  <c r="R64" i="33"/>
  <c r="C65" i="33"/>
  <c r="X65" i="33"/>
  <c r="Y65" i="33"/>
  <c r="M64" i="33"/>
  <c r="K64" i="33"/>
  <c r="W63" i="33"/>
  <c r="V63" i="33"/>
  <c r="T63" i="33"/>
  <c r="R63" i="33"/>
  <c r="C64" i="33"/>
  <c r="X64" i="33"/>
  <c r="Y64" i="33"/>
  <c r="M63" i="33"/>
  <c r="K63" i="33"/>
  <c r="V62" i="33"/>
  <c r="T62" i="33"/>
  <c r="W62" i="33"/>
  <c r="R62" i="33"/>
  <c r="C63" i="33"/>
  <c r="X63" i="33"/>
  <c r="Y63" i="33"/>
  <c r="M62" i="33"/>
  <c r="K62" i="33"/>
  <c r="V61" i="33"/>
  <c r="T61" i="33"/>
  <c r="W61" i="33"/>
  <c r="R61" i="33"/>
  <c r="C62" i="33"/>
  <c r="X62" i="33"/>
  <c r="Y62" i="33"/>
  <c r="M61" i="33"/>
  <c r="K61" i="33"/>
  <c r="V60" i="33"/>
  <c r="T60" i="33"/>
  <c r="W60" i="33"/>
  <c r="R60" i="33"/>
  <c r="C61" i="33"/>
  <c r="X61" i="33"/>
  <c r="Y61" i="33"/>
  <c r="M60" i="33"/>
  <c r="K60" i="33"/>
  <c r="V59" i="33"/>
  <c r="T59" i="33"/>
  <c r="W59" i="33"/>
  <c r="R59" i="33"/>
  <c r="C60" i="33"/>
  <c r="X60" i="33"/>
  <c r="Y60" i="33"/>
  <c r="M59" i="33"/>
  <c r="K59" i="33"/>
  <c r="V58" i="33"/>
  <c r="T58" i="33"/>
  <c r="W58" i="33"/>
  <c r="R58" i="33"/>
  <c r="C59" i="33"/>
  <c r="X59" i="33"/>
  <c r="Y59" i="33"/>
  <c r="M58" i="33"/>
  <c r="K58" i="33"/>
  <c r="V57" i="33"/>
  <c r="T57" i="33"/>
  <c r="W57" i="33"/>
  <c r="R57" i="33"/>
  <c r="C58" i="33"/>
  <c r="X58" i="33"/>
  <c r="Y58" i="33"/>
  <c r="M57" i="33"/>
  <c r="K57" i="33"/>
  <c r="V56" i="33"/>
  <c r="T56" i="33"/>
  <c r="W56" i="33"/>
  <c r="R56" i="33"/>
  <c r="C57" i="33"/>
  <c r="X57" i="33"/>
  <c r="Y57" i="33"/>
  <c r="M56" i="33"/>
  <c r="K56" i="33"/>
  <c r="W55" i="33"/>
  <c r="V55" i="33"/>
  <c r="T55" i="33"/>
  <c r="R55" i="33"/>
  <c r="C56" i="33"/>
  <c r="X56" i="33"/>
  <c r="Y56" i="33"/>
  <c r="M55" i="33"/>
  <c r="K55" i="33"/>
  <c r="V54" i="33"/>
  <c r="T54" i="33"/>
  <c r="W54" i="33"/>
  <c r="R54" i="33"/>
  <c r="C55" i="33"/>
  <c r="X55" i="33"/>
  <c r="Y55" i="33"/>
  <c r="M54" i="33"/>
  <c r="K54" i="33"/>
  <c r="V53" i="33"/>
  <c r="T53" i="33"/>
  <c r="W53" i="33"/>
  <c r="R53" i="33"/>
  <c r="C54" i="33"/>
  <c r="X54" i="33"/>
  <c r="Y54" i="33"/>
  <c r="M53" i="33"/>
  <c r="K53" i="33"/>
  <c r="W52" i="33"/>
  <c r="V52" i="33"/>
  <c r="T52" i="33"/>
  <c r="R52" i="33"/>
  <c r="C53" i="33"/>
  <c r="X53" i="33"/>
  <c r="Y53" i="33"/>
  <c r="M52" i="33"/>
  <c r="K52" i="33"/>
  <c r="V51" i="33"/>
  <c r="T51" i="33"/>
  <c r="W51" i="33"/>
  <c r="R51" i="33"/>
  <c r="C52" i="33"/>
  <c r="X52" i="33"/>
  <c r="Y52" i="33"/>
  <c r="M51" i="33"/>
  <c r="K51" i="33"/>
  <c r="V50" i="33"/>
  <c r="T50" i="33"/>
  <c r="W50" i="33"/>
  <c r="R50" i="33"/>
  <c r="C51" i="33"/>
  <c r="X51" i="33"/>
  <c r="Y51" i="33"/>
  <c r="M50" i="33"/>
  <c r="K50" i="33"/>
  <c r="V49" i="33"/>
  <c r="T49" i="33"/>
  <c r="W49" i="33"/>
  <c r="R49" i="33"/>
  <c r="C50" i="33"/>
  <c r="X50" i="33"/>
  <c r="Y50" i="33"/>
  <c r="M49" i="33"/>
  <c r="K49" i="33"/>
  <c r="V48" i="33"/>
  <c r="T48" i="33"/>
  <c r="W48" i="33"/>
  <c r="R48" i="33"/>
  <c r="C49" i="33"/>
  <c r="X49" i="33"/>
  <c r="Y49" i="33"/>
  <c r="M48" i="33"/>
  <c r="K48" i="33"/>
  <c r="V47" i="33"/>
  <c r="T47" i="33"/>
  <c r="W47" i="33"/>
  <c r="R47" i="33"/>
  <c r="C48" i="33"/>
  <c r="X48" i="33"/>
  <c r="Y48" i="33"/>
  <c r="M47" i="33"/>
  <c r="K47" i="33"/>
  <c r="V46" i="33"/>
  <c r="T46" i="33"/>
  <c r="W46" i="33"/>
  <c r="R46" i="33"/>
  <c r="C47" i="33"/>
  <c r="X47" i="33"/>
  <c r="Y47" i="33"/>
  <c r="M46" i="33"/>
  <c r="K46" i="33"/>
  <c r="W45" i="33"/>
  <c r="V45" i="33"/>
  <c r="T45" i="33"/>
  <c r="R45" i="33"/>
  <c r="C46" i="33"/>
  <c r="X46" i="33"/>
  <c r="Y46" i="33"/>
  <c r="M45" i="33"/>
  <c r="K45" i="33"/>
  <c r="W44" i="33"/>
  <c r="V44" i="33"/>
  <c r="T44" i="33"/>
  <c r="R44" i="33"/>
  <c r="C45" i="33"/>
  <c r="X45" i="33"/>
  <c r="Y45" i="33"/>
  <c r="M44" i="33"/>
  <c r="K44" i="33"/>
  <c r="V43" i="33"/>
  <c r="T43" i="33"/>
  <c r="W43" i="33"/>
  <c r="R43" i="33"/>
  <c r="C44" i="33"/>
  <c r="X44" i="33"/>
  <c r="Y44" i="33"/>
  <c r="M43" i="33"/>
  <c r="K43" i="33"/>
  <c r="V42" i="33"/>
  <c r="T42" i="33"/>
  <c r="W42" i="33"/>
  <c r="R42" i="33"/>
  <c r="C43" i="33"/>
  <c r="X43" i="33"/>
  <c r="Y43" i="33"/>
  <c r="M42" i="33"/>
  <c r="K42" i="33"/>
  <c r="V41" i="33"/>
  <c r="T41" i="33"/>
  <c r="W41" i="33"/>
  <c r="R41" i="33"/>
  <c r="C42" i="33"/>
  <c r="X42" i="33"/>
  <c r="Y42" i="33"/>
  <c r="M41" i="33"/>
  <c r="K41" i="33"/>
  <c r="V40" i="33"/>
  <c r="T40" i="33"/>
  <c r="W40" i="33"/>
  <c r="R40" i="33"/>
  <c r="C41" i="33"/>
  <c r="X41" i="33"/>
  <c r="Y41" i="33"/>
  <c r="M40" i="33"/>
  <c r="K40" i="33"/>
  <c r="V39" i="33"/>
  <c r="T39" i="33"/>
  <c r="W39" i="33"/>
  <c r="R39" i="33"/>
  <c r="C40" i="33"/>
  <c r="X40" i="33"/>
  <c r="Y40" i="33"/>
  <c r="M39" i="33"/>
  <c r="K39" i="33"/>
  <c r="V38" i="33"/>
  <c r="T38" i="33"/>
  <c r="W38" i="33"/>
  <c r="R38" i="33"/>
  <c r="C39" i="33"/>
  <c r="X39" i="33"/>
  <c r="Y39" i="33"/>
  <c r="M38" i="33"/>
  <c r="K38" i="33"/>
  <c r="W37" i="33"/>
  <c r="V37" i="33"/>
  <c r="T37" i="33"/>
  <c r="R37" i="33"/>
  <c r="C38" i="33"/>
  <c r="X38" i="33"/>
  <c r="Y38" i="33"/>
  <c r="M37" i="33"/>
  <c r="K37" i="33"/>
  <c r="V36" i="33"/>
  <c r="T36" i="33"/>
  <c r="W36" i="33"/>
  <c r="R36" i="33"/>
  <c r="C37" i="33"/>
  <c r="X37" i="33"/>
  <c r="Y37" i="33"/>
  <c r="M36" i="33"/>
  <c r="K36" i="33"/>
  <c r="V35" i="33"/>
  <c r="T35" i="33"/>
  <c r="W35" i="33"/>
  <c r="R35" i="33"/>
  <c r="C36" i="33"/>
  <c r="X36" i="33"/>
  <c r="Y36" i="33"/>
  <c r="M35" i="33"/>
  <c r="K35" i="33"/>
  <c r="V34" i="33"/>
  <c r="T34" i="33"/>
  <c r="W34" i="33"/>
  <c r="R34" i="33"/>
  <c r="C35" i="33"/>
  <c r="X35" i="33"/>
  <c r="Y35" i="33"/>
  <c r="M34" i="33"/>
  <c r="K34" i="33"/>
  <c r="V33" i="33"/>
  <c r="T33" i="33"/>
  <c r="W33" i="33"/>
  <c r="R33" i="33"/>
  <c r="C34" i="33"/>
  <c r="X34" i="33"/>
  <c r="Y34" i="33"/>
  <c r="M33" i="33"/>
  <c r="K33" i="33"/>
  <c r="V32" i="33"/>
  <c r="T32" i="33"/>
  <c r="W32" i="33"/>
  <c r="R32" i="33"/>
  <c r="C33" i="33"/>
  <c r="X33" i="33"/>
  <c r="Y33" i="33"/>
  <c r="M32" i="33"/>
  <c r="K32" i="33"/>
  <c r="W31" i="33"/>
  <c r="V31" i="33"/>
  <c r="T31" i="33"/>
  <c r="R31" i="33"/>
  <c r="C32" i="33"/>
  <c r="X32" i="33"/>
  <c r="Y32" i="33"/>
  <c r="M31" i="33"/>
  <c r="K31" i="33"/>
  <c r="V30" i="33"/>
  <c r="T30" i="33"/>
  <c r="W30" i="33"/>
  <c r="R30" i="33"/>
  <c r="C31" i="33"/>
  <c r="X31" i="33"/>
  <c r="Y31" i="33"/>
  <c r="M30" i="33"/>
  <c r="K30" i="33"/>
  <c r="V29" i="33"/>
  <c r="T29" i="33"/>
  <c r="W29" i="33"/>
  <c r="R29" i="33"/>
  <c r="C30" i="33"/>
  <c r="X30" i="33"/>
  <c r="Y30" i="33"/>
  <c r="M29" i="33"/>
  <c r="K29" i="33"/>
  <c r="V28" i="33"/>
  <c r="T28" i="33"/>
  <c r="W28" i="33"/>
  <c r="R28" i="33"/>
  <c r="C29" i="33"/>
  <c r="X29" i="33"/>
  <c r="Y29" i="33"/>
  <c r="M28" i="33"/>
  <c r="K28" i="33"/>
  <c r="V27" i="33"/>
  <c r="T27" i="33"/>
  <c r="W27" i="33"/>
  <c r="R27" i="33"/>
  <c r="C28" i="33"/>
  <c r="X28" i="33"/>
  <c r="Y28" i="33"/>
  <c r="M27" i="33"/>
  <c r="K27" i="33"/>
  <c r="V26" i="33"/>
  <c r="T26" i="33"/>
  <c r="W26" i="33"/>
  <c r="R26" i="33"/>
  <c r="C27" i="33"/>
  <c r="X27" i="33"/>
  <c r="Y27" i="33"/>
  <c r="M26" i="33"/>
  <c r="K26" i="33"/>
  <c r="V25" i="33"/>
  <c r="T25" i="33"/>
  <c r="W25" i="33"/>
  <c r="R25" i="33"/>
  <c r="C26" i="33"/>
  <c r="X26" i="33"/>
  <c r="Y26" i="33"/>
  <c r="M25" i="33"/>
  <c r="K25" i="33"/>
  <c r="V24" i="33"/>
  <c r="T24" i="33"/>
  <c r="W24" i="33"/>
  <c r="R24" i="33"/>
  <c r="C25" i="33"/>
  <c r="X25" i="33"/>
  <c r="Y25" i="33"/>
  <c r="M24" i="33"/>
  <c r="K24" i="33"/>
  <c r="W23" i="33"/>
  <c r="V23" i="33"/>
  <c r="T23" i="33"/>
  <c r="R23" i="33"/>
  <c r="C24" i="33"/>
  <c r="X24" i="33"/>
  <c r="Y24" i="33"/>
  <c r="M23" i="33"/>
  <c r="K23" i="33"/>
  <c r="T22" i="33"/>
  <c r="V22" i="33"/>
  <c r="R22" i="33"/>
  <c r="C23" i="33"/>
  <c r="X23" i="33"/>
  <c r="Y23" i="33"/>
  <c r="M22" i="33"/>
  <c r="K22" i="33"/>
  <c r="V21" i="33"/>
  <c r="T21" i="33"/>
  <c r="W21" i="33"/>
  <c r="R21" i="33"/>
  <c r="C22" i="33"/>
  <c r="X22" i="33"/>
  <c r="Y22" i="33"/>
  <c r="M21" i="33"/>
  <c r="K21" i="33"/>
  <c r="T20" i="33"/>
  <c r="V20" i="33"/>
  <c r="R20" i="33"/>
  <c r="C21" i="33"/>
  <c r="X21" i="33"/>
  <c r="Y21" i="33"/>
  <c r="M20" i="33"/>
  <c r="K20" i="33"/>
  <c r="T19" i="33"/>
  <c r="W19" i="33"/>
  <c r="R19" i="33"/>
  <c r="C20" i="33"/>
  <c r="X20" i="33"/>
  <c r="Y20" i="33"/>
  <c r="M19" i="33"/>
  <c r="K19" i="33"/>
  <c r="T18" i="33"/>
  <c r="W18" i="33"/>
  <c r="R18" i="33"/>
  <c r="C19" i="33"/>
  <c r="X19" i="33"/>
  <c r="Y19" i="33"/>
  <c r="M18" i="33"/>
  <c r="K18" i="33"/>
  <c r="T17" i="33"/>
  <c r="R17" i="33"/>
  <c r="C18" i="33"/>
  <c r="X18" i="33"/>
  <c r="Y18" i="33"/>
  <c r="M17" i="33"/>
  <c r="K17" i="33"/>
  <c r="T16" i="33"/>
  <c r="W16" i="33"/>
  <c r="R16" i="33"/>
  <c r="C17" i="33"/>
  <c r="X17" i="33"/>
  <c r="Y17" i="33"/>
  <c r="M16" i="33"/>
  <c r="K16" i="33"/>
  <c r="T15" i="33"/>
  <c r="W15" i="33"/>
  <c r="R15" i="33"/>
  <c r="C16" i="33"/>
  <c r="X16" i="33"/>
  <c r="Y16" i="33"/>
  <c r="M15" i="33"/>
  <c r="K15" i="33"/>
  <c r="T14" i="33"/>
  <c r="V14" i="33"/>
  <c r="R14" i="33"/>
  <c r="C15" i="33"/>
  <c r="X15" i="33"/>
  <c r="Y15" i="33"/>
  <c r="M14" i="33"/>
  <c r="K14" i="33"/>
  <c r="V13" i="33"/>
  <c r="T13" i="33"/>
  <c r="W13" i="33"/>
  <c r="R13" i="33"/>
  <c r="C14" i="33"/>
  <c r="X14" i="33"/>
  <c r="Y14" i="33"/>
  <c r="M13" i="33"/>
  <c r="K13" i="33"/>
  <c r="T12" i="33"/>
  <c r="V12" i="33"/>
  <c r="R12" i="33"/>
  <c r="C13" i="33"/>
  <c r="X13" i="33"/>
  <c r="Y13" i="33"/>
  <c r="M12" i="33"/>
  <c r="K12" i="33"/>
  <c r="T11" i="33"/>
  <c r="W11" i="33"/>
  <c r="R11" i="33"/>
  <c r="C12" i="33"/>
  <c r="X12" i="33"/>
  <c r="Y12" i="33"/>
  <c r="M11" i="33"/>
  <c r="K11" i="33"/>
  <c r="T10" i="33"/>
  <c r="W10" i="33"/>
  <c r="R10" i="33"/>
  <c r="C11" i="33"/>
  <c r="X11" i="33"/>
  <c r="Y11" i="33"/>
  <c r="M10" i="33"/>
  <c r="K10" i="33"/>
  <c r="T9" i="33"/>
  <c r="H4" i="33"/>
  <c r="K9" i="33"/>
  <c r="M9" i="33"/>
  <c r="C9" i="33"/>
  <c r="V108" i="32"/>
  <c r="T108" i="32"/>
  <c r="W108" i="32" s="1"/>
  <c r="R108" i="32"/>
  <c r="M108" i="32"/>
  <c r="K108" i="32"/>
  <c r="V107" i="32"/>
  <c r="T107" i="32"/>
  <c r="W107" i="32" s="1"/>
  <c r="R107" i="32"/>
  <c r="C108" i="32" s="1"/>
  <c r="X108" i="32" s="1"/>
  <c r="Y108" i="32" s="1"/>
  <c r="M107" i="32"/>
  <c r="K107" i="32"/>
  <c r="V106" i="32"/>
  <c r="V105" i="32"/>
  <c r="T105" i="32"/>
  <c r="V104" i="32"/>
  <c r="T104" i="32"/>
  <c r="W104" i="32" s="1"/>
  <c r="M104" i="32"/>
  <c r="K104" i="32"/>
  <c r="V103" i="32"/>
  <c r="T103" i="32"/>
  <c r="W103" i="32" s="1"/>
  <c r="M103" i="32"/>
  <c r="K103" i="32"/>
  <c r="V102" i="32"/>
  <c r="T102" i="32"/>
  <c r="W102" i="32" s="1"/>
  <c r="K102" i="32"/>
  <c r="M102" i="32" s="1"/>
  <c r="V101" i="32"/>
  <c r="T101" i="32"/>
  <c r="W101" i="32" s="1"/>
  <c r="R101" i="32"/>
  <c r="C102" i="32" s="1"/>
  <c r="X102" i="32" s="1"/>
  <c r="Y102" i="32" s="1"/>
  <c r="M101" i="32"/>
  <c r="K101" i="32"/>
  <c r="V100" i="32"/>
  <c r="T100" i="32"/>
  <c r="W100" i="32" s="1"/>
  <c r="K100" i="32"/>
  <c r="M100" i="32" s="1"/>
  <c r="V99" i="32"/>
  <c r="T99" i="32"/>
  <c r="W99" i="32" s="1"/>
  <c r="K99" i="32"/>
  <c r="M99" i="32" s="1"/>
  <c r="V98" i="32"/>
  <c r="T98" i="32"/>
  <c r="W98" i="32" s="1"/>
  <c r="K98" i="32"/>
  <c r="M98" i="32" s="1"/>
  <c r="V97" i="32"/>
  <c r="T97" i="32"/>
  <c r="W97" i="32" s="1"/>
  <c r="K97" i="32"/>
  <c r="M97" i="32" s="1"/>
  <c r="V96" i="32"/>
  <c r="T96" i="32"/>
  <c r="W96" i="32" s="1"/>
  <c r="K96" i="32"/>
  <c r="M96" i="32" s="1"/>
  <c r="V95" i="32"/>
  <c r="T95" i="32"/>
  <c r="W95" i="32" s="1"/>
  <c r="M95" i="32"/>
  <c r="K95" i="32"/>
  <c r="V94" i="32"/>
  <c r="T94" i="32"/>
  <c r="W94" i="32" s="1"/>
  <c r="M94" i="32"/>
  <c r="K94" i="32"/>
  <c r="V93" i="32"/>
  <c r="T93" i="32"/>
  <c r="W93" i="32" s="1"/>
  <c r="M93" i="32"/>
  <c r="K93" i="32"/>
  <c r="V92" i="32"/>
  <c r="T92" i="32"/>
  <c r="W92" i="32" s="1"/>
  <c r="M92" i="32"/>
  <c r="K92" i="32"/>
  <c r="V91" i="32"/>
  <c r="T91" i="32"/>
  <c r="W91" i="32" s="1"/>
  <c r="M91" i="32"/>
  <c r="K91" i="32"/>
  <c r="V90" i="32"/>
  <c r="T90" i="32"/>
  <c r="W90" i="32" s="1"/>
  <c r="K90" i="32"/>
  <c r="M90" i="32" s="1"/>
  <c r="V89" i="32"/>
  <c r="T89" i="32"/>
  <c r="W89" i="32" s="1"/>
  <c r="M89" i="32"/>
  <c r="K89" i="32"/>
  <c r="V88" i="32"/>
  <c r="T88" i="32"/>
  <c r="W88" i="32" s="1"/>
  <c r="M88" i="32"/>
  <c r="K88" i="32"/>
  <c r="V87" i="32"/>
  <c r="T87" i="32"/>
  <c r="W87" i="32" s="1"/>
  <c r="K87" i="32"/>
  <c r="M87" i="32" s="1"/>
  <c r="V86" i="32"/>
  <c r="T86" i="32"/>
  <c r="W86" i="32" s="1"/>
  <c r="M86" i="32"/>
  <c r="K86" i="32"/>
  <c r="V85" i="32"/>
  <c r="T85" i="32"/>
  <c r="W85" i="32" s="1"/>
  <c r="K85" i="32"/>
  <c r="M85" i="32" s="1"/>
  <c r="V84" i="32"/>
  <c r="T84" i="32"/>
  <c r="W84" i="32" s="1"/>
  <c r="M84" i="32"/>
  <c r="K84" i="32"/>
  <c r="V83" i="32"/>
  <c r="T83" i="32"/>
  <c r="W83" i="32" s="1"/>
  <c r="K83" i="32"/>
  <c r="M83" i="32" s="1"/>
  <c r="V82" i="32"/>
  <c r="T82" i="32"/>
  <c r="W82" i="32" s="1"/>
  <c r="K82" i="32"/>
  <c r="M82" i="32" s="1"/>
  <c r="V81" i="32"/>
  <c r="T81" i="32"/>
  <c r="W81" i="32" s="1"/>
  <c r="M81" i="32"/>
  <c r="K81" i="32"/>
  <c r="V80" i="32"/>
  <c r="T80" i="32"/>
  <c r="W80" i="32" s="1"/>
  <c r="M80" i="32"/>
  <c r="K80" i="32"/>
  <c r="V79" i="32"/>
  <c r="T79" i="32"/>
  <c r="W79" i="32" s="1"/>
  <c r="K79" i="32"/>
  <c r="M79" i="32" s="1"/>
  <c r="V78" i="32"/>
  <c r="T78" i="32"/>
  <c r="W78" i="32" s="1"/>
  <c r="M78" i="32"/>
  <c r="K78" i="32"/>
  <c r="V77" i="32"/>
  <c r="T77" i="32"/>
  <c r="W77" i="32" s="1"/>
  <c r="K77" i="32"/>
  <c r="M77" i="32" s="1"/>
  <c r="V76" i="32"/>
  <c r="T76" i="32"/>
  <c r="W76" i="32" s="1"/>
  <c r="M76" i="32"/>
  <c r="K76" i="32"/>
  <c r="V75" i="32"/>
  <c r="T75" i="32"/>
  <c r="W75" i="32" s="1"/>
  <c r="K75" i="32"/>
  <c r="M75" i="32" s="1"/>
  <c r="V74" i="32"/>
  <c r="T74" i="32"/>
  <c r="W74" i="32" s="1"/>
  <c r="M74" i="32"/>
  <c r="K74" i="32"/>
  <c r="V73" i="32"/>
  <c r="T73" i="32"/>
  <c r="W73" i="32" s="1"/>
  <c r="K73" i="32"/>
  <c r="M73" i="32" s="1"/>
  <c r="V72" i="32"/>
  <c r="T72" i="32"/>
  <c r="W72" i="32" s="1"/>
  <c r="M72" i="32"/>
  <c r="K72" i="32"/>
  <c r="V71" i="32"/>
  <c r="T71" i="32"/>
  <c r="W71" i="32" s="1"/>
  <c r="M71" i="32"/>
  <c r="K71" i="32"/>
  <c r="V70" i="32"/>
  <c r="T70" i="32"/>
  <c r="W70" i="32" s="1"/>
  <c r="K70" i="32"/>
  <c r="M70" i="32" s="1"/>
  <c r="V69" i="32"/>
  <c r="T69" i="32"/>
  <c r="W69" i="32" s="1"/>
  <c r="M69" i="32"/>
  <c r="K69" i="32"/>
  <c r="V68" i="32"/>
  <c r="T68" i="32"/>
  <c r="W68" i="32" s="1"/>
  <c r="M68" i="32"/>
  <c r="K68" i="32"/>
  <c r="V67" i="32"/>
  <c r="T67" i="32"/>
  <c r="W67" i="32" s="1"/>
  <c r="K67" i="32"/>
  <c r="M67" i="32" s="1"/>
  <c r="V66" i="32"/>
  <c r="T66" i="32"/>
  <c r="W66" i="32" s="1"/>
  <c r="M66" i="32"/>
  <c r="K66" i="32"/>
  <c r="V65" i="32"/>
  <c r="T65" i="32"/>
  <c r="W65" i="32" s="1"/>
  <c r="K65" i="32"/>
  <c r="M65" i="32" s="1"/>
  <c r="V64" i="32"/>
  <c r="T64" i="32"/>
  <c r="W64" i="32" s="1"/>
  <c r="M64" i="32"/>
  <c r="K64" i="32"/>
  <c r="V63" i="32"/>
  <c r="T63" i="32"/>
  <c r="W63" i="32" s="1"/>
  <c r="M63" i="32"/>
  <c r="K63" i="32"/>
  <c r="V62" i="32"/>
  <c r="T62" i="32"/>
  <c r="W62" i="32" s="1"/>
  <c r="R62" i="32"/>
  <c r="C63" i="32" s="1"/>
  <c r="X63" i="32" s="1"/>
  <c r="Y63" i="32" s="1"/>
  <c r="K62" i="32"/>
  <c r="M62" i="32" s="1"/>
  <c r="V61" i="32"/>
  <c r="T61" i="32"/>
  <c r="W61" i="32" s="1"/>
  <c r="K61" i="32"/>
  <c r="M61" i="32" s="1"/>
  <c r="V60" i="32"/>
  <c r="T60" i="32"/>
  <c r="W60" i="32" s="1"/>
  <c r="V59" i="32"/>
  <c r="T59" i="32"/>
  <c r="W59" i="32" s="1"/>
  <c r="M59" i="32"/>
  <c r="K59" i="32"/>
  <c r="V58" i="32"/>
  <c r="T58" i="32"/>
  <c r="W58" i="32" s="1"/>
  <c r="M58" i="32"/>
  <c r="K58" i="32"/>
  <c r="V57" i="32"/>
  <c r="T57" i="32"/>
  <c r="W57" i="32" s="1"/>
  <c r="M57" i="32"/>
  <c r="K57" i="32"/>
  <c r="V56" i="32"/>
  <c r="T56" i="32"/>
  <c r="W56" i="32" s="1"/>
  <c r="M56" i="32"/>
  <c r="K56" i="32"/>
  <c r="V55" i="32"/>
  <c r="T55" i="32"/>
  <c r="W55" i="32" s="1"/>
  <c r="M55" i="32"/>
  <c r="K55" i="32"/>
  <c r="V54" i="32"/>
  <c r="T54" i="32"/>
  <c r="W54" i="32" s="1"/>
  <c r="K54" i="32"/>
  <c r="M54" i="32" s="1"/>
  <c r="V53" i="32"/>
  <c r="T53" i="32"/>
  <c r="W53" i="32" s="1"/>
  <c r="K53" i="32"/>
  <c r="M53" i="32" s="1"/>
  <c r="V52" i="32"/>
  <c r="T52" i="32"/>
  <c r="W52" i="32" s="1"/>
  <c r="K52" i="32"/>
  <c r="M52" i="32" s="1"/>
  <c r="V51" i="32"/>
  <c r="T51" i="32"/>
  <c r="W51" i="32" s="1"/>
  <c r="K51" i="32"/>
  <c r="M51" i="32" s="1"/>
  <c r="V50" i="32"/>
  <c r="T50" i="32"/>
  <c r="W50" i="32" s="1"/>
  <c r="M50" i="32"/>
  <c r="K50" i="32"/>
  <c r="V49" i="32"/>
  <c r="T49" i="32"/>
  <c r="W49" i="32" s="1"/>
  <c r="K49" i="32"/>
  <c r="M49" i="32" s="1"/>
  <c r="V48" i="32"/>
  <c r="T48" i="32"/>
  <c r="W48" i="32" s="1"/>
  <c r="M48" i="32"/>
  <c r="K48" i="32"/>
  <c r="V47" i="32"/>
  <c r="T47" i="32"/>
  <c r="W47" i="32" s="1"/>
  <c r="M47" i="32"/>
  <c r="K47" i="32"/>
  <c r="V46" i="32"/>
  <c r="T46" i="32"/>
  <c r="W46" i="32" s="1"/>
  <c r="K46" i="32"/>
  <c r="M46" i="32" s="1"/>
  <c r="V45" i="32"/>
  <c r="T45" i="32"/>
  <c r="W45" i="32" s="1"/>
  <c r="K45" i="32"/>
  <c r="M45" i="32" s="1"/>
  <c r="V44" i="32"/>
  <c r="T44" i="32"/>
  <c r="W44" i="32" s="1"/>
  <c r="M44" i="32"/>
  <c r="K44" i="32"/>
  <c r="V43" i="32"/>
  <c r="T43" i="32"/>
  <c r="W43" i="32" s="1"/>
  <c r="K43" i="32"/>
  <c r="M43" i="32" s="1"/>
  <c r="V42" i="32"/>
  <c r="T42" i="32"/>
  <c r="W42" i="32" s="1"/>
  <c r="M42" i="32"/>
  <c r="K42" i="32"/>
  <c r="V41" i="32"/>
  <c r="T41" i="32"/>
  <c r="W41" i="32" s="1"/>
  <c r="R41" i="32"/>
  <c r="C42" i="32" s="1"/>
  <c r="X42" i="32" s="1"/>
  <c r="Y42" i="32" s="1"/>
  <c r="K41" i="32"/>
  <c r="M41" i="32" s="1"/>
  <c r="V40" i="32"/>
  <c r="T40" i="32"/>
  <c r="W40" i="32" s="1"/>
  <c r="M40" i="32"/>
  <c r="K40" i="32"/>
  <c r="V39" i="32"/>
  <c r="T39" i="32"/>
  <c r="W39" i="32" s="1"/>
  <c r="M39" i="32"/>
  <c r="K39" i="32"/>
  <c r="V38" i="32"/>
  <c r="T38" i="32"/>
  <c r="W38" i="32" s="1"/>
  <c r="K38" i="32"/>
  <c r="M38" i="32" s="1"/>
  <c r="V37" i="32"/>
  <c r="T37" i="32"/>
  <c r="W37" i="32" s="1"/>
  <c r="M37" i="32"/>
  <c r="K37" i="32"/>
  <c r="V36" i="32"/>
  <c r="T36" i="32"/>
  <c r="W36" i="32" s="1"/>
  <c r="K36" i="32"/>
  <c r="M36" i="32" s="1"/>
  <c r="V35" i="32"/>
  <c r="T35" i="32"/>
  <c r="W35" i="32" s="1"/>
  <c r="K35" i="32"/>
  <c r="M35" i="32" s="1"/>
  <c r="V34" i="32"/>
  <c r="T34" i="32"/>
  <c r="W34" i="32" s="1"/>
  <c r="M34" i="32"/>
  <c r="K34" i="32"/>
  <c r="V33" i="32"/>
  <c r="T33" i="32"/>
  <c r="W33" i="32" s="1"/>
  <c r="K33" i="32"/>
  <c r="M33" i="32" s="1"/>
  <c r="V32" i="32"/>
  <c r="T32" i="32"/>
  <c r="W32" i="32" s="1"/>
  <c r="K32" i="32"/>
  <c r="M32" i="32" s="1"/>
  <c r="V31" i="32"/>
  <c r="T31" i="32"/>
  <c r="W31" i="32" s="1"/>
  <c r="K31" i="32"/>
  <c r="M31" i="32" s="1"/>
  <c r="V30" i="32"/>
  <c r="T30" i="32"/>
  <c r="W30" i="32" s="1"/>
  <c r="K30" i="32"/>
  <c r="M30" i="32" s="1"/>
  <c r="V29" i="32"/>
  <c r="T29" i="32"/>
  <c r="W29" i="32" s="1"/>
  <c r="R29" i="32"/>
  <c r="C30" i="32" s="1"/>
  <c r="X30" i="32" s="1"/>
  <c r="Y30" i="32" s="1"/>
  <c r="K29" i="32"/>
  <c r="M29" i="32" s="1"/>
  <c r="V28" i="32"/>
  <c r="T28" i="32"/>
  <c r="W28" i="32" s="1"/>
  <c r="M28" i="32"/>
  <c r="K28" i="32"/>
  <c r="V27" i="32"/>
  <c r="T27" i="32"/>
  <c r="W27" i="32" s="1"/>
  <c r="R27" i="32"/>
  <c r="C28" i="32" s="1"/>
  <c r="X28" i="32" s="1"/>
  <c r="Y28" i="32" s="1"/>
  <c r="K27" i="32"/>
  <c r="M27" i="32" s="1"/>
  <c r="V26" i="32"/>
  <c r="T26" i="32"/>
  <c r="W26" i="32" s="1"/>
  <c r="M26" i="32"/>
  <c r="K26" i="32"/>
  <c r="V25" i="32"/>
  <c r="T25" i="32"/>
  <c r="W25" i="32" s="1"/>
  <c r="M25" i="32"/>
  <c r="K25" i="32"/>
  <c r="V24" i="32"/>
  <c r="T24" i="32"/>
  <c r="W24" i="32" s="1"/>
  <c r="M24" i="32"/>
  <c r="K24" i="32"/>
  <c r="V23" i="32"/>
  <c r="T23" i="32"/>
  <c r="W23" i="32" s="1"/>
  <c r="R23" i="32"/>
  <c r="C24" i="32" s="1"/>
  <c r="X24" i="32" s="1"/>
  <c r="Y24" i="32" s="1"/>
  <c r="M23" i="32"/>
  <c r="K23" i="32"/>
  <c r="T22" i="32"/>
  <c r="W22" i="32" s="1"/>
  <c r="M22" i="32"/>
  <c r="K22" i="32"/>
  <c r="T21" i="32"/>
  <c r="W21" i="32" s="1"/>
  <c r="M21" i="32"/>
  <c r="K21" i="32"/>
  <c r="T20" i="32"/>
  <c r="V20" i="32" s="1"/>
  <c r="K20" i="32"/>
  <c r="M20" i="32" s="1"/>
  <c r="T19" i="32"/>
  <c r="V19" i="32" s="1"/>
  <c r="R19" i="32"/>
  <c r="C20" i="32" s="1"/>
  <c r="X20" i="32" s="1"/>
  <c r="Y20" i="32" s="1"/>
  <c r="K19" i="32"/>
  <c r="M19" i="32" s="1"/>
  <c r="T18" i="32"/>
  <c r="W18" i="32" s="1"/>
  <c r="K18" i="32"/>
  <c r="M18" i="32" s="1"/>
  <c r="R18" i="32" s="1"/>
  <c r="C19" i="32" s="1"/>
  <c r="X19" i="32" s="1"/>
  <c r="Y19" i="32" s="1"/>
  <c r="T17" i="32"/>
  <c r="W17" i="32" s="1"/>
  <c r="K17" i="32"/>
  <c r="M17" i="32" s="1"/>
  <c r="T16" i="32"/>
  <c r="V16" i="32" s="1"/>
  <c r="M16" i="32"/>
  <c r="K16" i="32"/>
  <c r="T15" i="32"/>
  <c r="V15" i="32"/>
  <c r="R15" i="32"/>
  <c r="C16" i="32" s="1"/>
  <c r="X16" i="32" s="1"/>
  <c r="Y16" i="32" s="1"/>
  <c r="M15" i="32"/>
  <c r="K15" i="32"/>
  <c r="T14" i="32"/>
  <c r="V14" i="32" s="1"/>
  <c r="M14" i="32"/>
  <c r="K14" i="32"/>
  <c r="T13" i="32"/>
  <c r="W13" i="32" s="1"/>
  <c r="M13" i="32"/>
  <c r="K13" i="32"/>
  <c r="T12" i="32"/>
  <c r="W12" i="32" s="1"/>
  <c r="K12" i="32"/>
  <c r="M12" i="32" s="1"/>
  <c r="T11" i="32"/>
  <c r="W11" i="32" s="1"/>
  <c r="M11" i="32"/>
  <c r="K11" i="32"/>
  <c r="T10" i="32"/>
  <c r="V10" i="32" s="1"/>
  <c r="K10" i="32"/>
  <c r="M10" i="32" s="1"/>
  <c r="T9" i="32"/>
  <c r="W9" i="32" s="1"/>
  <c r="C9" i="32"/>
  <c r="K9" i="32"/>
  <c r="M9" i="32" s="1"/>
  <c r="V108" i="31"/>
  <c r="T108" i="31"/>
  <c r="W108" i="31" s="1"/>
  <c r="R108" i="31"/>
  <c r="M108" i="31"/>
  <c r="K108" i="31"/>
  <c r="W107" i="31"/>
  <c r="V107" i="31"/>
  <c r="T107" i="31"/>
  <c r="R107" i="31"/>
  <c r="C108" i="31" s="1"/>
  <c r="X108" i="31" s="1"/>
  <c r="Y108" i="31" s="1"/>
  <c r="M107" i="31"/>
  <c r="K107" i="31"/>
  <c r="V106" i="31"/>
  <c r="T106" i="31"/>
  <c r="W106" i="31" s="1"/>
  <c r="R106" i="31"/>
  <c r="C107" i="31" s="1"/>
  <c r="X107" i="31" s="1"/>
  <c r="Y107" i="31" s="1"/>
  <c r="M106" i="31"/>
  <c r="K106" i="31"/>
  <c r="V105" i="31"/>
  <c r="T105" i="31"/>
  <c r="W105" i="31"/>
  <c r="R105" i="31"/>
  <c r="C106" i="31" s="1"/>
  <c r="X106" i="31" s="1"/>
  <c r="Y106" i="31" s="1"/>
  <c r="M105" i="31"/>
  <c r="K105" i="31"/>
  <c r="V104" i="31"/>
  <c r="T104" i="31"/>
  <c r="W104" i="31" s="1"/>
  <c r="R104" i="31"/>
  <c r="C105" i="31" s="1"/>
  <c r="X105" i="31" s="1"/>
  <c r="Y105" i="31" s="1"/>
  <c r="M104" i="31"/>
  <c r="K104" i="31"/>
  <c r="V103" i="31"/>
  <c r="T103" i="31"/>
  <c r="W103" i="31" s="1"/>
  <c r="R103" i="31"/>
  <c r="C104" i="31" s="1"/>
  <c r="X104" i="31" s="1"/>
  <c r="Y104" i="31" s="1"/>
  <c r="M103" i="31"/>
  <c r="K103" i="31"/>
  <c r="V102" i="31"/>
  <c r="T102" i="31"/>
  <c r="W102" i="31" s="1"/>
  <c r="K102" i="31"/>
  <c r="M102" i="31" s="1"/>
  <c r="V101" i="31"/>
  <c r="T101" i="31"/>
  <c r="W101" i="31" s="1"/>
  <c r="K101" i="31"/>
  <c r="M101" i="31" s="1"/>
  <c r="V100" i="31"/>
  <c r="T100" i="31"/>
  <c r="W100" i="31" s="1"/>
  <c r="M100" i="31"/>
  <c r="K100" i="31"/>
  <c r="V99" i="31"/>
  <c r="T99" i="31"/>
  <c r="W99" i="31" s="1"/>
  <c r="K99" i="31"/>
  <c r="M99" i="31" s="1"/>
  <c r="V98" i="31"/>
  <c r="T98" i="31"/>
  <c r="W98" i="31" s="1"/>
  <c r="K98" i="31"/>
  <c r="M98" i="31" s="1"/>
  <c r="V97" i="31"/>
  <c r="T97" i="31"/>
  <c r="W97" i="31" s="1"/>
  <c r="K97" i="31"/>
  <c r="M97" i="31" s="1"/>
  <c r="V96" i="31"/>
  <c r="T96" i="31"/>
  <c r="W96" i="31" s="1"/>
  <c r="M96" i="31"/>
  <c r="K96" i="31"/>
  <c r="V95" i="31"/>
  <c r="T95" i="31"/>
  <c r="W95" i="31" s="1"/>
  <c r="M95" i="31"/>
  <c r="K95" i="31"/>
  <c r="V94" i="31"/>
  <c r="T94" i="31"/>
  <c r="W94" i="31" s="1"/>
  <c r="R94" i="31"/>
  <c r="C95" i="31" s="1"/>
  <c r="X95" i="31" s="1"/>
  <c r="Y95" i="31" s="1"/>
  <c r="K94" i="31"/>
  <c r="M94" i="31" s="1"/>
  <c r="V93" i="31"/>
  <c r="T93" i="31"/>
  <c r="W93" i="31" s="1"/>
  <c r="K93" i="31"/>
  <c r="M93" i="31" s="1"/>
  <c r="V92" i="31"/>
  <c r="T92" i="31"/>
  <c r="W92" i="31" s="1"/>
  <c r="K92" i="31"/>
  <c r="M92" i="31" s="1"/>
  <c r="V91" i="31"/>
  <c r="T91" i="31"/>
  <c r="W91" i="31" s="1"/>
  <c r="M91" i="31"/>
  <c r="K91" i="31"/>
  <c r="V90" i="31"/>
  <c r="T90" i="31"/>
  <c r="W90" i="31" s="1"/>
  <c r="K90" i="31"/>
  <c r="M90" i="31" s="1"/>
  <c r="V89" i="31"/>
  <c r="T89" i="31"/>
  <c r="W89" i="31" s="1"/>
  <c r="K89" i="31"/>
  <c r="M89" i="31" s="1"/>
  <c r="V88" i="31"/>
  <c r="T88" i="31"/>
  <c r="W88" i="31" s="1"/>
  <c r="K88" i="31"/>
  <c r="M88" i="31" s="1"/>
  <c r="V87" i="31"/>
  <c r="T87" i="31"/>
  <c r="W87" i="31" s="1"/>
  <c r="K87" i="31"/>
  <c r="M87" i="31" s="1"/>
  <c r="V86" i="31"/>
  <c r="T86" i="31"/>
  <c r="W86" i="31" s="1"/>
  <c r="K86" i="31"/>
  <c r="M86" i="31" s="1"/>
  <c r="V85" i="31"/>
  <c r="T85" i="31"/>
  <c r="W85" i="31" s="1"/>
  <c r="K85" i="31"/>
  <c r="M85" i="31" s="1"/>
  <c r="V84" i="31"/>
  <c r="T84" i="31"/>
  <c r="W84" i="31" s="1"/>
  <c r="M84" i="31"/>
  <c r="K84" i="31"/>
  <c r="V83" i="31"/>
  <c r="T83" i="31"/>
  <c r="W83" i="31" s="1"/>
  <c r="K83" i="31"/>
  <c r="M83" i="31" s="1"/>
  <c r="V82" i="31"/>
  <c r="T82" i="31"/>
  <c r="W82" i="31" s="1"/>
  <c r="M82" i="31"/>
  <c r="K82" i="31"/>
  <c r="V81" i="31"/>
  <c r="T81" i="31"/>
  <c r="W81" i="31" s="1"/>
  <c r="K81" i="31"/>
  <c r="M81" i="31" s="1"/>
  <c r="V80" i="31"/>
  <c r="T80" i="31"/>
  <c r="W80" i="31" s="1"/>
  <c r="K80" i="31"/>
  <c r="M80" i="31" s="1"/>
  <c r="V79" i="31"/>
  <c r="T79" i="31"/>
  <c r="W79" i="31" s="1"/>
  <c r="K79" i="31"/>
  <c r="M79" i="31" s="1"/>
  <c r="V78" i="31"/>
  <c r="T78" i="31"/>
  <c r="W78" i="31" s="1"/>
  <c r="K78" i="31"/>
  <c r="M78" i="31" s="1"/>
  <c r="V77" i="31"/>
  <c r="T77" i="31"/>
  <c r="W77" i="31" s="1"/>
  <c r="K77" i="31"/>
  <c r="M77" i="31" s="1"/>
  <c r="V76" i="31"/>
  <c r="T76" i="31"/>
  <c r="W76" i="31" s="1"/>
  <c r="M76" i="31"/>
  <c r="K76" i="31"/>
  <c r="V75" i="31"/>
  <c r="T75" i="31"/>
  <c r="W75" i="31" s="1"/>
  <c r="K75" i="31"/>
  <c r="M75" i="31" s="1"/>
  <c r="V74" i="31"/>
  <c r="T74" i="31"/>
  <c r="W74" i="31" s="1"/>
  <c r="K74" i="31"/>
  <c r="M74" i="31" s="1"/>
  <c r="V73" i="31"/>
  <c r="T73" i="31"/>
  <c r="W73" i="31" s="1"/>
  <c r="K73" i="31"/>
  <c r="M73" i="31" s="1"/>
  <c r="V72" i="31"/>
  <c r="T72" i="31"/>
  <c r="W72" i="31" s="1"/>
  <c r="R72" i="31"/>
  <c r="C73" i="31" s="1"/>
  <c r="X73" i="31" s="1"/>
  <c r="Y73" i="31" s="1"/>
  <c r="M72" i="31"/>
  <c r="K72" i="31"/>
  <c r="V71" i="31"/>
  <c r="T71" i="31"/>
  <c r="W71" i="31" s="1"/>
  <c r="K71" i="31"/>
  <c r="M71" i="31" s="1"/>
  <c r="V70" i="31"/>
  <c r="T70" i="31"/>
  <c r="W70" i="31" s="1"/>
  <c r="K70" i="31"/>
  <c r="M70" i="31" s="1"/>
  <c r="V69" i="31"/>
  <c r="T69" i="31"/>
  <c r="W69" i="31" s="1"/>
  <c r="M69" i="31"/>
  <c r="K69" i="31"/>
  <c r="V68" i="31"/>
  <c r="T68" i="31"/>
  <c r="W68" i="31" s="1"/>
  <c r="K68" i="31"/>
  <c r="M68" i="31" s="1"/>
  <c r="V67" i="31"/>
  <c r="T67" i="31"/>
  <c r="W67" i="31" s="1"/>
  <c r="K67" i="31"/>
  <c r="M67" i="31" s="1"/>
  <c r="V66" i="31"/>
  <c r="T66" i="31"/>
  <c r="W66" i="31" s="1"/>
  <c r="M66" i="31"/>
  <c r="K66" i="31"/>
  <c r="V65" i="31"/>
  <c r="T65" i="31"/>
  <c r="W65" i="31" s="1"/>
  <c r="K65" i="31"/>
  <c r="M65" i="31" s="1"/>
  <c r="V64" i="31"/>
  <c r="T64" i="31"/>
  <c r="W64" i="31" s="1"/>
  <c r="M64" i="31"/>
  <c r="K64" i="31"/>
  <c r="V63" i="31"/>
  <c r="T63" i="31"/>
  <c r="W63" i="31" s="1"/>
  <c r="K63" i="31"/>
  <c r="M63" i="31" s="1"/>
  <c r="V62" i="31"/>
  <c r="T62" i="31"/>
  <c r="W62" i="31" s="1"/>
  <c r="R62" i="31"/>
  <c r="C63" i="31" s="1"/>
  <c r="X63" i="31" s="1"/>
  <c r="Y63" i="31" s="1"/>
  <c r="K62" i="31"/>
  <c r="M62" i="31" s="1"/>
  <c r="V61" i="31"/>
  <c r="T61" i="31"/>
  <c r="W61" i="31" s="1"/>
  <c r="M61" i="31"/>
  <c r="K61" i="31"/>
  <c r="V60" i="31"/>
  <c r="T60" i="31"/>
  <c r="W60" i="31" s="1"/>
  <c r="K60" i="31"/>
  <c r="M60" i="31" s="1"/>
  <c r="V59" i="31"/>
  <c r="T59" i="31"/>
  <c r="W59" i="31" s="1"/>
  <c r="K59" i="31"/>
  <c r="M59" i="31" s="1"/>
  <c r="V58" i="31"/>
  <c r="T58" i="31"/>
  <c r="W58" i="31" s="1"/>
  <c r="M58" i="31"/>
  <c r="K58" i="31"/>
  <c r="V57" i="31"/>
  <c r="T57" i="31"/>
  <c r="W57" i="31" s="1"/>
  <c r="M57" i="31"/>
  <c r="K57" i="31"/>
  <c r="V56" i="31"/>
  <c r="T56" i="31"/>
  <c r="W56" i="31" s="1"/>
  <c r="M56" i="31"/>
  <c r="K56" i="31"/>
  <c r="V55" i="31"/>
  <c r="T55" i="31"/>
  <c r="W55" i="31" s="1"/>
  <c r="K55" i="31"/>
  <c r="M55" i="31" s="1"/>
  <c r="V54" i="31"/>
  <c r="T54" i="31"/>
  <c r="W54" i="31" s="1"/>
  <c r="R54" i="31"/>
  <c r="C55" i="31" s="1"/>
  <c r="X55" i="31" s="1"/>
  <c r="Y55" i="31" s="1"/>
  <c r="K54" i="31"/>
  <c r="M54" i="31" s="1"/>
  <c r="V53" i="31"/>
  <c r="T53" i="31"/>
  <c r="W53" i="31" s="1"/>
  <c r="M53" i="31"/>
  <c r="K53" i="31"/>
  <c r="V52" i="31"/>
  <c r="T52" i="31"/>
  <c r="W52" i="31" s="1"/>
  <c r="K52" i="31"/>
  <c r="M52" i="31" s="1"/>
  <c r="W51" i="31"/>
  <c r="V51" i="31"/>
  <c r="T51" i="31"/>
  <c r="R51" i="31"/>
  <c r="C52" i="31" s="1"/>
  <c r="X52" i="31" s="1"/>
  <c r="Y52" i="31" s="1"/>
  <c r="K51" i="31"/>
  <c r="M51" i="31" s="1"/>
  <c r="V50" i="31"/>
  <c r="T50" i="31"/>
  <c r="W50" i="31" s="1"/>
  <c r="K50" i="31"/>
  <c r="M50" i="31" s="1"/>
  <c r="V49" i="31"/>
  <c r="T49" i="31"/>
  <c r="W49" i="31" s="1"/>
  <c r="M49" i="31"/>
  <c r="K49" i="31"/>
  <c r="V48" i="31"/>
  <c r="T48" i="31"/>
  <c r="W48" i="31" s="1"/>
  <c r="M48" i="31"/>
  <c r="K48" i="31"/>
  <c r="V47" i="31"/>
  <c r="T47" i="31"/>
  <c r="W47" i="31" s="1"/>
  <c r="K47" i="31"/>
  <c r="M47" i="31" s="1"/>
  <c r="W46" i="31"/>
  <c r="V46" i="31"/>
  <c r="T46" i="31"/>
  <c r="R46" i="31"/>
  <c r="C47" i="31" s="1"/>
  <c r="X47" i="31" s="1"/>
  <c r="Y47" i="31" s="1"/>
  <c r="K46" i="31"/>
  <c r="M46" i="31" s="1"/>
  <c r="V45" i="31"/>
  <c r="T45" i="31"/>
  <c r="W45" i="31" s="1"/>
  <c r="M45" i="31"/>
  <c r="K45" i="31"/>
  <c r="V44" i="31"/>
  <c r="T44" i="31"/>
  <c r="W44" i="31" s="1"/>
  <c r="K44" i="31"/>
  <c r="M44" i="31" s="1"/>
  <c r="W43" i="31"/>
  <c r="V43" i="31"/>
  <c r="T43" i="31"/>
  <c r="R43" i="31"/>
  <c r="C44" i="31" s="1"/>
  <c r="X44" i="31" s="1"/>
  <c r="Y44" i="31" s="1"/>
  <c r="K43" i="31"/>
  <c r="M43" i="31" s="1"/>
  <c r="V42" i="31"/>
  <c r="T42" i="31"/>
  <c r="W42" i="31" s="1"/>
  <c r="M42" i="31"/>
  <c r="K42" i="31"/>
  <c r="V41" i="31"/>
  <c r="T41" i="31"/>
  <c r="W41" i="31" s="1"/>
  <c r="M41" i="31"/>
  <c r="K41" i="31"/>
  <c r="V40" i="31"/>
  <c r="T40" i="31"/>
  <c r="W40" i="31" s="1"/>
  <c r="M40" i="31"/>
  <c r="K40" i="31"/>
  <c r="V39" i="31"/>
  <c r="T39" i="31"/>
  <c r="W39" i="31" s="1"/>
  <c r="K39" i="31"/>
  <c r="M39" i="31" s="1"/>
  <c r="V38" i="31"/>
  <c r="T38" i="31"/>
  <c r="W38" i="31" s="1"/>
  <c r="M38" i="31"/>
  <c r="K38" i="31"/>
  <c r="V37" i="31"/>
  <c r="T37" i="31"/>
  <c r="W37" i="31" s="1"/>
  <c r="R37" i="31"/>
  <c r="C38" i="31" s="1"/>
  <c r="X38" i="31" s="1"/>
  <c r="Y38" i="31" s="1"/>
  <c r="K37" i="31"/>
  <c r="M37" i="31" s="1"/>
  <c r="V36" i="31"/>
  <c r="T36" i="31"/>
  <c r="W36" i="31" s="1"/>
  <c r="M36" i="31"/>
  <c r="K36" i="31"/>
  <c r="V35" i="31"/>
  <c r="T35" i="31"/>
  <c r="W35" i="31" s="1"/>
  <c r="K35" i="31"/>
  <c r="M35" i="31" s="1"/>
  <c r="V34" i="31"/>
  <c r="T34" i="31"/>
  <c r="W34" i="31"/>
  <c r="R34" i="31"/>
  <c r="C35" i="31" s="1"/>
  <c r="X35" i="31" s="1"/>
  <c r="Y35" i="31" s="1"/>
  <c r="M34" i="31"/>
  <c r="K34" i="31"/>
  <c r="V33" i="31"/>
  <c r="T33" i="31"/>
  <c r="W33" i="31" s="1"/>
  <c r="K33" i="31"/>
  <c r="M33" i="31" s="1"/>
  <c r="V32" i="31"/>
  <c r="T32" i="31"/>
  <c r="R32" i="31" s="1"/>
  <c r="C33" i="31" s="1"/>
  <c r="X33" i="31" s="1"/>
  <c r="Y33" i="31" s="1"/>
  <c r="M32" i="31"/>
  <c r="K32" i="31"/>
  <c r="V31" i="31"/>
  <c r="T31" i="31"/>
  <c r="W31" i="31" s="1"/>
  <c r="K31" i="31"/>
  <c r="M31" i="31" s="1"/>
  <c r="V30" i="31"/>
  <c r="T30" i="31"/>
  <c r="W30" i="31" s="1"/>
  <c r="M30" i="31"/>
  <c r="K30" i="31"/>
  <c r="V29" i="31"/>
  <c r="T29" i="31"/>
  <c r="W29" i="31" s="1"/>
  <c r="M29" i="31"/>
  <c r="K29" i="31"/>
  <c r="V28" i="31"/>
  <c r="T28" i="31"/>
  <c r="W28" i="31" s="1"/>
  <c r="K28" i="31"/>
  <c r="M28" i="31" s="1"/>
  <c r="V27" i="31"/>
  <c r="T27" i="31"/>
  <c r="W27" i="31" s="1"/>
  <c r="M27" i="31"/>
  <c r="K27" i="31"/>
  <c r="V26" i="31"/>
  <c r="T26" i="31"/>
  <c r="W26" i="31" s="1"/>
  <c r="K26" i="31"/>
  <c r="M26" i="31" s="1"/>
  <c r="V25" i="31"/>
  <c r="T25" i="31"/>
  <c r="W25" i="31" s="1"/>
  <c r="R25" i="31"/>
  <c r="C26" i="31" s="1"/>
  <c r="X26" i="31" s="1"/>
  <c r="Y26" i="31" s="1"/>
  <c r="K25" i="31"/>
  <c r="M25" i="31" s="1"/>
  <c r="V24" i="31"/>
  <c r="T24" i="31"/>
  <c r="W24" i="31" s="1"/>
  <c r="M24" i="31"/>
  <c r="K24" i="31"/>
  <c r="V23" i="31"/>
  <c r="T23" i="31"/>
  <c r="W23" i="31" s="1"/>
  <c r="K23" i="31"/>
  <c r="M23" i="31" s="1"/>
  <c r="T22" i="31"/>
  <c r="W22" i="31" s="1"/>
  <c r="M22" i="31"/>
  <c r="K22" i="31"/>
  <c r="T21" i="31"/>
  <c r="V21" i="31" s="1"/>
  <c r="K21" i="31"/>
  <c r="M21" i="31" s="1"/>
  <c r="T20" i="31"/>
  <c r="W20" i="31" s="1"/>
  <c r="K20" i="31"/>
  <c r="M20" i="31" s="1"/>
  <c r="T19" i="31"/>
  <c r="V19" i="31" s="1"/>
  <c r="M19" i="31"/>
  <c r="K19" i="31"/>
  <c r="T18" i="31"/>
  <c r="V18" i="31" s="1"/>
  <c r="M18" i="31"/>
  <c r="K18" i="31"/>
  <c r="T17" i="31"/>
  <c r="W17" i="31" s="1"/>
  <c r="M17" i="31"/>
  <c r="K17" i="31"/>
  <c r="T16" i="31"/>
  <c r="V16" i="31" s="1"/>
  <c r="M16" i="31"/>
  <c r="K16" i="31"/>
  <c r="T15" i="31"/>
  <c r="W15" i="31" s="1"/>
  <c r="K15" i="31"/>
  <c r="M15" i="31" s="1"/>
  <c r="T14" i="31"/>
  <c r="W14" i="31" s="1"/>
  <c r="K14" i="31"/>
  <c r="M14" i="31" s="1"/>
  <c r="T13" i="31"/>
  <c r="V13" i="31" s="1"/>
  <c r="K13" i="31"/>
  <c r="M13" i="31" s="1"/>
  <c r="T12" i="31"/>
  <c r="V12" i="31" s="1"/>
  <c r="M12" i="31"/>
  <c r="K12" i="31"/>
  <c r="T11" i="31"/>
  <c r="W11" i="31" s="1"/>
  <c r="V11" i="31"/>
  <c r="R11" i="31"/>
  <c r="C12" i="31" s="1"/>
  <c r="X12" i="31" s="1"/>
  <c r="Y12" i="31" s="1"/>
  <c r="M11" i="31"/>
  <c r="K11" i="31"/>
  <c r="T10" i="31"/>
  <c r="V10" i="31" s="1"/>
  <c r="K10" i="31"/>
  <c r="M10" i="31" s="1"/>
  <c r="T9" i="31"/>
  <c r="W9" i="31" s="1"/>
  <c r="M9" i="31"/>
  <c r="K9" i="31"/>
  <c r="C9" i="31"/>
  <c r="R10" i="17"/>
  <c r="T10" i="17"/>
  <c r="R11" i="17"/>
  <c r="C12" i="17"/>
  <c r="T11" i="17"/>
  <c r="R12" i="17"/>
  <c r="C13" i="17"/>
  <c r="T12" i="17"/>
  <c r="R13" i="17"/>
  <c r="T13" i="17"/>
  <c r="R14" i="17"/>
  <c r="T14" i="17"/>
  <c r="R15" i="17"/>
  <c r="T15" i="17"/>
  <c r="R16" i="17"/>
  <c r="C17" i="17"/>
  <c r="T16" i="17"/>
  <c r="R17" i="17"/>
  <c r="T17" i="17"/>
  <c r="R18" i="17"/>
  <c r="T18" i="17"/>
  <c r="R19" i="17"/>
  <c r="T19" i="17"/>
  <c r="R20" i="17"/>
  <c r="C21" i="17"/>
  <c r="T20" i="17"/>
  <c r="R21" i="17"/>
  <c r="T21" i="17"/>
  <c r="R22" i="17"/>
  <c r="T22" i="17"/>
  <c r="R23" i="17"/>
  <c r="T23" i="17"/>
  <c r="R24" i="17"/>
  <c r="C25" i="17"/>
  <c r="T24" i="17"/>
  <c r="R25" i="17"/>
  <c r="T25" i="17"/>
  <c r="R26" i="17"/>
  <c r="T26" i="17"/>
  <c r="R27" i="17"/>
  <c r="T27" i="17"/>
  <c r="R28" i="17"/>
  <c r="C29" i="17"/>
  <c r="T28" i="17"/>
  <c r="R29" i="17"/>
  <c r="T29" i="17"/>
  <c r="R30" i="17"/>
  <c r="T30" i="17"/>
  <c r="R31" i="17"/>
  <c r="T31" i="17"/>
  <c r="R32" i="17"/>
  <c r="C33" i="17"/>
  <c r="T32" i="17"/>
  <c r="R33" i="17"/>
  <c r="T33" i="17"/>
  <c r="R34" i="17"/>
  <c r="T34" i="17"/>
  <c r="R35" i="17"/>
  <c r="T35" i="17"/>
  <c r="R36" i="17"/>
  <c r="C37" i="17"/>
  <c r="T36" i="17"/>
  <c r="R37" i="17"/>
  <c r="T37" i="17"/>
  <c r="R38" i="17"/>
  <c r="T38" i="17"/>
  <c r="R39" i="17"/>
  <c r="T39" i="17"/>
  <c r="R40" i="17"/>
  <c r="C41" i="17"/>
  <c r="T40" i="17"/>
  <c r="R41" i="17"/>
  <c r="T41" i="17"/>
  <c r="R42" i="17"/>
  <c r="T42" i="17"/>
  <c r="R43" i="17"/>
  <c r="T43" i="17"/>
  <c r="R44" i="17"/>
  <c r="C45" i="17"/>
  <c r="T44" i="17"/>
  <c r="R45" i="17"/>
  <c r="T45" i="17"/>
  <c r="R46" i="17"/>
  <c r="T46" i="17"/>
  <c r="R47" i="17"/>
  <c r="T47" i="17"/>
  <c r="R48" i="17"/>
  <c r="C49" i="17"/>
  <c r="T48" i="17"/>
  <c r="R49" i="17"/>
  <c r="T49" i="17"/>
  <c r="R50" i="17"/>
  <c r="T50" i="17"/>
  <c r="R51" i="17"/>
  <c r="T51" i="17"/>
  <c r="R52" i="17"/>
  <c r="C53" i="17"/>
  <c r="T52" i="17"/>
  <c r="R53" i="17"/>
  <c r="T53" i="17"/>
  <c r="R54" i="17"/>
  <c r="T54" i="17"/>
  <c r="R55" i="17"/>
  <c r="T55" i="17"/>
  <c r="R56" i="17"/>
  <c r="C57" i="17"/>
  <c r="T56" i="17"/>
  <c r="R57" i="17"/>
  <c r="T57" i="17"/>
  <c r="R58" i="17"/>
  <c r="T58" i="17"/>
  <c r="R59" i="17"/>
  <c r="T59" i="17"/>
  <c r="R60" i="17"/>
  <c r="C61" i="17"/>
  <c r="T60" i="17"/>
  <c r="R61" i="17"/>
  <c r="T61" i="17"/>
  <c r="R62" i="17"/>
  <c r="T62" i="17"/>
  <c r="R63" i="17"/>
  <c r="T63" i="17"/>
  <c r="R64" i="17"/>
  <c r="C65" i="17"/>
  <c r="T64" i="17"/>
  <c r="R65" i="17"/>
  <c r="T65" i="17"/>
  <c r="R66" i="17"/>
  <c r="T66" i="17"/>
  <c r="R67" i="17"/>
  <c r="T67" i="17"/>
  <c r="R68" i="17"/>
  <c r="C69" i="17"/>
  <c r="T68" i="17"/>
  <c r="R69" i="17"/>
  <c r="T69" i="17"/>
  <c r="R70" i="17"/>
  <c r="T70" i="17"/>
  <c r="R71" i="17"/>
  <c r="T71" i="17"/>
  <c r="R72" i="17"/>
  <c r="C73" i="17"/>
  <c r="T72" i="17"/>
  <c r="R73" i="17"/>
  <c r="T73" i="17"/>
  <c r="R74" i="17"/>
  <c r="T74" i="17"/>
  <c r="R75" i="17"/>
  <c r="C76" i="17"/>
  <c r="T75" i="17"/>
  <c r="R76" i="17"/>
  <c r="C77" i="17"/>
  <c r="T76" i="17"/>
  <c r="R77" i="17"/>
  <c r="T77" i="17"/>
  <c r="R78" i="17"/>
  <c r="T78" i="17"/>
  <c r="R79" i="17"/>
  <c r="C80" i="17"/>
  <c r="T79" i="17"/>
  <c r="R80" i="17"/>
  <c r="C81" i="17"/>
  <c r="T80" i="17"/>
  <c r="R81" i="17"/>
  <c r="T81" i="17"/>
  <c r="R82" i="17"/>
  <c r="T82" i="17"/>
  <c r="R83" i="17"/>
  <c r="C84" i="17"/>
  <c r="T83" i="17"/>
  <c r="R84" i="17"/>
  <c r="C85" i="17"/>
  <c r="T84" i="17"/>
  <c r="R85" i="17"/>
  <c r="T85" i="17"/>
  <c r="R86" i="17"/>
  <c r="T86" i="17"/>
  <c r="R87" i="17"/>
  <c r="C88" i="17"/>
  <c r="T87" i="17"/>
  <c r="R88" i="17"/>
  <c r="C89" i="17"/>
  <c r="T88" i="17"/>
  <c r="R89" i="17"/>
  <c r="T89" i="17"/>
  <c r="R90" i="17"/>
  <c r="T90" i="17"/>
  <c r="R91" i="17"/>
  <c r="C92" i="17"/>
  <c r="T91" i="17"/>
  <c r="R92" i="17"/>
  <c r="C93" i="17"/>
  <c r="T92" i="17"/>
  <c r="R93" i="17"/>
  <c r="T93" i="17"/>
  <c r="R94" i="17"/>
  <c r="T94" i="17"/>
  <c r="R95" i="17"/>
  <c r="C96" i="17"/>
  <c r="T95" i="17"/>
  <c r="R96" i="17"/>
  <c r="C97" i="17"/>
  <c r="T96" i="17"/>
  <c r="R97" i="17"/>
  <c r="T97" i="17"/>
  <c r="R98" i="17"/>
  <c r="T98" i="17"/>
  <c r="R99" i="17"/>
  <c r="C100" i="17"/>
  <c r="T99" i="17"/>
  <c r="R100" i="17"/>
  <c r="C101" i="17"/>
  <c r="T100" i="17"/>
  <c r="R101" i="17"/>
  <c r="T101" i="17"/>
  <c r="R102" i="17"/>
  <c r="T102" i="17"/>
  <c r="R103" i="17"/>
  <c r="C104" i="17"/>
  <c r="T103" i="17"/>
  <c r="R104" i="17"/>
  <c r="C105" i="17"/>
  <c r="T104" i="17"/>
  <c r="R105" i="17"/>
  <c r="T105" i="17"/>
  <c r="R106" i="17"/>
  <c r="T106" i="17"/>
  <c r="R107" i="17"/>
  <c r="C108" i="17"/>
  <c r="P2" i="17"/>
  <c r="T107" i="17"/>
  <c r="R108" i="17"/>
  <c r="T108" i="17"/>
  <c r="M10" i="17"/>
  <c r="M11" i="17"/>
  <c r="M12" i="17"/>
  <c r="M13" i="17"/>
  <c r="M14" i="17"/>
  <c r="M15" i="17"/>
  <c r="M16" i="17"/>
  <c r="M17" i="17"/>
  <c r="M18" i="17"/>
  <c r="M19" i="17"/>
  <c r="M20" i="17"/>
  <c r="M21" i="17"/>
  <c r="M22" i="17"/>
  <c r="M23" i="17"/>
  <c r="M24" i="17"/>
  <c r="M25" i="17"/>
  <c r="M26" i="17"/>
  <c r="M27" i="17"/>
  <c r="M28" i="17"/>
  <c r="M29" i="17"/>
  <c r="M30" i="17"/>
  <c r="M31" i="17"/>
  <c r="M32" i="17"/>
  <c r="M33" i="17"/>
  <c r="M34" i="17"/>
  <c r="M35" i="17"/>
  <c r="M36" i="17"/>
  <c r="M37" i="17"/>
  <c r="M38" i="17"/>
  <c r="M39" i="17"/>
  <c r="M40" i="17"/>
  <c r="M41" i="17"/>
  <c r="M42" i="17"/>
  <c r="M43" i="17"/>
  <c r="M44" i="17"/>
  <c r="M45" i="17"/>
  <c r="M46" i="17"/>
  <c r="M47" i="17"/>
  <c r="M48" i="17"/>
  <c r="M49" i="17"/>
  <c r="M50" i="17"/>
  <c r="M51" i="17"/>
  <c r="M52" i="17"/>
  <c r="M53" i="17"/>
  <c r="M54" i="17"/>
  <c r="M55" i="17"/>
  <c r="M56" i="17"/>
  <c r="M57" i="17"/>
  <c r="M58" i="17"/>
  <c r="M59" i="17"/>
  <c r="M60" i="17"/>
  <c r="M61" i="17"/>
  <c r="M62" i="17"/>
  <c r="M63" i="17"/>
  <c r="M64" i="17"/>
  <c r="M65" i="17"/>
  <c r="M66" i="17"/>
  <c r="M67" i="17"/>
  <c r="M68" i="17"/>
  <c r="M69" i="17"/>
  <c r="M70" i="17"/>
  <c r="M71" i="17"/>
  <c r="M72" i="17"/>
  <c r="M73" i="17"/>
  <c r="M74" i="17"/>
  <c r="M75" i="17"/>
  <c r="M76" i="17"/>
  <c r="M77" i="17"/>
  <c r="M78" i="17"/>
  <c r="M79" i="17"/>
  <c r="M80" i="17"/>
  <c r="M81" i="17"/>
  <c r="M82" i="17"/>
  <c r="M83" i="17"/>
  <c r="M84" i="17"/>
  <c r="M85" i="17"/>
  <c r="M86" i="17"/>
  <c r="M87" i="17"/>
  <c r="M88" i="17"/>
  <c r="M89" i="17"/>
  <c r="M90" i="17"/>
  <c r="M91" i="17"/>
  <c r="M92" i="17"/>
  <c r="M93" i="17"/>
  <c r="M94" i="17"/>
  <c r="M95" i="17"/>
  <c r="M96" i="17"/>
  <c r="M97" i="17"/>
  <c r="M98" i="17"/>
  <c r="M99" i="17"/>
  <c r="M100" i="17"/>
  <c r="M101" i="17"/>
  <c r="M102" i="17"/>
  <c r="M103" i="17"/>
  <c r="M104" i="17"/>
  <c r="M105" i="17"/>
  <c r="M106" i="17"/>
  <c r="M107" i="17"/>
  <c r="M108" i="17"/>
  <c r="K108" i="17"/>
  <c r="K107" i="17"/>
  <c r="C107" i="17"/>
  <c r="K106" i="17"/>
  <c r="C106" i="17"/>
  <c r="K105" i="17"/>
  <c r="K104" i="17"/>
  <c r="K103" i="17"/>
  <c r="C103" i="17"/>
  <c r="K102" i="17"/>
  <c r="C102" i="17"/>
  <c r="K101" i="17"/>
  <c r="K100" i="17"/>
  <c r="K99" i="17"/>
  <c r="C99" i="17"/>
  <c r="K98" i="17"/>
  <c r="C98" i="17"/>
  <c r="K97" i="17"/>
  <c r="K96" i="17"/>
  <c r="K95" i="17"/>
  <c r="C95" i="17"/>
  <c r="K94" i="17"/>
  <c r="C94" i="17"/>
  <c r="K93" i="17"/>
  <c r="K92" i="17"/>
  <c r="K91" i="17"/>
  <c r="C91" i="17"/>
  <c r="K90" i="17"/>
  <c r="C90" i="17"/>
  <c r="K89" i="17"/>
  <c r="K88" i="17"/>
  <c r="K87" i="17"/>
  <c r="C87" i="17"/>
  <c r="K86" i="17"/>
  <c r="C86" i="17"/>
  <c r="K85" i="17"/>
  <c r="K84" i="17"/>
  <c r="K83" i="17"/>
  <c r="C83" i="17"/>
  <c r="K82" i="17"/>
  <c r="C82" i="17"/>
  <c r="K81" i="17"/>
  <c r="K80" i="17"/>
  <c r="K79" i="17"/>
  <c r="C79" i="17"/>
  <c r="K78" i="17"/>
  <c r="C78" i="17"/>
  <c r="K77" i="17"/>
  <c r="K76" i="17"/>
  <c r="K75" i="17"/>
  <c r="C75" i="17"/>
  <c r="K74" i="17"/>
  <c r="C74" i="17"/>
  <c r="K73" i="17"/>
  <c r="K72" i="17"/>
  <c r="C72" i="17"/>
  <c r="K71" i="17"/>
  <c r="C71" i="17"/>
  <c r="K70" i="17"/>
  <c r="C70" i="17"/>
  <c r="K69" i="17"/>
  <c r="K68" i="17"/>
  <c r="C68" i="17"/>
  <c r="K67" i="17"/>
  <c r="C67" i="17"/>
  <c r="K66" i="17"/>
  <c r="C66" i="17"/>
  <c r="K65" i="17"/>
  <c r="K64" i="17"/>
  <c r="C64" i="17"/>
  <c r="K63" i="17"/>
  <c r="C63" i="17"/>
  <c r="K62" i="17"/>
  <c r="C62" i="17"/>
  <c r="K61" i="17"/>
  <c r="K60" i="17"/>
  <c r="C60" i="17"/>
  <c r="K59" i="17"/>
  <c r="C59" i="17"/>
  <c r="K58" i="17"/>
  <c r="C58" i="17"/>
  <c r="K57" i="17"/>
  <c r="K56" i="17"/>
  <c r="C56" i="17"/>
  <c r="K55" i="17"/>
  <c r="C55" i="17"/>
  <c r="K54" i="17"/>
  <c r="C54" i="17"/>
  <c r="K53" i="17"/>
  <c r="K52" i="17"/>
  <c r="C52" i="17"/>
  <c r="K51" i="17"/>
  <c r="C51" i="17"/>
  <c r="K50" i="17"/>
  <c r="C50" i="17"/>
  <c r="K49" i="17"/>
  <c r="K48" i="17"/>
  <c r="C48" i="17"/>
  <c r="K47" i="17"/>
  <c r="C47" i="17"/>
  <c r="K46" i="17"/>
  <c r="C46" i="17"/>
  <c r="K45" i="17"/>
  <c r="K44" i="17"/>
  <c r="C44" i="17"/>
  <c r="K43" i="17"/>
  <c r="C43" i="17"/>
  <c r="K42" i="17"/>
  <c r="C42" i="17"/>
  <c r="K41" i="17"/>
  <c r="K40" i="17"/>
  <c r="C40" i="17"/>
  <c r="K39" i="17"/>
  <c r="C39" i="17"/>
  <c r="K38" i="17"/>
  <c r="C38" i="17"/>
  <c r="K37" i="17"/>
  <c r="K36" i="17"/>
  <c r="C36" i="17"/>
  <c r="K35" i="17"/>
  <c r="C35" i="17"/>
  <c r="K34" i="17"/>
  <c r="C34" i="17"/>
  <c r="K33" i="17"/>
  <c r="K32" i="17"/>
  <c r="C32" i="17"/>
  <c r="K31" i="17"/>
  <c r="C31" i="17"/>
  <c r="K30" i="17"/>
  <c r="C30" i="17"/>
  <c r="K29" i="17"/>
  <c r="K28" i="17"/>
  <c r="C28" i="17"/>
  <c r="K27" i="17"/>
  <c r="C27" i="17"/>
  <c r="K26" i="17"/>
  <c r="C26" i="17"/>
  <c r="K25" i="17"/>
  <c r="K24" i="17"/>
  <c r="C24" i="17"/>
  <c r="K23" i="17"/>
  <c r="C23" i="17"/>
  <c r="K22" i="17"/>
  <c r="C22" i="17"/>
  <c r="K21" i="17"/>
  <c r="K20" i="17"/>
  <c r="C20" i="17"/>
  <c r="K19" i="17"/>
  <c r="C19" i="17"/>
  <c r="K18" i="17"/>
  <c r="C18" i="17"/>
  <c r="K17" i="17"/>
  <c r="K16" i="17"/>
  <c r="C16" i="17"/>
  <c r="K15" i="17"/>
  <c r="C15" i="17"/>
  <c r="K14" i="17"/>
  <c r="C14" i="17"/>
  <c r="K13" i="17"/>
  <c r="K12" i="17"/>
  <c r="K11" i="17"/>
  <c r="C11" i="17"/>
  <c r="K10" i="17"/>
  <c r="K9" i="17"/>
  <c r="M9" i="17"/>
  <c r="R9" i="17"/>
  <c r="L2" i="17"/>
  <c r="C10" i="17"/>
  <c r="G5" i="17"/>
  <c r="D4" i="17"/>
  <c r="T9" i="17"/>
  <c r="H4" i="17"/>
  <c r="E5" i="17"/>
  <c r="C5" i="17"/>
  <c r="I5" i="17"/>
  <c r="L4" i="17"/>
  <c r="P4" i="17"/>
  <c r="W17" i="33"/>
  <c r="V18" i="33"/>
  <c r="V10" i="33"/>
  <c r="V19" i="33"/>
  <c r="V17" i="33"/>
  <c r="W15" i="32"/>
  <c r="W14" i="33"/>
  <c r="W22" i="33"/>
  <c r="V11" i="33"/>
  <c r="W12" i="33"/>
  <c r="V15" i="33"/>
  <c r="W20" i="33"/>
  <c r="P4" i="33"/>
  <c r="V16" i="33"/>
  <c r="V9" i="33"/>
  <c r="R9" i="33"/>
  <c r="W9" i="33"/>
  <c r="P5" i="33"/>
  <c r="L5" i="33"/>
  <c r="C10" i="33"/>
  <c r="X10" i="33"/>
  <c r="D4" i="33"/>
  <c r="P2" i="33"/>
  <c r="G5" i="33"/>
  <c r="C5" i="33"/>
  <c r="E5" i="33"/>
  <c r="I5" i="33"/>
  <c r="R102" i="31" l="1"/>
  <c r="C103" i="31" s="1"/>
  <c r="X103" i="31" s="1"/>
  <c r="Y103" i="31" s="1"/>
  <c r="R101" i="31"/>
  <c r="C102" i="31" s="1"/>
  <c r="X102" i="31" s="1"/>
  <c r="Y102" i="31" s="1"/>
  <c r="R100" i="31"/>
  <c r="C101" i="31" s="1"/>
  <c r="X101" i="31" s="1"/>
  <c r="Y101" i="31" s="1"/>
  <c r="R99" i="31"/>
  <c r="C100" i="31" s="1"/>
  <c r="X100" i="31" s="1"/>
  <c r="Y100" i="31" s="1"/>
  <c r="R98" i="31"/>
  <c r="C99" i="31" s="1"/>
  <c r="X99" i="31" s="1"/>
  <c r="Y99" i="31" s="1"/>
  <c r="R97" i="31"/>
  <c r="C98" i="31" s="1"/>
  <c r="X98" i="31" s="1"/>
  <c r="Y98" i="31" s="1"/>
  <c r="R96" i="31"/>
  <c r="C97" i="31" s="1"/>
  <c r="X97" i="31" s="1"/>
  <c r="Y97" i="31" s="1"/>
  <c r="R95" i="31"/>
  <c r="C96" i="31" s="1"/>
  <c r="X96" i="31" s="1"/>
  <c r="Y96" i="31" s="1"/>
  <c r="R93" i="31"/>
  <c r="C94" i="31" s="1"/>
  <c r="X94" i="31" s="1"/>
  <c r="Y94" i="31" s="1"/>
  <c r="R92" i="31"/>
  <c r="C93" i="31" s="1"/>
  <c r="X93" i="31" s="1"/>
  <c r="Y93" i="31" s="1"/>
  <c r="R91" i="31"/>
  <c r="C92" i="31" s="1"/>
  <c r="X92" i="31" s="1"/>
  <c r="Y92" i="31" s="1"/>
  <c r="R90" i="31"/>
  <c r="C91" i="31" s="1"/>
  <c r="X91" i="31" s="1"/>
  <c r="Y91" i="31" s="1"/>
  <c r="R89" i="31"/>
  <c r="C90" i="31" s="1"/>
  <c r="X90" i="31" s="1"/>
  <c r="Y90" i="31" s="1"/>
  <c r="R88" i="31"/>
  <c r="C89" i="31" s="1"/>
  <c r="X89" i="31" s="1"/>
  <c r="Y89" i="31" s="1"/>
  <c r="R87" i="31"/>
  <c r="C88" i="31" s="1"/>
  <c r="X88" i="31" s="1"/>
  <c r="Y88" i="31" s="1"/>
  <c r="R86" i="31"/>
  <c r="C87" i="31" s="1"/>
  <c r="X87" i="31" s="1"/>
  <c r="Y87" i="31" s="1"/>
  <c r="R85" i="31"/>
  <c r="C86" i="31" s="1"/>
  <c r="X86" i="31" s="1"/>
  <c r="Y86" i="31" s="1"/>
  <c r="R84" i="31"/>
  <c r="C85" i="31" s="1"/>
  <c r="X85" i="31" s="1"/>
  <c r="Y85" i="31" s="1"/>
  <c r="R83" i="31"/>
  <c r="C84" i="31" s="1"/>
  <c r="X84" i="31" s="1"/>
  <c r="Y84" i="31" s="1"/>
  <c r="R82" i="31"/>
  <c r="C83" i="31" s="1"/>
  <c r="X83" i="31" s="1"/>
  <c r="Y83" i="31" s="1"/>
  <c r="R81" i="31"/>
  <c r="C82" i="31" s="1"/>
  <c r="X82" i="31" s="1"/>
  <c r="Y82" i="31" s="1"/>
  <c r="R80" i="31"/>
  <c r="C81" i="31" s="1"/>
  <c r="X81" i="31" s="1"/>
  <c r="Y81" i="31" s="1"/>
  <c r="R79" i="31"/>
  <c r="C80" i="31" s="1"/>
  <c r="X80" i="31" s="1"/>
  <c r="Y80" i="31" s="1"/>
  <c r="R78" i="31"/>
  <c r="C79" i="31" s="1"/>
  <c r="X79" i="31" s="1"/>
  <c r="Y79" i="31" s="1"/>
  <c r="R77" i="31"/>
  <c r="C78" i="31" s="1"/>
  <c r="X78" i="31" s="1"/>
  <c r="Y78" i="31" s="1"/>
  <c r="R76" i="31"/>
  <c r="C77" i="31" s="1"/>
  <c r="X77" i="31" s="1"/>
  <c r="Y77" i="31" s="1"/>
  <c r="R75" i="31"/>
  <c r="C76" i="31" s="1"/>
  <c r="X76" i="31" s="1"/>
  <c r="Y76" i="31" s="1"/>
  <c r="R74" i="31"/>
  <c r="C75" i="31" s="1"/>
  <c r="X75" i="31" s="1"/>
  <c r="Y75" i="31" s="1"/>
  <c r="R73" i="31"/>
  <c r="C74" i="31" s="1"/>
  <c r="X74" i="31" s="1"/>
  <c r="Y74" i="31" s="1"/>
  <c r="R71" i="31"/>
  <c r="C72" i="31" s="1"/>
  <c r="X72" i="31" s="1"/>
  <c r="Y72" i="31" s="1"/>
  <c r="R70" i="31"/>
  <c r="C71" i="31" s="1"/>
  <c r="X71" i="31" s="1"/>
  <c r="Y71" i="31" s="1"/>
  <c r="R69" i="31"/>
  <c r="C70" i="31" s="1"/>
  <c r="X70" i="31" s="1"/>
  <c r="Y70" i="31" s="1"/>
  <c r="R68" i="31"/>
  <c r="C69" i="31" s="1"/>
  <c r="X69" i="31" s="1"/>
  <c r="Y69" i="31" s="1"/>
  <c r="R67" i="31"/>
  <c r="C68" i="31" s="1"/>
  <c r="X68" i="31" s="1"/>
  <c r="Y68" i="31" s="1"/>
  <c r="R66" i="31"/>
  <c r="C67" i="31" s="1"/>
  <c r="X67" i="31" s="1"/>
  <c r="Y67" i="31" s="1"/>
  <c r="R65" i="31"/>
  <c r="C66" i="31" s="1"/>
  <c r="X66" i="31" s="1"/>
  <c r="Y66" i="31" s="1"/>
  <c r="R64" i="31"/>
  <c r="C65" i="31" s="1"/>
  <c r="X65" i="31" s="1"/>
  <c r="Y65" i="31" s="1"/>
  <c r="R63" i="31"/>
  <c r="C64" i="31" s="1"/>
  <c r="X64" i="31" s="1"/>
  <c r="Y64" i="31" s="1"/>
  <c r="R61" i="31"/>
  <c r="C62" i="31" s="1"/>
  <c r="X62" i="31" s="1"/>
  <c r="Y62" i="31" s="1"/>
  <c r="R60" i="31"/>
  <c r="C61" i="31" s="1"/>
  <c r="X61" i="31" s="1"/>
  <c r="Y61" i="31" s="1"/>
  <c r="R59" i="31"/>
  <c r="C60" i="31" s="1"/>
  <c r="X60" i="31" s="1"/>
  <c r="Y60" i="31" s="1"/>
  <c r="R58" i="31"/>
  <c r="C59" i="31" s="1"/>
  <c r="X59" i="31" s="1"/>
  <c r="Y59" i="31" s="1"/>
  <c r="R57" i="31"/>
  <c r="C58" i="31" s="1"/>
  <c r="X58" i="31" s="1"/>
  <c r="Y58" i="31" s="1"/>
  <c r="R56" i="31"/>
  <c r="C57" i="31" s="1"/>
  <c r="X57" i="31" s="1"/>
  <c r="Y57" i="31" s="1"/>
  <c r="R55" i="31"/>
  <c r="C56" i="31" s="1"/>
  <c r="X56" i="31" s="1"/>
  <c r="Y56" i="31" s="1"/>
  <c r="R53" i="31"/>
  <c r="C54" i="31" s="1"/>
  <c r="X54" i="31" s="1"/>
  <c r="Y54" i="31" s="1"/>
  <c r="R52" i="31"/>
  <c r="C53" i="31" s="1"/>
  <c r="X53" i="31" s="1"/>
  <c r="Y53" i="31" s="1"/>
  <c r="R50" i="31"/>
  <c r="C51" i="31" s="1"/>
  <c r="X51" i="31" s="1"/>
  <c r="Y51" i="31" s="1"/>
  <c r="R49" i="31"/>
  <c r="C50" i="31" s="1"/>
  <c r="X50" i="31" s="1"/>
  <c r="Y50" i="31" s="1"/>
  <c r="R48" i="31"/>
  <c r="C49" i="31" s="1"/>
  <c r="X49" i="31" s="1"/>
  <c r="Y49" i="31" s="1"/>
  <c r="R47" i="31"/>
  <c r="C48" i="31" s="1"/>
  <c r="X48" i="31" s="1"/>
  <c r="Y48" i="31" s="1"/>
  <c r="R45" i="31"/>
  <c r="C46" i="31" s="1"/>
  <c r="X46" i="31" s="1"/>
  <c r="Y46" i="31" s="1"/>
  <c r="R44" i="31"/>
  <c r="C45" i="31" s="1"/>
  <c r="X45" i="31" s="1"/>
  <c r="Y45" i="31" s="1"/>
  <c r="R42" i="31"/>
  <c r="C43" i="31" s="1"/>
  <c r="X43" i="31" s="1"/>
  <c r="Y43" i="31" s="1"/>
  <c r="R41" i="31"/>
  <c r="C42" i="31" s="1"/>
  <c r="X42" i="31" s="1"/>
  <c r="Y42" i="31" s="1"/>
  <c r="R40" i="31"/>
  <c r="C41" i="31" s="1"/>
  <c r="X41" i="31" s="1"/>
  <c r="Y41" i="31" s="1"/>
  <c r="R39" i="31"/>
  <c r="C40" i="31" s="1"/>
  <c r="X40" i="31" s="1"/>
  <c r="Y40" i="31" s="1"/>
  <c r="R38" i="31"/>
  <c r="C39" i="31" s="1"/>
  <c r="X39" i="31" s="1"/>
  <c r="Y39" i="31" s="1"/>
  <c r="R36" i="31"/>
  <c r="C37" i="31" s="1"/>
  <c r="X37" i="31" s="1"/>
  <c r="Y37" i="31" s="1"/>
  <c r="R35" i="31"/>
  <c r="C36" i="31" s="1"/>
  <c r="X36" i="31" s="1"/>
  <c r="Y36" i="31" s="1"/>
  <c r="R33" i="31"/>
  <c r="C34" i="31" s="1"/>
  <c r="X34" i="31" s="1"/>
  <c r="Y34" i="31" s="1"/>
  <c r="W32" i="31"/>
  <c r="R31" i="31"/>
  <c r="C32" i="31" s="1"/>
  <c r="X32" i="31" s="1"/>
  <c r="Y32" i="31" s="1"/>
  <c r="R30" i="31"/>
  <c r="C31" i="31" s="1"/>
  <c r="X31" i="31" s="1"/>
  <c r="Y31" i="31" s="1"/>
  <c r="R29" i="31"/>
  <c r="C30" i="31" s="1"/>
  <c r="X30" i="31" s="1"/>
  <c r="Y30" i="31" s="1"/>
  <c r="R28" i="31"/>
  <c r="C29" i="31" s="1"/>
  <c r="X29" i="31" s="1"/>
  <c r="Y29" i="31" s="1"/>
  <c r="R27" i="31"/>
  <c r="C28" i="31" s="1"/>
  <c r="X28" i="31" s="1"/>
  <c r="Y28" i="31" s="1"/>
  <c r="R26" i="31"/>
  <c r="C27" i="31" s="1"/>
  <c r="X27" i="31" s="1"/>
  <c r="Y27" i="31" s="1"/>
  <c r="R24" i="31"/>
  <c r="C25" i="31" s="1"/>
  <c r="X25" i="31" s="1"/>
  <c r="Y25" i="31" s="1"/>
  <c r="R23" i="31"/>
  <c r="C24" i="31" s="1"/>
  <c r="X24" i="31" s="1"/>
  <c r="Y24" i="31" s="1"/>
  <c r="V22" i="31"/>
  <c r="R22" i="31"/>
  <c r="C23" i="31" s="1"/>
  <c r="X23" i="31" s="1"/>
  <c r="Y23" i="31" s="1"/>
  <c r="R21" i="31"/>
  <c r="C22" i="31" s="1"/>
  <c r="X22" i="31" s="1"/>
  <c r="Y22" i="31" s="1"/>
  <c r="W21" i="31"/>
  <c r="R20" i="31"/>
  <c r="C21" i="31" s="1"/>
  <c r="X21" i="31" s="1"/>
  <c r="Y21" i="31" s="1"/>
  <c r="R19" i="31"/>
  <c r="C20" i="31" s="1"/>
  <c r="X20" i="31" s="1"/>
  <c r="Y20" i="31" s="1"/>
  <c r="W19" i="31"/>
  <c r="R18" i="31"/>
  <c r="C19" i="31" s="1"/>
  <c r="X19" i="31" s="1"/>
  <c r="Y19" i="31" s="1"/>
  <c r="V17" i="31"/>
  <c r="R17" i="31"/>
  <c r="C18" i="31" s="1"/>
  <c r="X18" i="31" s="1"/>
  <c r="Y18" i="31" s="1"/>
  <c r="R16" i="31"/>
  <c r="C17" i="31" s="1"/>
  <c r="X17" i="31" s="1"/>
  <c r="Y17" i="31" s="1"/>
  <c r="W16" i="31"/>
  <c r="R15" i="31"/>
  <c r="C16" i="31" s="1"/>
  <c r="X16" i="31" s="1"/>
  <c r="Y16" i="31" s="1"/>
  <c r="V15" i="31"/>
  <c r="R14" i="31"/>
  <c r="C15" i="31" s="1"/>
  <c r="X15" i="31" s="1"/>
  <c r="Y15" i="31" s="1"/>
  <c r="V14" i="31"/>
  <c r="R13" i="31"/>
  <c r="C14" i="31" s="1"/>
  <c r="X14" i="31" s="1"/>
  <c r="Y14" i="31" s="1"/>
  <c r="W13" i="31"/>
  <c r="R12" i="31"/>
  <c r="C13" i="31" s="1"/>
  <c r="X13" i="31" s="1"/>
  <c r="Y13" i="31" s="1"/>
  <c r="R10" i="31"/>
  <c r="C11" i="31" s="1"/>
  <c r="X11" i="31" s="1"/>
  <c r="Y11" i="31" s="1"/>
  <c r="H4" i="31"/>
  <c r="V9" i="31"/>
  <c r="R9" i="31"/>
  <c r="W10" i="31"/>
  <c r="W12" i="31"/>
  <c r="W18" i="31"/>
  <c r="V20" i="31"/>
  <c r="W105" i="32"/>
  <c r="W106" i="32" s="1"/>
  <c r="R104" i="32"/>
  <c r="C105" i="32" s="1"/>
  <c r="R103" i="32"/>
  <c r="C104" i="32" s="1"/>
  <c r="X104" i="32" s="1"/>
  <c r="Y104" i="32" s="1"/>
  <c r="R102" i="32"/>
  <c r="C103" i="32" s="1"/>
  <c r="X103" i="32" s="1"/>
  <c r="Y103" i="32" s="1"/>
  <c r="R100" i="32"/>
  <c r="C101" i="32" s="1"/>
  <c r="X101" i="32" s="1"/>
  <c r="Y101" i="32" s="1"/>
  <c r="R99" i="32"/>
  <c r="C100" i="32" s="1"/>
  <c r="X100" i="32" s="1"/>
  <c r="Y100" i="32" s="1"/>
  <c r="R98" i="32"/>
  <c r="C99" i="32" s="1"/>
  <c r="X99" i="32" s="1"/>
  <c r="Y99" i="32" s="1"/>
  <c r="R97" i="32"/>
  <c r="C98" i="32" s="1"/>
  <c r="X98" i="32" s="1"/>
  <c r="Y98" i="32" s="1"/>
  <c r="R96" i="32"/>
  <c r="C97" i="32" s="1"/>
  <c r="X97" i="32" s="1"/>
  <c r="Y97" i="32" s="1"/>
  <c r="R95" i="32"/>
  <c r="C96" i="32" s="1"/>
  <c r="X96" i="32" s="1"/>
  <c r="Y96" i="32" s="1"/>
  <c r="R94" i="32"/>
  <c r="C95" i="32" s="1"/>
  <c r="X95" i="32" s="1"/>
  <c r="Y95" i="32" s="1"/>
  <c r="R93" i="32"/>
  <c r="C94" i="32" s="1"/>
  <c r="X94" i="32" s="1"/>
  <c r="Y94" i="32" s="1"/>
  <c r="R92" i="32"/>
  <c r="C93" i="32" s="1"/>
  <c r="X93" i="32" s="1"/>
  <c r="Y93" i="32" s="1"/>
  <c r="R91" i="32"/>
  <c r="C92" i="32" s="1"/>
  <c r="X92" i="32" s="1"/>
  <c r="Y92" i="32" s="1"/>
  <c r="R90" i="32"/>
  <c r="C91" i="32" s="1"/>
  <c r="X91" i="32" s="1"/>
  <c r="Y91" i="32" s="1"/>
  <c r="R89" i="32"/>
  <c r="C90" i="32" s="1"/>
  <c r="X90" i="32" s="1"/>
  <c r="Y90" i="32" s="1"/>
  <c r="R88" i="32"/>
  <c r="C89" i="32" s="1"/>
  <c r="X89" i="32" s="1"/>
  <c r="Y89" i="32" s="1"/>
  <c r="R87" i="32"/>
  <c r="C88" i="32" s="1"/>
  <c r="X88" i="32" s="1"/>
  <c r="Y88" i="32" s="1"/>
  <c r="R86" i="32"/>
  <c r="C87" i="32" s="1"/>
  <c r="X87" i="32" s="1"/>
  <c r="Y87" i="32" s="1"/>
  <c r="R85" i="32"/>
  <c r="C86" i="32" s="1"/>
  <c r="X86" i="32" s="1"/>
  <c r="Y86" i="32" s="1"/>
  <c r="R84" i="32"/>
  <c r="C85" i="32" s="1"/>
  <c r="X85" i="32" s="1"/>
  <c r="Y85" i="32" s="1"/>
  <c r="R83" i="32"/>
  <c r="C84" i="32" s="1"/>
  <c r="X84" i="32" s="1"/>
  <c r="Y84" i="32" s="1"/>
  <c r="R82" i="32"/>
  <c r="C83" i="32" s="1"/>
  <c r="X83" i="32" s="1"/>
  <c r="Y83" i="32" s="1"/>
  <c r="R81" i="32"/>
  <c r="C82" i="32" s="1"/>
  <c r="X82" i="32" s="1"/>
  <c r="Y82" i="32" s="1"/>
  <c r="R80" i="32"/>
  <c r="C81" i="32" s="1"/>
  <c r="X81" i="32" s="1"/>
  <c r="Y81" i="32" s="1"/>
  <c r="R79" i="32"/>
  <c r="C80" i="32" s="1"/>
  <c r="X80" i="32" s="1"/>
  <c r="Y80" i="32" s="1"/>
  <c r="R78" i="32"/>
  <c r="C79" i="32" s="1"/>
  <c r="X79" i="32" s="1"/>
  <c r="Y79" i="32" s="1"/>
  <c r="R77" i="32"/>
  <c r="C78" i="32" s="1"/>
  <c r="X78" i="32" s="1"/>
  <c r="Y78" i="32" s="1"/>
  <c r="R76" i="32"/>
  <c r="C77" i="32" s="1"/>
  <c r="X77" i="32" s="1"/>
  <c r="Y77" i="32" s="1"/>
  <c r="R75" i="32"/>
  <c r="C76" i="32" s="1"/>
  <c r="X76" i="32" s="1"/>
  <c r="Y76" i="32" s="1"/>
  <c r="R74" i="32"/>
  <c r="C75" i="32" s="1"/>
  <c r="X75" i="32" s="1"/>
  <c r="Y75" i="32" s="1"/>
  <c r="R73" i="32"/>
  <c r="C74" i="32" s="1"/>
  <c r="X74" i="32" s="1"/>
  <c r="Y74" i="32" s="1"/>
  <c r="R72" i="32"/>
  <c r="C73" i="32" s="1"/>
  <c r="X73" i="32" s="1"/>
  <c r="Y73" i="32" s="1"/>
  <c r="R71" i="32"/>
  <c r="C72" i="32" s="1"/>
  <c r="X72" i="32" s="1"/>
  <c r="Y72" i="32" s="1"/>
  <c r="R70" i="32"/>
  <c r="C71" i="32" s="1"/>
  <c r="X71" i="32" s="1"/>
  <c r="Y71" i="32" s="1"/>
  <c r="R69" i="32"/>
  <c r="C70" i="32" s="1"/>
  <c r="X70" i="32" s="1"/>
  <c r="Y70" i="32" s="1"/>
  <c r="R68" i="32"/>
  <c r="C69" i="32" s="1"/>
  <c r="X69" i="32" s="1"/>
  <c r="Y69" i="32" s="1"/>
  <c r="R67" i="32"/>
  <c r="C68" i="32" s="1"/>
  <c r="X68" i="32" s="1"/>
  <c r="Y68" i="32" s="1"/>
  <c r="R66" i="32"/>
  <c r="C67" i="32" s="1"/>
  <c r="X67" i="32" s="1"/>
  <c r="Y67" i="32" s="1"/>
  <c r="R65" i="32"/>
  <c r="C66" i="32" s="1"/>
  <c r="X66" i="32" s="1"/>
  <c r="Y66" i="32" s="1"/>
  <c r="R64" i="32"/>
  <c r="C65" i="32" s="1"/>
  <c r="X65" i="32" s="1"/>
  <c r="Y65" i="32" s="1"/>
  <c r="R63" i="32"/>
  <c r="C64" i="32" s="1"/>
  <c r="X64" i="32" s="1"/>
  <c r="Y64" i="32" s="1"/>
  <c r="R61" i="32"/>
  <c r="C62" i="32" s="1"/>
  <c r="X62" i="32" s="1"/>
  <c r="Y62" i="32" s="1"/>
  <c r="R60" i="32"/>
  <c r="C61" i="32" s="1"/>
  <c r="X61" i="32" s="1"/>
  <c r="Y61" i="32" s="1"/>
  <c r="R59" i="32"/>
  <c r="C60" i="32" s="1"/>
  <c r="X60" i="32" s="1"/>
  <c r="Y60" i="32" s="1"/>
  <c r="R58" i="32"/>
  <c r="C59" i="32" s="1"/>
  <c r="X59" i="32" s="1"/>
  <c r="Y59" i="32" s="1"/>
  <c r="R57" i="32"/>
  <c r="C58" i="32" s="1"/>
  <c r="X58" i="32" s="1"/>
  <c r="Y58" i="32" s="1"/>
  <c r="R56" i="32"/>
  <c r="C57" i="32" s="1"/>
  <c r="X57" i="32" s="1"/>
  <c r="Y57" i="32" s="1"/>
  <c r="R55" i="32"/>
  <c r="C56" i="32" s="1"/>
  <c r="X56" i="32" s="1"/>
  <c r="Y56" i="32" s="1"/>
  <c r="R54" i="32"/>
  <c r="C55" i="32" s="1"/>
  <c r="X55" i="32" s="1"/>
  <c r="Y55" i="32" s="1"/>
  <c r="R53" i="32"/>
  <c r="C54" i="32" s="1"/>
  <c r="X54" i="32" s="1"/>
  <c r="Y54" i="32" s="1"/>
  <c r="R52" i="32"/>
  <c r="C53" i="32" s="1"/>
  <c r="X53" i="32" s="1"/>
  <c r="Y53" i="32" s="1"/>
  <c r="R51" i="32"/>
  <c r="C52" i="32" s="1"/>
  <c r="X52" i="32" s="1"/>
  <c r="Y52" i="32" s="1"/>
  <c r="R50" i="32"/>
  <c r="C51" i="32" s="1"/>
  <c r="X51" i="32" s="1"/>
  <c r="Y51" i="32" s="1"/>
  <c r="R49" i="32"/>
  <c r="C50" i="32" s="1"/>
  <c r="X50" i="32" s="1"/>
  <c r="Y50" i="32" s="1"/>
  <c r="R48" i="32"/>
  <c r="C49" i="32" s="1"/>
  <c r="X49" i="32" s="1"/>
  <c r="Y49" i="32" s="1"/>
  <c r="R47" i="32"/>
  <c r="C48" i="32" s="1"/>
  <c r="X48" i="32" s="1"/>
  <c r="Y48" i="32" s="1"/>
  <c r="R46" i="32"/>
  <c r="C47" i="32" s="1"/>
  <c r="X47" i="32" s="1"/>
  <c r="Y47" i="32" s="1"/>
  <c r="R45" i="32"/>
  <c r="C46" i="32" s="1"/>
  <c r="X46" i="32" s="1"/>
  <c r="Y46" i="32" s="1"/>
  <c r="R44" i="32"/>
  <c r="C45" i="32" s="1"/>
  <c r="X45" i="32" s="1"/>
  <c r="Y45" i="32" s="1"/>
  <c r="R43" i="32"/>
  <c r="C44" i="32" s="1"/>
  <c r="X44" i="32" s="1"/>
  <c r="Y44" i="32" s="1"/>
  <c r="R42" i="32"/>
  <c r="C43" i="32" s="1"/>
  <c r="X43" i="32" s="1"/>
  <c r="Y43" i="32" s="1"/>
  <c r="R40" i="32"/>
  <c r="C41" i="32" s="1"/>
  <c r="X41" i="32" s="1"/>
  <c r="Y41" i="32" s="1"/>
  <c r="R39" i="32"/>
  <c r="C40" i="32" s="1"/>
  <c r="X40" i="32" s="1"/>
  <c r="Y40" i="32" s="1"/>
  <c r="R38" i="32"/>
  <c r="C39" i="32" s="1"/>
  <c r="X39" i="32" s="1"/>
  <c r="Y39" i="32" s="1"/>
  <c r="R37" i="32"/>
  <c r="C38" i="32" s="1"/>
  <c r="X38" i="32" s="1"/>
  <c r="Y38" i="32" s="1"/>
  <c r="R36" i="32"/>
  <c r="C37" i="32" s="1"/>
  <c r="X37" i="32" s="1"/>
  <c r="Y37" i="32" s="1"/>
  <c r="R35" i="32"/>
  <c r="C36" i="32" s="1"/>
  <c r="X36" i="32" s="1"/>
  <c r="Y36" i="32" s="1"/>
  <c r="R34" i="32"/>
  <c r="C35" i="32" s="1"/>
  <c r="X35" i="32" s="1"/>
  <c r="Y35" i="32" s="1"/>
  <c r="R33" i="32"/>
  <c r="C34" i="32" s="1"/>
  <c r="X34" i="32" s="1"/>
  <c r="Y34" i="32" s="1"/>
  <c r="R32" i="32"/>
  <c r="C33" i="32" s="1"/>
  <c r="X33" i="32" s="1"/>
  <c r="Y33" i="32" s="1"/>
  <c r="R31" i="32"/>
  <c r="C32" i="32" s="1"/>
  <c r="X32" i="32" s="1"/>
  <c r="Y32" i="32" s="1"/>
  <c r="R30" i="32"/>
  <c r="C31" i="32" s="1"/>
  <c r="X31" i="32" s="1"/>
  <c r="Y31" i="32" s="1"/>
  <c r="R28" i="32"/>
  <c r="C29" i="32" s="1"/>
  <c r="X29" i="32" s="1"/>
  <c r="Y29" i="32" s="1"/>
  <c r="R26" i="32"/>
  <c r="C27" i="32" s="1"/>
  <c r="X27" i="32" s="1"/>
  <c r="Y27" i="32" s="1"/>
  <c r="R25" i="32"/>
  <c r="C26" i="32" s="1"/>
  <c r="X26" i="32" s="1"/>
  <c r="Y26" i="32" s="1"/>
  <c r="R24" i="32"/>
  <c r="C25" i="32" s="1"/>
  <c r="X25" i="32" s="1"/>
  <c r="Y25" i="32" s="1"/>
  <c r="R22" i="32"/>
  <c r="C23" i="32" s="1"/>
  <c r="X23" i="32" s="1"/>
  <c r="Y23" i="32" s="1"/>
  <c r="V22" i="32"/>
  <c r="V21" i="32"/>
  <c r="R21" i="32"/>
  <c r="C22" i="32" s="1"/>
  <c r="X22" i="32" s="1"/>
  <c r="Y22" i="32" s="1"/>
  <c r="R20" i="32"/>
  <c r="C21" i="32" s="1"/>
  <c r="X21" i="32" s="1"/>
  <c r="Y21" i="32" s="1"/>
  <c r="W20" i="32"/>
  <c r="W19" i="32"/>
  <c r="R17" i="32"/>
  <c r="C18" i="32" s="1"/>
  <c r="X18" i="32" s="1"/>
  <c r="Y18" i="32" s="1"/>
  <c r="V17" i="32"/>
  <c r="R16" i="32"/>
  <c r="C17" i="32" s="1"/>
  <c r="X17" i="32" s="1"/>
  <c r="Y17" i="32" s="1"/>
  <c r="R14" i="32"/>
  <c r="C15" i="32" s="1"/>
  <c r="X15" i="32" s="1"/>
  <c r="Y15" i="32" s="1"/>
  <c r="W14" i="32"/>
  <c r="R13" i="32"/>
  <c r="C14" i="32" s="1"/>
  <c r="X14" i="32" s="1"/>
  <c r="Y14" i="32" s="1"/>
  <c r="V13" i="32"/>
  <c r="R12" i="32"/>
  <c r="C13" i="32" s="1"/>
  <c r="X13" i="32" s="1"/>
  <c r="Y13" i="32" s="1"/>
  <c r="R11" i="32"/>
  <c r="C12" i="32" s="1"/>
  <c r="X12" i="32" s="1"/>
  <c r="Y12" i="32" s="1"/>
  <c r="V11" i="32"/>
  <c r="R10" i="32"/>
  <c r="C11" i="32" s="1"/>
  <c r="X11" i="32" s="1"/>
  <c r="Y11" i="32" s="1"/>
  <c r="W10" i="32"/>
  <c r="R9" i="32"/>
  <c r="V12" i="32"/>
  <c r="W16" i="32"/>
  <c r="V18" i="32"/>
  <c r="V9" i="32"/>
  <c r="H4" i="32"/>
  <c r="C10" i="32"/>
  <c r="P4" i="31" l="1"/>
  <c r="P5" i="31"/>
  <c r="L5" i="31"/>
  <c r="E5" i="31"/>
  <c r="D4" i="31"/>
  <c r="P2" i="31" s="1"/>
  <c r="C10" i="31"/>
  <c r="C5" i="31"/>
  <c r="G5" i="31"/>
  <c r="X105" i="32"/>
  <c r="Y105" i="32" s="1"/>
  <c r="K105" i="32"/>
  <c r="M105" i="32" s="1"/>
  <c r="R105" i="32" s="1"/>
  <c r="C106" i="32" s="1"/>
  <c r="X10" i="32"/>
  <c r="I5" i="31" l="1"/>
  <c r="X10" i="31"/>
  <c r="L4" i="31"/>
  <c r="X106" i="32"/>
  <c r="Y106" i="32" s="1"/>
  <c r="K106" i="32"/>
  <c r="M106" i="32" s="1"/>
  <c r="R106" i="32" s="1"/>
  <c r="C107" i="32" l="1"/>
  <c r="D4" i="32"/>
  <c r="P2" i="32" s="1"/>
  <c r="C5" i="32"/>
  <c r="E5" i="32"/>
  <c r="I5" i="32" l="1"/>
  <c r="X107" i="32"/>
  <c r="Y107" i="32" s="1"/>
  <c r="P4" i="32" s="1"/>
  <c r="L4" i="32"/>
</calcChain>
</file>

<file path=xl/sharedStrings.xml><?xml version="1.0" encoding="utf-8"?>
<sst xmlns="http://schemas.openxmlformats.org/spreadsheetml/2006/main" count="487" uniqueCount="84">
  <si>
    <t>気付き　質問</t>
  </si>
  <si>
    <t>感想</t>
  </si>
  <si>
    <t>今後</t>
  </si>
  <si>
    <t>売</t>
  </si>
  <si>
    <t>買</t>
  </si>
  <si>
    <t>通貨ペア</t>
    <rPh sb="0" eb="2">
      <t>ツウカ</t>
    </rPh>
    <phoneticPr fontId="3"/>
  </si>
  <si>
    <t>時間足</t>
    <rPh sb="0" eb="2">
      <t>ジカン</t>
    </rPh>
    <rPh sb="2" eb="3">
      <t>アシ</t>
    </rPh>
    <phoneticPr fontId="3"/>
  </si>
  <si>
    <t>当初資金</t>
    <rPh sb="0" eb="2">
      <t>トウショ</t>
    </rPh>
    <rPh sb="2" eb="4">
      <t>シキン</t>
    </rPh>
    <phoneticPr fontId="3"/>
  </si>
  <si>
    <t>最終資金</t>
    <rPh sb="0" eb="2">
      <t>サイシュウ</t>
    </rPh>
    <rPh sb="2" eb="4">
      <t>シキン</t>
    </rPh>
    <phoneticPr fontId="3"/>
  </si>
  <si>
    <t>エントリー理由</t>
    <rPh sb="5" eb="7">
      <t>リユウ</t>
    </rPh>
    <phoneticPr fontId="3"/>
  </si>
  <si>
    <t>決済理由</t>
    <rPh sb="0" eb="2">
      <t>ケッサイ</t>
    </rPh>
    <rPh sb="2" eb="4">
      <t>リユウ</t>
    </rPh>
    <phoneticPr fontId="3"/>
  </si>
  <si>
    <t>損益金額</t>
    <rPh sb="0" eb="2">
      <t>ソンエキ</t>
    </rPh>
    <rPh sb="2" eb="4">
      <t>キンガク</t>
    </rPh>
    <phoneticPr fontId="3"/>
  </si>
  <si>
    <t>損益pips</t>
    <rPh sb="0" eb="2">
      <t>ソンエキ</t>
    </rPh>
    <phoneticPr fontId="3"/>
  </si>
  <si>
    <t>最大ドローアップ</t>
    <rPh sb="0" eb="2">
      <t>サイダイ</t>
    </rPh>
    <phoneticPr fontId="3"/>
  </si>
  <si>
    <t>最大ドローダウン</t>
    <rPh sb="0" eb="2">
      <t>サイダイ</t>
    </rPh>
    <phoneticPr fontId="3"/>
  </si>
  <si>
    <t>勝数</t>
    <rPh sb="0" eb="1">
      <t>カ</t>
    </rPh>
    <rPh sb="1" eb="2">
      <t>カズ</t>
    </rPh>
    <phoneticPr fontId="3"/>
  </si>
  <si>
    <t>負数</t>
    <rPh sb="0" eb="1">
      <t>マ</t>
    </rPh>
    <rPh sb="1" eb="2">
      <t>カズ</t>
    </rPh>
    <phoneticPr fontId="3"/>
  </si>
  <si>
    <t>引分</t>
    <rPh sb="0" eb="1">
      <t>ヒ</t>
    </rPh>
    <rPh sb="1" eb="2">
      <t>ワ</t>
    </rPh>
    <phoneticPr fontId="3"/>
  </si>
  <si>
    <t>勝率</t>
    <rPh sb="0" eb="2">
      <t>ショウリツ</t>
    </rPh>
    <phoneticPr fontId="3"/>
  </si>
  <si>
    <t>最大連勝</t>
    <rPh sb="0" eb="2">
      <t>サイダイ</t>
    </rPh>
    <rPh sb="2" eb="4">
      <t>レンショウ</t>
    </rPh>
    <phoneticPr fontId="3"/>
  </si>
  <si>
    <t>最大連敗</t>
    <rPh sb="0" eb="2">
      <t>サイダイ</t>
    </rPh>
    <rPh sb="2" eb="4">
      <t>レンパイ</t>
    </rPh>
    <phoneticPr fontId="3"/>
  </si>
  <si>
    <t>No.</t>
    <phoneticPr fontId="3"/>
  </si>
  <si>
    <t>資金</t>
    <rPh sb="0" eb="2">
      <t>シキン</t>
    </rPh>
    <phoneticPr fontId="3"/>
  </si>
  <si>
    <t>エントリー</t>
    <phoneticPr fontId="3"/>
  </si>
  <si>
    <t>リスク（3%）</t>
    <phoneticPr fontId="3"/>
  </si>
  <si>
    <t>ロット</t>
    <phoneticPr fontId="3"/>
  </si>
  <si>
    <t>決済</t>
    <rPh sb="0" eb="2">
      <t>ケッサイ</t>
    </rPh>
    <phoneticPr fontId="3"/>
  </si>
  <si>
    <t>損益</t>
    <rPh sb="0" eb="2">
      <t>ソンエキ</t>
    </rPh>
    <phoneticPr fontId="3"/>
  </si>
  <si>
    <t>西暦</t>
    <rPh sb="0" eb="2">
      <t>セイレキ</t>
    </rPh>
    <phoneticPr fontId="3"/>
  </si>
  <si>
    <t>日付</t>
    <rPh sb="0" eb="2">
      <t>ヒヅケ</t>
    </rPh>
    <phoneticPr fontId="3"/>
  </si>
  <si>
    <t>売買</t>
    <rPh sb="0" eb="2">
      <t>バイバイ</t>
    </rPh>
    <phoneticPr fontId="3"/>
  </si>
  <si>
    <t>レート</t>
    <phoneticPr fontId="3"/>
  </si>
  <si>
    <t>pips</t>
    <phoneticPr fontId="3"/>
  </si>
  <si>
    <t>損失上限</t>
    <rPh sb="0" eb="2">
      <t>ソンシツ</t>
    </rPh>
    <rPh sb="2" eb="4">
      <t>ジョウゲン</t>
    </rPh>
    <phoneticPr fontId="3"/>
  </si>
  <si>
    <t>金額</t>
    <rPh sb="0" eb="2">
      <t>キンガク</t>
    </rPh>
    <phoneticPr fontId="3"/>
  </si>
  <si>
    <t>・トレーリングストップ（ダウ理論）</t>
    <rPh sb="14" eb="16">
      <t>リロン</t>
    </rPh>
    <phoneticPr fontId="3"/>
  </si>
  <si>
    <t>日足</t>
    <rPh sb="0" eb="2">
      <t>ヒアシ</t>
    </rPh>
    <phoneticPr fontId="3"/>
  </si>
  <si>
    <t>売</t>
    <phoneticPr fontId="2"/>
  </si>
  <si>
    <t>10MA・20MAの両方の上側にキャンドルがあれば買い方向、下側なら売り方向。MAに触れてPB出現でエントリー待ち、PB高値or安値ブレイクでエントリー。</t>
    <phoneticPr fontId="3"/>
  </si>
  <si>
    <t>検証終了通貨</t>
    <rPh sb="0" eb="2">
      <t>ケンショウ</t>
    </rPh>
    <rPh sb="2" eb="4">
      <t>シュウリョウ</t>
    </rPh>
    <rPh sb="4" eb="6">
      <t>ツウカ</t>
    </rPh>
    <phoneticPr fontId="2"/>
  </si>
  <si>
    <t>通貨ペア</t>
    <rPh sb="0" eb="2">
      <t>ツウカ</t>
    </rPh>
    <phoneticPr fontId="2"/>
  </si>
  <si>
    <t>終了日</t>
    <rPh sb="0" eb="3">
      <t>シュウリョウビ</t>
    </rPh>
    <phoneticPr fontId="2"/>
  </si>
  <si>
    <t>ルール</t>
    <phoneticPr fontId="2"/>
  </si>
  <si>
    <t>PB</t>
    <phoneticPr fontId="2"/>
  </si>
  <si>
    <t>EUR/USD</t>
    <phoneticPr fontId="2"/>
  </si>
  <si>
    <t>日足</t>
    <rPh sb="0" eb="2">
      <t>ヒアシ</t>
    </rPh>
    <phoneticPr fontId="2"/>
  </si>
  <si>
    <t>4Ｈ足</t>
    <rPh sb="2" eb="3">
      <t>アシ</t>
    </rPh>
    <phoneticPr fontId="2"/>
  </si>
  <si>
    <t>１Ｈ足</t>
    <rPh sb="2" eb="3">
      <t>アシ</t>
    </rPh>
    <phoneticPr fontId="2"/>
  </si>
  <si>
    <t>GBP/USD</t>
    <phoneticPr fontId="2"/>
  </si>
  <si>
    <t>　連敗が続いたEUR/USD 4H足を何とかプラスに持って行きたいと思い、まず建値決済をすることですぐにプラ転し、次に利益がロスカット幅の2倍になった時点で現在レートとエントリー値の真ん中にストップを移動させる方法でさらに利益が増加しました。そこでひと息つき、次はもう少し本質的な部分を変えようと思い、前回高値・安値やそれ以前のサポレジにヒゲがクロスしているような場面をフィルターとして加えたところ、かなりいい感触がつかめました。やることはＭＡ反発と同じですが、目立つ中指を探してダウ理論を意識してエントリーすることで、レンジ内でのエントリーが極端に減りました。ヒゲの長さに幅をもたせたり、長い陽線と陰線がペアになっているのをローソク足と考えたり、ＭＡ反発していなくても入れそうな場面がたくさんありましたが、今はそういうのもあるんだな、くらいに考えています。</t>
    <rPh sb="1" eb="3">
      <t>レンパイ</t>
    </rPh>
    <rPh sb="4" eb="5">
      <t>ツヅ</t>
    </rPh>
    <rPh sb="17" eb="18">
      <t>アシ</t>
    </rPh>
    <rPh sb="19" eb="20">
      <t>ナン</t>
    </rPh>
    <rPh sb="26" eb="27">
      <t>モ</t>
    </rPh>
    <rPh sb="29" eb="30">
      <t>イ</t>
    </rPh>
    <rPh sb="34" eb="35">
      <t>オモ</t>
    </rPh>
    <rPh sb="39" eb="41">
      <t>タテネ</t>
    </rPh>
    <rPh sb="41" eb="43">
      <t>ケッサイ</t>
    </rPh>
    <rPh sb="54" eb="55">
      <t>テン</t>
    </rPh>
    <rPh sb="57" eb="58">
      <t>ツギ</t>
    </rPh>
    <rPh sb="59" eb="61">
      <t>リエキ</t>
    </rPh>
    <rPh sb="67" eb="68">
      <t>ハバ</t>
    </rPh>
    <rPh sb="70" eb="71">
      <t>バイ</t>
    </rPh>
    <rPh sb="75" eb="77">
      <t>ジテン</t>
    </rPh>
    <rPh sb="78" eb="80">
      <t>ゲンザイ</t>
    </rPh>
    <rPh sb="89" eb="90">
      <t>アタイ</t>
    </rPh>
    <rPh sb="91" eb="92">
      <t>マ</t>
    </rPh>
    <rPh sb="93" eb="94">
      <t>ナカ</t>
    </rPh>
    <rPh sb="100" eb="102">
      <t>イドウ</t>
    </rPh>
    <rPh sb="105" eb="107">
      <t>ホウホウ</t>
    </rPh>
    <rPh sb="111" eb="113">
      <t>リエキ</t>
    </rPh>
    <rPh sb="114" eb="116">
      <t>ゾウカ</t>
    </rPh>
    <rPh sb="126" eb="127">
      <t>イキ</t>
    </rPh>
    <rPh sb="130" eb="131">
      <t>ツギ</t>
    </rPh>
    <rPh sb="134" eb="135">
      <t>スコ</t>
    </rPh>
    <rPh sb="136" eb="139">
      <t>ホンシツテキ</t>
    </rPh>
    <rPh sb="140" eb="142">
      <t>ブブン</t>
    </rPh>
    <rPh sb="143" eb="144">
      <t>カ</t>
    </rPh>
    <rPh sb="148" eb="149">
      <t>オモ</t>
    </rPh>
    <rPh sb="151" eb="153">
      <t>ゼンカイ</t>
    </rPh>
    <rPh sb="153" eb="155">
      <t>タカネ</t>
    </rPh>
    <rPh sb="156" eb="158">
      <t>ヤスネ</t>
    </rPh>
    <rPh sb="161" eb="163">
      <t>イゼン</t>
    </rPh>
    <rPh sb="182" eb="184">
      <t>バメン</t>
    </rPh>
    <rPh sb="193" eb="194">
      <t>クワ</t>
    </rPh>
    <rPh sb="205" eb="207">
      <t>カンショク</t>
    </rPh>
    <rPh sb="222" eb="224">
      <t>ハンパツ</t>
    </rPh>
    <rPh sb="225" eb="226">
      <t>オナ</t>
    </rPh>
    <rPh sb="231" eb="233">
      <t>メダ</t>
    </rPh>
    <rPh sb="234" eb="236">
      <t>ナカユビ</t>
    </rPh>
    <rPh sb="237" eb="238">
      <t>サガ</t>
    </rPh>
    <rPh sb="242" eb="244">
      <t>リロン</t>
    </rPh>
    <rPh sb="245" eb="247">
      <t>イシキ</t>
    </rPh>
    <rPh sb="263" eb="264">
      <t>ナイ</t>
    </rPh>
    <rPh sb="272" eb="274">
      <t>キョクタン</t>
    </rPh>
    <rPh sb="275" eb="276">
      <t>ヘ</t>
    </rPh>
    <rPh sb="284" eb="285">
      <t>ナガ</t>
    </rPh>
    <rPh sb="287" eb="288">
      <t>ハバ</t>
    </rPh>
    <rPh sb="295" eb="296">
      <t>ナガ</t>
    </rPh>
    <rPh sb="297" eb="299">
      <t>ヨウセン</t>
    </rPh>
    <rPh sb="300" eb="302">
      <t>インセン</t>
    </rPh>
    <rPh sb="317" eb="318">
      <t>アシ</t>
    </rPh>
    <rPh sb="319" eb="320">
      <t>カンガ</t>
    </rPh>
    <rPh sb="326" eb="328">
      <t>ハンパツ</t>
    </rPh>
    <rPh sb="335" eb="336">
      <t>ハイ</t>
    </rPh>
    <rPh sb="340" eb="342">
      <t>バメン</t>
    </rPh>
    <rPh sb="354" eb="355">
      <t>イマ</t>
    </rPh>
    <rPh sb="372" eb="373">
      <t>カンガ</t>
    </rPh>
    <phoneticPr fontId="2"/>
  </si>
  <si>
    <t>　サポレジの重要性が少し分かってきたので、当分は検証しながらたくさんサポレジを引き、意識されているラインと、そこにあたった時のローソク足の形（今はＰＢ）に注目します。あと、ゆくゆくはトレンド後期で確実に負ける、トレンドがまだ十分に伸ばせきれていない点等を色々と改善していきます。</t>
    <rPh sb="6" eb="9">
      <t>ジュウヨウセイ</t>
    </rPh>
    <rPh sb="10" eb="11">
      <t>スコ</t>
    </rPh>
    <rPh sb="12" eb="13">
      <t>ワ</t>
    </rPh>
    <rPh sb="21" eb="23">
      <t>トウブン</t>
    </rPh>
    <rPh sb="24" eb="26">
      <t>ケンショウ</t>
    </rPh>
    <rPh sb="39" eb="40">
      <t>ヒ</t>
    </rPh>
    <rPh sb="42" eb="44">
      <t>イシキ</t>
    </rPh>
    <rPh sb="61" eb="62">
      <t>トキ</t>
    </rPh>
    <rPh sb="67" eb="68">
      <t>アシ</t>
    </rPh>
    <rPh sb="69" eb="70">
      <t>カタチ</t>
    </rPh>
    <rPh sb="71" eb="72">
      <t>イマ</t>
    </rPh>
    <rPh sb="77" eb="79">
      <t>チュウモク</t>
    </rPh>
    <rPh sb="95" eb="97">
      <t>コウキ</t>
    </rPh>
    <rPh sb="98" eb="100">
      <t>カクジツ</t>
    </rPh>
    <rPh sb="101" eb="102">
      <t>マ</t>
    </rPh>
    <rPh sb="112" eb="114">
      <t>ジュウブン</t>
    </rPh>
    <rPh sb="115" eb="116">
      <t>ノ</t>
    </rPh>
    <rPh sb="124" eb="125">
      <t>テン</t>
    </rPh>
    <rPh sb="125" eb="126">
      <t>トウ</t>
    </rPh>
    <rPh sb="127" eb="129">
      <t>イロイロ</t>
    </rPh>
    <rPh sb="130" eb="132">
      <t>カイゼン</t>
    </rPh>
    <phoneticPr fontId="2"/>
  </si>
  <si>
    <t>　このやり方で検証すると、自然とサポレジを意識するので、サポレジの練習になることを知りました。サポレジを引くことでサポレジの練習しようと思っても今までやりませんでしたが、検証とペアだと自然にやってます（笑）。よって明日はこの手法で他の通貨ペアや時間足も試してみます。まだきちんとエントリーの手順等は考えていませんが、あらかじめチャートにラインを引いて待ち受けるトレードというより、まずはＰＢを見つけて、そこから直近の高値安値を確認し、さらに過去でそのラインが意識されているかどうかを確認する、ついでに伸びるとしたらどこまで伸ばせるかも確認する、といった流れになるかもしれません。新しい検証ルールが固まり次第、一度先生方に確認していただきます。　　　　　　　　　　　　　　　　　　　トレンドの押し目や戻りとＭＡの相性がいいことは聞いたことがありますが、仕掛け①ではすでにＰＢがＭＡとセットになっているので、それにサポレジを付け加える、といった感じでしょうか。</t>
    <rPh sb="5" eb="6">
      <t>カタ</t>
    </rPh>
    <rPh sb="7" eb="9">
      <t>ケンショウ</t>
    </rPh>
    <rPh sb="13" eb="15">
      <t>シゼン</t>
    </rPh>
    <rPh sb="21" eb="23">
      <t>イシキ</t>
    </rPh>
    <rPh sb="33" eb="35">
      <t>レンシュウ</t>
    </rPh>
    <rPh sb="41" eb="42">
      <t>シ</t>
    </rPh>
    <rPh sb="52" eb="53">
      <t>ヒ</t>
    </rPh>
    <rPh sb="62" eb="64">
      <t>レンシュウ</t>
    </rPh>
    <rPh sb="68" eb="69">
      <t>オモ</t>
    </rPh>
    <rPh sb="72" eb="73">
      <t>イマ</t>
    </rPh>
    <rPh sb="85" eb="87">
      <t>ケンショウ</t>
    </rPh>
    <rPh sb="92" eb="94">
      <t>シゼン</t>
    </rPh>
    <rPh sb="101" eb="102">
      <t>ワライ</t>
    </rPh>
    <rPh sb="107" eb="109">
      <t>アス</t>
    </rPh>
    <rPh sb="112" eb="114">
      <t>シュホウ</t>
    </rPh>
    <rPh sb="115" eb="116">
      <t>ホカ</t>
    </rPh>
    <rPh sb="117" eb="119">
      <t>ツウカ</t>
    </rPh>
    <rPh sb="122" eb="124">
      <t>ジカン</t>
    </rPh>
    <rPh sb="124" eb="125">
      <t>アシ</t>
    </rPh>
    <rPh sb="126" eb="127">
      <t>タメ</t>
    </rPh>
    <rPh sb="145" eb="147">
      <t>テジュン</t>
    </rPh>
    <rPh sb="147" eb="148">
      <t>トウ</t>
    </rPh>
    <rPh sb="149" eb="150">
      <t>カンガ</t>
    </rPh>
    <rPh sb="172" eb="173">
      <t>ヒ</t>
    </rPh>
    <rPh sb="175" eb="176">
      <t>マ</t>
    </rPh>
    <rPh sb="177" eb="178">
      <t>ウ</t>
    </rPh>
    <rPh sb="196" eb="197">
      <t>ミ</t>
    </rPh>
    <rPh sb="205" eb="207">
      <t>チョッキン</t>
    </rPh>
    <rPh sb="208" eb="210">
      <t>タカネ</t>
    </rPh>
    <rPh sb="210" eb="212">
      <t>ヤスネ</t>
    </rPh>
    <rPh sb="213" eb="215">
      <t>カクニン</t>
    </rPh>
    <rPh sb="220" eb="222">
      <t>カコ</t>
    </rPh>
    <rPh sb="229" eb="231">
      <t>イシキ</t>
    </rPh>
    <rPh sb="241" eb="243">
      <t>カクニン</t>
    </rPh>
    <rPh sb="250" eb="251">
      <t>ノ</t>
    </rPh>
    <rPh sb="261" eb="262">
      <t>ノ</t>
    </rPh>
    <rPh sb="267" eb="269">
      <t>カクニン</t>
    </rPh>
    <rPh sb="276" eb="277">
      <t>ナガレ</t>
    </rPh>
    <rPh sb="289" eb="290">
      <t>アタラ</t>
    </rPh>
    <rPh sb="292" eb="294">
      <t>ケンショウ</t>
    </rPh>
    <rPh sb="298" eb="299">
      <t>カタ</t>
    </rPh>
    <rPh sb="301" eb="303">
      <t>シダイ</t>
    </rPh>
    <rPh sb="304" eb="306">
      <t>イチド</t>
    </rPh>
    <rPh sb="306" eb="308">
      <t>センセイ</t>
    </rPh>
    <rPh sb="308" eb="309">
      <t>カタ</t>
    </rPh>
    <rPh sb="310" eb="312">
      <t>カクニン</t>
    </rPh>
    <rPh sb="345" eb="346">
      <t>オ</t>
    </rPh>
    <rPh sb="347" eb="348">
      <t>メ</t>
    </rPh>
    <rPh sb="349" eb="350">
      <t>モド</t>
    </rPh>
    <rPh sb="355" eb="357">
      <t>アイショウ</t>
    </rPh>
    <rPh sb="363" eb="364">
      <t>キ</t>
    </rPh>
    <rPh sb="375" eb="377">
      <t>シカ</t>
    </rPh>
    <rPh sb="410" eb="411">
      <t>ツ</t>
    </rPh>
    <rPh sb="412" eb="413">
      <t>クワ</t>
    </rPh>
    <rPh sb="420" eb="421">
      <t>カン</t>
    </rPh>
    <phoneticPr fontId="2"/>
  </si>
  <si>
    <t>EURUSD</t>
    <phoneticPr fontId="2"/>
  </si>
  <si>
    <t>取引通貨単位</t>
    <rPh sb="0" eb="2">
      <t>トリヒキ</t>
    </rPh>
    <rPh sb="2" eb="4">
      <t>ツウカ</t>
    </rPh>
    <rPh sb="4" eb="6">
      <t>タンイ</t>
    </rPh>
    <phoneticPr fontId="2"/>
  </si>
  <si>
    <t>通貨平均価格</t>
    <rPh sb="0" eb="2">
      <t>ツウカ</t>
    </rPh>
    <rPh sb="2" eb="4">
      <t>ヘイキン</t>
    </rPh>
    <rPh sb="4" eb="6">
      <t>カカク</t>
    </rPh>
    <phoneticPr fontId="2"/>
  </si>
  <si>
    <t>USD</t>
    <phoneticPr fontId="2"/>
  </si>
  <si>
    <t>EUR</t>
    <phoneticPr fontId="2"/>
  </si>
  <si>
    <t>GBP</t>
    <phoneticPr fontId="2"/>
  </si>
  <si>
    <t>CHF</t>
    <phoneticPr fontId="2"/>
  </si>
  <si>
    <t>NZD</t>
    <phoneticPr fontId="2"/>
  </si>
  <si>
    <t>CAD</t>
    <phoneticPr fontId="2"/>
  </si>
  <si>
    <t>AUD</t>
    <phoneticPr fontId="2"/>
  </si>
  <si>
    <t>JPY</t>
    <phoneticPr fontId="2"/>
  </si>
  <si>
    <t>ドローダウン％</t>
    <phoneticPr fontId="2"/>
  </si>
  <si>
    <t>最大ドローダウン%</t>
    <rPh sb="0" eb="2">
      <t>サイダイ</t>
    </rPh>
    <phoneticPr fontId="3"/>
  </si>
  <si>
    <t>最大ドローアップ金額</t>
    <rPh sb="0" eb="2">
      <t>サイダイ</t>
    </rPh>
    <rPh sb="8" eb="10">
      <t>キンガク</t>
    </rPh>
    <phoneticPr fontId="3"/>
  </si>
  <si>
    <t>・フィボナッチターゲット1.27で決済</t>
    <rPh sb="17" eb="19">
      <t>ケッサイ</t>
    </rPh>
    <phoneticPr fontId="3"/>
  </si>
  <si>
    <t>※ロットは1万通貨＝1.00で表記されます</t>
  </si>
  <si>
    <t>※ロットは1万通貨＝1.00で表記されます</t>
    <rPh sb="6" eb="7">
      <t>マン</t>
    </rPh>
    <rPh sb="7" eb="9">
      <t>ツウカ</t>
    </rPh>
    <rPh sb="15" eb="17">
      <t>ヒョウキ</t>
    </rPh>
    <phoneticPr fontId="2"/>
  </si>
  <si>
    <t>※ロットは1万通貨＝1.00で表記されます</t>
    <phoneticPr fontId="2"/>
  </si>
  <si>
    <t>フィボナッチターゲット1,5決済、8:00～23:00</t>
    <rPh sb="14" eb="16">
      <t>ケッサイ</t>
    </rPh>
    <phoneticPr fontId="3"/>
  </si>
  <si>
    <t>H1</t>
    <phoneticPr fontId="3"/>
  </si>
  <si>
    <t>USD/JPY</t>
    <phoneticPr fontId="2"/>
  </si>
  <si>
    <t>買</t>
    <phoneticPr fontId="2"/>
  </si>
  <si>
    <t>買</t>
    <phoneticPr fontId="2"/>
  </si>
  <si>
    <t>ノーエントリー、環境認識下方向のため</t>
    <rPh sb="8" eb="10">
      <t>カンキョウ</t>
    </rPh>
    <rPh sb="10" eb="12">
      <t>ニンシキ</t>
    </rPh>
    <rPh sb="12" eb="15">
      <t>シタホウコウ</t>
    </rPh>
    <phoneticPr fontId="2"/>
  </si>
  <si>
    <t>中は時間外のためノーエントリー</t>
    <rPh sb="0" eb="1">
      <t>ナカ</t>
    </rPh>
    <rPh sb="2" eb="5">
      <t>ジカンガイ</t>
    </rPh>
    <phoneticPr fontId="2"/>
  </si>
  <si>
    <t>右は時間外のためノーエントリー</t>
    <rPh sb="0" eb="1">
      <t>ミギ</t>
    </rPh>
    <rPh sb="2" eb="5">
      <t>ジカンガイ</t>
    </rPh>
    <phoneticPr fontId="2"/>
  </si>
  <si>
    <t>中は時間外のためノーエントリー、右は環境認識と逆のためノーエントリー</t>
    <rPh sb="0" eb="1">
      <t>ナカ</t>
    </rPh>
    <rPh sb="2" eb="5">
      <t>ジカンガイ</t>
    </rPh>
    <rPh sb="16" eb="17">
      <t>ミギ</t>
    </rPh>
    <rPh sb="18" eb="22">
      <t>カンキョウニンシキ</t>
    </rPh>
    <rPh sb="23" eb="24">
      <t>ギャク</t>
    </rPh>
    <phoneticPr fontId="2"/>
  </si>
  <si>
    <t>環境認識と逆のためノーエントリー</t>
    <rPh sb="0" eb="4">
      <t>カンキョウニンシキ</t>
    </rPh>
    <rPh sb="5" eb="6">
      <t>ギャク</t>
    </rPh>
    <phoneticPr fontId="2"/>
  </si>
  <si>
    <t>環境認識と逆antae</t>
    <rPh sb="0" eb="4">
      <t>カンキョウニンシキ</t>
    </rPh>
    <rPh sb="5" eb="6">
      <t>ギャク</t>
    </rPh>
    <phoneticPr fontId="2"/>
  </si>
  <si>
    <t>と逆なのでノーエントリー</t>
    <rPh sb="1" eb="2">
      <t>ギャク</t>
    </rPh>
    <phoneticPr fontId="2"/>
  </si>
  <si>
    <t>USD/JPY</t>
    <phoneticPr fontId="2"/>
  </si>
  <si>
    <t>・フィボナッチターゲット2.0で決済  8:00∼23:00</t>
    <rPh sb="16" eb="18">
      <t>ケッサイ</t>
    </rPh>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</si>
</sst>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81" formatCode="0.00_ "/>
    <numFmt numFmtId="183" formatCode="m/d;@"/>
    <numFmt numFmtId="186" formatCode="#,##0_ ;[Red]\-#,##0\ "/>
    <numFmt numFmtId="187" formatCode="0.0%"/>
    <numFmt numFmtId="189" formatCode="#,##0_ "/>
    <numFmt numFmtId="190" formatCode="0.0_ ;[Red]\-0.0\ "/>
  </numFmts>
  <fonts count="12" x14ac:knownFonts="1">
    <font>
      <sz val="11"/>
      <color indexed="8"/>
      <name val="ＭＳ Ｐゴシック"/>
      <family val="3"/>
      <charset val="128"/>
    </font>
    <font>
      <sz val="11"/>
      <color indexed="8"/>
      <name val="ＭＳ Ｐゴシック"/>
      <family val="3"/>
      <charset val="128"/>
    </font>
    <font>
      <sz val="6"/>
      <name val="ＭＳ Ｐゴシック"/>
      <family val="3"/>
      <charset val="128"/>
    </font>
    <font>
      <sz val="6"/>
      <name val="ＭＳ Ｐゴシック"/>
      <family val="3"/>
      <charset val="128"/>
    </font>
    <font>
      <b/>
      <sz val="11"/>
      <color indexed="8"/>
      <name val="ＭＳ Ｐゴシック"/>
      <family val="3"/>
      <charset val="128"/>
    </font>
    <font>
      <b/>
      <sz val="14"/>
      <color indexed="8"/>
      <name val="ＭＳ Ｐゴシック"/>
      <family val="3"/>
      <charset val="128"/>
    </font>
    <font>
      <sz val="14"/>
      <color indexed="8"/>
      <name val="ＭＳ Ｐゴシック"/>
      <family val="3"/>
      <charset val="128"/>
    </font>
    <font>
      <b/>
      <sz val="12"/>
      <color indexed="8"/>
      <name val="ＭＳ Ｐゴシック"/>
      <family val="3"/>
      <charset val="128"/>
    </font>
    <font>
      <b/>
      <sz val="11"/>
      <color theme="1"/>
      <name val="ＭＳ Ｐゴシック"/>
      <family val="3"/>
      <charset val="128"/>
      <scheme val="minor"/>
    </font>
    <font>
      <sz val="11"/>
      <name val="ＭＳ Ｐゴシック"/>
      <family val="3"/>
      <charset val="128"/>
      <scheme val="minor"/>
    </font>
    <font>
      <b/>
      <sz val="14"/>
      <color rgb="FFFF0000"/>
      <name val="ＭＳ Ｐゴシック"/>
      <family val="3"/>
      <charset val="128"/>
    </font>
    <font>
      <b/>
      <sz val="11"/>
      <color rgb="FFFF0000"/>
      <name val="ＭＳ Ｐゴシック"/>
      <family val="3"/>
      <charset val="128"/>
    </font>
  </fonts>
  <fills count="12">
    <fill>
      <patternFill patternType="none"/>
    </fill>
    <fill>
      <patternFill patternType="gray125"/>
    </fill>
    <fill>
      <patternFill patternType="solid">
        <fgColor rgb="FFFFCC99"/>
        <bgColor indexed="64"/>
      </patternFill>
    </fill>
    <fill>
      <patternFill patternType="solid">
        <fgColor rgb="FFCCFFCC"/>
        <bgColor indexed="64"/>
      </patternFill>
    </fill>
    <fill>
      <patternFill patternType="solid">
        <fgColor theme="8" tint="0.79998168889431442"/>
        <bgColor indexed="64"/>
      </patternFill>
    </fill>
    <fill>
      <patternFill patternType="solid">
        <fgColor rgb="FFFFFFCC"/>
        <bgColor indexed="64"/>
      </patternFill>
    </fill>
    <fill>
      <patternFill patternType="solid">
        <fgColor theme="8" tint="0.39997558519241921"/>
        <bgColor indexed="64"/>
      </patternFill>
    </fill>
    <fill>
      <patternFill patternType="solid">
        <fgColor rgb="FFCCCCFF"/>
        <bgColor indexed="64"/>
      </patternFill>
    </fill>
    <fill>
      <patternFill patternType="solid">
        <fgColor rgb="FFCCFFFF"/>
        <bgColor indexed="64"/>
      </patternFill>
    </fill>
    <fill>
      <patternFill patternType="solid">
        <fgColor rgb="FFFFCCFF"/>
        <bgColor indexed="64"/>
      </patternFill>
    </fill>
    <fill>
      <patternFill patternType="solid">
        <fgColor rgb="FFEAEAEA"/>
        <bgColor indexed="64"/>
      </patternFill>
    </fill>
    <fill>
      <patternFill patternType="solid">
        <fgColor rgb="FFFFFF99"/>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cellStyleXfs>
  <cellXfs count="88">
    <xf numFmtId="0" fontId="0" fillId="0" borderId="0" xfId="0">
      <alignment vertical="center"/>
    </xf>
    <xf numFmtId="0" fontId="0" fillId="0" borderId="0" xfId="0" applyAlignment="1">
      <alignment horizontal="center" vertical="center"/>
    </xf>
    <xf numFmtId="0" fontId="0" fillId="0" borderId="1" xfId="0" applyBorder="1" applyAlignment="1">
      <alignment horizontal="center" vertical="center"/>
    </xf>
    <xf numFmtId="187" fontId="0" fillId="0" borderId="1" xfId="1" applyNumberFormat="1" applyFont="1" applyBorder="1" applyAlignment="1">
      <alignment horizontal="center" vertical="center"/>
    </xf>
    <xf numFmtId="0" fontId="8" fillId="2" borderId="1" xfId="0" applyFont="1" applyFill="1" applyBorder="1" applyAlignment="1">
      <alignment horizontal="center" vertical="center" shrinkToFit="1"/>
    </xf>
    <xf numFmtId="0" fontId="8" fillId="3" borderId="1" xfId="0" applyFont="1" applyFill="1" applyBorder="1" applyAlignment="1">
      <alignment horizontal="center" vertical="center" shrinkToFit="1"/>
    </xf>
    <xf numFmtId="181" fontId="9" fillId="0" borderId="1" xfId="0" applyNumberFormat="1" applyFont="1" applyBorder="1" applyAlignment="1">
      <alignment horizontal="center" vertical="center"/>
    </xf>
    <xf numFmtId="0" fontId="0" fillId="0" borderId="2" xfId="0" applyBorder="1" applyAlignment="1">
      <alignment horizontal="center" vertical="center"/>
    </xf>
    <xf numFmtId="183" fontId="9" fillId="0" borderId="1" xfId="0" applyNumberFormat="1" applyFont="1" applyBorder="1" applyAlignment="1">
      <alignment horizontal="center" vertical="center"/>
    </xf>
    <xf numFmtId="0" fontId="8" fillId="4" borderId="2" xfId="0" applyFont="1" applyFill="1" applyBorder="1">
      <alignment vertical="center"/>
    </xf>
    <xf numFmtId="0" fontId="0" fillId="0" borderId="3" xfId="0" applyBorder="1" applyAlignment="1">
      <alignment horizontal="center" vertical="center"/>
    </xf>
    <xf numFmtId="0" fontId="8" fillId="0" borderId="3" xfId="0" applyFont="1" applyBorder="1" applyAlignment="1">
      <alignment horizontal="center" vertical="center"/>
    </xf>
    <xf numFmtId="0" fontId="8" fillId="0" borderId="3" xfId="0" applyFont="1" applyBorder="1">
      <alignment vertical="center"/>
    </xf>
    <xf numFmtId="0" fontId="0" fillId="0" borderId="4" xfId="0" applyBorder="1" applyAlignment="1">
      <alignment horizontal="center" vertical="center"/>
    </xf>
    <xf numFmtId="0" fontId="8" fillId="0" borderId="4" xfId="0" applyFont="1" applyBorder="1" applyAlignment="1">
      <alignment horizontal="center" vertical="center"/>
    </xf>
    <xf numFmtId="0" fontId="0" fillId="0" borderId="5" xfId="0" applyBorder="1" applyAlignment="1">
      <alignment horizontal="center" vertical="center"/>
    </xf>
    <xf numFmtId="187" fontId="0" fillId="0" borderId="3" xfId="1" applyNumberFormat="1" applyFont="1" applyBorder="1" applyAlignment="1">
      <alignment horizontal="center" vertical="center"/>
    </xf>
    <xf numFmtId="0" fontId="8" fillId="4" borderId="6" xfId="0" applyFont="1" applyFill="1" applyBorder="1">
      <alignment vertical="center"/>
    </xf>
    <xf numFmtId="0" fontId="8" fillId="5" borderId="1" xfId="0" applyFont="1" applyFill="1" applyBorder="1" applyAlignment="1">
      <alignment horizontal="center" vertical="center" shrinkToFit="1"/>
    </xf>
    <xf numFmtId="0" fontId="9" fillId="0" borderId="1" xfId="0" applyFont="1" applyBorder="1" applyAlignment="1">
      <alignment horizontal="center" vertical="center"/>
    </xf>
    <xf numFmtId="0" fontId="8" fillId="4" borderId="1" xfId="0" applyFont="1" applyFill="1" applyBorder="1" applyAlignment="1">
      <alignment horizontal="center" vertical="center"/>
    </xf>
    <xf numFmtId="0" fontId="8" fillId="4" borderId="5" xfId="0" applyFont="1" applyFill="1" applyBorder="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5" fillId="0" borderId="0" xfId="0" applyFont="1" applyAlignment="1">
      <alignment horizontal="left" vertical="center"/>
    </xf>
    <xf numFmtId="0" fontId="6" fillId="0" borderId="0" xfId="0" applyFont="1" applyAlignment="1">
      <alignment horizontal="center" vertical="center"/>
    </xf>
    <xf numFmtId="0" fontId="6" fillId="0" borderId="0" xfId="0" applyFont="1">
      <alignment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5" fillId="6" borderId="1" xfId="0" applyFont="1" applyFill="1" applyBorder="1" applyAlignment="1">
      <alignment horizontal="center" vertical="center"/>
    </xf>
    <xf numFmtId="0" fontId="10" fillId="6" borderId="1" xfId="0" applyFont="1" applyFill="1" applyBorder="1" applyAlignment="1">
      <alignment horizontal="center" vertical="center"/>
    </xf>
    <xf numFmtId="0" fontId="10" fillId="0" borderId="0" xfId="0" applyFont="1" applyAlignment="1">
      <alignment horizontal="center" vertical="center"/>
    </xf>
    <xf numFmtId="14" fontId="10" fillId="0" borderId="1" xfId="0" applyNumberFormat="1" applyFont="1" applyBorder="1" applyAlignment="1">
      <alignment horizontal="center" vertical="center"/>
    </xf>
    <xf numFmtId="0" fontId="10" fillId="0" borderId="1" xfId="0" applyFont="1" applyBorder="1" applyAlignment="1">
      <alignment horizontal="center" vertical="center"/>
    </xf>
    <xf numFmtId="0" fontId="7" fillId="0" borderId="0" xfId="0" applyFont="1" applyAlignment="1">
      <alignment horizontal="center" vertical="center"/>
    </xf>
    <xf numFmtId="0" fontId="9" fillId="0" borderId="1" xfId="0" applyFont="1" applyBorder="1" applyAlignment="1">
      <alignment horizontal="center" vertical="center"/>
    </xf>
    <xf numFmtId="0" fontId="8" fillId="4" borderId="5" xfId="0" applyFont="1" applyFill="1" applyBorder="1" applyAlignment="1">
      <alignment horizontal="center" vertical="center"/>
    </xf>
    <xf numFmtId="0" fontId="8" fillId="4" borderId="1" xfId="0" applyFont="1" applyFill="1" applyBorder="1" applyAlignment="1">
      <alignment horizontal="center" vertical="center"/>
    </xf>
    <xf numFmtId="0" fontId="8" fillId="4" borderId="1" xfId="0" applyFont="1" applyFill="1" applyBorder="1" applyAlignment="1">
      <alignment horizontal="center" vertical="center"/>
    </xf>
    <xf numFmtId="0" fontId="8" fillId="4" borderId="5" xfId="0" applyFont="1" applyFill="1" applyBorder="1" applyAlignment="1">
      <alignment horizontal="center" vertical="center"/>
    </xf>
    <xf numFmtId="0" fontId="9" fillId="0" borderId="1" xfId="0" applyFont="1" applyBorder="1" applyAlignment="1">
      <alignment horizontal="center" vertical="center"/>
    </xf>
    <xf numFmtId="189" fontId="0" fillId="0" borderId="0" xfId="0" applyNumberFormat="1">
      <alignment vertical="center"/>
    </xf>
    <xf numFmtId="187" fontId="0" fillId="0" borderId="0" xfId="1" applyNumberFormat="1" applyFont="1">
      <alignment vertical="center"/>
    </xf>
    <xf numFmtId="0" fontId="11" fillId="0" borderId="3" xfId="0" applyFont="1" applyBorder="1" applyAlignment="1">
      <alignment horizontal="center" vertical="center"/>
    </xf>
    <xf numFmtId="0" fontId="8" fillId="4" borderId="1" xfId="0" applyFont="1" applyFill="1" applyBorder="1" applyAlignment="1">
      <alignment horizontal="center" vertical="center"/>
    </xf>
    <xf numFmtId="189" fontId="0" fillId="11" borderId="1" xfId="0" applyNumberFormat="1" applyFill="1" applyBorder="1" applyAlignment="1">
      <alignment horizontal="center" vertical="center"/>
    </xf>
    <xf numFmtId="0" fontId="0" fillId="11" borderId="1" xfId="0" applyFill="1" applyBorder="1" applyAlignment="1">
      <alignment horizontal="center" vertical="center"/>
    </xf>
    <xf numFmtId="189" fontId="0" fillId="0" borderId="1" xfId="0" applyNumberFormat="1" applyBorder="1" applyAlignment="1">
      <alignment horizontal="center" vertical="center"/>
    </xf>
    <xf numFmtId="0" fontId="0" fillId="0" borderId="1" xfId="0" applyBorder="1" applyAlignment="1">
      <alignment horizontal="center" vertical="center"/>
    </xf>
    <xf numFmtId="0" fontId="0" fillId="0" borderId="1" xfId="0" applyBorder="1" applyAlignment="1">
      <alignment vertical="center" wrapText="1"/>
    </xf>
    <xf numFmtId="0" fontId="0" fillId="0" borderId="1" xfId="0" applyBorder="1">
      <alignment vertical="center"/>
    </xf>
    <xf numFmtId="186" fontId="0" fillId="0" borderId="1" xfId="0" applyNumberFormat="1" applyBorder="1" applyAlignment="1">
      <alignment horizontal="center" vertical="center"/>
    </xf>
    <xf numFmtId="190" fontId="0" fillId="0" borderId="1" xfId="0" applyNumberFormat="1" applyBorder="1" applyAlignment="1">
      <alignment horizontal="center" vertical="center"/>
    </xf>
    <xf numFmtId="0" fontId="8" fillId="4" borderId="1" xfId="0" applyFont="1" applyFill="1" applyBorder="1" applyAlignment="1">
      <alignment horizontal="center" vertical="center" shrinkToFit="1"/>
    </xf>
    <xf numFmtId="187" fontId="0" fillId="0" borderId="1" xfId="1" applyNumberFormat="1" applyFont="1" applyBorder="1" applyAlignment="1">
      <alignment horizontal="center" vertical="center"/>
    </xf>
    <xf numFmtId="0" fontId="8" fillId="4" borderId="5" xfId="0" applyFont="1" applyFill="1" applyBorder="1" applyAlignment="1">
      <alignment horizontal="center" vertical="center"/>
    </xf>
    <xf numFmtId="0" fontId="0" fillId="0" borderId="7" xfId="0" applyBorder="1" applyAlignment="1">
      <alignment horizontal="center" vertical="center"/>
    </xf>
    <xf numFmtId="0" fontId="0" fillId="0" borderId="2" xfId="0" applyBorder="1" applyAlignment="1">
      <alignment horizontal="center" vertical="center"/>
    </xf>
    <xf numFmtId="0" fontId="8" fillId="8" borderId="8" xfId="0" applyFont="1" applyFill="1" applyBorder="1" applyAlignment="1">
      <alignment horizontal="center" vertical="center" shrinkToFit="1"/>
    </xf>
    <xf numFmtId="0" fontId="8" fillId="8" borderId="1" xfId="0" applyFont="1" applyFill="1" applyBorder="1" applyAlignment="1">
      <alignment horizontal="center" vertical="center" shrinkToFit="1"/>
    </xf>
    <xf numFmtId="0" fontId="8" fillId="9" borderId="6" xfId="0" applyFont="1" applyFill="1" applyBorder="1" applyAlignment="1">
      <alignment horizontal="center" vertical="center" shrinkToFit="1"/>
    </xf>
    <xf numFmtId="0" fontId="8" fillId="9" borderId="9" xfId="0" applyFont="1" applyFill="1" applyBorder="1" applyAlignment="1">
      <alignment horizontal="center" vertical="center" shrinkToFit="1"/>
    </xf>
    <xf numFmtId="0" fontId="8" fillId="9" borderId="10" xfId="0" applyFont="1" applyFill="1" applyBorder="1" applyAlignment="1">
      <alignment horizontal="center" vertical="center" shrinkToFit="1"/>
    </xf>
    <xf numFmtId="0" fontId="8" fillId="9" borderId="11" xfId="0" applyFont="1" applyFill="1" applyBorder="1" applyAlignment="1">
      <alignment horizontal="center" vertical="center" shrinkToFit="1"/>
    </xf>
    <xf numFmtId="0" fontId="8" fillId="5" borderId="10" xfId="0" applyFont="1" applyFill="1" applyBorder="1" applyAlignment="1">
      <alignment horizontal="center" vertical="center" shrinkToFit="1"/>
    </xf>
    <xf numFmtId="0" fontId="8" fillId="5" borderId="3" xfId="0" applyFont="1" applyFill="1" applyBorder="1" applyAlignment="1">
      <alignment horizontal="center" vertical="center" shrinkToFit="1"/>
    </xf>
    <xf numFmtId="0" fontId="8" fillId="5" borderId="2" xfId="0" applyFont="1" applyFill="1" applyBorder="1" applyAlignment="1">
      <alignment horizontal="center" vertical="center" shrinkToFit="1"/>
    </xf>
    <xf numFmtId="0" fontId="8" fillId="2" borderId="10" xfId="0" applyFont="1" applyFill="1" applyBorder="1" applyAlignment="1">
      <alignment horizontal="center" vertical="center" shrinkToFit="1"/>
    </xf>
    <xf numFmtId="0" fontId="8" fillId="2" borderId="3" xfId="0" applyFont="1" applyFill="1" applyBorder="1" applyAlignment="1">
      <alignment horizontal="center" vertical="center" shrinkToFit="1"/>
    </xf>
    <xf numFmtId="0" fontId="8" fillId="2" borderId="2" xfId="0" applyFont="1" applyFill="1" applyBorder="1" applyAlignment="1">
      <alignment horizontal="center" vertical="center" shrinkToFit="1"/>
    </xf>
    <xf numFmtId="0" fontId="8" fillId="10" borderId="1" xfId="0" applyFont="1" applyFill="1" applyBorder="1" applyAlignment="1">
      <alignment horizontal="center" vertical="center" shrinkToFit="1"/>
    </xf>
    <xf numFmtId="0" fontId="8" fillId="3" borderId="10" xfId="0" applyFont="1" applyFill="1" applyBorder="1" applyAlignment="1">
      <alignment horizontal="center" vertical="center" shrinkToFit="1"/>
    </xf>
    <xf numFmtId="0" fontId="8" fillId="3" borderId="3" xfId="0" applyFont="1" applyFill="1" applyBorder="1" applyAlignment="1">
      <alignment horizontal="center" vertical="center" shrinkToFit="1"/>
    </xf>
    <xf numFmtId="0" fontId="8" fillId="3" borderId="2" xfId="0" applyFont="1" applyFill="1" applyBorder="1" applyAlignment="1">
      <alignment horizontal="center" vertical="center" shrinkToFit="1"/>
    </xf>
    <xf numFmtId="0" fontId="8" fillId="7" borderId="1" xfId="0" applyFont="1" applyFill="1" applyBorder="1" applyAlignment="1">
      <alignment horizontal="center" vertical="center" shrinkToFit="1"/>
    </xf>
    <xf numFmtId="0" fontId="8" fillId="5" borderId="7" xfId="0" applyFont="1" applyFill="1" applyBorder="1" applyAlignment="1">
      <alignment horizontal="center" vertical="center" shrinkToFit="1"/>
    </xf>
    <xf numFmtId="0" fontId="8" fillId="2" borderId="7" xfId="0" applyFont="1" applyFill="1" applyBorder="1" applyAlignment="1">
      <alignment horizontal="center" vertical="center" shrinkToFit="1"/>
    </xf>
    <xf numFmtId="0" fontId="8" fillId="3" borderId="7" xfId="0" applyFont="1" applyFill="1" applyBorder="1" applyAlignment="1">
      <alignment horizontal="center" vertical="center" shrinkToFit="1"/>
    </xf>
    <xf numFmtId="189" fontId="9" fillId="0" borderId="1" xfId="0" applyNumberFormat="1" applyFont="1" applyBorder="1" applyAlignment="1">
      <alignment horizontal="center" vertical="center"/>
    </xf>
    <xf numFmtId="0" fontId="9" fillId="0" borderId="1" xfId="0" applyFont="1" applyBorder="1" applyAlignment="1">
      <alignment horizontal="center" vertical="center"/>
    </xf>
    <xf numFmtId="186" fontId="9" fillId="0" borderId="1" xfId="0" applyNumberFormat="1" applyFont="1" applyBorder="1" applyAlignment="1">
      <alignment horizontal="center" vertical="center"/>
    </xf>
    <xf numFmtId="190" fontId="9" fillId="0" borderId="1" xfId="0" applyNumberFormat="1" applyFont="1" applyBorder="1" applyAlignment="1">
      <alignment horizontal="center" vertical="center"/>
    </xf>
    <xf numFmtId="189" fontId="9" fillId="0" borderId="7" xfId="0" applyNumberFormat="1" applyFont="1" applyBorder="1" applyAlignment="1">
      <alignment horizontal="center" vertical="center"/>
    </xf>
    <xf numFmtId="189" fontId="9" fillId="0" borderId="2" xfId="0" applyNumberFormat="1" applyFont="1" applyBorder="1" applyAlignment="1">
      <alignment horizontal="center" vertical="center"/>
    </xf>
    <xf numFmtId="0" fontId="0" fillId="0" borderId="0" xfId="0" applyAlignment="1">
      <alignment horizontal="left" vertical="top" wrapText="1"/>
    </xf>
    <xf numFmtId="0" fontId="0" fillId="0" borderId="0" xfId="0" applyAlignment="1">
      <alignment horizontal="left" vertical="top"/>
    </xf>
    <xf numFmtId="0" fontId="0" fillId="0" borderId="0" xfId="0" applyAlignment="1">
      <alignment vertical="top" wrapText="1"/>
    </xf>
    <xf numFmtId="0" fontId="0" fillId="0" borderId="0" xfId="0" applyAlignment="1">
      <alignment vertical="top"/>
    </xf>
  </cellXfs>
  <cellStyles count="4">
    <cellStyle name="パーセント" xfId="1" builtinId="5"/>
    <cellStyle name="標準" xfId="0" builtinId="0"/>
    <cellStyle name="標準 2" xfId="2"/>
    <cellStyle name="標準 3" xfId="3"/>
  </cellStyles>
  <dxfs count="32">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19</xdr:col>
      <xdr:colOff>169824</xdr:colOff>
      <xdr:row>41</xdr:row>
      <xdr:rowOff>75286</xdr:rowOff>
    </xdr:to>
    <xdr:pic>
      <xdr:nvPicPr>
        <xdr:cNvPr id="4" name="図 3"/>
        <xdr:cNvPicPr>
          <a:picLocks noChangeAspect="1"/>
        </xdr:cNvPicPr>
      </xdr:nvPicPr>
      <xdr:blipFill>
        <a:blip xmlns:r="http://schemas.openxmlformats.org/officeDocument/2006/relationships" r:embed="rId1"/>
        <a:stretch>
          <a:fillRect/>
        </a:stretch>
      </xdr:blipFill>
      <xdr:spPr>
        <a:xfrm>
          <a:off x="0" y="180975"/>
          <a:ext cx="13009524" cy="7314286"/>
        </a:xfrm>
        <a:prstGeom prst="rect">
          <a:avLst/>
        </a:prstGeom>
      </xdr:spPr>
    </xdr:pic>
    <xdr:clientData/>
  </xdr:twoCellAnchor>
  <xdr:twoCellAnchor editAs="oneCell">
    <xdr:from>
      <xdr:col>0</xdr:col>
      <xdr:colOff>0</xdr:colOff>
      <xdr:row>46</xdr:row>
      <xdr:rowOff>0</xdr:rowOff>
    </xdr:from>
    <xdr:to>
      <xdr:col>19</xdr:col>
      <xdr:colOff>169824</xdr:colOff>
      <xdr:row>86</xdr:row>
      <xdr:rowOff>75286</xdr:rowOff>
    </xdr:to>
    <xdr:pic>
      <xdr:nvPicPr>
        <xdr:cNvPr id="6" name="図 5"/>
        <xdr:cNvPicPr>
          <a:picLocks noChangeAspect="1"/>
        </xdr:cNvPicPr>
      </xdr:nvPicPr>
      <xdr:blipFill>
        <a:blip xmlns:r="http://schemas.openxmlformats.org/officeDocument/2006/relationships" r:embed="rId2"/>
        <a:stretch>
          <a:fillRect/>
        </a:stretch>
      </xdr:blipFill>
      <xdr:spPr>
        <a:xfrm>
          <a:off x="0" y="8324850"/>
          <a:ext cx="13009524" cy="7314286"/>
        </a:xfrm>
        <a:prstGeom prst="rect">
          <a:avLst/>
        </a:prstGeom>
      </xdr:spPr>
    </xdr:pic>
    <xdr:clientData/>
  </xdr:twoCellAnchor>
  <xdr:twoCellAnchor editAs="oneCell">
    <xdr:from>
      <xdr:col>0</xdr:col>
      <xdr:colOff>0</xdr:colOff>
      <xdr:row>93</xdr:row>
      <xdr:rowOff>0</xdr:rowOff>
    </xdr:from>
    <xdr:to>
      <xdr:col>19</xdr:col>
      <xdr:colOff>169824</xdr:colOff>
      <xdr:row>133</xdr:row>
      <xdr:rowOff>75286</xdr:rowOff>
    </xdr:to>
    <xdr:pic>
      <xdr:nvPicPr>
        <xdr:cNvPr id="9" name="図 8"/>
        <xdr:cNvPicPr>
          <a:picLocks noChangeAspect="1"/>
        </xdr:cNvPicPr>
      </xdr:nvPicPr>
      <xdr:blipFill>
        <a:blip xmlns:r="http://schemas.openxmlformats.org/officeDocument/2006/relationships" r:embed="rId3"/>
        <a:stretch>
          <a:fillRect/>
        </a:stretch>
      </xdr:blipFill>
      <xdr:spPr>
        <a:xfrm>
          <a:off x="0" y="16830675"/>
          <a:ext cx="13009524" cy="7314286"/>
        </a:xfrm>
        <a:prstGeom prst="rect">
          <a:avLst/>
        </a:prstGeom>
      </xdr:spPr>
    </xdr:pic>
    <xdr:clientData/>
  </xdr:twoCellAnchor>
  <xdr:twoCellAnchor editAs="oneCell">
    <xdr:from>
      <xdr:col>0</xdr:col>
      <xdr:colOff>0</xdr:colOff>
      <xdr:row>139</xdr:row>
      <xdr:rowOff>0</xdr:rowOff>
    </xdr:from>
    <xdr:to>
      <xdr:col>19</xdr:col>
      <xdr:colOff>169824</xdr:colOff>
      <xdr:row>179</xdr:row>
      <xdr:rowOff>75286</xdr:rowOff>
    </xdr:to>
    <xdr:pic>
      <xdr:nvPicPr>
        <xdr:cNvPr id="13" name="図 12"/>
        <xdr:cNvPicPr>
          <a:picLocks noChangeAspect="1"/>
        </xdr:cNvPicPr>
      </xdr:nvPicPr>
      <xdr:blipFill>
        <a:blip xmlns:r="http://schemas.openxmlformats.org/officeDocument/2006/relationships" r:embed="rId4"/>
        <a:stretch>
          <a:fillRect/>
        </a:stretch>
      </xdr:blipFill>
      <xdr:spPr>
        <a:xfrm>
          <a:off x="0" y="25155525"/>
          <a:ext cx="13009524" cy="7314286"/>
        </a:xfrm>
        <a:prstGeom prst="rect">
          <a:avLst/>
        </a:prstGeom>
      </xdr:spPr>
    </xdr:pic>
    <xdr:clientData/>
  </xdr:twoCellAnchor>
  <xdr:twoCellAnchor editAs="oneCell">
    <xdr:from>
      <xdr:col>0</xdr:col>
      <xdr:colOff>0</xdr:colOff>
      <xdr:row>186</xdr:row>
      <xdr:rowOff>0</xdr:rowOff>
    </xdr:from>
    <xdr:to>
      <xdr:col>19</xdr:col>
      <xdr:colOff>169824</xdr:colOff>
      <xdr:row>226</xdr:row>
      <xdr:rowOff>75286</xdr:rowOff>
    </xdr:to>
    <xdr:pic>
      <xdr:nvPicPr>
        <xdr:cNvPr id="15" name="図 14"/>
        <xdr:cNvPicPr>
          <a:picLocks noChangeAspect="1"/>
        </xdr:cNvPicPr>
      </xdr:nvPicPr>
      <xdr:blipFill>
        <a:blip xmlns:r="http://schemas.openxmlformats.org/officeDocument/2006/relationships" r:embed="rId5"/>
        <a:stretch>
          <a:fillRect/>
        </a:stretch>
      </xdr:blipFill>
      <xdr:spPr>
        <a:xfrm>
          <a:off x="0" y="33661350"/>
          <a:ext cx="13009524" cy="7314286"/>
        </a:xfrm>
        <a:prstGeom prst="rect">
          <a:avLst/>
        </a:prstGeom>
      </xdr:spPr>
    </xdr:pic>
    <xdr:clientData/>
  </xdr:twoCellAnchor>
  <xdr:twoCellAnchor editAs="oneCell">
    <xdr:from>
      <xdr:col>0</xdr:col>
      <xdr:colOff>0</xdr:colOff>
      <xdr:row>233</xdr:row>
      <xdr:rowOff>0</xdr:rowOff>
    </xdr:from>
    <xdr:to>
      <xdr:col>19</xdr:col>
      <xdr:colOff>169824</xdr:colOff>
      <xdr:row>273</xdr:row>
      <xdr:rowOff>75286</xdr:rowOff>
    </xdr:to>
    <xdr:pic>
      <xdr:nvPicPr>
        <xdr:cNvPr id="17" name="図 16"/>
        <xdr:cNvPicPr>
          <a:picLocks noChangeAspect="1"/>
        </xdr:cNvPicPr>
      </xdr:nvPicPr>
      <xdr:blipFill>
        <a:blip xmlns:r="http://schemas.openxmlformats.org/officeDocument/2006/relationships" r:embed="rId6"/>
        <a:stretch>
          <a:fillRect/>
        </a:stretch>
      </xdr:blipFill>
      <xdr:spPr>
        <a:xfrm>
          <a:off x="0" y="42167175"/>
          <a:ext cx="13009524" cy="7314286"/>
        </a:xfrm>
        <a:prstGeom prst="rect">
          <a:avLst/>
        </a:prstGeom>
      </xdr:spPr>
    </xdr:pic>
    <xdr:clientData/>
  </xdr:twoCellAnchor>
  <xdr:twoCellAnchor editAs="oneCell">
    <xdr:from>
      <xdr:col>0</xdr:col>
      <xdr:colOff>0</xdr:colOff>
      <xdr:row>279</xdr:row>
      <xdr:rowOff>0</xdr:rowOff>
    </xdr:from>
    <xdr:to>
      <xdr:col>19</xdr:col>
      <xdr:colOff>169824</xdr:colOff>
      <xdr:row>319</xdr:row>
      <xdr:rowOff>75286</xdr:rowOff>
    </xdr:to>
    <xdr:pic>
      <xdr:nvPicPr>
        <xdr:cNvPr id="18" name="図 17"/>
        <xdr:cNvPicPr>
          <a:picLocks noChangeAspect="1"/>
        </xdr:cNvPicPr>
      </xdr:nvPicPr>
      <xdr:blipFill>
        <a:blip xmlns:r="http://schemas.openxmlformats.org/officeDocument/2006/relationships" r:embed="rId7"/>
        <a:stretch>
          <a:fillRect/>
        </a:stretch>
      </xdr:blipFill>
      <xdr:spPr>
        <a:xfrm>
          <a:off x="0" y="50492025"/>
          <a:ext cx="13009524" cy="7314286"/>
        </a:xfrm>
        <a:prstGeom prst="rect">
          <a:avLst/>
        </a:prstGeom>
      </xdr:spPr>
    </xdr:pic>
    <xdr:clientData/>
  </xdr:twoCellAnchor>
  <xdr:twoCellAnchor editAs="oneCell">
    <xdr:from>
      <xdr:col>0</xdr:col>
      <xdr:colOff>0</xdr:colOff>
      <xdr:row>323</xdr:row>
      <xdr:rowOff>0</xdr:rowOff>
    </xdr:from>
    <xdr:to>
      <xdr:col>19</xdr:col>
      <xdr:colOff>169824</xdr:colOff>
      <xdr:row>363</xdr:row>
      <xdr:rowOff>75286</xdr:rowOff>
    </xdr:to>
    <xdr:pic>
      <xdr:nvPicPr>
        <xdr:cNvPr id="20" name="図 19"/>
        <xdr:cNvPicPr>
          <a:picLocks noChangeAspect="1"/>
        </xdr:cNvPicPr>
      </xdr:nvPicPr>
      <xdr:blipFill>
        <a:blip xmlns:r="http://schemas.openxmlformats.org/officeDocument/2006/relationships" r:embed="rId8"/>
        <a:stretch>
          <a:fillRect/>
        </a:stretch>
      </xdr:blipFill>
      <xdr:spPr>
        <a:xfrm>
          <a:off x="0" y="58454925"/>
          <a:ext cx="13009524" cy="7314286"/>
        </a:xfrm>
        <a:prstGeom prst="rect">
          <a:avLst/>
        </a:prstGeom>
      </xdr:spPr>
    </xdr:pic>
    <xdr:clientData/>
  </xdr:twoCellAnchor>
  <xdr:twoCellAnchor editAs="oneCell">
    <xdr:from>
      <xdr:col>0</xdr:col>
      <xdr:colOff>0</xdr:colOff>
      <xdr:row>367</xdr:row>
      <xdr:rowOff>0</xdr:rowOff>
    </xdr:from>
    <xdr:to>
      <xdr:col>19</xdr:col>
      <xdr:colOff>169824</xdr:colOff>
      <xdr:row>407</xdr:row>
      <xdr:rowOff>75286</xdr:rowOff>
    </xdr:to>
    <xdr:pic>
      <xdr:nvPicPr>
        <xdr:cNvPr id="21" name="図 20"/>
        <xdr:cNvPicPr>
          <a:picLocks noChangeAspect="1"/>
        </xdr:cNvPicPr>
      </xdr:nvPicPr>
      <xdr:blipFill>
        <a:blip xmlns:r="http://schemas.openxmlformats.org/officeDocument/2006/relationships" r:embed="rId9"/>
        <a:stretch>
          <a:fillRect/>
        </a:stretch>
      </xdr:blipFill>
      <xdr:spPr>
        <a:xfrm>
          <a:off x="0" y="66417825"/>
          <a:ext cx="13009524" cy="7314286"/>
        </a:xfrm>
        <a:prstGeom prst="rect">
          <a:avLst/>
        </a:prstGeom>
      </xdr:spPr>
    </xdr:pic>
    <xdr:clientData/>
  </xdr:twoCellAnchor>
  <xdr:twoCellAnchor editAs="oneCell">
    <xdr:from>
      <xdr:col>0</xdr:col>
      <xdr:colOff>0</xdr:colOff>
      <xdr:row>413</xdr:row>
      <xdr:rowOff>0</xdr:rowOff>
    </xdr:from>
    <xdr:to>
      <xdr:col>19</xdr:col>
      <xdr:colOff>169824</xdr:colOff>
      <xdr:row>453</xdr:row>
      <xdr:rowOff>75286</xdr:rowOff>
    </xdr:to>
    <xdr:pic>
      <xdr:nvPicPr>
        <xdr:cNvPr id="22" name="図 21"/>
        <xdr:cNvPicPr>
          <a:picLocks noChangeAspect="1"/>
        </xdr:cNvPicPr>
      </xdr:nvPicPr>
      <xdr:blipFill>
        <a:blip xmlns:r="http://schemas.openxmlformats.org/officeDocument/2006/relationships" r:embed="rId10"/>
        <a:stretch>
          <a:fillRect/>
        </a:stretch>
      </xdr:blipFill>
      <xdr:spPr>
        <a:xfrm>
          <a:off x="0" y="74742675"/>
          <a:ext cx="13009524" cy="7314286"/>
        </a:xfrm>
        <a:prstGeom prst="rect">
          <a:avLst/>
        </a:prstGeom>
      </xdr:spPr>
    </xdr:pic>
    <xdr:clientData/>
  </xdr:twoCellAnchor>
  <xdr:twoCellAnchor editAs="oneCell">
    <xdr:from>
      <xdr:col>0</xdr:col>
      <xdr:colOff>0</xdr:colOff>
      <xdr:row>457</xdr:row>
      <xdr:rowOff>0</xdr:rowOff>
    </xdr:from>
    <xdr:to>
      <xdr:col>19</xdr:col>
      <xdr:colOff>169824</xdr:colOff>
      <xdr:row>497</xdr:row>
      <xdr:rowOff>75286</xdr:rowOff>
    </xdr:to>
    <xdr:pic>
      <xdr:nvPicPr>
        <xdr:cNvPr id="23" name="図 22"/>
        <xdr:cNvPicPr>
          <a:picLocks noChangeAspect="1"/>
        </xdr:cNvPicPr>
      </xdr:nvPicPr>
      <xdr:blipFill>
        <a:blip xmlns:r="http://schemas.openxmlformats.org/officeDocument/2006/relationships" r:embed="rId11"/>
        <a:stretch>
          <a:fillRect/>
        </a:stretch>
      </xdr:blipFill>
      <xdr:spPr>
        <a:xfrm>
          <a:off x="0" y="82705575"/>
          <a:ext cx="13009524" cy="7314286"/>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3"/>
  <sheetViews>
    <sheetView workbookViewId="0">
      <selection activeCell="A3" sqref="A3"/>
    </sheetView>
  </sheetViews>
  <sheetFormatPr defaultRowHeight="13.5" x14ac:dyDescent="0.15"/>
  <sheetData>
    <row r="2" spans="1:2" x14ac:dyDescent="0.15">
      <c r="A2" t="s">
        <v>53</v>
      </c>
    </row>
    <row r="3" spans="1:2" x14ac:dyDescent="0.15">
      <c r="A3">
        <v>100000</v>
      </c>
    </row>
    <row r="5" spans="1:2" x14ac:dyDescent="0.15">
      <c r="A5" t="s">
        <v>54</v>
      </c>
    </row>
    <row r="6" spans="1:2" x14ac:dyDescent="0.15">
      <c r="A6" t="s">
        <v>61</v>
      </c>
      <c r="B6">
        <v>90</v>
      </c>
    </row>
    <row r="7" spans="1:2" x14ac:dyDescent="0.15">
      <c r="A7" t="s">
        <v>60</v>
      </c>
      <c r="B7">
        <v>90</v>
      </c>
    </row>
    <row r="8" spans="1:2" x14ac:dyDescent="0.15">
      <c r="A8" t="s">
        <v>58</v>
      </c>
      <c r="B8">
        <v>110</v>
      </c>
    </row>
    <row r="9" spans="1:2" x14ac:dyDescent="0.15">
      <c r="A9" t="s">
        <v>56</v>
      </c>
      <c r="B9">
        <v>120</v>
      </c>
    </row>
    <row r="10" spans="1:2" x14ac:dyDescent="0.15">
      <c r="A10" t="s">
        <v>57</v>
      </c>
      <c r="B10">
        <v>150</v>
      </c>
    </row>
    <row r="11" spans="1:2" x14ac:dyDescent="0.15">
      <c r="A11" t="s">
        <v>62</v>
      </c>
      <c r="B11">
        <v>100</v>
      </c>
    </row>
    <row r="12" spans="1:2" x14ac:dyDescent="0.15">
      <c r="A12" t="s">
        <v>59</v>
      </c>
      <c r="B12">
        <v>80</v>
      </c>
    </row>
    <row r="13" spans="1:2" x14ac:dyDescent="0.15">
      <c r="A13" t="s">
        <v>55</v>
      </c>
      <c r="B13">
        <v>120</v>
      </c>
    </row>
  </sheetData>
  <phoneticPr fontId="2"/>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09"/>
  <sheetViews>
    <sheetView zoomScale="115" zoomScaleNormal="115" workbookViewId="0">
      <pane ySplit="8" topLeftCell="A33" activePane="bottomLeft" state="frozen"/>
      <selection pane="bottomLeft" activeCell="J4" sqref="J4:K4"/>
    </sheetView>
  </sheetViews>
  <sheetFormatPr defaultRowHeight="13.5" x14ac:dyDescent="0.15"/>
  <cols>
    <col min="1" max="1" width="2.875" customWidth="1"/>
    <col min="2" max="18" width="6.625" customWidth="1"/>
    <col min="22" max="22" width="10.875" style="22" hidden="1" customWidth="1"/>
    <col min="23" max="23" width="0" hidden="1" customWidth="1"/>
  </cols>
  <sheetData>
    <row r="2" spans="2:25" x14ac:dyDescent="0.15">
      <c r="B2" s="44" t="s">
        <v>5</v>
      </c>
      <c r="C2" s="44"/>
      <c r="D2" s="46" t="s">
        <v>52</v>
      </c>
      <c r="E2" s="46"/>
      <c r="F2" s="44" t="s">
        <v>6</v>
      </c>
      <c r="G2" s="44"/>
      <c r="H2" s="48" t="s">
        <v>36</v>
      </c>
      <c r="I2" s="48"/>
      <c r="J2" s="44" t="s">
        <v>7</v>
      </c>
      <c r="K2" s="44"/>
      <c r="L2" s="45">
        <v>100000</v>
      </c>
      <c r="M2" s="46"/>
      <c r="N2" s="44" t="s">
        <v>8</v>
      </c>
      <c r="O2" s="44"/>
      <c r="P2" s="47">
        <f>SUM(L2,D4)</f>
        <v>110526.31578947369</v>
      </c>
      <c r="Q2" s="48"/>
      <c r="R2" s="1"/>
      <c r="S2" s="1"/>
      <c r="T2" s="1"/>
    </row>
    <row r="3" spans="2:25" ht="57" customHeight="1" x14ac:dyDescent="0.15">
      <c r="B3" s="44" t="s">
        <v>9</v>
      </c>
      <c r="C3" s="44"/>
      <c r="D3" s="49" t="s">
        <v>38</v>
      </c>
      <c r="E3" s="49"/>
      <c r="F3" s="49"/>
      <c r="G3" s="49"/>
      <c r="H3" s="49"/>
      <c r="I3" s="49"/>
      <c r="J3" s="44" t="s">
        <v>10</v>
      </c>
      <c r="K3" s="44"/>
      <c r="L3" s="49" t="s">
        <v>66</v>
      </c>
      <c r="M3" s="50"/>
      <c r="N3" s="50"/>
      <c r="O3" s="50"/>
      <c r="P3" s="50"/>
      <c r="Q3" s="50"/>
      <c r="R3" s="1"/>
      <c r="S3" s="1"/>
    </row>
    <row r="4" spans="2:25" x14ac:dyDescent="0.15">
      <c r="B4" s="44" t="s">
        <v>11</v>
      </c>
      <c r="C4" s="44"/>
      <c r="D4" s="51">
        <f>SUM($R$9:$S$993)</f>
        <v>10526.315789473692</v>
      </c>
      <c r="E4" s="51"/>
      <c r="F4" s="44" t="s">
        <v>12</v>
      </c>
      <c r="G4" s="44"/>
      <c r="H4" s="52">
        <f>SUM($T$9:$U$108)</f>
        <v>200.00000000000017</v>
      </c>
      <c r="I4" s="48"/>
      <c r="J4" s="53"/>
      <c r="K4" s="53"/>
      <c r="L4" s="47"/>
      <c r="M4" s="47"/>
      <c r="N4" s="53" t="s">
        <v>64</v>
      </c>
      <c r="O4" s="53"/>
      <c r="P4" s="54">
        <f>MAX(Y:Y)</f>
        <v>0</v>
      </c>
      <c r="Q4" s="54"/>
      <c r="R4" s="1"/>
      <c r="S4" s="1"/>
      <c r="T4" s="1"/>
    </row>
    <row r="5" spans="2:25" x14ac:dyDescent="0.15">
      <c r="B5" s="39" t="s">
        <v>15</v>
      </c>
      <c r="C5" s="2">
        <f>COUNTIF($R$9:$R$990,"&gt;0")</f>
        <v>1</v>
      </c>
      <c r="D5" s="38" t="s">
        <v>16</v>
      </c>
      <c r="E5" s="15">
        <f>COUNTIF($R$9:$R$990,"&lt;0")</f>
        <v>0</v>
      </c>
      <c r="F5" s="38" t="s">
        <v>17</v>
      </c>
      <c r="G5" s="2">
        <f>COUNTIF($R$9:$R$990,"=0")</f>
        <v>0</v>
      </c>
      <c r="H5" s="38" t="s">
        <v>18</v>
      </c>
      <c r="I5" s="3">
        <f>C5/SUM(C5,E5,G5)</f>
        <v>1</v>
      </c>
      <c r="J5" s="55" t="s">
        <v>19</v>
      </c>
      <c r="K5" s="44"/>
      <c r="L5" s="56">
        <f>MAX(V9:V993)</f>
        <v>1</v>
      </c>
      <c r="M5" s="57"/>
      <c r="N5" s="17" t="s">
        <v>20</v>
      </c>
      <c r="O5" s="9"/>
      <c r="P5" s="56">
        <f>MAX(W9:W993)</f>
        <v>0</v>
      </c>
      <c r="Q5" s="57"/>
      <c r="R5" s="1"/>
      <c r="S5" s="1"/>
      <c r="T5" s="1"/>
    </row>
    <row r="6" spans="2:25" x14ac:dyDescent="0.15">
      <c r="B6" s="11"/>
      <c r="C6" s="13"/>
      <c r="D6" s="14"/>
      <c r="E6" s="10"/>
      <c r="F6" s="11"/>
      <c r="G6" s="10"/>
      <c r="H6" s="11"/>
      <c r="I6" s="16"/>
      <c r="J6" s="11"/>
      <c r="K6" s="11"/>
      <c r="L6" s="10"/>
      <c r="M6" s="43" t="s">
        <v>68</v>
      </c>
      <c r="N6" s="12"/>
      <c r="O6" s="12"/>
      <c r="P6" s="10"/>
      <c r="Q6" s="7"/>
      <c r="R6" s="1"/>
      <c r="S6" s="1"/>
      <c r="T6" s="1"/>
    </row>
    <row r="7" spans="2:25" x14ac:dyDescent="0.15">
      <c r="B7" s="58" t="s">
        <v>21</v>
      </c>
      <c r="C7" s="60" t="s">
        <v>22</v>
      </c>
      <c r="D7" s="61"/>
      <c r="E7" s="64" t="s">
        <v>23</v>
      </c>
      <c r="F7" s="65"/>
      <c r="G7" s="65"/>
      <c r="H7" s="65"/>
      <c r="I7" s="66"/>
      <c r="J7" s="67" t="s">
        <v>24</v>
      </c>
      <c r="K7" s="68"/>
      <c r="L7" s="69"/>
      <c r="M7" s="70" t="s">
        <v>25</v>
      </c>
      <c r="N7" s="71" t="s">
        <v>26</v>
      </c>
      <c r="O7" s="72"/>
      <c r="P7" s="72"/>
      <c r="Q7" s="73"/>
      <c r="R7" s="74" t="s">
        <v>27</v>
      </c>
      <c r="S7" s="74"/>
      <c r="T7" s="74"/>
      <c r="U7" s="74"/>
    </row>
    <row r="8" spans="2:25" x14ac:dyDescent="0.15">
      <c r="B8" s="59"/>
      <c r="C8" s="62"/>
      <c r="D8" s="63"/>
      <c r="E8" s="18" t="s">
        <v>28</v>
      </c>
      <c r="F8" s="18" t="s">
        <v>29</v>
      </c>
      <c r="G8" s="18" t="s">
        <v>30</v>
      </c>
      <c r="H8" s="75" t="s">
        <v>31</v>
      </c>
      <c r="I8" s="66"/>
      <c r="J8" s="4" t="s">
        <v>32</v>
      </c>
      <c r="K8" s="76" t="s">
        <v>33</v>
      </c>
      <c r="L8" s="69"/>
      <c r="M8" s="70"/>
      <c r="N8" s="5" t="s">
        <v>28</v>
      </c>
      <c r="O8" s="5" t="s">
        <v>29</v>
      </c>
      <c r="P8" s="77" t="s">
        <v>31</v>
      </c>
      <c r="Q8" s="73"/>
      <c r="R8" s="74" t="s">
        <v>34</v>
      </c>
      <c r="S8" s="74"/>
      <c r="T8" s="74" t="s">
        <v>32</v>
      </c>
      <c r="U8" s="74"/>
      <c r="Y8" t="s">
        <v>63</v>
      </c>
    </row>
    <row r="9" spans="2:25" x14ac:dyDescent="0.15">
      <c r="B9" s="40">
        <v>1</v>
      </c>
      <c r="C9" s="78">
        <f>L2</f>
        <v>100000</v>
      </c>
      <c r="D9" s="78"/>
      <c r="E9" s="40">
        <v>2001</v>
      </c>
      <c r="F9" s="8">
        <v>42111</v>
      </c>
      <c r="G9" s="40" t="s">
        <v>4</v>
      </c>
      <c r="H9" s="79">
        <v>1</v>
      </c>
      <c r="I9" s="79"/>
      <c r="J9" s="40">
        <v>57</v>
      </c>
      <c r="K9" s="78">
        <f>IF(J9="","",C9*0.03)</f>
        <v>3000</v>
      </c>
      <c r="L9" s="78"/>
      <c r="M9" s="6">
        <f>IF(J9="","",(K9/J9)/LOOKUP(RIGHT($D$2,3),定数!$A$6:$A$13,定数!$B$6:$B$13))</f>
        <v>0.43859649122807015</v>
      </c>
      <c r="N9" s="40">
        <v>2001</v>
      </c>
      <c r="O9" s="8">
        <v>42111</v>
      </c>
      <c r="P9" s="79">
        <v>1.02</v>
      </c>
      <c r="Q9" s="79"/>
      <c r="R9" s="80">
        <f>IF(P9="","",T9*M9*LOOKUP(RIGHT($D$2,3),定数!$A$6:$A$13,定数!$B$6:$B$13))</f>
        <v>10526.315789473692</v>
      </c>
      <c r="S9" s="80"/>
      <c r="T9" s="81">
        <f>IF(P9="","",IF(G9="買",(P9-H9),(H9-P9))*IF(RIGHT($D$2,3)="JPY",100,10000))</f>
        <v>200.00000000000017</v>
      </c>
      <c r="U9" s="81"/>
      <c r="V9" s="1">
        <f>IF(T9&lt;&gt;"",IF(T9&gt;0,1+V8,0),"")</f>
        <v>1</v>
      </c>
      <c r="W9">
        <f>IF(T9&lt;&gt;"",IF(T9&lt;0,1+W8,0),"")</f>
        <v>0</v>
      </c>
    </row>
    <row r="10" spans="2:25" x14ac:dyDescent="0.15">
      <c r="B10" s="40">
        <v>2</v>
      </c>
      <c r="C10" s="78">
        <f t="shared" ref="C10:C73" si="0">IF(R9="","",C9+R9)</f>
        <v>110526.31578947369</v>
      </c>
      <c r="D10" s="78"/>
      <c r="E10" s="40"/>
      <c r="F10" s="8"/>
      <c r="G10" s="40"/>
      <c r="H10" s="79"/>
      <c r="I10" s="79"/>
      <c r="J10" s="40"/>
      <c r="K10" s="82" t="str">
        <f>IF(J10="","",C10*0.03)</f>
        <v/>
      </c>
      <c r="L10" s="83"/>
      <c r="M10" s="6" t="str">
        <f>IF(J10="","",(K10/J10)/LOOKUP(RIGHT($D$2,3),定数!$A$6:$A$13,定数!$B$6:$B$13))</f>
        <v/>
      </c>
      <c r="N10" s="40"/>
      <c r="O10" s="8"/>
      <c r="P10" s="79"/>
      <c r="Q10" s="79"/>
      <c r="R10" s="80" t="str">
        <f>IF(P10="","",T10*M10*LOOKUP(RIGHT($D$2,3),定数!$A$6:$A$13,定数!$B$6:$B$13))</f>
        <v/>
      </c>
      <c r="S10" s="80"/>
      <c r="T10" s="81" t="str">
        <f>IF(P10="","",IF(G10="買",(P10-H10),(H10-P10))*IF(RIGHT($D$2,3)="JPY",100,10000))</f>
        <v/>
      </c>
      <c r="U10" s="81"/>
      <c r="V10" s="22" t="str">
        <f t="shared" ref="V10:V22" si="1">IF(T10&lt;&gt;"",IF(T10&gt;0,1+V9,0),"")</f>
        <v/>
      </c>
      <c r="W10" t="str">
        <f t="shared" ref="W10:W73" si="2">IF(T10&lt;&gt;"",IF(T10&lt;0,1+W9,0),"")</f>
        <v/>
      </c>
      <c r="X10" s="41">
        <f>IF(C10&lt;&gt;"",MAX(C10,C9),"")</f>
        <v>110526.31578947369</v>
      </c>
    </row>
    <row r="11" spans="2:25" x14ac:dyDescent="0.15">
      <c r="B11" s="40">
        <v>3</v>
      </c>
      <c r="C11" s="78" t="str">
        <f t="shared" si="0"/>
        <v/>
      </c>
      <c r="D11" s="78"/>
      <c r="E11" s="40"/>
      <c r="F11" s="8"/>
      <c r="G11" s="40"/>
      <c r="H11" s="79"/>
      <c r="I11" s="79"/>
      <c r="J11" s="40"/>
      <c r="K11" s="82" t="str">
        <f t="shared" ref="K11:K74" si="3">IF(J11="","",C11*0.03)</f>
        <v/>
      </c>
      <c r="L11" s="83"/>
      <c r="M11" s="6" t="str">
        <f>IF(J11="","",(K11/J11)/LOOKUP(RIGHT($D$2,3),定数!$A$6:$A$13,定数!$B$6:$B$13))</f>
        <v/>
      </c>
      <c r="N11" s="40"/>
      <c r="O11" s="8"/>
      <c r="P11" s="79"/>
      <c r="Q11" s="79"/>
      <c r="R11" s="80" t="str">
        <f>IF(P11="","",T11*M11*LOOKUP(RIGHT($D$2,3),定数!$A$6:$A$13,定数!$B$6:$B$13))</f>
        <v/>
      </c>
      <c r="S11" s="80"/>
      <c r="T11" s="81" t="str">
        <f>IF(P11="","",IF(G11="買",(P11-H11),(H11-P11))*IF(RIGHT($D$2,3)="JPY",100,10000))</f>
        <v/>
      </c>
      <c r="U11" s="81"/>
      <c r="V11" s="22" t="str">
        <f t="shared" si="1"/>
        <v/>
      </c>
      <c r="W11" t="str">
        <f t="shared" si="2"/>
        <v/>
      </c>
      <c r="X11" s="41" t="str">
        <f>IF(C11&lt;&gt;"",MAX(X10,C11),"")</f>
        <v/>
      </c>
      <c r="Y11" s="42" t="str">
        <f>IF(X11&lt;&gt;"",1-(C11/X11),"")</f>
        <v/>
      </c>
    </row>
    <row r="12" spans="2:25" x14ac:dyDescent="0.15">
      <c r="B12" s="40">
        <v>4</v>
      </c>
      <c r="C12" s="78" t="str">
        <f t="shared" si="0"/>
        <v/>
      </c>
      <c r="D12" s="78"/>
      <c r="E12" s="40"/>
      <c r="F12" s="8"/>
      <c r="G12" s="40"/>
      <c r="H12" s="79"/>
      <c r="I12" s="79"/>
      <c r="J12" s="40"/>
      <c r="K12" s="82" t="str">
        <f t="shared" si="3"/>
        <v/>
      </c>
      <c r="L12" s="83"/>
      <c r="M12" s="6" t="str">
        <f>IF(J12="","",(K12/J12)/LOOKUP(RIGHT($D$2,3),定数!$A$6:$A$13,定数!$B$6:$B$13))</f>
        <v/>
      </c>
      <c r="N12" s="40"/>
      <c r="O12" s="8"/>
      <c r="P12" s="79"/>
      <c r="Q12" s="79"/>
      <c r="R12" s="80" t="str">
        <f>IF(P12="","",T12*M12*LOOKUP(RIGHT($D$2,3),定数!$A$6:$A$13,定数!$B$6:$B$13))</f>
        <v/>
      </c>
      <c r="S12" s="80"/>
      <c r="T12" s="81" t="str">
        <f t="shared" ref="T12:T75" si="4">IF(P12="","",IF(G12="買",(P12-H12),(H12-P12))*IF(RIGHT($D$2,3)="JPY",100,10000))</f>
        <v/>
      </c>
      <c r="U12" s="81"/>
      <c r="V12" s="22" t="str">
        <f t="shared" si="1"/>
        <v/>
      </c>
      <c r="W12" t="str">
        <f t="shared" si="2"/>
        <v/>
      </c>
      <c r="X12" s="41" t="str">
        <f t="shared" ref="X12:X75" si="5">IF(C12&lt;&gt;"",MAX(X11,C12),"")</f>
        <v/>
      </c>
      <c r="Y12" s="42" t="str">
        <f t="shared" ref="Y12:Y75" si="6">IF(X12&lt;&gt;"",1-(C12/X12),"")</f>
        <v/>
      </c>
    </row>
    <row r="13" spans="2:25" x14ac:dyDescent="0.15">
      <c r="B13" s="40">
        <v>5</v>
      </c>
      <c r="C13" s="78" t="str">
        <f t="shared" si="0"/>
        <v/>
      </c>
      <c r="D13" s="78"/>
      <c r="E13" s="40"/>
      <c r="F13" s="8"/>
      <c r="G13" s="40"/>
      <c r="H13" s="79"/>
      <c r="I13" s="79"/>
      <c r="J13" s="40"/>
      <c r="K13" s="82" t="str">
        <f t="shared" si="3"/>
        <v/>
      </c>
      <c r="L13" s="83"/>
      <c r="M13" s="6" t="str">
        <f>IF(J13="","",(K13/J13)/LOOKUP(RIGHT($D$2,3),定数!$A$6:$A$13,定数!$B$6:$B$13))</f>
        <v/>
      </c>
      <c r="N13" s="40"/>
      <c r="O13" s="8"/>
      <c r="P13" s="79"/>
      <c r="Q13" s="79"/>
      <c r="R13" s="80" t="str">
        <f>IF(P13="","",T13*M13*LOOKUP(RIGHT($D$2,3),定数!$A$6:$A$13,定数!$B$6:$B$13))</f>
        <v/>
      </c>
      <c r="S13" s="80"/>
      <c r="T13" s="81" t="str">
        <f t="shared" si="4"/>
        <v/>
      </c>
      <c r="U13" s="81"/>
      <c r="V13" s="22" t="str">
        <f t="shared" si="1"/>
        <v/>
      </c>
      <c r="W13" t="str">
        <f t="shared" si="2"/>
        <v/>
      </c>
      <c r="X13" s="41" t="str">
        <f t="shared" si="5"/>
        <v/>
      </c>
      <c r="Y13" s="42" t="str">
        <f t="shared" si="6"/>
        <v/>
      </c>
    </row>
    <row r="14" spans="2:25" x14ac:dyDescent="0.15">
      <c r="B14" s="40">
        <v>6</v>
      </c>
      <c r="C14" s="78" t="str">
        <f t="shared" si="0"/>
        <v/>
      </c>
      <c r="D14" s="78"/>
      <c r="E14" s="40"/>
      <c r="F14" s="8"/>
      <c r="G14" s="40"/>
      <c r="H14" s="79"/>
      <c r="I14" s="79"/>
      <c r="J14" s="40"/>
      <c r="K14" s="82" t="str">
        <f t="shared" si="3"/>
        <v/>
      </c>
      <c r="L14" s="83"/>
      <c r="M14" s="6" t="str">
        <f>IF(J14="","",(K14/J14)/LOOKUP(RIGHT($D$2,3),定数!$A$6:$A$13,定数!$B$6:$B$13))</f>
        <v/>
      </c>
      <c r="N14" s="40"/>
      <c r="O14" s="8"/>
      <c r="P14" s="79"/>
      <c r="Q14" s="79"/>
      <c r="R14" s="80" t="str">
        <f>IF(P14="","",T14*M14*LOOKUP(RIGHT($D$2,3),定数!$A$6:$A$13,定数!$B$6:$B$13))</f>
        <v/>
      </c>
      <c r="S14" s="80"/>
      <c r="T14" s="81" t="str">
        <f t="shared" si="4"/>
        <v/>
      </c>
      <c r="U14" s="81"/>
      <c r="V14" s="22" t="str">
        <f t="shared" si="1"/>
        <v/>
      </c>
      <c r="W14" t="str">
        <f t="shared" si="2"/>
        <v/>
      </c>
      <c r="X14" s="41" t="str">
        <f t="shared" si="5"/>
        <v/>
      </c>
      <c r="Y14" s="42" t="str">
        <f t="shared" si="6"/>
        <v/>
      </c>
    </row>
    <row r="15" spans="2:25" x14ac:dyDescent="0.15">
      <c r="B15" s="40">
        <v>7</v>
      </c>
      <c r="C15" s="78" t="str">
        <f t="shared" si="0"/>
        <v/>
      </c>
      <c r="D15" s="78"/>
      <c r="E15" s="40"/>
      <c r="F15" s="8"/>
      <c r="G15" s="40"/>
      <c r="H15" s="79"/>
      <c r="I15" s="79"/>
      <c r="J15" s="40"/>
      <c r="K15" s="82" t="str">
        <f t="shared" si="3"/>
        <v/>
      </c>
      <c r="L15" s="83"/>
      <c r="M15" s="6" t="str">
        <f>IF(J15="","",(K15/J15)/LOOKUP(RIGHT($D$2,3),定数!$A$6:$A$13,定数!$B$6:$B$13))</f>
        <v/>
      </c>
      <c r="N15" s="40"/>
      <c r="O15" s="8"/>
      <c r="P15" s="79"/>
      <c r="Q15" s="79"/>
      <c r="R15" s="80" t="str">
        <f>IF(P15="","",T15*M15*LOOKUP(RIGHT($D$2,3),定数!$A$6:$A$13,定数!$B$6:$B$13))</f>
        <v/>
      </c>
      <c r="S15" s="80"/>
      <c r="T15" s="81" t="str">
        <f t="shared" si="4"/>
        <v/>
      </c>
      <c r="U15" s="81"/>
      <c r="V15" s="22" t="str">
        <f t="shared" si="1"/>
        <v/>
      </c>
      <c r="W15" t="str">
        <f t="shared" si="2"/>
        <v/>
      </c>
      <c r="X15" s="41" t="str">
        <f t="shared" si="5"/>
        <v/>
      </c>
      <c r="Y15" s="42" t="str">
        <f t="shared" si="6"/>
        <v/>
      </c>
    </row>
    <row r="16" spans="2:25" x14ac:dyDescent="0.15">
      <c r="B16" s="40">
        <v>8</v>
      </c>
      <c r="C16" s="78" t="str">
        <f t="shared" si="0"/>
        <v/>
      </c>
      <c r="D16" s="78"/>
      <c r="E16" s="40"/>
      <c r="F16" s="8"/>
      <c r="G16" s="40"/>
      <c r="H16" s="79"/>
      <c r="I16" s="79"/>
      <c r="J16" s="40"/>
      <c r="K16" s="82" t="str">
        <f t="shared" si="3"/>
        <v/>
      </c>
      <c r="L16" s="83"/>
      <c r="M16" s="6" t="str">
        <f>IF(J16="","",(K16/J16)/LOOKUP(RIGHT($D$2,3),定数!$A$6:$A$13,定数!$B$6:$B$13))</f>
        <v/>
      </c>
      <c r="N16" s="40"/>
      <c r="O16" s="8"/>
      <c r="P16" s="79"/>
      <c r="Q16" s="79"/>
      <c r="R16" s="80" t="str">
        <f>IF(P16="","",T16*M16*LOOKUP(RIGHT($D$2,3),定数!$A$6:$A$13,定数!$B$6:$B$13))</f>
        <v/>
      </c>
      <c r="S16" s="80"/>
      <c r="T16" s="81" t="str">
        <f t="shared" si="4"/>
        <v/>
      </c>
      <c r="U16" s="81"/>
      <c r="V16" s="22" t="str">
        <f t="shared" si="1"/>
        <v/>
      </c>
      <c r="W16" t="str">
        <f t="shared" si="2"/>
        <v/>
      </c>
      <c r="X16" s="41" t="str">
        <f t="shared" si="5"/>
        <v/>
      </c>
      <c r="Y16" s="42" t="str">
        <f t="shared" si="6"/>
        <v/>
      </c>
    </row>
    <row r="17" spans="2:25" x14ac:dyDescent="0.15">
      <c r="B17" s="40">
        <v>9</v>
      </c>
      <c r="C17" s="78" t="str">
        <f t="shared" si="0"/>
        <v/>
      </c>
      <c r="D17" s="78"/>
      <c r="E17" s="40"/>
      <c r="F17" s="8"/>
      <c r="G17" s="40"/>
      <c r="H17" s="79"/>
      <c r="I17" s="79"/>
      <c r="J17" s="40"/>
      <c r="K17" s="82" t="str">
        <f t="shared" si="3"/>
        <v/>
      </c>
      <c r="L17" s="83"/>
      <c r="M17" s="6" t="str">
        <f>IF(J17="","",(K17/J17)/LOOKUP(RIGHT($D$2,3),定数!$A$6:$A$13,定数!$B$6:$B$13))</f>
        <v/>
      </c>
      <c r="N17" s="40"/>
      <c r="O17" s="8"/>
      <c r="P17" s="79"/>
      <c r="Q17" s="79"/>
      <c r="R17" s="80" t="str">
        <f>IF(P17="","",T17*M17*LOOKUP(RIGHT($D$2,3),定数!$A$6:$A$13,定数!$B$6:$B$13))</f>
        <v/>
      </c>
      <c r="S17" s="80"/>
      <c r="T17" s="81" t="str">
        <f t="shared" si="4"/>
        <v/>
      </c>
      <c r="U17" s="81"/>
      <c r="V17" s="22" t="str">
        <f t="shared" si="1"/>
        <v/>
      </c>
      <c r="W17" t="str">
        <f t="shared" si="2"/>
        <v/>
      </c>
      <c r="X17" s="41" t="str">
        <f t="shared" si="5"/>
        <v/>
      </c>
      <c r="Y17" s="42" t="str">
        <f t="shared" si="6"/>
        <v/>
      </c>
    </row>
    <row r="18" spans="2:25" x14ac:dyDescent="0.15">
      <c r="B18" s="40">
        <v>10</v>
      </c>
      <c r="C18" s="78" t="str">
        <f t="shared" si="0"/>
        <v/>
      </c>
      <c r="D18" s="78"/>
      <c r="E18" s="40"/>
      <c r="F18" s="8"/>
      <c r="G18" s="40"/>
      <c r="H18" s="79"/>
      <c r="I18" s="79"/>
      <c r="J18" s="40"/>
      <c r="K18" s="82" t="str">
        <f t="shared" si="3"/>
        <v/>
      </c>
      <c r="L18" s="83"/>
      <c r="M18" s="6" t="str">
        <f>IF(J18="","",(K18/J18)/LOOKUP(RIGHT($D$2,3),定数!$A$6:$A$13,定数!$B$6:$B$13))</f>
        <v/>
      </c>
      <c r="N18" s="40"/>
      <c r="O18" s="8"/>
      <c r="P18" s="79"/>
      <c r="Q18" s="79"/>
      <c r="R18" s="80" t="str">
        <f>IF(P18="","",T18*M18*LOOKUP(RIGHT($D$2,3),定数!$A$6:$A$13,定数!$B$6:$B$13))</f>
        <v/>
      </c>
      <c r="S18" s="80"/>
      <c r="T18" s="81" t="str">
        <f t="shared" si="4"/>
        <v/>
      </c>
      <c r="U18" s="81"/>
      <c r="V18" s="22" t="str">
        <f t="shared" si="1"/>
        <v/>
      </c>
      <c r="W18" t="str">
        <f t="shared" si="2"/>
        <v/>
      </c>
      <c r="X18" s="41" t="str">
        <f t="shared" si="5"/>
        <v/>
      </c>
      <c r="Y18" s="42" t="str">
        <f t="shared" si="6"/>
        <v/>
      </c>
    </row>
    <row r="19" spans="2:25" x14ac:dyDescent="0.15">
      <c r="B19" s="40">
        <v>11</v>
      </c>
      <c r="C19" s="78" t="str">
        <f t="shared" si="0"/>
        <v/>
      </c>
      <c r="D19" s="78"/>
      <c r="E19" s="40"/>
      <c r="F19" s="8"/>
      <c r="G19" s="40"/>
      <c r="H19" s="79"/>
      <c r="I19" s="79"/>
      <c r="J19" s="40"/>
      <c r="K19" s="82" t="str">
        <f t="shared" si="3"/>
        <v/>
      </c>
      <c r="L19" s="83"/>
      <c r="M19" s="6" t="str">
        <f>IF(J19="","",(K19/J19)/LOOKUP(RIGHT($D$2,3),定数!$A$6:$A$13,定数!$B$6:$B$13))</f>
        <v/>
      </c>
      <c r="N19" s="40"/>
      <c r="O19" s="8"/>
      <c r="P19" s="79"/>
      <c r="Q19" s="79"/>
      <c r="R19" s="80" t="str">
        <f>IF(P19="","",T19*M19*LOOKUP(RIGHT($D$2,3),定数!$A$6:$A$13,定数!$B$6:$B$13))</f>
        <v/>
      </c>
      <c r="S19" s="80"/>
      <c r="T19" s="81" t="str">
        <f t="shared" si="4"/>
        <v/>
      </c>
      <c r="U19" s="81"/>
      <c r="V19" s="22" t="str">
        <f t="shared" si="1"/>
        <v/>
      </c>
      <c r="W19" t="str">
        <f t="shared" si="2"/>
        <v/>
      </c>
      <c r="X19" s="41" t="str">
        <f t="shared" si="5"/>
        <v/>
      </c>
      <c r="Y19" s="42" t="str">
        <f t="shared" si="6"/>
        <v/>
      </c>
    </row>
    <row r="20" spans="2:25" x14ac:dyDescent="0.15">
      <c r="B20" s="40">
        <v>12</v>
      </c>
      <c r="C20" s="78" t="str">
        <f t="shared" si="0"/>
        <v/>
      </c>
      <c r="D20" s="78"/>
      <c r="E20" s="40"/>
      <c r="F20" s="8"/>
      <c r="G20" s="40"/>
      <c r="H20" s="79"/>
      <c r="I20" s="79"/>
      <c r="J20" s="40"/>
      <c r="K20" s="82" t="str">
        <f t="shared" si="3"/>
        <v/>
      </c>
      <c r="L20" s="83"/>
      <c r="M20" s="6" t="str">
        <f>IF(J20="","",(K20/J20)/LOOKUP(RIGHT($D$2,3),定数!$A$6:$A$13,定数!$B$6:$B$13))</f>
        <v/>
      </c>
      <c r="N20" s="40"/>
      <c r="O20" s="8"/>
      <c r="P20" s="79"/>
      <c r="Q20" s="79"/>
      <c r="R20" s="80" t="str">
        <f>IF(P20="","",T20*M20*LOOKUP(RIGHT($D$2,3),定数!$A$6:$A$13,定数!$B$6:$B$13))</f>
        <v/>
      </c>
      <c r="S20" s="80"/>
      <c r="T20" s="81" t="str">
        <f t="shared" si="4"/>
        <v/>
      </c>
      <c r="U20" s="81"/>
      <c r="V20" s="22" t="str">
        <f t="shared" si="1"/>
        <v/>
      </c>
      <c r="W20" t="str">
        <f t="shared" si="2"/>
        <v/>
      </c>
      <c r="X20" s="41" t="str">
        <f t="shared" si="5"/>
        <v/>
      </c>
      <c r="Y20" s="42" t="str">
        <f t="shared" si="6"/>
        <v/>
      </c>
    </row>
    <row r="21" spans="2:25" x14ac:dyDescent="0.15">
      <c r="B21" s="40">
        <v>13</v>
      </c>
      <c r="C21" s="78" t="str">
        <f t="shared" si="0"/>
        <v/>
      </c>
      <c r="D21" s="78"/>
      <c r="E21" s="40"/>
      <c r="F21" s="8"/>
      <c r="G21" s="40"/>
      <c r="H21" s="79"/>
      <c r="I21" s="79"/>
      <c r="J21" s="40"/>
      <c r="K21" s="82" t="str">
        <f t="shared" si="3"/>
        <v/>
      </c>
      <c r="L21" s="83"/>
      <c r="M21" s="6" t="str">
        <f>IF(J21="","",(K21/J21)/LOOKUP(RIGHT($D$2,3),定数!$A$6:$A$13,定数!$B$6:$B$13))</f>
        <v/>
      </c>
      <c r="N21" s="40"/>
      <c r="O21" s="8"/>
      <c r="P21" s="79"/>
      <c r="Q21" s="79"/>
      <c r="R21" s="80" t="str">
        <f>IF(P21="","",T21*M21*LOOKUP(RIGHT($D$2,3),定数!$A$6:$A$13,定数!$B$6:$B$13))</f>
        <v/>
      </c>
      <c r="S21" s="80"/>
      <c r="T21" s="81" t="str">
        <f t="shared" si="4"/>
        <v/>
      </c>
      <c r="U21" s="81"/>
      <c r="V21" s="22" t="str">
        <f t="shared" si="1"/>
        <v/>
      </c>
      <c r="W21" t="str">
        <f t="shared" si="2"/>
        <v/>
      </c>
      <c r="X21" s="41" t="str">
        <f t="shared" si="5"/>
        <v/>
      </c>
      <c r="Y21" s="42" t="str">
        <f t="shared" si="6"/>
        <v/>
      </c>
    </row>
    <row r="22" spans="2:25" x14ac:dyDescent="0.15">
      <c r="B22" s="40">
        <v>14</v>
      </c>
      <c r="C22" s="78" t="str">
        <f t="shared" si="0"/>
        <v/>
      </c>
      <c r="D22" s="78"/>
      <c r="E22" s="40"/>
      <c r="F22" s="8"/>
      <c r="G22" s="40"/>
      <c r="H22" s="79"/>
      <c r="I22" s="79"/>
      <c r="J22" s="40"/>
      <c r="K22" s="82" t="str">
        <f t="shared" si="3"/>
        <v/>
      </c>
      <c r="L22" s="83"/>
      <c r="M22" s="6" t="str">
        <f>IF(J22="","",(K22/J22)/LOOKUP(RIGHT($D$2,3),定数!$A$6:$A$13,定数!$B$6:$B$13))</f>
        <v/>
      </c>
      <c r="N22" s="40"/>
      <c r="O22" s="8"/>
      <c r="P22" s="79"/>
      <c r="Q22" s="79"/>
      <c r="R22" s="80" t="str">
        <f>IF(P22="","",T22*M22*LOOKUP(RIGHT($D$2,3),定数!$A$6:$A$13,定数!$B$6:$B$13))</f>
        <v/>
      </c>
      <c r="S22" s="80"/>
      <c r="T22" s="81" t="str">
        <f t="shared" si="4"/>
        <v/>
      </c>
      <c r="U22" s="81"/>
      <c r="V22" s="22" t="str">
        <f t="shared" si="1"/>
        <v/>
      </c>
      <c r="W22" t="str">
        <f t="shared" si="2"/>
        <v/>
      </c>
      <c r="X22" s="41" t="str">
        <f t="shared" si="5"/>
        <v/>
      </c>
      <c r="Y22" s="42" t="str">
        <f t="shared" si="6"/>
        <v/>
      </c>
    </row>
    <row r="23" spans="2:25" x14ac:dyDescent="0.15">
      <c r="B23" s="40">
        <v>15</v>
      </c>
      <c r="C23" s="78" t="str">
        <f t="shared" si="0"/>
        <v/>
      </c>
      <c r="D23" s="78"/>
      <c r="E23" s="40"/>
      <c r="F23" s="8"/>
      <c r="G23" s="40"/>
      <c r="H23" s="79"/>
      <c r="I23" s="79"/>
      <c r="J23" s="40"/>
      <c r="K23" s="82" t="str">
        <f t="shared" si="3"/>
        <v/>
      </c>
      <c r="L23" s="83"/>
      <c r="M23" s="6" t="str">
        <f>IF(J23="","",(K23/J23)/LOOKUP(RIGHT($D$2,3),定数!$A$6:$A$13,定数!$B$6:$B$13))</f>
        <v/>
      </c>
      <c r="N23" s="40"/>
      <c r="O23" s="8"/>
      <c r="P23" s="79"/>
      <c r="Q23" s="79"/>
      <c r="R23" s="80" t="str">
        <f>IF(P23="","",T23*M23*LOOKUP(RIGHT($D$2,3),定数!$A$6:$A$13,定数!$B$6:$B$13))</f>
        <v/>
      </c>
      <c r="S23" s="80"/>
      <c r="T23" s="81" t="str">
        <f t="shared" si="4"/>
        <v/>
      </c>
      <c r="U23" s="81"/>
      <c r="V23" t="str">
        <f t="shared" ref="V23:W74" si="7">IF(S23&lt;&gt;"",IF(S23&lt;0,1+V22,0),"")</f>
        <v/>
      </c>
      <c r="W23" t="str">
        <f t="shared" si="2"/>
        <v/>
      </c>
      <c r="X23" s="41" t="str">
        <f t="shared" si="5"/>
        <v/>
      </c>
      <c r="Y23" s="42" t="str">
        <f t="shared" si="6"/>
        <v/>
      </c>
    </row>
    <row r="24" spans="2:25" x14ac:dyDescent="0.15">
      <c r="B24" s="40">
        <v>16</v>
      </c>
      <c r="C24" s="78" t="str">
        <f t="shared" si="0"/>
        <v/>
      </c>
      <c r="D24" s="78"/>
      <c r="E24" s="40"/>
      <c r="F24" s="8"/>
      <c r="G24" s="40"/>
      <c r="H24" s="79"/>
      <c r="I24" s="79"/>
      <c r="J24" s="40"/>
      <c r="K24" s="82" t="str">
        <f t="shared" si="3"/>
        <v/>
      </c>
      <c r="L24" s="83"/>
      <c r="M24" s="6" t="str">
        <f>IF(J24="","",(K24/J24)/LOOKUP(RIGHT($D$2,3),定数!$A$6:$A$13,定数!$B$6:$B$13))</f>
        <v/>
      </c>
      <c r="N24" s="40"/>
      <c r="O24" s="8"/>
      <c r="P24" s="79"/>
      <c r="Q24" s="79"/>
      <c r="R24" s="80" t="str">
        <f>IF(P24="","",T24*M24*LOOKUP(RIGHT($D$2,3),定数!$A$6:$A$13,定数!$B$6:$B$13))</f>
        <v/>
      </c>
      <c r="S24" s="80"/>
      <c r="T24" s="81" t="str">
        <f t="shared" si="4"/>
        <v/>
      </c>
      <c r="U24" s="81"/>
      <c r="V24" t="str">
        <f t="shared" si="7"/>
        <v/>
      </c>
      <c r="W24" t="str">
        <f t="shared" si="2"/>
        <v/>
      </c>
      <c r="X24" s="41" t="str">
        <f t="shared" si="5"/>
        <v/>
      </c>
      <c r="Y24" s="42" t="str">
        <f t="shared" si="6"/>
        <v/>
      </c>
    </row>
    <row r="25" spans="2:25" x14ac:dyDescent="0.15">
      <c r="B25" s="40">
        <v>17</v>
      </c>
      <c r="C25" s="78" t="str">
        <f t="shared" si="0"/>
        <v/>
      </c>
      <c r="D25" s="78"/>
      <c r="E25" s="40"/>
      <c r="F25" s="8"/>
      <c r="G25" s="40"/>
      <c r="H25" s="79"/>
      <c r="I25" s="79"/>
      <c r="J25" s="40"/>
      <c r="K25" s="82" t="str">
        <f t="shared" si="3"/>
        <v/>
      </c>
      <c r="L25" s="83"/>
      <c r="M25" s="6" t="str">
        <f>IF(J25="","",(K25/J25)/LOOKUP(RIGHT($D$2,3),定数!$A$6:$A$13,定数!$B$6:$B$13))</f>
        <v/>
      </c>
      <c r="N25" s="40"/>
      <c r="O25" s="8"/>
      <c r="P25" s="79"/>
      <c r="Q25" s="79"/>
      <c r="R25" s="80" t="str">
        <f>IF(P25="","",T25*M25*LOOKUP(RIGHT($D$2,3),定数!$A$6:$A$13,定数!$B$6:$B$13))</f>
        <v/>
      </c>
      <c r="S25" s="80"/>
      <c r="T25" s="81" t="str">
        <f t="shared" si="4"/>
        <v/>
      </c>
      <c r="U25" s="81"/>
      <c r="V25" t="str">
        <f t="shared" si="7"/>
        <v/>
      </c>
      <c r="W25" t="str">
        <f t="shared" si="2"/>
        <v/>
      </c>
      <c r="X25" s="41" t="str">
        <f t="shared" si="5"/>
        <v/>
      </c>
      <c r="Y25" s="42" t="str">
        <f t="shared" si="6"/>
        <v/>
      </c>
    </row>
    <row r="26" spans="2:25" x14ac:dyDescent="0.15">
      <c r="B26" s="40">
        <v>18</v>
      </c>
      <c r="C26" s="78" t="str">
        <f t="shared" si="0"/>
        <v/>
      </c>
      <c r="D26" s="78"/>
      <c r="E26" s="40"/>
      <c r="F26" s="8"/>
      <c r="G26" s="40"/>
      <c r="H26" s="79"/>
      <c r="I26" s="79"/>
      <c r="J26" s="40"/>
      <c r="K26" s="82" t="str">
        <f t="shared" si="3"/>
        <v/>
      </c>
      <c r="L26" s="83"/>
      <c r="M26" s="6" t="str">
        <f>IF(J26="","",(K26/J26)/LOOKUP(RIGHT($D$2,3),定数!$A$6:$A$13,定数!$B$6:$B$13))</f>
        <v/>
      </c>
      <c r="N26" s="40"/>
      <c r="O26" s="8"/>
      <c r="P26" s="79"/>
      <c r="Q26" s="79"/>
      <c r="R26" s="80" t="str">
        <f>IF(P26="","",T26*M26*LOOKUP(RIGHT($D$2,3),定数!$A$6:$A$13,定数!$B$6:$B$13))</f>
        <v/>
      </c>
      <c r="S26" s="80"/>
      <c r="T26" s="81" t="str">
        <f t="shared" si="4"/>
        <v/>
      </c>
      <c r="U26" s="81"/>
      <c r="V26" t="str">
        <f t="shared" si="7"/>
        <v/>
      </c>
      <c r="W26" t="str">
        <f t="shared" si="2"/>
        <v/>
      </c>
      <c r="X26" s="41" t="str">
        <f t="shared" si="5"/>
        <v/>
      </c>
      <c r="Y26" s="42" t="str">
        <f t="shared" si="6"/>
        <v/>
      </c>
    </row>
    <row r="27" spans="2:25" x14ac:dyDescent="0.15">
      <c r="B27" s="40">
        <v>19</v>
      </c>
      <c r="C27" s="78" t="str">
        <f t="shared" si="0"/>
        <v/>
      </c>
      <c r="D27" s="78"/>
      <c r="E27" s="40"/>
      <c r="F27" s="8"/>
      <c r="G27" s="40"/>
      <c r="H27" s="79"/>
      <c r="I27" s="79"/>
      <c r="J27" s="40"/>
      <c r="K27" s="82" t="str">
        <f t="shared" si="3"/>
        <v/>
      </c>
      <c r="L27" s="83"/>
      <c r="M27" s="6" t="str">
        <f>IF(J27="","",(K27/J27)/LOOKUP(RIGHT($D$2,3),定数!$A$6:$A$13,定数!$B$6:$B$13))</f>
        <v/>
      </c>
      <c r="N27" s="40"/>
      <c r="O27" s="8"/>
      <c r="P27" s="79"/>
      <c r="Q27" s="79"/>
      <c r="R27" s="80" t="str">
        <f>IF(P27="","",T27*M27*LOOKUP(RIGHT($D$2,3),定数!$A$6:$A$13,定数!$B$6:$B$13))</f>
        <v/>
      </c>
      <c r="S27" s="80"/>
      <c r="T27" s="81" t="str">
        <f t="shared" si="4"/>
        <v/>
      </c>
      <c r="U27" s="81"/>
      <c r="V27" t="str">
        <f t="shared" si="7"/>
        <v/>
      </c>
      <c r="W27" t="str">
        <f t="shared" si="2"/>
        <v/>
      </c>
      <c r="X27" s="41" t="str">
        <f t="shared" si="5"/>
        <v/>
      </c>
      <c r="Y27" s="42" t="str">
        <f t="shared" si="6"/>
        <v/>
      </c>
    </row>
    <row r="28" spans="2:25" x14ac:dyDescent="0.15">
      <c r="B28" s="40">
        <v>20</v>
      </c>
      <c r="C28" s="78" t="str">
        <f t="shared" si="0"/>
        <v/>
      </c>
      <c r="D28" s="78"/>
      <c r="E28" s="40"/>
      <c r="F28" s="8"/>
      <c r="G28" s="40"/>
      <c r="H28" s="79"/>
      <c r="I28" s="79"/>
      <c r="J28" s="40"/>
      <c r="K28" s="82" t="str">
        <f t="shared" si="3"/>
        <v/>
      </c>
      <c r="L28" s="83"/>
      <c r="M28" s="6" t="str">
        <f>IF(J28="","",(K28/J28)/LOOKUP(RIGHT($D$2,3),定数!$A$6:$A$13,定数!$B$6:$B$13))</f>
        <v/>
      </c>
      <c r="N28" s="40"/>
      <c r="O28" s="8"/>
      <c r="P28" s="79"/>
      <c r="Q28" s="79"/>
      <c r="R28" s="80" t="str">
        <f>IF(P28="","",T28*M28*LOOKUP(RIGHT($D$2,3),定数!$A$6:$A$13,定数!$B$6:$B$13))</f>
        <v/>
      </c>
      <c r="S28" s="80"/>
      <c r="T28" s="81" t="str">
        <f t="shared" si="4"/>
        <v/>
      </c>
      <c r="U28" s="81"/>
      <c r="V28" t="str">
        <f t="shared" si="7"/>
        <v/>
      </c>
      <c r="W28" t="str">
        <f t="shared" si="2"/>
        <v/>
      </c>
      <c r="X28" s="41" t="str">
        <f t="shared" si="5"/>
        <v/>
      </c>
      <c r="Y28" s="42" t="str">
        <f t="shared" si="6"/>
        <v/>
      </c>
    </row>
    <row r="29" spans="2:25" x14ac:dyDescent="0.15">
      <c r="B29" s="40">
        <v>21</v>
      </c>
      <c r="C29" s="78" t="str">
        <f t="shared" si="0"/>
        <v/>
      </c>
      <c r="D29" s="78"/>
      <c r="E29" s="40"/>
      <c r="F29" s="8"/>
      <c r="G29" s="40"/>
      <c r="H29" s="79"/>
      <c r="I29" s="79"/>
      <c r="J29" s="40"/>
      <c r="K29" s="82" t="str">
        <f t="shared" si="3"/>
        <v/>
      </c>
      <c r="L29" s="83"/>
      <c r="M29" s="6" t="str">
        <f>IF(J29="","",(K29/J29)/LOOKUP(RIGHT($D$2,3),定数!$A$6:$A$13,定数!$B$6:$B$13))</f>
        <v/>
      </c>
      <c r="N29" s="40"/>
      <c r="O29" s="8"/>
      <c r="P29" s="79"/>
      <c r="Q29" s="79"/>
      <c r="R29" s="80" t="str">
        <f>IF(P29="","",T29*M29*LOOKUP(RIGHT($D$2,3),定数!$A$6:$A$13,定数!$B$6:$B$13))</f>
        <v/>
      </c>
      <c r="S29" s="80"/>
      <c r="T29" s="81" t="str">
        <f t="shared" si="4"/>
        <v/>
      </c>
      <c r="U29" s="81"/>
      <c r="V29" t="str">
        <f t="shared" si="7"/>
        <v/>
      </c>
      <c r="W29" t="str">
        <f t="shared" si="2"/>
        <v/>
      </c>
      <c r="X29" s="41" t="str">
        <f t="shared" si="5"/>
        <v/>
      </c>
      <c r="Y29" s="42" t="str">
        <f t="shared" si="6"/>
        <v/>
      </c>
    </row>
    <row r="30" spans="2:25" x14ac:dyDescent="0.15">
      <c r="B30" s="40">
        <v>22</v>
      </c>
      <c r="C30" s="78" t="str">
        <f t="shared" si="0"/>
        <v/>
      </c>
      <c r="D30" s="78"/>
      <c r="E30" s="40"/>
      <c r="F30" s="8"/>
      <c r="G30" s="40"/>
      <c r="H30" s="79"/>
      <c r="I30" s="79"/>
      <c r="J30" s="40"/>
      <c r="K30" s="82" t="str">
        <f t="shared" si="3"/>
        <v/>
      </c>
      <c r="L30" s="83"/>
      <c r="M30" s="6" t="str">
        <f>IF(J30="","",(K30/J30)/LOOKUP(RIGHT($D$2,3),定数!$A$6:$A$13,定数!$B$6:$B$13))</f>
        <v/>
      </c>
      <c r="N30" s="40"/>
      <c r="O30" s="8"/>
      <c r="P30" s="79"/>
      <c r="Q30" s="79"/>
      <c r="R30" s="80" t="str">
        <f>IF(P30="","",T30*M30*LOOKUP(RIGHT($D$2,3),定数!$A$6:$A$13,定数!$B$6:$B$13))</f>
        <v/>
      </c>
      <c r="S30" s="80"/>
      <c r="T30" s="81" t="str">
        <f t="shared" si="4"/>
        <v/>
      </c>
      <c r="U30" s="81"/>
      <c r="V30" t="str">
        <f t="shared" si="7"/>
        <v/>
      </c>
      <c r="W30" t="str">
        <f t="shared" si="2"/>
        <v/>
      </c>
      <c r="X30" s="41" t="str">
        <f t="shared" si="5"/>
        <v/>
      </c>
      <c r="Y30" s="42" t="str">
        <f t="shared" si="6"/>
        <v/>
      </c>
    </row>
    <row r="31" spans="2:25" x14ac:dyDescent="0.15">
      <c r="B31" s="40">
        <v>23</v>
      </c>
      <c r="C31" s="78" t="str">
        <f t="shared" si="0"/>
        <v/>
      </c>
      <c r="D31" s="78"/>
      <c r="E31" s="40"/>
      <c r="F31" s="8"/>
      <c r="G31" s="40"/>
      <c r="H31" s="79"/>
      <c r="I31" s="79"/>
      <c r="J31" s="40"/>
      <c r="K31" s="82" t="str">
        <f t="shared" si="3"/>
        <v/>
      </c>
      <c r="L31" s="83"/>
      <c r="M31" s="6" t="str">
        <f>IF(J31="","",(K31/J31)/LOOKUP(RIGHT($D$2,3),定数!$A$6:$A$13,定数!$B$6:$B$13))</f>
        <v/>
      </c>
      <c r="N31" s="40"/>
      <c r="O31" s="8"/>
      <c r="P31" s="79"/>
      <c r="Q31" s="79"/>
      <c r="R31" s="80" t="str">
        <f>IF(P31="","",T31*M31*LOOKUP(RIGHT($D$2,3),定数!$A$6:$A$13,定数!$B$6:$B$13))</f>
        <v/>
      </c>
      <c r="S31" s="80"/>
      <c r="T31" s="81" t="str">
        <f t="shared" si="4"/>
        <v/>
      </c>
      <c r="U31" s="81"/>
      <c r="V31" t="str">
        <f t="shared" si="7"/>
        <v/>
      </c>
      <c r="W31" t="str">
        <f t="shared" si="2"/>
        <v/>
      </c>
      <c r="X31" s="41" t="str">
        <f t="shared" si="5"/>
        <v/>
      </c>
      <c r="Y31" s="42" t="str">
        <f t="shared" si="6"/>
        <v/>
      </c>
    </row>
    <row r="32" spans="2:25" x14ac:dyDescent="0.15">
      <c r="B32" s="40">
        <v>24</v>
      </c>
      <c r="C32" s="78" t="str">
        <f t="shared" si="0"/>
        <v/>
      </c>
      <c r="D32" s="78"/>
      <c r="E32" s="40"/>
      <c r="F32" s="8"/>
      <c r="G32" s="40"/>
      <c r="H32" s="79"/>
      <c r="I32" s="79"/>
      <c r="J32" s="40"/>
      <c r="K32" s="82" t="str">
        <f t="shared" si="3"/>
        <v/>
      </c>
      <c r="L32" s="83"/>
      <c r="M32" s="6" t="str">
        <f>IF(J32="","",(K32/J32)/LOOKUP(RIGHT($D$2,3),定数!$A$6:$A$13,定数!$B$6:$B$13))</f>
        <v/>
      </c>
      <c r="N32" s="40"/>
      <c r="O32" s="8"/>
      <c r="P32" s="79"/>
      <c r="Q32" s="79"/>
      <c r="R32" s="80" t="str">
        <f>IF(P32="","",T32*M32*LOOKUP(RIGHT($D$2,3),定数!$A$6:$A$13,定数!$B$6:$B$13))</f>
        <v/>
      </c>
      <c r="S32" s="80"/>
      <c r="T32" s="81" t="str">
        <f t="shared" si="4"/>
        <v/>
      </c>
      <c r="U32" s="81"/>
      <c r="V32" t="str">
        <f t="shared" si="7"/>
        <v/>
      </c>
      <c r="W32" t="str">
        <f t="shared" si="2"/>
        <v/>
      </c>
      <c r="X32" s="41" t="str">
        <f t="shared" si="5"/>
        <v/>
      </c>
      <c r="Y32" s="42" t="str">
        <f t="shared" si="6"/>
        <v/>
      </c>
    </row>
    <row r="33" spans="2:25" x14ac:dyDescent="0.15">
      <c r="B33" s="40">
        <v>25</v>
      </c>
      <c r="C33" s="78" t="str">
        <f t="shared" si="0"/>
        <v/>
      </c>
      <c r="D33" s="78"/>
      <c r="E33" s="40"/>
      <c r="F33" s="8"/>
      <c r="G33" s="40"/>
      <c r="H33" s="79"/>
      <c r="I33" s="79"/>
      <c r="J33" s="40"/>
      <c r="K33" s="82" t="str">
        <f t="shared" si="3"/>
        <v/>
      </c>
      <c r="L33" s="83"/>
      <c r="M33" s="6" t="str">
        <f>IF(J33="","",(K33/J33)/LOOKUP(RIGHT($D$2,3),定数!$A$6:$A$13,定数!$B$6:$B$13))</f>
        <v/>
      </c>
      <c r="N33" s="40"/>
      <c r="O33" s="8"/>
      <c r="P33" s="79"/>
      <c r="Q33" s="79"/>
      <c r="R33" s="80" t="str">
        <f>IF(P33="","",T33*M33*LOOKUP(RIGHT($D$2,3),定数!$A$6:$A$13,定数!$B$6:$B$13))</f>
        <v/>
      </c>
      <c r="S33" s="80"/>
      <c r="T33" s="81" t="str">
        <f t="shared" si="4"/>
        <v/>
      </c>
      <c r="U33" s="81"/>
      <c r="V33" t="str">
        <f t="shared" si="7"/>
        <v/>
      </c>
      <c r="W33" t="str">
        <f t="shared" si="2"/>
        <v/>
      </c>
      <c r="X33" s="41" t="str">
        <f t="shared" si="5"/>
        <v/>
      </c>
      <c r="Y33" s="42" t="str">
        <f t="shared" si="6"/>
        <v/>
      </c>
    </row>
    <row r="34" spans="2:25" x14ac:dyDescent="0.15">
      <c r="B34" s="40">
        <v>26</v>
      </c>
      <c r="C34" s="78" t="str">
        <f t="shared" si="0"/>
        <v/>
      </c>
      <c r="D34" s="78"/>
      <c r="E34" s="40"/>
      <c r="F34" s="8"/>
      <c r="G34" s="40"/>
      <c r="H34" s="79"/>
      <c r="I34" s="79"/>
      <c r="J34" s="40"/>
      <c r="K34" s="82" t="str">
        <f t="shared" si="3"/>
        <v/>
      </c>
      <c r="L34" s="83"/>
      <c r="M34" s="6" t="str">
        <f>IF(J34="","",(K34/J34)/LOOKUP(RIGHT($D$2,3),定数!$A$6:$A$13,定数!$B$6:$B$13))</f>
        <v/>
      </c>
      <c r="N34" s="40"/>
      <c r="O34" s="8"/>
      <c r="P34" s="79"/>
      <c r="Q34" s="79"/>
      <c r="R34" s="80" t="str">
        <f>IF(P34="","",T34*M34*LOOKUP(RIGHT($D$2,3),定数!$A$6:$A$13,定数!$B$6:$B$13))</f>
        <v/>
      </c>
      <c r="S34" s="80"/>
      <c r="T34" s="81" t="str">
        <f t="shared" si="4"/>
        <v/>
      </c>
      <c r="U34" s="81"/>
      <c r="V34" t="str">
        <f t="shared" si="7"/>
        <v/>
      </c>
      <c r="W34" t="str">
        <f t="shared" si="2"/>
        <v/>
      </c>
      <c r="X34" s="41" t="str">
        <f t="shared" si="5"/>
        <v/>
      </c>
      <c r="Y34" s="42" t="str">
        <f t="shared" si="6"/>
        <v/>
      </c>
    </row>
    <row r="35" spans="2:25" x14ac:dyDescent="0.15">
      <c r="B35" s="40">
        <v>27</v>
      </c>
      <c r="C35" s="78" t="str">
        <f t="shared" si="0"/>
        <v/>
      </c>
      <c r="D35" s="78"/>
      <c r="E35" s="40"/>
      <c r="F35" s="8"/>
      <c r="G35" s="40"/>
      <c r="H35" s="79"/>
      <c r="I35" s="79"/>
      <c r="J35" s="40"/>
      <c r="K35" s="82" t="str">
        <f t="shared" si="3"/>
        <v/>
      </c>
      <c r="L35" s="83"/>
      <c r="M35" s="6" t="str">
        <f>IF(J35="","",(K35/J35)/LOOKUP(RIGHT($D$2,3),定数!$A$6:$A$13,定数!$B$6:$B$13))</f>
        <v/>
      </c>
      <c r="N35" s="40"/>
      <c r="O35" s="8"/>
      <c r="P35" s="79"/>
      <c r="Q35" s="79"/>
      <c r="R35" s="80" t="str">
        <f>IF(P35="","",T35*M35*LOOKUP(RIGHT($D$2,3),定数!$A$6:$A$13,定数!$B$6:$B$13))</f>
        <v/>
      </c>
      <c r="S35" s="80"/>
      <c r="T35" s="81" t="str">
        <f t="shared" si="4"/>
        <v/>
      </c>
      <c r="U35" s="81"/>
      <c r="V35" t="str">
        <f t="shared" si="7"/>
        <v/>
      </c>
      <c r="W35" t="str">
        <f t="shared" si="2"/>
        <v/>
      </c>
      <c r="X35" s="41" t="str">
        <f t="shared" si="5"/>
        <v/>
      </c>
      <c r="Y35" s="42" t="str">
        <f t="shared" si="6"/>
        <v/>
      </c>
    </row>
    <row r="36" spans="2:25" x14ac:dyDescent="0.15">
      <c r="B36" s="40">
        <v>28</v>
      </c>
      <c r="C36" s="78" t="str">
        <f t="shared" si="0"/>
        <v/>
      </c>
      <c r="D36" s="78"/>
      <c r="E36" s="40"/>
      <c r="F36" s="8"/>
      <c r="G36" s="40"/>
      <c r="H36" s="79"/>
      <c r="I36" s="79"/>
      <c r="J36" s="40"/>
      <c r="K36" s="82" t="str">
        <f t="shared" si="3"/>
        <v/>
      </c>
      <c r="L36" s="83"/>
      <c r="M36" s="6" t="str">
        <f>IF(J36="","",(K36/J36)/LOOKUP(RIGHT($D$2,3),定数!$A$6:$A$13,定数!$B$6:$B$13))</f>
        <v/>
      </c>
      <c r="N36" s="40"/>
      <c r="O36" s="8"/>
      <c r="P36" s="79"/>
      <c r="Q36" s="79"/>
      <c r="R36" s="80" t="str">
        <f>IF(P36="","",T36*M36*LOOKUP(RIGHT($D$2,3),定数!$A$6:$A$13,定数!$B$6:$B$13))</f>
        <v/>
      </c>
      <c r="S36" s="80"/>
      <c r="T36" s="81" t="str">
        <f t="shared" si="4"/>
        <v/>
      </c>
      <c r="U36" s="81"/>
      <c r="V36" t="str">
        <f t="shared" si="7"/>
        <v/>
      </c>
      <c r="W36" t="str">
        <f t="shared" si="2"/>
        <v/>
      </c>
      <c r="X36" s="41" t="str">
        <f t="shared" si="5"/>
        <v/>
      </c>
      <c r="Y36" s="42" t="str">
        <f t="shared" si="6"/>
        <v/>
      </c>
    </row>
    <row r="37" spans="2:25" x14ac:dyDescent="0.15">
      <c r="B37" s="40">
        <v>29</v>
      </c>
      <c r="C37" s="78" t="str">
        <f t="shared" si="0"/>
        <v/>
      </c>
      <c r="D37" s="78"/>
      <c r="E37" s="40"/>
      <c r="F37" s="8"/>
      <c r="G37" s="40"/>
      <c r="H37" s="79"/>
      <c r="I37" s="79"/>
      <c r="J37" s="40"/>
      <c r="K37" s="82" t="str">
        <f t="shared" si="3"/>
        <v/>
      </c>
      <c r="L37" s="83"/>
      <c r="M37" s="6" t="str">
        <f>IF(J37="","",(K37/J37)/LOOKUP(RIGHT($D$2,3),定数!$A$6:$A$13,定数!$B$6:$B$13))</f>
        <v/>
      </c>
      <c r="N37" s="40"/>
      <c r="O37" s="8"/>
      <c r="P37" s="79"/>
      <c r="Q37" s="79"/>
      <c r="R37" s="80" t="str">
        <f>IF(P37="","",T37*M37*LOOKUP(RIGHT($D$2,3),定数!$A$6:$A$13,定数!$B$6:$B$13))</f>
        <v/>
      </c>
      <c r="S37" s="80"/>
      <c r="T37" s="81" t="str">
        <f t="shared" si="4"/>
        <v/>
      </c>
      <c r="U37" s="81"/>
      <c r="V37" t="str">
        <f t="shared" si="7"/>
        <v/>
      </c>
      <c r="W37" t="str">
        <f t="shared" si="2"/>
        <v/>
      </c>
      <c r="X37" s="41" t="str">
        <f t="shared" si="5"/>
        <v/>
      </c>
      <c r="Y37" s="42" t="str">
        <f t="shared" si="6"/>
        <v/>
      </c>
    </row>
    <row r="38" spans="2:25" x14ac:dyDescent="0.15">
      <c r="B38" s="40">
        <v>30</v>
      </c>
      <c r="C38" s="78" t="str">
        <f t="shared" si="0"/>
        <v/>
      </c>
      <c r="D38" s="78"/>
      <c r="E38" s="40"/>
      <c r="F38" s="8"/>
      <c r="G38" s="40"/>
      <c r="H38" s="79"/>
      <c r="I38" s="79"/>
      <c r="J38" s="40"/>
      <c r="K38" s="82" t="str">
        <f t="shared" si="3"/>
        <v/>
      </c>
      <c r="L38" s="83"/>
      <c r="M38" s="6" t="str">
        <f>IF(J38="","",(K38/J38)/LOOKUP(RIGHT($D$2,3),定数!$A$6:$A$13,定数!$B$6:$B$13))</f>
        <v/>
      </c>
      <c r="N38" s="40"/>
      <c r="O38" s="8"/>
      <c r="P38" s="79"/>
      <c r="Q38" s="79"/>
      <c r="R38" s="80" t="str">
        <f>IF(P38="","",T38*M38*LOOKUP(RIGHT($D$2,3),定数!$A$6:$A$13,定数!$B$6:$B$13))</f>
        <v/>
      </c>
      <c r="S38" s="80"/>
      <c r="T38" s="81" t="str">
        <f t="shared" si="4"/>
        <v/>
      </c>
      <c r="U38" s="81"/>
      <c r="V38" t="str">
        <f t="shared" si="7"/>
        <v/>
      </c>
      <c r="W38" t="str">
        <f t="shared" si="2"/>
        <v/>
      </c>
      <c r="X38" s="41" t="str">
        <f t="shared" si="5"/>
        <v/>
      </c>
      <c r="Y38" s="42" t="str">
        <f t="shared" si="6"/>
        <v/>
      </c>
    </row>
    <row r="39" spans="2:25" x14ac:dyDescent="0.15">
      <c r="B39" s="40">
        <v>31</v>
      </c>
      <c r="C39" s="78" t="str">
        <f t="shared" si="0"/>
        <v/>
      </c>
      <c r="D39" s="78"/>
      <c r="E39" s="40"/>
      <c r="F39" s="8"/>
      <c r="G39" s="40"/>
      <c r="H39" s="79"/>
      <c r="I39" s="79"/>
      <c r="J39" s="40"/>
      <c r="K39" s="82" t="str">
        <f t="shared" si="3"/>
        <v/>
      </c>
      <c r="L39" s="83"/>
      <c r="M39" s="6" t="str">
        <f>IF(J39="","",(K39/J39)/LOOKUP(RIGHT($D$2,3),定数!$A$6:$A$13,定数!$B$6:$B$13))</f>
        <v/>
      </c>
      <c r="N39" s="40"/>
      <c r="O39" s="8"/>
      <c r="P39" s="79"/>
      <c r="Q39" s="79"/>
      <c r="R39" s="80" t="str">
        <f>IF(P39="","",T39*M39*LOOKUP(RIGHT($D$2,3),定数!$A$6:$A$13,定数!$B$6:$B$13))</f>
        <v/>
      </c>
      <c r="S39" s="80"/>
      <c r="T39" s="81" t="str">
        <f t="shared" si="4"/>
        <v/>
      </c>
      <c r="U39" s="81"/>
      <c r="V39" t="str">
        <f t="shared" si="7"/>
        <v/>
      </c>
      <c r="W39" t="str">
        <f t="shared" si="2"/>
        <v/>
      </c>
      <c r="X39" s="41" t="str">
        <f t="shared" si="5"/>
        <v/>
      </c>
      <c r="Y39" s="42" t="str">
        <f t="shared" si="6"/>
        <v/>
      </c>
    </row>
    <row r="40" spans="2:25" x14ac:dyDescent="0.15">
      <c r="B40" s="40">
        <v>32</v>
      </c>
      <c r="C40" s="78" t="str">
        <f t="shared" si="0"/>
        <v/>
      </c>
      <c r="D40" s="78"/>
      <c r="E40" s="40"/>
      <c r="F40" s="8"/>
      <c r="G40" s="40"/>
      <c r="H40" s="79"/>
      <c r="I40" s="79"/>
      <c r="J40" s="40"/>
      <c r="K40" s="82" t="str">
        <f t="shared" si="3"/>
        <v/>
      </c>
      <c r="L40" s="83"/>
      <c r="M40" s="6" t="str">
        <f>IF(J40="","",(K40/J40)/LOOKUP(RIGHT($D$2,3),定数!$A$6:$A$13,定数!$B$6:$B$13))</f>
        <v/>
      </c>
      <c r="N40" s="40"/>
      <c r="O40" s="8"/>
      <c r="P40" s="79"/>
      <c r="Q40" s="79"/>
      <c r="R40" s="80" t="str">
        <f>IF(P40="","",T40*M40*LOOKUP(RIGHT($D$2,3),定数!$A$6:$A$13,定数!$B$6:$B$13))</f>
        <v/>
      </c>
      <c r="S40" s="80"/>
      <c r="T40" s="81" t="str">
        <f t="shared" si="4"/>
        <v/>
      </c>
      <c r="U40" s="81"/>
      <c r="V40" t="str">
        <f t="shared" si="7"/>
        <v/>
      </c>
      <c r="W40" t="str">
        <f t="shared" si="2"/>
        <v/>
      </c>
      <c r="X40" s="41" t="str">
        <f t="shared" si="5"/>
        <v/>
      </c>
      <c r="Y40" s="42" t="str">
        <f t="shared" si="6"/>
        <v/>
      </c>
    </row>
    <row r="41" spans="2:25" x14ac:dyDescent="0.15">
      <c r="B41" s="40">
        <v>33</v>
      </c>
      <c r="C41" s="78" t="str">
        <f t="shared" si="0"/>
        <v/>
      </c>
      <c r="D41" s="78"/>
      <c r="E41" s="40"/>
      <c r="F41" s="8"/>
      <c r="G41" s="40"/>
      <c r="H41" s="79"/>
      <c r="I41" s="79"/>
      <c r="J41" s="40"/>
      <c r="K41" s="82" t="str">
        <f t="shared" si="3"/>
        <v/>
      </c>
      <c r="L41" s="83"/>
      <c r="M41" s="6" t="str">
        <f>IF(J41="","",(K41/J41)/LOOKUP(RIGHT($D$2,3),定数!$A$6:$A$13,定数!$B$6:$B$13))</f>
        <v/>
      </c>
      <c r="N41" s="40"/>
      <c r="O41" s="8"/>
      <c r="P41" s="79"/>
      <c r="Q41" s="79"/>
      <c r="R41" s="80" t="str">
        <f>IF(P41="","",T41*M41*LOOKUP(RIGHT($D$2,3),定数!$A$6:$A$13,定数!$B$6:$B$13))</f>
        <v/>
      </c>
      <c r="S41" s="80"/>
      <c r="T41" s="81" t="str">
        <f t="shared" si="4"/>
        <v/>
      </c>
      <c r="U41" s="81"/>
      <c r="V41" t="str">
        <f t="shared" si="7"/>
        <v/>
      </c>
      <c r="W41" t="str">
        <f t="shared" si="2"/>
        <v/>
      </c>
      <c r="X41" s="41" t="str">
        <f t="shared" si="5"/>
        <v/>
      </c>
      <c r="Y41" s="42" t="str">
        <f t="shared" si="6"/>
        <v/>
      </c>
    </row>
    <row r="42" spans="2:25" x14ac:dyDescent="0.15">
      <c r="B42" s="40">
        <v>34</v>
      </c>
      <c r="C42" s="78" t="str">
        <f t="shared" si="0"/>
        <v/>
      </c>
      <c r="D42" s="78"/>
      <c r="E42" s="40"/>
      <c r="F42" s="8"/>
      <c r="G42" s="40"/>
      <c r="H42" s="79"/>
      <c r="I42" s="79"/>
      <c r="J42" s="40"/>
      <c r="K42" s="82" t="str">
        <f t="shared" si="3"/>
        <v/>
      </c>
      <c r="L42" s="83"/>
      <c r="M42" s="6" t="str">
        <f>IF(J42="","",(K42/J42)/LOOKUP(RIGHT($D$2,3),定数!$A$6:$A$13,定数!$B$6:$B$13))</f>
        <v/>
      </c>
      <c r="N42" s="40"/>
      <c r="O42" s="8"/>
      <c r="P42" s="79"/>
      <c r="Q42" s="79"/>
      <c r="R42" s="80" t="str">
        <f>IF(P42="","",T42*M42*LOOKUP(RIGHT($D$2,3),定数!$A$6:$A$13,定数!$B$6:$B$13))</f>
        <v/>
      </c>
      <c r="S42" s="80"/>
      <c r="T42" s="81" t="str">
        <f t="shared" si="4"/>
        <v/>
      </c>
      <c r="U42" s="81"/>
      <c r="V42" t="str">
        <f t="shared" si="7"/>
        <v/>
      </c>
      <c r="W42" t="str">
        <f t="shared" si="2"/>
        <v/>
      </c>
      <c r="X42" s="41" t="str">
        <f t="shared" si="5"/>
        <v/>
      </c>
      <c r="Y42" s="42" t="str">
        <f t="shared" si="6"/>
        <v/>
      </c>
    </row>
    <row r="43" spans="2:25" x14ac:dyDescent="0.15">
      <c r="B43" s="40">
        <v>35</v>
      </c>
      <c r="C43" s="78" t="str">
        <f t="shared" si="0"/>
        <v/>
      </c>
      <c r="D43" s="78"/>
      <c r="E43" s="40"/>
      <c r="F43" s="8"/>
      <c r="G43" s="40"/>
      <c r="H43" s="79"/>
      <c r="I43" s="79"/>
      <c r="J43" s="40"/>
      <c r="K43" s="82" t="str">
        <f t="shared" si="3"/>
        <v/>
      </c>
      <c r="L43" s="83"/>
      <c r="M43" s="6" t="str">
        <f>IF(J43="","",(K43/J43)/LOOKUP(RIGHT($D$2,3),定数!$A$6:$A$13,定数!$B$6:$B$13))</f>
        <v/>
      </c>
      <c r="N43" s="40"/>
      <c r="O43" s="8"/>
      <c r="P43" s="79"/>
      <c r="Q43" s="79"/>
      <c r="R43" s="80" t="str">
        <f>IF(P43="","",T43*M43*LOOKUP(RIGHT($D$2,3),定数!$A$6:$A$13,定数!$B$6:$B$13))</f>
        <v/>
      </c>
      <c r="S43" s="80"/>
      <c r="T43" s="81" t="str">
        <f t="shared" si="4"/>
        <v/>
      </c>
      <c r="U43" s="81"/>
      <c r="V43" t="str">
        <f t="shared" si="7"/>
        <v/>
      </c>
      <c r="W43" t="str">
        <f t="shared" si="2"/>
        <v/>
      </c>
      <c r="X43" s="41" t="str">
        <f t="shared" si="5"/>
        <v/>
      </c>
      <c r="Y43" s="42" t="str">
        <f t="shared" si="6"/>
        <v/>
      </c>
    </row>
    <row r="44" spans="2:25" x14ac:dyDescent="0.15">
      <c r="B44" s="40">
        <v>36</v>
      </c>
      <c r="C44" s="78" t="str">
        <f t="shared" si="0"/>
        <v/>
      </c>
      <c r="D44" s="78"/>
      <c r="E44" s="40"/>
      <c r="F44" s="8"/>
      <c r="G44" s="40"/>
      <c r="H44" s="79"/>
      <c r="I44" s="79"/>
      <c r="J44" s="40"/>
      <c r="K44" s="82" t="str">
        <f t="shared" si="3"/>
        <v/>
      </c>
      <c r="L44" s="83"/>
      <c r="M44" s="6" t="str">
        <f>IF(J44="","",(K44/J44)/LOOKUP(RIGHT($D$2,3),定数!$A$6:$A$13,定数!$B$6:$B$13))</f>
        <v/>
      </c>
      <c r="N44" s="40"/>
      <c r="O44" s="8"/>
      <c r="P44" s="79"/>
      <c r="Q44" s="79"/>
      <c r="R44" s="80" t="str">
        <f>IF(P44="","",T44*M44*LOOKUP(RIGHT($D$2,3),定数!$A$6:$A$13,定数!$B$6:$B$13))</f>
        <v/>
      </c>
      <c r="S44" s="80"/>
      <c r="T44" s="81" t="str">
        <f t="shared" si="4"/>
        <v/>
      </c>
      <c r="U44" s="81"/>
      <c r="V44" t="str">
        <f t="shared" si="7"/>
        <v/>
      </c>
      <c r="W44" t="str">
        <f t="shared" si="2"/>
        <v/>
      </c>
      <c r="X44" s="41" t="str">
        <f t="shared" si="5"/>
        <v/>
      </c>
      <c r="Y44" s="42" t="str">
        <f t="shared" si="6"/>
        <v/>
      </c>
    </row>
    <row r="45" spans="2:25" x14ac:dyDescent="0.15">
      <c r="B45" s="40">
        <v>37</v>
      </c>
      <c r="C45" s="78" t="str">
        <f t="shared" si="0"/>
        <v/>
      </c>
      <c r="D45" s="78"/>
      <c r="E45" s="40"/>
      <c r="F45" s="8"/>
      <c r="G45" s="40"/>
      <c r="H45" s="79"/>
      <c r="I45" s="79"/>
      <c r="J45" s="40"/>
      <c r="K45" s="82" t="str">
        <f t="shared" si="3"/>
        <v/>
      </c>
      <c r="L45" s="83"/>
      <c r="M45" s="6" t="str">
        <f>IF(J45="","",(K45/J45)/LOOKUP(RIGHT($D$2,3),定数!$A$6:$A$13,定数!$B$6:$B$13))</f>
        <v/>
      </c>
      <c r="N45" s="40"/>
      <c r="O45" s="8"/>
      <c r="P45" s="79"/>
      <c r="Q45" s="79"/>
      <c r="R45" s="80" t="str">
        <f>IF(P45="","",T45*M45*LOOKUP(RIGHT($D$2,3),定数!$A$6:$A$13,定数!$B$6:$B$13))</f>
        <v/>
      </c>
      <c r="S45" s="80"/>
      <c r="T45" s="81" t="str">
        <f t="shared" si="4"/>
        <v/>
      </c>
      <c r="U45" s="81"/>
      <c r="V45" t="str">
        <f t="shared" si="7"/>
        <v/>
      </c>
      <c r="W45" t="str">
        <f t="shared" si="2"/>
        <v/>
      </c>
      <c r="X45" s="41" t="str">
        <f t="shared" si="5"/>
        <v/>
      </c>
      <c r="Y45" s="42" t="str">
        <f t="shared" si="6"/>
        <v/>
      </c>
    </row>
    <row r="46" spans="2:25" x14ac:dyDescent="0.15">
      <c r="B46" s="40">
        <v>38</v>
      </c>
      <c r="C46" s="78" t="str">
        <f t="shared" si="0"/>
        <v/>
      </c>
      <c r="D46" s="78"/>
      <c r="E46" s="40"/>
      <c r="F46" s="8"/>
      <c r="G46" s="40"/>
      <c r="H46" s="79"/>
      <c r="I46" s="79"/>
      <c r="J46" s="40"/>
      <c r="K46" s="82" t="str">
        <f t="shared" si="3"/>
        <v/>
      </c>
      <c r="L46" s="83"/>
      <c r="M46" s="6" t="str">
        <f>IF(J46="","",(K46/J46)/LOOKUP(RIGHT($D$2,3),定数!$A$6:$A$13,定数!$B$6:$B$13))</f>
        <v/>
      </c>
      <c r="N46" s="40"/>
      <c r="O46" s="8"/>
      <c r="P46" s="79"/>
      <c r="Q46" s="79"/>
      <c r="R46" s="80" t="str">
        <f>IF(P46="","",T46*M46*LOOKUP(RIGHT($D$2,3),定数!$A$6:$A$13,定数!$B$6:$B$13))</f>
        <v/>
      </c>
      <c r="S46" s="80"/>
      <c r="T46" s="81" t="str">
        <f t="shared" si="4"/>
        <v/>
      </c>
      <c r="U46" s="81"/>
      <c r="V46" t="str">
        <f t="shared" si="7"/>
        <v/>
      </c>
      <c r="W46" t="str">
        <f t="shared" si="2"/>
        <v/>
      </c>
      <c r="X46" s="41" t="str">
        <f t="shared" si="5"/>
        <v/>
      </c>
      <c r="Y46" s="42" t="str">
        <f t="shared" si="6"/>
        <v/>
      </c>
    </row>
    <row r="47" spans="2:25" x14ac:dyDescent="0.15">
      <c r="B47" s="40">
        <v>39</v>
      </c>
      <c r="C47" s="78" t="str">
        <f t="shared" si="0"/>
        <v/>
      </c>
      <c r="D47" s="78"/>
      <c r="E47" s="40"/>
      <c r="F47" s="8"/>
      <c r="G47" s="40"/>
      <c r="H47" s="79"/>
      <c r="I47" s="79"/>
      <c r="J47" s="40"/>
      <c r="K47" s="82" t="str">
        <f t="shared" si="3"/>
        <v/>
      </c>
      <c r="L47" s="83"/>
      <c r="M47" s="6" t="str">
        <f>IF(J47="","",(K47/J47)/LOOKUP(RIGHT($D$2,3),定数!$A$6:$A$13,定数!$B$6:$B$13))</f>
        <v/>
      </c>
      <c r="N47" s="40"/>
      <c r="O47" s="8"/>
      <c r="P47" s="79"/>
      <c r="Q47" s="79"/>
      <c r="R47" s="80" t="str">
        <f>IF(P47="","",T47*M47*LOOKUP(RIGHT($D$2,3),定数!$A$6:$A$13,定数!$B$6:$B$13))</f>
        <v/>
      </c>
      <c r="S47" s="80"/>
      <c r="T47" s="81" t="str">
        <f t="shared" si="4"/>
        <v/>
      </c>
      <c r="U47" s="81"/>
      <c r="V47" t="str">
        <f t="shared" si="7"/>
        <v/>
      </c>
      <c r="W47" t="str">
        <f t="shared" si="2"/>
        <v/>
      </c>
      <c r="X47" s="41" t="str">
        <f t="shared" si="5"/>
        <v/>
      </c>
      <c r="Y47" s="42" t="str">
        <f t="shared" si="6"/>
        <v/>
      </c>
    </row>
    <row r="48" spans="2:25" x14ac:dyDescent="0.15">
      <c r="B48" s="40">
        <v>40</v>
      </c>
      <c r="C48" s="78" t="str">
        <f t="shared" si="0"/>
        <v/>
      </c>
      <c r="D48" s="78"/>
      <c r="E48" s="40"/>
      <c r="F48" s="8"/>
      <c r="G48" s="40"/>
      <c r="H48" s="79"/>
      <c r="I48" s="79"/>
      <c r="J48" s="40"/>
      <c r="K48" s="82" t="str">
        <f t="shared" si="3"/>
        <v/>
      </c>
      <c r="L48" s="83"/>
      <c r="M48" s="6" t="str">
        <f>IF(J48="","",(K48/J48)/LOOKUP(RIGHT($D$2,3),定数!$A$6:$A$13,定数!$B$6:$B$13))</f>
        <v/>
      </c>
      <c r="N48" s="40"/>
      <c r="O48" s="8"/>
      <c r="P48" s="79"/>
      <c r="Q48" s="79"/>
      <c r="R48" s="80" t="str">
        <f>IF(P48="","",T48*M48*LOOKUP(RIGHT($D$2,3),定数!$A$6:$A$13,定数!$B$6:$B$13))</f>
        <v/>
      </c>
      <c r="S48" s="80"/>
      <c r="T48" s="81" t="str">
        <f t="shared" si="4"/>
        <v/>
      </c>
      <c r="U48" s="81"/>
      <c r="V48" t="str">
        <f t="shared" si="7"/>
        <v/>
      </c>
      <c r="W48" t="str">
        <f t="shared" si="2"/>
        <v/>
      </c>
      <c r="X48" s="41" t="str">
        <f t="shared" si="5"/>
        <v/>
      </c>
      <c r="Y48" s="42" t="str">
        <f t="shared" si="6"/>
        <v/>
      </c>
    </row>
    <row r="49" spans="2:25" x14ac:dyDescent="0.15">
      <c r="B49" s="40">
        <v>41</v>
      </c>
      <c r="C49" s="78" t="str">
        <f t="shared" si="0"/>
        <v/>
      </c>
      <c r="D49" s="78"/>
      <c r="E49" s="40"/>
      <c r="F49" s="8"/>
      <c r="G49" s="40"/>
      <c r="H49" s="79"/>
      <c r="I49" s="79"/>
      <c r="J49" s="40"/>
      <c r="K49" s="82" t="str">
        <f t="shared" si="3"/>
        <v/>
      </c>
      <c r="L49" s="83"/>
      <c r="M49" s="6" t="str">
        <f>IF(J49="","",(K49/J49)/LOOKUP(RIGHT($D$2,3),定数!$A$6:$A$13,定数!$B$6:$B$13))</f>
        <v/>
      </c>
      <c r="N49" s="40"/>
      <c r="O49" s="8"/>
      <c r="P49" s="79"/>
      <c r="Q49" s="79"/>
      <c r="R49" s="80" t="str">
        <f>IF(P49="","",T49*M49*LOOKUP(RIGHT($D$2,3),定数!$A$6:$A$13,定数!$B$6:$B$13))</f>
        <v/>
      </c>
      <c r="S49" s="80"/>
      <c r="T49" s="81" t="str">
        <f t="shared" si="4"/>
        <v/>
      </c>
      <c r="U49" s="81"/>
      <c r="V49" t="str">
        <f t="shared" si="7"/>
        <v/>
      </c>
      <c r="W49" t="str">
        <f t="shared" si="2"/>
        <v/>
      </c>
      <c r="X49" s="41" t="str">
        <f t="shared" si="5"/>
        <v/>
      </c>
      <c r="Y49" s="42" t="str">
        <f t="shared" si="6"/>
        <v/>
      </c>
    </row>
    <row r="50" spans="2:25" x14ac:dyDescent="0.15">
      <c r="B50" s="40">
        <v>42</v>
      </c>
      <c r="C50" s="78" t="str">
        <f t="shared" si="0"/>
        <v/>
      </c>
      <c r="D50" s="78"/>
      <c r="E50" s="40"/>
      <c r="F50" s="8"/>
      <c r="G50" s="40"/>
      <c r="H50" s="79"/>
      <c r="I50" s="79"/>
      <c r="J50" s="40"/>
      <c r="K50" s="82" t="str">
        <f t="shared" si="3"/>
        <v/>
      </c>
      <c r="L50" s="83"/>
      <c r="M50" s="6" t="str">
        <f>IF(J50="","",(K50/J50)/LOOKUP(RIGHT($D$2,3),定数!$A$6:$A$13,定数!$B$6:$B$13))</f>
        <v/>
      </c>
      <c r="N50" s="40"/>
      <c r="O50" s="8"/>
      <c r="P50" s="79"/>
      <c r="Q50" s="79"/>
      <c r="R50" s="80" t="str">
        <f>IF(P50="","",T50*M50*LOOKUP(RIGHT($D$2,3),定数!$A$6:$A$13,定数!$B$6:$B$13))</f>
        <v/>
      </c>
      <c r="S50" s="80"/>
      <c r="T50" s="81" t="str">
        <f t="shared" si="4"/>
        <v/>
      </c>
      <c r="U50" s="81"/>
      <c r="V50" t="str">
        <f t="shared" si="7"/>
        <v/>
      </c>
      <c r="W50" t="str">
        <f t="shared" si="2"/>
        <v/>
      </c>
      <c r="X50" s="41" t="str">
        <f t="shared" si="5"/>
        <v/>
      </c>
      <c r="Y50" s="42" t="str">
        <f t="shared" si="6"/>
        <v/>
      </c>
    </row>
    <row r="51" spans="2:25" x14ac:dyDescent="0.15">
      <c r="B51" s="40">
        <v>43</v>
      </c>
      <c r="C51" s="78" t="str">
        <f t="shared" si="0"/>
        <v/>
      </c>
      <c r="D51" s="78"/>
      <c r="E51" s="40"/>
      <c r="F51" s="8"/>
      <c r="G51" s="40"/>
      <c r="H51" s="79"/>
      <c r="I51" s="79"/>
      <c r="J51" s="40"/>
      <c r="K51" s="82" t="str">
        <f t="shared" si="3"/>
        <v/>
      </c>
      <c r="L51" s="83"/>
      <c r="M51" s="6" t="str">
        <f>IF(J51="","",(K51/J51)/LOOKUP(RIGHT($D$2,3),定数!$A$6:$A$13,定数!$B$6:$B$13))</f>
        <v/>
      </c>
      <c r="N51" s="40"/>
      <c r="O51" s="8"/>
      <c r="P51" s="79"/>
      <c r="Q51" s="79"/>
      <c r="R51" s="80" t="str">
        <f>IF(P51="","",T51*M51*LOOKUP(RIGHT($D$2,3),定数!$A$6:$A$13,定数!$B$6:$B$13))</f>
        <v/>
      </c>
      <c r="S51" s="80"/>
      <c r="T51" s="81" t="str">
        <f t="shared" si="4"/>
        <v/>
      </c>
      <c r="U51" s="81"/>
      <c r="V51" t="str">
        <f t="shared" si="7"/>
        <v/>
      </c>
      <c r="W51" t="str">
        <f t="shared" si="2"/>
        <v/>
      </c>
      <c r="X51" s="41" t="str">
        <f t="shared" si="5"/>
        <v/>
      </c>
      <c r="Y51" s="42" t="str">
        <f t="shared" si="6"/>
        <v/>
      </c>
    </row>
    <row r="52" spans="2:25" x14ac:dyDescent="0.15">
      <c r="B52" s="40">
        <v>44</v>
      </c>
      <c r="C52" s="78" t="str">
        <f t="shared" si="0"/>
        <v/>
      </c>
      <c r="D52" s="78"/>
      <c r="E52" s="40"/>
      <c r="F52" s="8"/>
      <c r="G52" s="40"/>
      <c r="H52" s="79"/>
      <c r="I52" s="79"/>
      <c r="J52" s="40"/>
      <c r="K52" s="82" t="str">
        <f t="shared" si="3"/>
        <v/>
      </c>
      <c r="L52" s="83"/>
      <c r="M52" s="6" t="str">
        <f>IF(J52="","",(K52/J52)/LOOKUP(RIGHT($D$2,3),定数!$A$6:$A$13,定数!$B$6:$B$13))</f>
        <v/>
      </c>
      <c r="N52" s="40"/>
      <c r="O52" s="8"/>
      <c r="P52" s="79"/>
      <c r="Q52" s="79"/>
      <c r="R52" s="80" t="str">
        <f>IF(P52="","",T52*M52*LOOKUP(RIGHT($D$2,3),定数!$A$6:$A$13,定数!$B$6:$B$13))</f>
        <v/>
      </c>
      <c r="S52" s="80"/>
      <c r="T52" s="81" t="str">
        <f t="shared" si="4"/>
        <v/>
      </c>
      <c r="U52" s="81"/>
      <c r="V52" t="str">
        <f t="shared" si="7"/>
        <v/>
      </c>
      <c r="W52" t="str">
        <f t="shared" si="2"/>
        <v/>
      </c>
      <c r="X52" s="41" t="str">
        <f t="shared" si="5"/>
        <v/>
      </c>
      <c r="Y52" s="42" t="str">
        <f t="shared" si="6"/>
        <v/>
      </c>
    </row>
    <row r="53" spans="2:25" x14ac:dyDescent="0.15">
      <c r="B53" s="40">
        <v>45</v>
      </c>
      <c r="C53" s="78" t="str">
        <f t="shared" si="0"/>
        <v/>
      </c>
      <c r="D53" s="78"/>
      <c r="E53" s="40"/>
      <c r="F53" s="8"/>
      <c r="G53" s="40"/>
      <c r="H53" s="79"/>
      <c r="I53" s="79"/>
      <c r="J53" s="40"/>
      <c r="K53" s="82" t="str">
        <f t="shared" si="3"/>
        <v/>
      </c>
      <c r="L53" s="83"/>
      <c r="M53" s="6" t="str">
        <f>IF(J53="","",(K53/J53)/LOOKUP(RIGHT($D$2,3),定数!$A$6:$A$13,定数!$B$6:$B$13))</f>
        <v/>
      </c>
      <c r="N53" s="40"/>
      <c r="O53" s="8"/>
      <c r="P53" s="79"/>
      <c r="Q53" s="79"/>
      <c r="R53" s="80" t="str">
        <f>IF(P53="","",T53*M53*LOOKUP(RIGHT($D$2,3),定数!$A$6:$A$13,定数!$B$6:$B$13))</f>
        <v/>
      </c>
      <c r="S53" s="80"/>
      <c r="T53" s="81" t="str">
        <f t="shared" si="4"/>
        <v/>
      </c>
      <c r="U53" s="81"/>
      <c r="V53" t="str">
        <f t="shared" si="7"/>
        <v/>
      </c>
      <c r="W53" t="str">
        <f t="shared" si="2"/>
        <v/>
      </c>
      <c r="X53" s="41" t="str">
        <f t="shared" si="5"/>
        <v/>
      </c>
      <c r="Y53" s="42" t="str">
        <f t="shared" si="6"/>
        <v/>
      </c>
    </row>
    <row r="54" spans="2:25" x14ac:dyDescent="0.15">
      <c r="B54" s="40">
        <v>46</v>
      </c>
      <c r="C54" s="78" t="str">
        <f t="shared" si="0"/>
        <v/>
      </c>
      <c r="D54" s="78"/>
      <c r="E54" s="40"/>
      <c r="F54" s="8"/>
      <c r="G54" s="40"/>
      <c r="H54" s="79"/>
      <c r="I54" s="79"/>
      <c r="J54" s="40"/>
      <c r="K54" s="82" t="str">
        <f t="shared" si="3"/>
        <v/>
      </c>
      <c r="L54" s="83"/>
      <c r="M54" s="6" t="str">
        <f>IF(J54="","",(K54/J54)/LOOKUP(RIGHT($D$2,3),定数!$A$6:$A$13,定数!$B$6:$B$13))</f>
        <v/>
      </c>
      <c r="N54" s="40"/>
      <c r="O54" s="8"/>
      <c r="P54" s="79"/>
      <c r="Q54" s="79"/>
      <c r="R54" s="80" t="str">
        <f>IF(P54="","",T54*M54*LOOKUP(RIGHT($D$2,3),定数!$A$6:$A$13,定数!$B$6:$B$13))</f>
        <v/>
      </c>
      <c r="S54" s="80"/>
      <c r="T54" s="81" t="str">
        <f t="shared" si="4"/>
        <v/>
      </c>
      <c r="U54" s="81"/>
      <c r="V54" t="str">
        <f t="shared" si="7"/>
        <v/>
      </c>
      <c r="W54" t="str">
        <f t="shared" si="2"/>
        <v/>
      </c>
      <c r="X54" s="41" t="str">
        <f t="shared" si="5"/>
        <v/>
      </c>
      <c r="Y54" s="42" t="str">
        <f t="shared" si="6"/>
        <v/>
      </c>
    </row>
    <row r="55" spans="2:25" x14ac:dyDescent="0.15">
      <c r="B55" s="40">
        <v>47</v>
      </c>
      <c r="C55" s="78" t="str">
        <f t="shared" si="0"/>
        <v/>
      </c>
      <c r="D55" s="78"/>
      <c r="E55" s="40"/>
      <c r="F55" s="8"/>
      <c r="G55" s="40"/>
      <c r="H55" s="79"/>
      <c r="I55" s="79"/>
      <c r="J55" s="40"/>
      <c r="K55" s="82" t="str">
        <f t="shared" si="3"/>
        <v/>
      </c>
      <c r="L55" s="83"/>
      <c r="M55" s="6" t="str">
        <f>IF(J55="","",(K55/J55)/LOOKUP(RIGHT($D$2,3),定数!$A$6:$A$13,定数!$B$6:$B$13))</f>
        <v/>
      </c>
      <c r="N55" s="40"/>
      <c r="O55" s="8"/>
      <c r="P55" s="79"/>
      <c r="Q55" s="79"/>
      <c r="R55" s="80" t="str">
        <f>IF(P55="","",T55*M55*LOOKUP(RIGHT($D$2,3),定数!$A$6:$A$13,定数!$B$6:$B$13))</f>
        <v/>
      </c>
      <c r="S55" s="80"/>
      <c r="T55" s="81" t="str">
        <f t="shared" si="4"/>
        <v/>
      </c>
      <c r="U55" s="81"/>
      <c r="V55" t="str">
        <f t="shared" si="7"/>
        <v/>
      </c>
      <c r="W55" t="str">
        <f t="shared" si="2"/>
        <v/>
      </c>
      <c r="X55" s="41" t="str">
        <f t="shared" si="5"/>
        <v/>
      </c>
      <c r="Y55" s="42" t="str">
        <f t="shared" si="6"/>
        <v/>
      </c>
    </row>
    <row r="56" spans="2:25" x14ac:dyDescent="0.15">
      <c r="B56" s="40">
        <v>48</v>
      </c>
      <c r="C56" s="78" t="str">
        <f t="shared" si="0"/>
        <v/>
      </c>
      <c r="D56" s="78"/>
      <c r="E56" s="40"/>
      <c r="F56" s="8"/>
      <c r="G56" s="40"/>
      <c r="H56" s="79"/>
      <c r="I56" s="79"/>
      <c r="J56" s="40"/>
      <c r="K56" s="82" t="str">
        <f t="shared" si="3"/>
        <v/>
      </c>
      <c r="L56" s="83"/>
      <c r="M56" s="6" t="str">
        <f>IF(J56="","",(K56/J56)/LOOKUP(RIGHT($D$2,3),定数!$A$6:$A$13,定数!$B$6:$B$13))</f>
        <v/>
      </c>
      <c r="N56" s="40"/>
      <c r="O56" s="8"/>
      <c r="P56" s="79"/>
      <c r="Q56" s="79"/>
      <c r="R56" s="80" t="str">
        <f>IF(P56="","",T56*M56*LOOKUP(RIGHT($D$2,3),定数!$A$6:$A$13,定数!$B$6:$B$13))</f>
        <v/>
      </c>
      <c r="S56" s="80"/>
      <c r="T56" s="81" t="str">
        <f t="shared" si="4"/>
        <v/>
      </c>
      <c r="U56" s="81"/>
      <c r="V56" t="str">
        <f t="shared" si="7"/>
        <v/>
      </c>
      <c r="W56" t="str">
        <f t="shared" si="2"/>
        <v/>
      </c>
      <c r="X56" s="41" t="str">
        <f t="shared" si="5"/>
        <v/>
      </c>
      <c r="Y56" s="42" t="str">
        <f t="shared" si="6"/>
        <v/>
      </c>
    </row>
    <row r="57" spans="2:25" x14ac:dyDescent="0.15">
      <c r="B57" s="40">
        <v>49</v>
      </c>
      <c r="C57" s="78" t="str">
        <f t="shared" si="0"/>
        <v/>
      </c>
      <c r="D57" s="78"/>
      <c r="E57" s="40"/>
      <c r="F57" s="8"/>
      <c r="G57" s="40"/>
      <c r="H57" s="79"/>
      <c r="I57" s="79"/>
      <c r="J57" s="40"/>
      <c r="K57" s="82" t="str">
        <f t="shared" si="3"/>
        <v/>
      </c>
      <c r="L57" s="83"/>
      <c r="M57" s="6" t="str">
        <f>IF(J57="","",(K57/J57)/LOOKUP(RIGHT($D$2,3),定数!$A$6:$A$13,定数!$B$6:$B$13))</f>
        <v/>
      </c>
      <c r="N57" s="40"/>
      <c r="O57" s="8"/>
      <c r="P57" s="79"/>
      <c r="Q57" s="79"/>
      <c r="R57" s="80" t="str">
        <f>IF(P57="","",T57*M57*LOOKUP(RIGHT($D$2,3),定数!$A$6:$A$13,定数!$B$6:$B$13))</f>
        <v/>
      </c>
      <c r="S57" s="80"/>
      <c r="T57" s="81" t="str">
        <f t="shared" si="4"/>
        <v/>
      </c>
      <c r="U57" s="81"/>
      <c r="V57" t="str">
        <f t="shared" si="7"/>
        <v/>
      </c>
      <c r="W57" t="str">
        <f t="shared" si="2"/>
        <v/>
      </c>
      <c r="X57" s="41" t="str">
        <f t="shared" si="5"/>
        <v/>
      </c>
      <c r="Y57" s="42" t="str">
        <f t="shared" si="6"/>
        <v/>
      </c>
    </row>
    <row r="58" spans="2:25" x14ac:dyDescent="0.15">
      <c r="B58" s="40">
        <v>50</v>
      </c>
      <c r="C58" s="78" t="str">
        <f t="shared" si="0"/>
        <v/>
      </c>
      <c r="D58" s="78"/>
      <c r="E58" s="40"/>
      <c r="F58" s="8"/>
      <c r="G58" s="40"/>
      <c r="H58" s="79"/>
      <c r="I58" s="79"/>
      <c r="J58" s="40"/>
      <c r="K58" s="82" t="str">
        <f t="shared" si="3"/>
        <v/>
      </c>
      <c r="L58" s="83"/>
      <c r="M58" s="6" t="str">
        <f>IF(J58="","",(K58/J58)/LOOKUP(RIGHT($D$2,3),定数!$A$6:$A$13,定数!$B$6:$B$13))</f>
        <v/>
      </c>
      <c r="N58" s="40"/>
      <c r="O58" s="8"/>
      <c r="P58" s="79"/>
      <c r="Q58" s="79"/>
      <c r="R58" s="80" t="str">
        <f>IF(P58="","",T58*M58*LOOKUP(RIGHT($D$2,3),定数!$A$6:$A$13,定数!$B$6:$B$13))</f>
        <v/>
      </c>
      <c r="S58" s="80"/>
      <c r="T58" s="81" t="str">
        <f t="shared" si="4"/>
        <v/>
      </c>
      <c r="U58" s="81"/>
      <c r="V58" t="str">
        <f t="shared" si="7"/>
        <v/>
      </c>
      <c r="W58" t="str">
        <f t="shared" si="2"/>
        <v/>
      </c>
      <c r="X58" s="41" t="str">
        <f t="shared" si="5"/>
        <v/>
      </c>
      <c r="Y58" s="42" t="str">
        <f t="shared" si="6"/>
        <v/>
      </c>
    </row>
    <row r="59" spans="2:25" x14ac:dyDescent="0.15">
      <c r="B59" s="40">
        <v>51</v>
      </c>
      <c r="C59" s="78" t="str">
        <f t="shared" si="0"/>
        <v/>
      </c>
      <c r="D59" s="78"/>
      <c r="E59" s="40"/>
      <c r="F59" s="8"/>
      <c r="G59" s="40"/>
      <c r="H59" s="79"/>
      <c r="I59" s="79"/>
      <c r="J59" s="40"/>
      <c r="K59" s="82" t="str">
        <f t="shared" si="3"/>
        <v/>
      </c>
      <c r="L59" s="83"/>
      <c r="M59" s="6" t="str">
        <f>IF(J59="","",(K59/J59)/LOOKUP(RIGHT($D$2,3),定数!$A$6:$A$13,定数!$B$6:$B$13))</f>
        <v/>
      </c>
      <c r="N59" s="40"/>
      <c r="O59" s="8"/>
      <c r="P59" s="79"/>
      <c r="Q59" s="79"/>
      <c r="R59" s="80" t="str">
        <f>IF(P59="","",T59*M59*LOOKUP(RIGHT($D$2,3),定数!$A$6:$A$13,定数!$B$6:$B$13))</f>
        <v/>
      </c>
      <c r="S59" s="80"/>
      <c r="T59" s="81" t="str">
        <f t="shared" si="4"/>
        <v/>
      </c>
      <c r="U59" s="81"/>
      <c r="V59" t="str">
        <f t="shared" si="7"/>
        <v/>
      </c>
      <c r="W59" t="str">
        <f t="shared" si="2"/>
        <v/>
      </c>
      <c r="X59" s="41" t="str">
        <f t="shared" si="5"/>
        <v/>
      </c>
      <c r="Y59" s="42" t="str">
        <f t="shared" si="6"/>
        <v/>
      </c>
    </row>
    <row r="60" spans="2:25" x14ac:dyDescent="0.15">
      <c r="B60" s="40">
        <v>52</v>
      </c>
      <c r="C60" s="78" t="str">
        <f t="shared" si="0"/>
        <v/>
      </c>
      <c r="D60" s="78"/>
      <c r="E60" s="40"/>
      <c r="F60" s="8"/>
      <c r="G60" s="40"/>
      <c r="H60" s="79"/>
      <c r="I60" s="79"/>
      <c r="J60" s="40"/>
      <c r="K60" s="82" t="str">
        <f t="shared" si="3"/>
        <v/>
      </c>
      <c r="L60" s="83"/>
      <c r="M60" s="6" t="str">
        <f>IF(J60="","",(K60/J60)/LOOKUP(RIGHT($D$2,3),定数!$A$6:$A$13,定数!$B$6:$B$13))</f>
        <v/>
      </c>
      <c r="N60" s="40"/>
      <c r="O60" s="8"/>
      <c r="P60" s="79"/>
      <c r="Q60" s="79"/>
      <c r="R60" s="80" t="str">
        <f>IF(P60="","",T60*M60*LOOKUP(RIGHT($D$2,3),定数!$A$6:$A$13,定数!$B$6:$B$13))</f>
        <v/>
      </c>
      <c r="S60" s="80"/>
      <c r="T60" s="81" t="str">
        <f t="shared" si="4"/>
        <v/>
      </c>
      <c r="U60" s="81"/>
      <c r="V60" t="str">
        <f t="shared" si="7"/>
        <v/>
      </c>
      <c r="W60" t="str">
        <f t="shared" si="2"/>
        <v/>
      </c>
      <c r="X60" s="41" t="str">
        <f t="shared" si="5"/>
        <v/>
      </c>
      <c r="Y60" s="42" t="str">
        <f t="shared" si="6"/>
        <v/>
      </c>
    </row>
    <row r="61" spans="2:25" x14ac:dyDescent="0.15">
      <c r="B61" s="40">
        <v>53</v>
      </c>
      <c r="C61" s="78" t="str">
        <f t="shared" si="0"/>
        <v/>
      </c>
      <c r="D61" s="78"/>
      <c r="E61" s="40"/>
      <c r="F61" s="8"/>
      <c r="G61" s="40"/>
      <c r="H61" s="79"/>
      <c r="I61" s="79"/>
      <c r="J61" s="40"/>
      <c r="K61" s="82" t="str">
        <f t="shared" si="3"/>
        <v/>
      </c>
      <c r="L61" s="83"/>
      <c r="M61" s="6" t="str">
        <f>IF(J61="","",(K61/J61)/LOOKUP(RIGHT($D$2,3),定数!$A$6:$A$13,定数!$B$6:$B$13))</f>
        <v/>
      </c>
      <c r="N61" s="40"/>
      <c r="O61" s="8"/>
      <c r="P61" s="79"/>
      <c r="Q61" s="79"/>
      <c r="R61" s="80" t="str">
        <f>IF(P61="","",T61*M61*LOOKUP(RIGHT($D$2,3),定数!$A$6:$A$13,定数!$B$6:$B$13))</f>
        <v/>
      </c>
      <c r="S61" s="80"/>
      <c r="T61" s="81" t="str">
        <f t="shared" si="4"/>
        <v/>
      </c>
      <c r="U61" s="81"/>
      <c r="V61" t="str">
        <f t="shared" si="7"/>
        <v/>
      </c>
      <c r="W61" t="str">
        <f t="shared" si="2"/>
        <v/>
      </c>
      <c r="X61" s="41" t="str">
        <f t="shared" si="5"/>
        <v/>
      </c>
      <c r="Y61" s="42" t="str">
        <f t="shared" si="6"/>
        <v/>
      </c>
    </row>
    <row r="62" spans="2:25" x14ac:dyDescent="0.15">
      <c r="B62" s="40">
        <v>54</v>
      </c>
      <c r="C62" s="78" t="str">
        <f t="shared" si="0"/>
        <v/>
      </c>
      <c r="D62" s="78"/>
      <c r="E62" s="40"/>
      <c r="F62" s="8"/>
      <c r="G62" s="40"/>
      <c r="H62" s="79"/>
      <c r="I62" s="79"/>
      <c r="J62" s="40"/>
      <c r="K62" s="82" t="str">
        <f t="shared" si="3"/>
        <v/>
      </c>
      <c r="L62" s="83"/>
      <c r="M62" s="6" t="str">
        <f>IF(J62="","",(K62/J62)/LOOKUP(RIGHT($D$2,3),定数!$A$6:$A$13,定数!$B$6:$B$13))</f>
        <v/>
      </c>
      <c r="N62" s="40"/>
      <c r="O62" s="8"/>
      <c r="P62" s="79"/>
      <c r="Q62" s="79"/>
      <c r="R62" s="80" t="str">
        <f>IF(P62="","",T62*M62*LOOKUP(RIGHT($D$2,3),定数!$A$6:$A$13,定数!$B$6:$B$13))</f>
        <v/>
      </c>
      <c r="S62" s="80"/>
      <c r="T62" s="81" t="str">
        <f t="shared" si="4"/>
        <v/>
      </c>
      <c r="U62" s="81"/>
      <c r="V62" t="str">
        <f t="shared" si="7"/>
        <v/>
      </c>
      <c r="W62" t="str">
        <f t="shared" si="2"/>
        <v/>
      </c>
      <c r="X62" s="41" t="str">
        <f t="shared" si="5"/>
        <v/>
      </c>
      <c r="Y62" s="42" t="str">
        <f t="shared" si="6"/>
        <v/>
      </c>
    </row>
    <row r="63" spans="2:25" x14ac:dyDescent="0.15">
      <c r="B63" s="40">
        <v>55</v>
      </c>
      <c r="C63" s="78" t="str">
        <f t="shared" si="0"/>
        <v/>
      </c>
      <c r="D63" s="78"/>
      <c r="E63" s="40"/>
      <c r="F63" s="8"/>
      <c r="G63" s="40"/>
      <c r="H63" s="79"/>
      <c r="I63" s="79"/>
      <c r="J63" s="40"/>
      <c r="K63" s="82" t="str">
        <f t="shared" si="3"/>
        <v/>
      </c>
      <c r="L63" s="83"/>
      <c r="M63" s="6" t="str">
        <f>IF(J63="","",(K63/J63)/LOOKUP(RIGHT($D$2,3),定数!$A$6:$A$13,定数!$B$6:$B$13))</f>
        <v/>
      </c>
      <c r="N63" s="40"/>
      <c r="O63" s="8"/>
      <c r="P63" s="79"/>
      <c r="Q63" s="79"/>
      <c r="R63" s="80" t="str">
        <f>IF(P63="","",T63*M63*LOOKUP(RIGHT($D$2,3),定数!$A$6:$A$13,定数!$B$6:$B$13))</f>
        <v/>
      </c>
      <c r="S63" s="80"/>
      <c r="T63" s="81" t="str">
        <f t="shared" si="4"/>
        <v/>
      </c>
      <c r="U63" s="81"/>
      <c r="V63" t="str">
        <f t="shared" si="7"/>
        <v/>
      </c>
      <c r="W63" t="str">
        <f t="shared" si="2"/>
        <v/>
      </c>
      <c r="X63" s="41" t="str">
        <f t="shared" si="5"/>
        <v/>
      </c>
      <c r="Y63" s="42" t="str">
        <f t="shared" si="6"/>
        <v/>
      </c>
    </row>
    <row r="64" spans="2:25" x14ac:dyDescent="0.15">
      <c r="B64" s="40">
        <v>56</v>
      </c>
      <c r="C64" s="78" t="str">
        <f t="shared" si="0"/>
        <v/>
      </c>
      <c r="D64" s="78"/>
      <c r="E64" s="40"/>
      <c r="F64" s="8"/>
      <c r="G64" s="40"/>
      <c r="H64" s="79"/>
      <c r="I64" s="79"/>
      <c r="J64" s="40"/>
      <c r="K64" s="82" t="str">
        <f t="shared" si="3"/>
        <v/>
      </c>
      <c r="L64" s="83"/>
      <c r="M64" s="6" t="str">
        <f>IF(J64="","",(K64/J64)/LOOKUP(RIGHT($D$2,3),定数!$A$6:$A$13,定数!$B$6:$B$13))</f>
        <v/>
      </c>
      <c r="N64" s="40"/>
      <c r="O64" s="8"/>
      <c r="P64" s="79"/>
      <c r="Q64" s="79"/>
      <c r="R64" s="80" t="str">
        <f>IF(P64="","",T64*M64*LOOKUP(RIGHT($D$2,3),定数!$A$6:$A$13,定数!$B$6:$B$13))</f>
        <v/>
      </c>
      <c r="S64" s="80"/>
      <c r="T64" s="81" t="str">
        <f t="shared" si="4"/>
        <v/>
      </c>
      <c r="U64" s="81"/>
      <c r="V64" t="str">
        <f t="shared" si="7"/>
        <v/>
      </c>
      <c r="W64" t="str">
        <f t="shared" si="2"/>
        <v/>
      </c>
      <c r="X64" s="41" t="str">
        <f t="shared" si="5"/>
        <v/>
      </c>
      <c r="Y64" s="42" t="str">
        <f t="shared" si="6"/>
        <v/>
      </c>
    </row>
    <row r="65" spans="2:25" x14ac:dyDescent="0.15">
      <c r="B65" s="40">
        <v>57</v>
      </c>
      <c r="C65" s="78" t="str">
        <f t="shared" si="0"/>
        <v/>
      </c>
      <c r="D65" s="78"/>
      <c r="E65" s="40"/>
      <c r="F65" s="8"/>
      <c r="G65" s="40"/>
      <c r="H65" s="79"/>
      <c r="I65" s="79"/>
      <c r="J65" s="40"/>
      <c r="K65" s="82" t="str">
        <f t="shared" si="3"/>
        <v/>
      </c>
      <c r="L65" s="83"/>
      <c r="M65" s="6" t="str">
        <f>IF(J65="","",(K65/J65)/LOOKUP(RIGHT($D$2,3),定数!$A$6:$A$13,定数!$B$6:$B$13))</f>
        <v/>
      </c>
      <c r="N65" s="40"/>
      <c r="O65" s="8"/>
      <c r="P65" s="79"/>
      <c r="Q65" s="79"/>
      <c r="R65" s="80" t="str">
        <f>IF(P65="","",T65*M65*LOOKUP(RIGHT($D$2,3),定数!$A$6:$A$13,定数!$B$6:$B$13))</f>
        <v/>
      </c>
      <c r="S65" s="80"/>
      <c r="T65" s="81" t="str">
        <f t="shared" si="4"/>
        <v/>
      </c>
      <c r="U65" s="81"/>
      <c r="V65" t="str">
        <f t="shared" si="7"/>
        <v/>
      </c>
      <c r="W65" t="str">
        <f t="shared" si="2"/>
        <v/>
      </c>
      <c r="X65" s="41" t="str">
        <f t="shared" si="5"/>
        <v/>
      </c>
      <c r="Y65" s="42" t="str">
        <f t="shared" si="6"/>
        <v/>
      </c>
    </row>
    <row r="66" spans="2:25" x14ac:dyDescent="0.15">
      <c r="B66" s="40">
        <v>58</v>
      </c>
      <c r="C66" s="78" t="str">
        <f t="shared" si="0"/>
        <v/>
      </c>
      <c r="D66" s="78"/>
      <c r="E66" s="40"/>
      <c r="F66" s="8"/>
      <c r="G66" s="40"/>
      <c r="H66" s="79"/>
      <c r="I66" s="79"/>
      <c r="J66" s="40"/>
      <c r="K66" s="82" t="str">
        <f t="shared" si="3"/>
        <v/>
      </c>
      <c r="L66" s="83"/>
      <c r="M66" s="6" t="str">
        <f>IF(J66="","",(K66/J66)/LOOKUP(RIGHT($D$2,3),定数!$A$6:$A$13,定数!$B$6:$B$13))</f>
        <v/>
      </c>
      <c r="N66" s="40"/>
      <c r="O66" s="8"/>
      <c r="P66" s="79"/>
      <c r="Q66" s="79"/>
      <c r="R66" s="80" t="str">
        <f>IF(P66="","",T66*M66*LOOKUP(RIGHT($D$2,3),定数!$A$6:$A$13,定数!$B$6:$B$13))</f>
        <v/>
      </c>
      <c r="S66" s="80"/>
      <c r="T66" s="81" t="str">
        <f t="shared" si="4"/>
        <v/>
      </c>
      <c r="U66" s="81"/>
      <c r="V66" t="str">
        <f t="shared" si="7"/>
        <v/>
      </c>
      <c r="W66" t="str">
        <f t="shared" si="2"/>
        <v/>
      </c>
      <c r="X66" s="41" t="str">
        <f t="shared" si="5"/>
        <v/>
      </c>
      <c r="Y66" s="42" t="str">
        <f t="shared" si="6"/>
        <v/>
      </c>
    </row>
    <row r="67" spans="2:25" x14ac:dyDescent="0.15">
      <c r="B67" s="40">
        <v>59</v>
      </c>
      <c r="C67" s="78" t="str">
        <f t="shared" si="0"/>
        <v/>
      </c>
      <c r="D67" s="78"/>
      <c r="E67" s="40"/>
      <c r="F67" s="8"/>
      <c r="G67" s="40"/>
      <c r="H67" s="79"/>
      <c r="I67" s="79"/>
      <c r="J67" s="40"/>
      <c r="K67" s="82" t="str">
        <f t="shared" si="3"/>
        <v/>
      </c>
      <c r="L67" s="83"/>
      <c r="M67" s="6" t="str">
        <f>IF(J67="","",(K67/J67)/LOOKUP(RIGHT($D$2,3),定数!$A$6:$A$13,定数!$B$6:$B$13))</f>
        <v/>
      </c>
      <c r="N67" s="40"/>
      <c r="O67" s="8"/>
      <c r="P67" s="79"/>
      <c r="Q67" s="79"/>
      <c r="R67" s="80" t="str">
        <f>IF(P67="","",T67*M67*LOOKUP(RIGHT($D$2,3),定数!$A$6:$A$13,定数!$B$6:$B$13))</f>
        <v/>
      </c>
      <c r="S67" s="80"/>
      <c r="T67" s="81" t="str">
        <f t="shared" si="4"/>
        <v/>
      </c>
      <c r="U67" s="81"/>
      <c r="V67" t="str">
        <f t="shared" si="7"/>
        <v/>
      </c>
      <c r="W67" t="str">
        <f t="shared" si="2"/>
        <v/>
      </c>
      <c r="X67" s="41" t="str">
        <f t="shared" si="5"/>
        <v/>
      </c>
      <c r="Y67" s="42" t="str">
        <f t="shared" si="6"/>
        <v/>
      </c>
    </row>
    <row r="68" spans="2:25" x14ac:dyDescent="0.15">
      <c r="B68" s="40">
        <v>60</v>
      </c>
      <c r="C68" s="78" t="str">
        <f t="shared" si="0"/>
        <v/>
      </c>
      <c r="D68" s="78"/>
      <c r="E68" s="40"/>
      <c r="F68" s="8"/>
      <c r="G68" s="40"/>
      <c r="H68" s="79"/>
      <c r="I68" s="79"/>
      <c r="J68" s="40"/>
      <c r="K68" s="82" t="str">
        <f t="shared" si="3"/>
        <v/>
      </c>
      <c r="L68" s="83"/>
      <c r="M68" s="6" t="str">
        <f>IF(J68="","",(K68/J68)/LOOKUP(RIGHT($D$2,3),定数!$A$6:$A$13,定数!$B$6:$B$13))</f>
        <v/>
      </c>
      <c r="N68" s="40"/>
      <c r="O68" s="8"/>
      <c r="P68" s="79"/>
      <c r="Q68" s="79"/>
      <c r="R68" s="80" t="str">
        <f>IF(P68="","",T68*M68*LOOKUP(RIGHT($D$2,3),定数!$A$6:$A$13,定数!$B$6:$B$13))</f>
        <v/>
      </c>
      <c r="S68" s="80"/>
      <c r="T68" s="81" t="str">
        <f t="shared" si="4"/>
        <v/>
      </c>
      <c r="U68" s="81"/>
      <c r="V68" t="str">
        <f t="shared" si="7"/>
        <v/>
      </c>
      <c r="W68" t="str">
        <f t="shared" si="2"/>
        <v/>
      </c>
      <c r="X68" s="41" t="str">
        <f t="shared" si="5"/>
        <v/>
      </c>
      <c r="Y68" s="42" t="str">
        <f t="shared" si="6"/>
        <v/>
      </c>
    </row>
    <row r="69" spans="2:25" x14ac:dyDescent="0.15">
      <c r="B69" s="40">
        <v>61</v>
      </c>
      <c r="C69" s="78" t="str">
        <f t="shared" si="0"/>
        <v/>
      </c>
      <c r="D69" s="78"/>
      <c r="E69" s="40"/>
      <c r="F69" s="8"/>
      <c r="G69" s="40"/>
      <c r="H69" s="79"/>
      <c r="I69" s="79"/>
      <c r="J69" s="40"/>
      <c r="K69" s="82" t="str">
        <f t="shared" si="3"/>
        <v/>
      </c>
      <c r="L69" s="83"/>
      <c r="M69" s="6" t="str">
        <f>IF(J69="","",(K69/J69)/LOOKUP(RIGHT($D$2,3),定数!$A$6:$A$13,定数!$B$6:$B$13))</f>
        <v/>
      </c>
      <c r="N69" s="40"/>
      <c r="O69" s="8"/>
      <c r="P69" s="79"/>
      <c r="Q69" s="79"/>
      <c r="R69" s="80" t="str">
        <f>IF(P69="","",T69*M69*LOOKUP(RIGHT($D$2,3),定数!$A$6:$A$13,定数!$B$6:$B$13))</f>
        <v/>
      </c>
      <c r="S69" s="80"/>
      <c r="T69" s="81" t="str">
        <f t="shared" si="4"/>
        <v/>
      </c>
      <c r="U69" s="81"/>
      <c r="V69" t="str">
        <f t="shared" si="7"/>
        <v/>
      </c>
      <c r="W69" t="str">
        <f t="shared" si="2"/>
        <v/>
      </c>
      <c r="X69" s="41" t="str">
        <f t="shared" si="5"/>
        <v/>
      </c>
      <c r="Y69" s="42" t="str">
        <f t="shared" si="6"/>
        <v/>
      </c>
    </row>
    <row r="70" spans="2:25" x14ac:dyDescent="0.15">
      <c r="B70" s="40">
        <v>62</v>
      </c>
      <c r="C70" s="78" t="str">
        <f t="shared" si="0"/>
        <v/>
      </c>
      <c r="D70" s="78"/>
      <c r="E70" s="40"/>
      <c r="F70" s="8"/>
      <c r="G70" s="40"/>
      <c r="H70" s="79"/>
      <c r="I70" s="79"/>
      <c r="J70" s="40"/>
      <c r="K70" s="82" t="str">
        <f t="shared" si="3"/>
        <v/>
      </c>
      <c r="L70" s="83"/>
      <c r="M70" s="6" t="str">
        <f>IF(J70="","",(K70/J70)/LOOKUP(RIGHT($D$2,3),定数!$A$6:$A$13,定数!$B$6:$B$13))</f>
        <v/>
      </c>
      <c r="N70" s="40"/>
      <c r="O70" s="8"/>
      <c r="P70" s="79"/>
      <c r="Q70" s="79"/>
      <c r="R70" s="80" t="str">
        <f>IF(P70="","",T70*M70*LOOKUP(RIGHT($D$2,3),定数!$A$6:$A$13,定数!$B$6:$B$13))</f>
        <v/>
      </c>
      <c r="S70" s="80"/>
      <c r="T70" s="81" t="str">
        <f t="shared" si="4"/>
        <v/>
      </c>
      <c r="U70" s="81"/>
      <c r="V70" t="str">
        <f t="shared" si="7"/>
        <v/>
      </c>
      <c r="W70" t="str">
        <f t="shared" si="2"/>
        <v/>
      </c>
      <c r="X70" s="41" t="str">
        <f t="shared" si="5"/>
        <v/>
      </c>
      <c r="Y70" s="42" t="str">
        <f t="shared" si="6"/>
        <v/>
      </c>
    </row>
    <row r="71" spans="2:25" x14ac:dyDescent="0.15">
      <c r="B71" s="40">
        <v>63</v>
      </c>
      <c r="C71" s="78" t="str">
        <f t="shared" si="0"/>
        <v/>
      </c>
      <c r="D71" s="78"/>
      <c r="E71" s="40"/>
      <c r="F71" s="8"/>
      <c r="G71" s="40"/>
      <c r="H71" s="79"/>
      <c r="I71" s="79"/>
      <c r="J71" s="40"/>
      <c r="K71" s="82" t="str">
        <f t="shared" si="3"/>
        <v/>
      </c>
      <c r="L71" s="83"/>
      <c r="M71" s="6" t="str">
        <f>IF(J71="","",(K71/J71)/LOOKUP(RIGHT($D$2,3),定数!$A$6:$A$13,定数!$B$6:$B$13))</f>
        <v/>
      </c>
      <c r="N71" s="40"/>
      <c r="O71" s="8"/>
      <c r="P71" s="79"/>
      <c r="Q71" s="79"/>
      <c r="R71" s="80" t="str">
        <f>IF(P71="","",T71*M71*LOOKUP(RIGHT($D$2,3),定数!$A$6:$A$13,定数!$B$6:$B$13))</f>
        <v/>
      </c>
      <c r="S71" s="80"/>
      <c r="T71" s="81" t="str">
        <f t="shared" si="4"/>
        <v/>
      </c>
      <c r="U71" s="81"/>
      <c r="V71" t="str">
        <f t="shared" si="7"/>
        <v/>
      </c>
      <c r="W71" t="str">
        <f t="shared" si="2"/>
        <v/>
      </c>
      <c r="X71" s="41" t="str">
        <f t="shared" si="5"/>
        <v/>
      </c>
      <c r="Y71" s="42" t="str">
        <f t="shared" si="6"/>
        <v/>
      </c>
    </row>
    <row r="72" spans="2:25" x14ac:dyDescent="0.15">
      <c r="B72" s="40">
        <v>64</v>
      </c>
      <c r="C72" s="78" t="str">
        <f t="shared" si="0"/>
        <v/>
      </c>
      <c r="D72" s="78"/>
      <c r="E72" s="40"/>
      <c r="F72" s="8"/>
      <c r="G72" s="40"/>
      <c r="H72" s="79"/>
      <c r="I72" s="79"/>
      <c r="J72" s="40"/>
      <c r="K72" s="82" t="str">
        <f t="shared" si="3"/>
        <v/>
      </c>
      <c r="L72" s="83"/>
      <c r="M72" s="6" t="str">
        <f>IF(J72="","",(K72/J72)/LOOKUP(RIGHT($D$2,3),定数!$A$6:$A$13,定数!$B$6:$B$13))</f>
        <v/>
      </c>
      <c r="N72" s="40"/>
      <c r="O72" s="8"/>
      <c r="P72" s="79"/>
      <c r="Q72" s="79"/>
      <c r="R72" s="80" t="str">
        <f>IF(P72="","",T72*M72*LOOKUP(RIGHT($D$2,3),定数!$A$6:$A$13,定数!$B$6:$B$13))</f>
        <v/>
      </c>
      <c r="S72" s="80"/>
      <c r="T72" s="81" t="str">
        <f t="shared" si="4"/>
        <v/>
      </c>
      <c r="U72" s="81"/>
      <c r="V72" t="str">
        <f t="shared" si="7"/>
        <v/>
      </c>
      <c r="W72" t="str">
        <f t="shared" si="2"/>
        <v/>
      </c>
      <c r="X72" s="41" t="str">
        <f t="shared" si="5"/>
        <v/>
      </c>
      <c r="Y72" s="42" t="str">
        <f t="shared" si="6"/>
        <v/>
      </c>
    </row>
    <row r="73" spans="2:25" x14ac:dyDescent="0.15">
      <c r="B73" s="40">
        <v>65</v>
      </c>
      <c r="C73" s="78" t="str">
        <f t="shared" si="0"/>
        <v/>
      </c>
      <c r="D73" s="78"/>
      <c r="E73" s="40"/>
      <c r="F73" s="8"/>
      <c r="G73" s="40"/>
      <c r="H73" s="79"/>
      <c r="I73" s="79"/>
      <c r="J73" s="40"/>
      <c r="K73" s="82" t="str">
        <f t="shared" si="3"/>
        <v/>
      </c>
      <c r="L73" s="83"/>
      <c r="M73" s="6" t="str">
        <f>IF(J73="","",(K73/J73)/LOOKUP(RIGHT($D$2,3),定数!$A$6:$A$13,定数!$B$6:$B$13))</f>
        <v/>
      </c>
      <c r="N73" s="40"/>
      <c r="O73" s="8"/>
      <c r="P73" s="79"/>
      <c r="Q73" s="79"/>
      <c r="R73" s="80" t="str">
        <f>IF(P73="","",T73*M73*LOOKUP(RIGHT($D$2,3),定数!$A$6:$A$13,定数!$B$6:$B$13))</f>
        <v/>
      </c>
      <c r="S73" s="80"/>
      <c r="T73" s="81" t="str">
        <f t="shared" si="4"/>
        <v/>
      </c>
      <c r="U73" s="81"/>
      <c r="V73" t="str">
        <f t="shared" si="7"/>
        <v/>
      </c>
      <c r="W73" t="str">
        <f t="shared" si="2"/>
        <v/>
      </c>
      <c r="X73" s="41" t="str">
        <f t="shared" si="5"/>
        <v/>
      </c>
      <c r="Y73" s="42" t="str">
        <f t="shared" si="6"/>
        <v/>
      </c>
    </row>
    <row r="74" spans="2:25" x14ac:dyDescent="0.15">
      <c r="B74" s="40">
        <v>66</v>
      </c>
      <c r="C74" s="78" t="str">
        <f t="shared" ref="C74:C108" si="8">IF(R73="","",C73+R73)</f>
        <v/>
      </c>
      <c r="D74" s="78"/>
      <c r="E74" s="40"/>
      <c r="F74" s="8"/>
      <c r="G74" s="40"/>
      <c r="H74" s="79"/>
      <c r="I74" s="79"/>
      <c r="J74" s="40"/>
      <c r="K74" s="82" t="str">
        <f t="shared" si="3"/>
        <v/>
      </c>
      <c r="L74" s="83"/>
      <c r="M74" s="6" t="str">
        <f>IF(J74="","",(K74/J74)/LOOKUP(RIGHT($D$2,3),定数!$A$6:$A$13,定数!$B$6:$B$13))</f>
        <v/>
      </c>
      <c r="N74" s="40"/>
      <c r="O74" s="8"/>
      <c r="P74" s="79"/>
      <c r="Q74" s="79"/>
      <c r="R74" s="80" t="str">
        <f>IF(P74="","",T74*M74*LOOKUP(RIGHT($D$2,3),定数!$A$6:$A$13,定数!$B$6:$B$13))</f>
        <v/>
      </c>
      <c r="S74" s="80"/>
      <c r="T74" s="81" t="str">
        <f t="shared" si="4"/>
        <v/>
      </c>
      <c r="U74" s="81"/>
      <c r="V74" t="str">
        <f t="shared" si="7"/>
        <v/>
      </c>
      <c r="W74" t="str">
        <f t="shared" si="7"/>
        <v/>
      </c>
      <c r="X74" s="41" t="str">
        <f t="shared" si="5"/>
        <v/>
      </c>
      <c r="Y74" s="42" t="str">
        <f t="shared" si="6"/>
        <v/>
      </c>
    </row>
    <row r="75" spans="2:25" x14ac:dyDescent="0.15">
      <c r="B75" s="40">
        <v>67</v>
      </c>
      <c r="C75" s="78" t="str">
        <f t="shared" si="8"/>
        <v/>
      </c>
      <c r="D75" s="78"/>
      <c r="E75" s="40"/>
      <c r="F75" s="8"/>
      <c r="G75" s="40"/>
      <c r="H75" s="79"/>
      <c r="I75" s="79"/>
      <c r="J75" s="40"/>
      <c r="K75" s="82" t="str">
        <f t="shared" ref="K75:K108" si="9">IF(J75="","",C75*0.03)</f>
        <v/>
      </c>
      <c r="L75" s="83"/>
      <c r="M75" s="6" t="str">
        <f>IF(J75="","",(K75/J75)/LOOKUP(RIGHT($D$2,3),定数!$A$6:$A$13,定数!$B$6:$B$13))</f>
        <v/>
      </c>
      <c r="N75" s="40"/>
      <c r="O75" s="8"/>
      <c r="P75" s="79"/>
      <c r="Q75" s="79"/>
      <c r="R75" s="80" t="str">
        <f>IF(P75="","",T75*M75*LOOKUP(RIGHT($D$2,3),定数!$A$6:$A$13,定数!$B$6:$B$13))</f>
        <v/>
      </c>
      <c r="S75" s="80"/>
      <c r="T75" s="81" t="str">
        <f t="shared" si="4"/>
        <v/>
      </c>
      <c r="U75" s="81"/>
      <c r="V75" t="str">
        <f t="shared" ref="V75:W90" si="10">IF(S75&lt;&gt;"",IF(S75&lt;0,1+V74,0),"")</f>
        <v/>
      </c>
      <c r="W75" t="str">
        <f t="shared" si="10"/>
        <v/>
      </c>
      <c r="X75" s="41" t="str">
        <f t="shared" si="5"/>
        <v/>
      </c>
      <c r="Y75" s="42" t="str">
        <f t="shared" si="6"/>
        <v/>
      </c>
    </row>
    <row r="76" spans="2:25" x14ac:dyDescent="0.15">
      <c r="B76" s="40">
        <v>68</v>
      </c>
      <c r="C76" s="78" t="str">
        <f t="shared" si="8"/>
        <v/>
      </c>
      <c r="D76" s="78"/>
      <c r="E76" s="40"/>
      <c r="F76" s="8"/>
      <c r="G76" s="40"/>
      <c r="H76" s="79"/>
      <c r="I76" s="79"/>
      <c r="J76" s="40"/>
      <c r="K76" s="82" t="str">
        <f t="shared" si="9"/>
        <v/>
      </c>
      <c r="L76" s="83"/>
      <c r="M76" s="6" t="str">
        <f>IF(J76="","",(K76/J76)/LOOKUP(RIGHT($D$2,3),定数!$A$6:$A$13,定数!$B$6:$B$13))</f>
        <v/>
      </c>
      <c r="N76" s="40"/>
      <c r="O76" s="8"/>
      <c r="P76" s="79"/>
      <c r="Q76" s="79"/>
      <c r="R76" s="80" t="str">
        <f>IF(P76="","",T76*M76*LOOKUP(RIGHT($D$2,3),定数!$A$6:$A$13,定数!$B$6:$B$13))</f>
        <v/>
      </c>
      <c r="S76" s="80"/>
      <c r="T76" s="81" t="str">
        <f t="shared" ref="T76:T108" si="11">IF(P76="","",IF(G76="買",(P76-H76),(H76-P76))*IF(RIGHT($D$2,3)="JPY",100,10000))</f>
        <v/>
      </c>
      <c r="U76" s="81"/>
      <c r="V76" t="str">
        <f t="shared" si="10"/>
        <v/>
      </c>
      <c r="W76" t="str">
        <f t="shared" si="10"/>
        <v/>
      </c>
      <c r="X76" s="41" t="str">
        <f t="shared" ref="X76:X108" si="12">IF(C76&lt;&gt;"",MAX(X75,C76),"")</f>
        <v/>
      </c>
      <c r="Y76" s="42" t="str">
        <f t="shared" ref="Y76:Y108" si="13">IF(X76&lt;&gt;"",1-(C76/X76),"")</f>
        <v/>
      </c>
    </row>
    <row r="77" spans="2:25" x14ac:dyDescent="0.15">
      <c r="B77" s="40">
        <v>69</v>
      </c>
      <c r="C77" s="78" t="str">
        <f t="shared" si="8"/>
        <v/>
      </c>
      <c r="D77" s="78"/>
      <c r="E77" s="40"/>
      <c r="F77" s="8"/>
      <c r="G77" s="40"/>
      <c r="H77" s="79"/>
      <c r="I77" s="79"/>
      <c r="J77" s="40"/>
      <c r="K77" s="82" t="str">
        <f t="shared" si="9"/>
        <v/>
      </c>
      <c r="L77" s="83"/>
      <c r="M77" s="6" t="str">
        <f>IF(J77="","",(K77/J77)/LOOKUP(RIGHT($D$2,3),定数!$A$6:$A$13,定数!$B$6:$B$13))</f>
        <v/>
      </c>
      <c r="N77" s="40"/>
      <c r="O77" s="8"/>
      <c r="P77" s="79"/>
      <c r="Q77" s="79"/>
      <c r="R77" s="80" t="str">
        <f>IF(P77="","",T77*M77*LOOKUP(RIGHT($D$2,3),定数!$A$6:$A$13,定数!$B$6:$B$13))</f>
        <v/>
      </c>
      <c r="S77" s="80"/>
      <c r="T77" s="81" t="str">
        <f t="shared" si="11"/>
        <v/>
      </c>
      <c r="U77" s="81"/>
      <c r="V77" t="str">
        <f t="shared" si="10"/>
        <v/>
      </c>
      <c r="W77" t="str">
        <f t="shared" si="10"/>
        <v/>
      </c>
      <c r="X77" s="41" t="str">
        <f t="shared" si="12"/>
        <v/>
      </c>
      <c r="Y77" s="42" t="str">
        <f t="shared" si="13"/>
        <v/>
      </c>
    </row>
    <row r="78" spans="2:25" x14ac:dyDescent="0.15">
      <c r="B78" s="40">
        <v>70</v>
      </c>
      <c r="C78" s="78" t="str">
        <f t="shared" si="8"/>
        <v/>
      </c>
      <c r="D78" s="78"/>
      <c r="E78" s="40"/>
      <c r="F78" s="8"/>
      <c r="G78" s="40"/>
      <c r="H78" s="79"/>
      <c r="I78" s="79"/>
      <c r="J78" s="40"/>
      <c r="K78" s="82" t="str">
        <f t="shared" si="9"/>
        <v/>
      </c>
      <c r="L78" s="83"/>
      <c r="M78" s="6" t="str">
        <f>IF(J78="","",(K78/J78)/LOOKUP(RIGHT($D$2,3),定数!$A$6:$A$13,定数!$B$6:$B$13))</f>
        <v/>
      </c>
      <c r="N78" s="40"/>
      <c r="O78" s="8"/>
      <c r="P78" s="79"/>
      <c r="Q78" s="79"/>
      <c r="R78" s="80" t="str">
        <f>IF(P78="","",T78*M78*LOOKUP(RIGHT($D$2,3),定数!$A$6:$A$13,定数!$B$6:$B$13))</f>
        <v/>
      </c>
      <c r="S78" s="80"/>
      <c r="T78" s="81" t="str">
        <f t="shared" si="11"/>
        <v/>
      </c>
      <c r="U78" s="81"/>
      <c r="V78" t="str">
        <f t="shared" si="10"/>
        <v/>
      </c>
      <c r="W78" t="str">
        <f t="shared" si="10"/>
        <v/>
      </c>
      <c r="X78" s="41" t="str">
        <f t="shared" si="12"/>
        <v/>
      </c>
      <c r="Y78" s="42" t="str">
        <f t="shared" si="13"/>
        <v/>
      </c>
    </row>
    <row r="79" spans="2:25" x14ac:dyDescent="0.15">
      <c r="B79" s="40">
        <v>71</v>
      </c>
      <c r="C79" s="78" t="str">
        <f t="shared" si="8"/>
        <v/>
      </c>
      <c r="D79" s="78"/>
      <c r="E79" s="40"/>
      <c r="F79" s="8"/>
      <c r="G79" s="40"/>
      <c r="H79" s="79"/>
      <c r="I79" s="79"/>
      <c r="J79" s="40"/>
      <c r="K79" s="82" t="str">
        <f t="shared" si="9"/>
        <v/>
      </c>
      <c r="L79" s="83"/>
      <c r="M79" s="6" t="str">
        <f>IF(J79="","",(K79/J79)/LOOKUP(RIGHT($D$2,3),定数!$A$6:$A$13,定数!$B$6:$B$13))</f>
        <v/>
      </c>
      <c r="N79" s="40"/>
      <c r="O79" s="8"/>
      <c r="P79" s="79"/>
      <c r="Q79" s="79"/>
      <c r="R79" s="80" t="str">
        <f>IF(P79="","",T79*M79*LOOKUP(RIGHT($D$2,3),定数!$A$6:$A$13,定数!$B$6:$B$13))</f>
        <v/>
      </c>
      <c r="S79" s="80"/>
      <c r="T79" s="81" t="str">
        <f t="shared" si="11"/>
        <v/>
      </c>
      <c r="U79" s="81"/>
      <c r="V79" t="str">
        <f t="shared" si="10"/>
        <v/>
      </c>
      <c r="W79" t="str">
        <f t="shared" si="10"/>
        <v/>
      </c>
      <c r="X79" s="41" t="str">
        <f t="shared" si="12"/>
        <v/>
      </c>
      <c r="Y79" s="42" t="str">
        <f t="shared" si="13"/>
        <v/>
      </c>
    </row>
    <row r="80" spans="2:25" x14ac:dyDescent="0.15">
      <c r="B80" s="40">
        <v>72</v>
      </c>
      <c r="C80" s="78" t="str">
        <f t="shared" si="8"/>
        <v/>
      </c>
      <c r="D80" s="78"/>
      <c r="E80" s="40"/>
      <c r="F80" s="8"/>
      <c r="G80" s="40"/>
      <c r="H80" s="79"/>
      <c r="I80" s="79"/>
      <c r="J80" s="40"/>
      <c r="K80" s="82" t="str">
        <f t="shared" si="9"/>
        <v/>
      </c>
      <c r="L80" s="83"/>
      <c r="M80" s="6" t="str">
        <f>IF(J80="","",(K80/J80)/LOOKUP(RIGHT($D$2,3),定数!$A$6:$A$13,定数!$B$6:$B$13))</f>
        <v/>
      </c>
      <c r="N80" s="40"/>
      <c r="O80" s="8"/>
      <c r="P80" s="79"/>
      <c r="Q80" s="79"/>
      <c r="R80" s="80" t="str">
        <f>IF(P80="","",T80*M80*LOOKUP(RIGHT($D$2,3),定数!$A$6:$A$13,定数!$B$6:$B$13))</f>
        <v/>
      </c>
      <c r="S80" s="80"/>
      <c r="T80" s="81" t="str">
        <f t="shared" si="11"/>
        <v/>
      </c>
      <c r="U80" s="81"/>
      <c r="V80" t="str">
        <f t="shared" si="10"/>
        <v/>
      </c>
      <c r="W80" t="str">
        <f t="shared" si="10"/>
        <v/>
      </c>
      <c r="X80" s="41" t="str">
        <f t="shared" si="12"/>
        <v/>
      </c>
      <c r="Y80" s="42" t="str">
        <f t="shared" si="13"/>
        <v/>
      </c>
    </row>
    <row r="81" spans="2:25" x14ac:dyDescent="0.15">
      <c r="B81" s="40">
        <v>73</v>
      </c>
      <c r="C81" s="78" t="str">
        <f t="shared" si="8"/>
        <v/>
      </c>
      <c r="D81" s="78"/>
      <c r="E81" s="40"/>
      <c r="F81" s="8"/>
      <c r="G81" s="40"/>
      <c r="H81" s="79"/>
      <c r="I81" s="79"/>
      <c r="J81" s="40"/>
      <c r="K81" s="82" t="str">
        <f t="shared" si="9"/>
        <v/>
      </c>
      <c r="L81" s="83"/>
      <c r="M81" s="6" t="str">
        <f>IF(J81="","",(K81/J81)/LOOKUP(RIGHT($D$2,3),定数!$A$6:$A$13,定数!$B$6:$B$13))</f>
        <v/>
      </c>
      <c r="N81" s="40"/>
      <c r="O81" s="8"/>
      <c r="P81" s="79"/>
      <c r="Q81" s="79"/>
      <c r="R81" s="80" t="str">
        <f>IF(P81="","",T81*M81*LOOKUP(RIGHT($D$2,3),定数!$A$6:$A$13,定数!$B$6:$B$13))</f>
        <v/>
      </c>
      <c r="S81" s="80"/>
      <c r="T81" s="81" t="str">
        <f t="shared" si="11"/>
        <v/>
      </c>
      <c r="U81" s="81"/>
      <c r="V81" t="str">
        <f t="shared" si="10"/>
        <v/>
      </c>
      <c r="W81" t="str">
        <f t="shared" si="10"/>
        <v/>
      </c>
      <c r="X81" s="41" t="str">
        <f t="shared" si="12"/>
        <v/>
      </c>
      <c r="Y81" s="42" t="str">
        <f t="shared" si="13"/>
        <v/>
      </c>
    </row>
    <row r="82" spans="2:25" x14ac:dyDescent="0.15">
      <c r="B82" s="40">
        <v>74</v>
      </c>
      <c r="C82" s="78" t="str">
        <f t="shared" si="8"/>
        <v/>
      </c>
      <c r="D82" s="78"/>
      <c r="E82" s="40"/>
      <c r="F82" s="8"/>
      <c r="G82" s="40"/>
      <c r="H82" s="79"/>
      <c r="I82" s="79"/>
      <c r="J82" s="40"/>
      <c r="K82" s="82" t="str">
        <f t="shared" si="9"/>
        <v/>
      </c>
      <c r="L82" s="83"/>
      <c r="M82" s="6" t="str">
        <f>IF(J82="","",(K82/J82)/LOOKUP(RIGHT($D$2,3),定数!$A$6:$A$13,定数!$B$6:$B$13))</f>
        <v/>
      </c>
      <c r="N82" s="40"/>
      <c r="O82" s="8"/>
      <c r="P82" s="79"/>
      <c r="Q82" s="79"/>
      <c r="R82" s="80" t="str">
        <f>IF(P82="","",T82*M82*LOOKUP(RIGHT($D$2,3),定数!$A$6:$A$13,定数!$B$6:$B$13))</f>
        <v/>
      </c>
      <c r="S82" s="80"/>
      <c r="T82" s="81" t="str">
        <f t="shared" si="11"/>
        <v/>
      </c>
      <c r="U82" s="81"/>
      <c r="V82" t="str">
        <f t="shared" si="10"/>
        <v/>
      </c>
      <c r="W82" t="str">
        <f t="shared" si="10"/>
        <v/>
      </c>
      <c r="X82" s="41" t="str">
        <f t="shared" si="12"/>
        <v/>
      </c>
      <c r="Y82" s="42" t="str">
        <f t="shared" si="13"/>
        <v/>
      </c>
    </row>
    <row r="83" spans="2:25" x14ac:dyDescent="0.15">
      <c r="B83" s="40">
        <v>75</v>
      </c>
      <c r="C83" s="78" t="str">
        <f t="shared" si="8"/>
        <v/>
      </c>
      <c r="D83" s="78"/>
      <c r="E83" s="40"/>
      <c r="F83" s="8"/>
      <c r="G83" s="40"/>
      <c r="H83" s="79"/>
      <c r="I83" s="79"/>
      <c r="J83" s="40"/>
      <c r="K83" s="82" t="str">
        <f t="shared" si="9"/>
        <v/>
      </c>
      <c r="L83" s="83"/>
      <c r="M83" s="6" t="str">
        <f>IF(J83="","",(K83/J83)/LOOKUP(RIGHT($D$2,3),定数!$A$6:$A$13,定数!$B$6:$B$13))</f>
        <v/>
      </c>
      <c r="N83" s="40"/>
      <c r="O83" s="8"/>
      <c r="P83" s="79"/>
      <c r="Q83" s="79"/>
      <c r="R83" s="80" t="str">
        <f>IF(P83="","",T83*M83*LOOKUP(RIGHT($D$2,3),定数!$A$6:$A$13,定数!$B$6:$B$13))</f>
        <v/>
      </c>
      <c r="S83" s="80"/>
      <c r="T83" s="81" t="str">
        <f t="shared" si="11"/>
        <v/>
      </c>
      <c r="U83" s="81"/>
      <c r="V83" t="str">
        <f t="shared" si="10"/>
        <v/>
      </c>
      <c r="W83" t="str">
        <f t="shared" si="10"/>
        <v/>
      </c>
      <c r="X83" s="41" t="str">
        <f t="shared" si="12"/>
        <v/>
      </c>
      <c r="Y83" s="42" t="str">
        <f t="shared" si="13"/>
        <v/>
      </c>
    </row>
    <row r="84" spans="2:25" x14ac:dyDescent="0.15">
      <c r="B84" s="40">
        <v>76</v>
      </c>
      <c r="C84" s="78" t="str">
        <f t="shared" si="8"/>
        <v/>
      </c>
      <c r="D84" s="78"/>
      <c r="E84" s="40"/>
      <c r="F84" s="8"/>
      <c r="G84" s="40"/>
      <c r="H84" s="79"/>
      <c r="I84" s="79"/>
      <c r="J84" s="40"/>
      <c r="K84" s="82" t="str">
        <f t="shared" si="9"/>
        <v/>
      </c>
      <c r="L84" s="83"/>
      <c r="M84" s="6" t="str">
        <f>IF(J84="","",(K84/J84)/LOOKUP(RIGHT($D$2,3),定数!$A$6:$A$13,定数!$B$6:$B$13))</f>
        <v/>
      </c>
      <c r="N84" s="40"/>
      <c r="O84" s="8"/>
      <c r="P84" s="79"/>
      <c r="Q84" s="79"/>
      <c r="R84" s="80" t="str">
        <f>IF(P84="","",T84*M84*LOOKUP(RIGHT($D$2,3),定数!$A$6:$A$13,定数!$B$6:$B$13))</f>
        <v/>
      </c>
      <c r="S84" s="80"/>
      <c r="T84" s="81" t="str">
        <f t="shared" si="11"/>
        <v/>
      </c>
      <c r="U84" s="81"/>
      <c r="V84" t="str">
        <f t="shared" si="10"/>
        <v/>
      </c>
      <c r="W84" t="str">
        <f t="shared" si="10"/>
        <v/>
      </c>
      <c r="X84" s="41" t="str">
        <f t="shared" si="12"/>
        <v/>
      </c>
      <c r="Y84" s="42" t="str">
        <f t="shared" si="13"/>
        <v/>
      </c>
    </row>
    <row r="85" spans="2:25" x14ac:dyDescent="0.15">
      <c r="B85" s="40">
        <v>77</v>
      </c>
      <c r="C85" s="78" t="str">
        <f t="shared" si="8"/>
        <v/>
      </c>
      <c r="D85" s="78"/>
      <c r="E85" s="40"/>
      <c r="F85" s="8"/>
      <c r="G85" s="40"/>
      <c r="H85" s="79"/>
      <c r="I85" s="79"/>
      <c r="J85" s="40"/>
      <c r="K85" s="82" t="str">
        <f t="shared" si="9"/>
        <v/>
      </c>
      <c r="L85" s="83"/>
      <c r="M85" s="6" t="str">
        <f>IF(J85="","",(K85/J85)/LOOKUP(RIGHT($D$2,3),定数!$A$6:$A$13,定数!$B$6:$B$13))</f>
        <v/>
      </c>
      <c r="N85" s="40"/>
      <c r="O85" s="8"/>
      <c r="P85" s="79"/>
      <c r="Q85" s="79"/>
      <c r="R85" s="80" t="str">
        <f>IF(P85="","",T85*M85*LOOKUP(RIGHT($D$2,3),定数!$A$6:$A$13,定数!$B$6:$B$13))</f>
        <v/>
      </c>
      <c r="S85" s="80"/>
      <c r="T85" s="81" t="str">
        <f t="shared" si="11"/>
        <v/>
      </c>
      <c r="U85" s="81"/>
      <c r="V85" t="str">
        <f t="shared" si="10"/>
        <v/>
      </c>
      <c r="W85" t="str">
        <f t="shared" si="10"/>
        <v/>
      </c>
      <c r="X85" s="41" t="str">
        <f t="shared" si="12"/>
        <v/>
      </c>
      <c r="Y85" s="42" t="str">
        <f t="shared" si="13"/>
        <v/>
      </c>
    </row>
    <row r="86" spans="2:25" x14ac:dyDescent="0.15">
      <c r="B86" s="40">
        <v>78</v>
      </c>
      <c r="C86" s="78" t="str">
        <f t="shared" si="8"/>
        <v/>
      </c>
      <c r="D86" s="78"/>
      <c r="E86" s="40"/>
      <c r="F86" s="8"/>
      <c r="G86" s="40"/>
      <c r="H86" s="79"/>
      <c r="I86" s="79"/>
      <c r="J86" s="40"/>
      <c r="K86" s="82" t="str">
        <f t="shared" si="9"/>
        <v/>
      </c>
      <c r="L86" s="83"/>
      <c r="M86" s="6" t="str">
        <f>IF(J86="","",(K86/J86)/LOOKUP(RIGHT($D$2,3),定数!$A$6:$A$13,定数!$B$6:$B$13))</f>
        <v/>
      </c>
      <c r="N86" s="40"/>
      <c r="O86" s="8"/>
      <c r="P86" s="79"/>
      <c r="Q86" s="79"/>
      <c r="R86" s="80" t="str">
        <f>IF(P86="","",T86*M86*LOOKUP(RIGHT($D$2,3),定数!$A$6:$A$13,定数!$B$6:$B$13))</f>
        <v/>
      </c>
      <c r="S86" s="80"/>
      <c r="T86" s="81" t="str">
        <f t="shared" si="11"/>
        <v/>
      </c>
      <c r="U86" s="81"/>
      <c r="V86" t="str">
        <f t="shared" si="10"/>
        <v/>
      </c>
      <c r="W86" t="str">
        <f t="shared" si="10"/>
        <v/>
      </c>
      <c r="X86" s="41" t="str">
        <f t="shared" si="12"/>
        <v/>
      </c>
      <c r="Y86" s="42" t="str">
        <f t="shared" si="13"/>
        <v/>
      </c>
    </row>
    <row r="87" spans="2:25" x14ac:dyDescent="0.15">
      <c r="B87" s="40">
        <v>79</v>
      </c>
      <c r="C87" s="78" t="str">
        <f t="shared" si="8"/>
        <v/>
      </c>
      <c r="D87" s="78"/>
      <c r="E87" s="40"/>
      <c r="F87" s="8"/>
      <c r="G87" s="40"/>
      <c r="H87" s="79"/>
      <c r="I87" s="79"/>
      <c r="J87" s="40"/>
      <c r="K87" s="82" t="str">
        <f t="shared" si="9"/>
        <v/>
      </c>
      <c r="L87" s="83"/>
      <c r="M87" s="6" t="str">
        <f>IF(J87="","",(K87/J87)/LOOKUP(RIGHT($D$2,3),定数!$A$6:$A$13,定数!$B$6:$B$13))</f>
        <v/>
      </c>
      <c r="N87" s="40"/>
      <c r="O87" s="8"/>
      <c r="P87" s="79"/>
      <c r="Q87" s="79"/>
      <c r="R87" s="80" t="str">
        <f>IF(P87="","",T87*M87*LOOKUP(RIGHT($D$2,3),定数!$A$6:$A$13,定数!$B$6:$B$13))</f>
        <v/>
      </c>
      <c r="S87" s="80"/>
      <c r="T87" s="81" t="str">
        <f t="shared" si="11"/>
        <v/>
      </c>
      <c r="U87" s="81"/>
      <c r="V87" t="str">
        <f t="shared" si="10"/>
        <v/>
      </c>
      <c r="W87" t="str">
        <f t="shared" si="10"/>
        <v/>
      </c>
      <c r="X87" s="41" t="str">
        <f t="shared" si="12"/>
        <v/>
      </c>
      <c r="Y87" s="42" t="str">
        <f t="shared" si="13"/>
        <v/>
      </c>
    </row>
    <row r="88" spans="2:25" x14ac:dyDescent="0.15">
      <c r="B88" s="40">
        <v>80</v>
      </c>
      <c r="C88" s="78" t="str">
        <f t="shared" si="8"/>
        <v/>
      </c>
      <c r="D88" s="78"/>
      <c r="E88" s="40"/>
      <c r="F88" s="8"/>
      <c r="G88" s="40"/>
      <c r="H88" s="79"/>
      <c r="I88" s="79"/>
      <c r="J88" s="40"/>
      <c r="K88" s="82" t="str">
        <f t="shared" si="9"/>
        <v/>
      </c>
      <c r="L88" s="83"/>
      <c r="M88" s="6" t="str">
        <f>IF(J88="","",(K88/J88)/LOOKUP(RIGHT($D$2,3),定数!$A$6:$A$13,定数!$B$6:$B$13))</f>
        <v/>
      </c>
      <c r="N88" s="40"/>
      <c r="O88" s="8"/>
      <c r="P88" s="79"/>
      <c r="Q88" s="79"/>
      <c r="R88" s="80" t="str">
        <f>IF(P88="","",T88*M88*LOOKUP(RIGHT($D$2,3),定数!$A$6:$A$13,定数!$B$6:$B$13))</f>
        <v/>
      </c>
      <c r="S88" s="80"/>
      <c r="T88" s="81" t="str">
        <f t="shared" si="11"/>
        <v/>
      </c>
      <c r="U88" s="81"/>
      <c r="V88" t="str">
        <f t="shared" si="10"/>
        <v/>
      </c>
      <c r="W88" t="str">
        <f t="shared" si="10"/>
        <v/>
      </c>
      <c r="X88" s="41" t="str">
        <f t="shared" si="12"/>
        <v/>
      </c>
      <c r="Y88" s="42" t="str">
        <f t="shared" si="13"/>
        <v/>
      </c>
    </row>
    <row r="89" spans="2:25" x14ac:dyDescent="0.15">
      <c r="B89" s="40">
        <v>81</v>
      </c>
      <c r="C89" s="78" t="str">
        <f t="shared" si="8"/>
        <v/>
      </c>
      <c r="D89" s="78"/>
      <c r="E89" s="40"/>
      <c r="F89" s="8"/>
      <c r="G89" s="40"/>
      <c r="H89" s="79"/>
      <c r="I89" s="79"/>
      <c r="J89" s="40"/>
      <c r="K89" s="82" t="str">
        <f t="shared" si="9"/>
        <v/>
      </c>
      <c r="L89" s="83"/>
      <c r="M89" s="6" t="str">
        <f>IF(J89="","",(K89/J89)/LOOKUP(RIGHT($D$2,3),定数!$A$6:$A$13,定数!$B$6:$B$13))</f>
        <v/>
      </c>
      <c r="N89" s="40"/>
      <c r="O89" s="8"/>
      <c r="P89" s="79"/>
      <c r="Q89" s="79"/>
      <c r="R89" s="80" t="str">
        <f>IF(P89="","",T89*M89*LOOKUP(RIGHT($D$2,3),定数!$A$6:$A$13,定数!$B$6:$B$13))</f>
        <v/>
      </c>
      <c r="S89" s="80"/>
      <c r="T89" s="81" t="str">
        <f t="shared" si="11"/>
        <v/>
      </c>
      <c r="U89" s="81"/>
      <c r="V89" t="str">
        <f t="shared" si="10"/>
        <v/>
      </c>
      <c r="W89" t="str">
        <f t="shared" si="10"/>
        <v/>
      </c>
      <c r="X89" s="41" t="str">
        <f t="shared" si="12"/>
        <v/>
      </c>
      <c r="Y89" s="42" t="str">
        <f t="shared" si="13"/>
        <v/>
      </c>
    </row>
    <row r="90" spans="2:25" x14ac:dyDescent="0.15">
      <c r="B90" s="40">
        <v>82</v>
      </c>
      <c r="C90" s="78" t="str">
        <f t="shared" si="8"/>
        <v/>
      </c>
      <c r="D90" s="78"/>
      <c r="E90" s="40"/>
      <c r="F90" s="8"/>
      <c r="G90" s="40"/>
      <c r="H90" s="79"/>
      <c r="I90" s="79"/>
      <c r="J90" s="40"/>
      <c r="K90" s="82" t="str">
        <f t="shared" si="9"/>
        <v/>
      </c>
      <c r="L90" s="83"/>
      <c r="M90" s="6" t="str">
        <f>IF(J90="","",(K90/J90)/LOOKUP(RIGHT($D$2,3),定数!$A$6:$A$13,定数!$B$6:$B$13))</f>
        <v/>
      </c>
      <c r="N90" s="40"/>
      <c r="O90" s="8"/>
      <c r="P90" s="79"/>
      <c r="Q90" s="79"/>
      <c r="R90" s="80" t="str">
        <f>IF(P90="","",T90*M90*LOOKUP(RIGHT($D$2,3),定数!$A$6:$A$13,定数!$B$6:$B$13))</f>
        <v/>
      </c>
      <c r="S90" s="80"/>
      <c r="T90" s="81" t="str">
        <f t="shared" si="11"/>
        <v/>
      </c>
      <c r="U90" s="81"/>
      <c r="V90" t="str">
        <f t="shared" si="10"/>
        <v/>
      </c>
      <c r="W90" t="str">
        <f t="shared" si="10"/>
        <v/>
      </c>
      <c r="X90" s="41" t="str">
        <f t="shared" si="12"/>
        <v/>
      </c>
      <c r="Y90" s="42" t="str">
        <f t="shared" si="13"/>
        <v/>
      </c>
    </row>
    <row r="91" spans="2:25" x14ac:dyDescent="0.15">
      <c r="B91" s="40">
        <v>83</v>
      </c>
      <c r="C91" s="78" t="str">
        <f t="shared" si="8"/>
        <v/>
      </c>
      <c r="D91" s="78"/>
      <c r="E91" s="40"/>
      <c r="F91" s="8"/>
      <c r="G91" s="40"/>
      <c r="H91" s="79"/>
      <c r="I91" s="79"/>
      <c r="J91" s="40"/>
      <c r="K91" s="82" t="str">
        <f t="shared" si="9"/>
        <v/>
      </c>
      <c r="L91" s="83"/>
      <c r="M91" s="6" t="str">
        <f>IF(J91="","",(K91/J91)/LOOKUP(RIGHT($D$2,3),定数!$A$6:$A$13,定数!$B$6:$B$13))</f>
        <v/>
      </c>
      <c r="N91" s="40"/>
      <c r="O91" s="8"/>
      <c r="P91" s="79"/>
      <c r="Q91" s="79"/>
      <c r="R91" s="80" t="str">
        <f>IF(P91="","",T91*M91*LOOKUP(RIGHT($D$2,3),定数!$A$6:$A$13,定数!$B$6:$B$13))</f>
        <v/>
      </c>
      <c r="S91" s="80"/>
      <c r="T91" s="81" t="str">
        <f t="shared" si="11"/>
        <v/>
      </c>
      <c r="U91" s="81"/>
      <c r="V91" t="str">
        <f t="shared" ref="V91:W106" si="14">IF(S91&lt;&gt;"",IF(S91&lt;0,1+V90,0),"")</f>
        <v/>
      </c>
      <c r="W91" t="str">
        <f t="shared" si="14"/>
        <v/>
      </c>
      <c r="X91" s="41" t="str">
        <f t="shared" si="12"/>
        <v/>
      </c>
      <c r="Y91" s="42" t="str">
        <f t="shared" si="13"/>
        <v/>
      </c>
    </row>
    <row r="92" spans="2:25" x14ac:dyDescent="0.15">
      <c r="B92" s="40">
        <v>84</v>
      </c>
      <c r="C92" s="78" t="str">
        <f t="shared" si="8"/>
        <v/>
      </c>
      <c r="D92" s="78"/>
      <c r="E92" s="40"/>
      <c r="F92" s="8"/>
      <c r="G92" s="40"/>
      <c r="H92" s="79"/>
      <c r="I92" s="79"/>
      <c r="J92" s="40"/>
      <c r="K92" s="82" t="str">
        <f t="shared" si="9"/>
        <v/>
      </c>
      <c r="L92" s="83"/>
      <c r="M92" s="6" t="str">
        <f>IF(J92="","",(K92/J92)/LOOKUP(RIGHT($D$2,3),定数!$A$6:$A$13,定数!$B$6:$B$13))</f>
        <v/>
      </c>
      <c r="N92" s="40"/>
      <c r="O92" s="8"/>
      <c r="P92" s="79"/>
      <c r="Q92" s="79"/>
      <c r="R92" s="80" t="str">
        <f>IF(P92="","",T92*M92*LOOKUP(RIGHT($D$2,3),定数!$A$6:$A$13,定数!$B$6:$B$13))</f>
        <v/>
      </c>
      <c r="S92" s="80"/>
      <c r="T92" s="81" t="str">
        <f t="shared" si="11"/>
        <v/>
      </c>
      <c r="U92" s="81"/>
      <c r="V92" t="str">
        <f t="shared" si="14"/>
        <v/>
      </c>
      <c r="W92" t="str">
        <f t="shared" si="14"/>
        <v/>
      </c>
      <c r="X92" s="41" t="str">
        <f t="shared" si="12"/>
        <v/>
      </c>
      <c r="Y92" s="42" t="str">
        <f t="shared" si="13"/>
        <v/>
      </c>
    </row>
    <row r="93" spans="2:25" x14ac:dyDescent="0.15">
      <c r="B93" s="40">
        <v>85</v>
      </c>
      <c r="C93" s="78" t="str">
        <f t="shared" si="8"/>
        <v/>
      </c>
      <c r="D93" s="78"/>
      <c r="E93" s="40"/>
      <c r="F93" s="8"/>
      <c r="G93" s="40"/>
      <c r="H93" s="79"/>
      <c r="I93" s="79"/>
      <c r="J93" s="40"/>
      <c r="K93" s="82" t="str">
        <f t="shared" si="9"/>
        <v/>
      </c>
      <c r="L93" s="83"/>
      <c r="M93" s="6" t="str">
        <f>IF(J93="","",(K93/J93)/LOOKUP(RIGHT($D$2,3),定数!$A$6:$A$13,定数!$B$6:$B$13))</f>
        <v/>
      </c>
      <c r="N93" s="40"/>
      <c r="O93" s="8"/>
      <c r="P93" s="79"/>
      <c r="Q93" s="79"/>
      <c r="R93" s="80" t="str">
        <f>IF(P93="","",T93*M93*LOOKUP(RIGHT($D$2,3),定数!$A$6:$A$13,定数!$B$6:$B$13))</f>
        <v/>
      </c>
      <c r="S93" s="80"/>
      <c r="T93" s="81" t="str">
        <f t="shared" si="11"/>
        <v/>
      </c>
      <c r="U93" s="81"/>
      <c r="V93" t="str">
        <f t="shared" si="14"/>
        <v/>
      </c>
      <c r="W93" t="str">
        <f t="shared" si="14"/>
        <v/>
      </c>
      <c r="X93" s="41" t="str">
        <f t="shared" si="12"/>
        <v/>
      </c>
      <c r="Y93" s="42" t="str">
        <f t="shared" si="13"/>
        <v/>
      </c>
    </row>
    <row r="94" spans="2:25" x14ac:dyDescent="0.15">
      <c r="B94" s="40">
        <v>86</v>
      </c>
      <c r="C94" s="78" t="str">
        <f t="shared" si="8"/>
        <v/>
      </c>
      <c r="D94" s="78"/>
      <c r="E94" s="40"/>
      <c r="F94" s="8"/>
      <c r="G94" s="40"/>
      <c r="H94" s="79"/>
      <c r="I94" s="79"/>
      <c r="J94" s="40"/>
      <c r="K94" s="82" t="str">
        <f t="shared" si="9"/>
        <v/>
      </c>
      <c r="L94" s="83"/>
      <c r="M94" s="6" t="str">
        <f>IF(J94="","",(K94/J94)/LOOKUP(RIGHT($D$2,3),定数!$A$6:$A$13,定数!$B$6:$B$13))</f>
        <v/>
      </c>
      <c r="N94" s="40"/>
      <c r="O94" s="8"/>
      <c r="P94" s="79"/>
      <c r="Q94" s="79"/>
      <c r="R94" s="80" t="str">
        <f>IF(P94="","",T94*M94*LOOKUP(RIGHT($D$2,3),定数!$A$6:$A$13,定数!$B$6:$B$13))</f>
        <v/>
      </c>
      <c r="S94" s="80"/>
      <c r="T94" s="81" t="str">
        <f t="shared" si="11"/>
        <v/>
      </c>
      <c r="U94" s="81"/>
      <c r="V94" t="str">
        <f t="shared" si="14"/>
        <v/>
      </c>
      <c r="W94" t="str">
        <f t="shared" si="14"/>
        <v/>
      </c>
      <c r="X94" s="41" t="str">
        <f t="shared" si="12"/>
        <v/>
      </c>
      <c r="Y94" s="42" t="str">
        <f t="shared" si="13"/>
        <v/>
      </c>
    </row>
    <row r="95" spans="2:25" x14ac:dyDescent="0.15">
      <c r="B95" s="40">
        <v>87</v>
      </c>
      <c r="C95" s="78" t="str">
        <f t="shared" si="8"/>
        <v/>
      </c>
      <c r="D95" s="78"/>
      <c r="E95" s="40"/>
      <c r="F95" s="8"/>
      <c r="G95" s="40"/>
      <c r="H95" s="79"/>
      <c r="I95" s="79"/>
      <c r="J95" s="40"/>
      <c r="K95" s="82" t="str">
        <f t="shared" si="9"/>
        <v/>
      </c>
      <c r="L95" s="83"/>
      <c r="M95" s="6" t="str">
        <f>IF(J95="","",(K95/J95)/LOOKUP(RIGHT($D$2,3),定数!$A$6:$A$13,定数!$B$6:$B$13))</f>
        <v/>
      </c>
      <c r="N95" s="40"/>
      <c r="O95" s="8"/>
      <c r="P95" s="79"/>
      <c r="Q95" s="79"/>
      <c r="R95" s="80" t="str">
        <f>IF(P95="","",T95*M95*LOOKUP(RIGHT($D$2,3),定数!$A$6:$A$13,定数!$B$6:$B$13))</f>
        <v/>
      </c>
      <c r="S95" s="80"/>
      <c r="T95" s="81" t="str">
        <f t="shared" si="11"/>
        <v/>
      </c>
      <c r="U95" s="81"/>
      <c r="V95" t="str">
        <f t="shared" si="14"/>
        <v/>
      </c>
      <c r="W95" t="str">
        <f t="shared" si="14"/>
        <v/>
      </c>
      <c r="X95" s="41" t="str">
        <f t="shared" si="12"/>
        <v/>
      </c>
      <c r="Y95" s="42" t="str">
        <f t="shared" si="13"/>
        <v/>
      </c>
    </row>
    <row r="96" spans="2:25" x14ac:dyDescent="0.15">
      <c r="B96" s="40">
        <v>88</v>
      </c>
      <c r="C96" s="78" t="str">
        <f t="shared" si="8"/>
        <v/>
      </c>
      <c r="D96" s="78"/>
      <c r="E96" s="40"/>
      <c r="F96" s="8"/>
      <c r="G96" s="40"/>
      <c r="H96" s="79"/>
      <c r="I96" s="79"/>
      <c r="J96" s="40"/>
      <c r="K96" s="82" t="str">
        <f t="shared" si="9"/>
        <v/>
      </c>
      <c r="L96" s="83"/>
      <c r="M96" s="6" t="str">
        <f>IF(J96="","",(K96/J96)/LOOKUP(RIGHT($D$2,3),定数!$A$6:$A$13,定数!$B$6:$B$13))</f>
        <v/>
      </c>
      <c r="N96" s="40"/>
      <c r="O96" s="8"/>
      <c r="P96" s="79"/>
      <c r="Q96" s="79"/>
      <c r="R96" s="80" t="str">
        <f>IF(P96="","",T96*M96*LOOKUP(RIGHT($D$2,3),定数!$A$6:$A$13,定数!$B$6:$B$13))</f>
        <v/>
      </c>
      <c r="S96" s="80"/>
      <c r="T96" s="81" t="str">
        <f t="shared" si="11"/>
        <v/>
      </c>
      <c r="U96" s="81"/>
      <c r="V96" t="str">
        <f t="shared" si="14"/>
        <v/>
      </c>
      <c r="W96" t="str">
        <f t="shared" si="14"/>
        <v/>
      </c>
      <c r="X96" s="41" t="str">
        <f t="shared" si="12"/>
        <v/>
      </c>
      <c r="Y96" s="42" t="str">
        <f t="shared" si="13"/>
        <v/>
      </c>
    </row>
    <row r="97" spans="2:25" x14ac:dyDescent="0.15">
      <c r="B97" s="40">
        <v>89</v>
      </c>
      <c r="C97" s="78" t="str">
        <f t="shared" si="8"/>
        <v/>
      </c>
      <c r="D97" s="78"/>
      <c r="E97" s="40"/>
      <c r="F97" s="8"/>
      <c r="G97" s="40"/>
      <c r="H97" s="79"/>
      <c r="I97" s="79"/>
      <c r="J97" s="40"/>
      <c r="K97" s="82" t="str">
        <f t="shared" si="9"/>
        <v/>
      </c>
      <c r="L97" s="83"/>
      <c r="M97" s="6" t="str">
        <f>IF(J97="","",(K97/J97)/LOOKUP(RIGHT($D$2,3),定数!$A$6:$A$13,定数!$B$6:$B$13))</f>
        <v/>
      </c>
      <c r="N97" s="40"/>
      <c r="O97" s="8"/>
      <c r="P97" s="79"/>
      <c r="Q97" s="79"/>
      <c r="R97" s="80" t="str">
        <f>IF(P97="","",T97*M97*LOOKUP(RIGHT($D$2,3),定数!$A$6:$A$13,定数!$B$6:$B$13))</f>
        <v/>
      </c>
      <c r="S97" s="80"/>
      <c r="T97" s="81" t="str">
        <f t="shared" si="11"/>
        <v/>
      </c>
      <c r="U97" s="81"/>
      <c r="V97" t="str">
        <f t="shared" si="14"/>
        <v/>
      </c>
      <c r="W97" t="str">
        <f t="shared" si="14"/>
        <v/>
      </c>
      <c r="X97" s="41" t="str">
        <f t="shared" si="12"/>
        <v/>
      </c>
      <c r="Y97" s="42" t="str">
        <f t="shared" si="13"/>
        <v/>
      </c>
    </row>
    <row r="98" spans="2:25" x14ac:dyDescent="0.15">
      <c r="B98" s="40">
        <v>90</v>
      </c>
      <c r="C98" s="78" t="str">
        <f t="shared" si="8"/>
        <v/>
      </c>
      <c r="D98" s="78"/>
      <c r="E98" s="40"/>
      <c r="F98" s="8"/>
      <c r="G98" s="40"/>
      <c r="H98" s="79"/>
      <c r="I98" s="79"/>
      <c r="J98" s="40"/>
      <c r="K98" s="82" t="str">
        <f t="shared" si="9"/>
        <v/>
      </c>
      <c r="L98" s="83"/>
      <c r="M98" s="6" t="str">
        <f>IF(J98="","",(K98/J98)/LOOKUP(RIGHT($D$2,3),定数!$A$6:$A$13,定数!$B$6:$B$13))</f>
        <v/>
      </c>
      <c r="N98" s="40"/>
      <c r="O98" s="8"/>
      <c r="P98" s="79"/>
      <c r="Q98" s="79"/>
      <c r="R98" s="80" t="str">
        <f>IF(P98="","",T98*M98*LOOKUP(RIGHT($D$2,3),定数!$A$6:$A$13,定数!$B$6:$B$13))</f>
        <v/>
      </c>
      <c r="S98" s="80"/>
      <c r="T98" s="81" t="str">
        <f t="shared" si="11"/>
        <v/>
      </c>
      <c r="U98" s="81"/>
      <c r="V98" t="str">
        <f t="shared" si="14"/>
        <v/>
      </c>
      <c r="W98" t="str">
        <f t="shared" si="14"/>
        <v/>
      </c>
      <c r="X98" s="41" t="str">
        <f t="shared" si="12"/>
        <v/>
      </c>
      <c r="Y98" s="42" t="str">
        <f t="shared" si="13"/>
        <v/>
      </c>
    </row>
    <row r="99" spans="2:25" x14ac:dyDescent="0.15">
      <c r="B99" s="40">
        <v>91</v>
      </c>
      <c r="C99" s="78" t="str">
        <f t="shared" si="8"/>
        <v/>
      </c>
      <c r="D99" s="78"/>
      <c r="E99" s="40"/>
      <c r="F99" s="8"/>
      <c r="G99" s="40"/>
      <c r="H99" s="79"/>
      <c r="I99" s="79"/>
      <c r="J99" s="40"/>
      <c r="K99" s="82" t="str">
        <f t="shared" si="9"/>
        <v/>
      </c>
      <c r="L99" s="83"/>
      <c r="M99" s="6" t="str">
        <f>IF(J99="","",(K99/J99)/LOOKUP(RIGHT($D$2,3),定数!$A$6:$A$13,定数!$B$6:$B$13))</f>
        <v/>
      </c>
      <c r="N99" s="40"/>
      <c r="O99" s="8"/>
      <c r="P99" s="79"/>
      <c r="Q99" s="79"/>
      <c r="R99" s="80" t="str">
        <f>IF(P99="","",T99*M99*LOOKUP(RIGHT($D$2,3),定数!$A$6:$A$13,定数!$B$6:$B$13))</f>
        <v/>
      </c>
      <c r="S99" s="80"/>
      <c r="T99" s="81" t="str">
        <f t="shared" si="11"/>
        <v/>
      </c>
      <c r="U99" s="81"/>
      <c r="V99" t="str">
        <f t="shared" si="14"/>
        <v/>
      </c>
      <c r="W99" t="str">
        <f t="shared" si="14"/>
        <v/>
      </c>
      <c r="X99" s="41" t="str">
        <f t="shared" si="12"/>
        <v/>
      </c>
      <c r="Y99" s="42" t="str">
        <f t="shared" si="13"/>
        <v/>
      </c>
    </row>
    <row r="100" spans="2:25" x14ac:dyDescent="0.15">
      <c r="B100" s="40">
        <v>92</v>
      </c>
      <c r="C100" s="78" t="str">
        <f t="shared" si="8"/>
        <v/>
      </c>
      <c r="D100" s="78"/>
      <c r="E100" s="40"/>
      <c r="F100" s="8"/>
      <c r="G100" s="40"/>
      <c r="H100" s="79"/>
      <c r="I100" s="79"/>
      <c r="J100" s="40"/>
      <c r="K100" s="82" t="str">
        <f t="shared" si="9"/>
        <v/>
      </c>
      <c r="L100" s="83"/>
      <c r="M100" s="6" t="str">
        <f>IF(J100="","",(K100/J100)/LOOKUP(RIGHT($D$2,3),定数!$A$6:$A$13,定数!$B$6:$B$13))</f>
        <v/>
      </c>
      <c r="N100" s="40"/>
      <c r="O100" s="8"/>
      <c r="P100" s="79"/>
      <c r="Q100" s="79"/>
      <c r="R100" s="80" t="str">
        <f>IF(P100="","",T100*M100*LOOKUP(RIGHT($D$2,3),定数!$A$6:$A$13,定数!$B$6:$B$13))</f>
        <v/>
      </c>
      <c r="S100" s="80"/>
      <c r="T100" s="81" t="str">
        <f t="shared" si="11"/>
        <v/>
      </c>
      <c r="U100" s="81"/>
      <c r="V100" t="str">
        <f t="shared" si="14"/>
        <v/>
      </c>
      <c r="W100" t="str">
        <f t="shared" si="14"/>
        <v/>
      </c>
      <c r="X100" s="41" t="str">
        <f t="shared" si="12"/>
        <v/>
      </c>
      <c r="Y100" s="42" t="str">
        <f t="shared" si="13"/>
        <v/>
      </c>
    </row>
    <row r="101" spans="2:25" x14ac:dyDescent="0.15">
      <c r="B101" s="40">
        <v>93</v>
      </c>
      <c r="C101" s="78" t="str">
        <f t="shared" si="8"/>
        <v/>
      </c>
      <c r="D101" s="78"/>
      <c r="E101" s="40"/>
      <c r="F101" s="8"/>
      <c r="G101" s="40"/>
      <c r="H101" s="79"/>
      <c r="I101" s="79"/>
      <c r="J101" s="40"/>
      <c r="K101" s="82" t="str">
        <f t="shared" si="9"/>
        <v/>
      </c>
      <c r="L101" s="83"/>
      <c r="M101" s="6" t="str">
        <f>IF(J101="","",(K101/J101)/LOOKUP(RIGHT($D$2,3),定数!$A$6:$A$13,定数!$B$6:$B$13))</f>
        <v/>
      </c>
      <c r="N101" s="40"/>
      <c r="O101" s="8"/>
      <c r="P101" s="79"/>
      <c r="Q101" s="79"/>
      <c r="R101" s="80" t="str">
        <f>IF(P101="","",T101*M101*LOOKUP(RIGHT($D$2,3),定数!$A$6:$A$13,定数!$B$6:$B$13))</f>
        <v/>
      </c>
      <c r="S101" s="80"/>
      <c r="T101" s="81" t="str">
        <f t="shared" si="11"/>
        <v/>
      </c>
      <c r="U101" s="81"/>
      <c r="V101" t="str">
        <f t="shared" si="14"/>
        <v/>
      </c>
      <c r="W101" t="str">
        <f t="shared" si="14"/>
        <v/>
      </c>
      <c r="X101" s="41" t="str">
        <f t="shared" si="12"/>
        <v/>
      </c>
      <c r="Y101" s="42" t="str">
        <f t="shared" si="13"/>
        <v/>
      </c>
    </row>
    <row r="102" spans="2:25" x14ac:dyDescent="0.15">
      <c r="B102" s="40">
        <v>94</v>
      </c>
      <c r="C102" s="78" t="str">
        <f t="shared" si="8"/>
        <v/>
      </c>
      <c r="D102" s="78"/>
      <c r="E102" s="40"/>
      <c r="F102" s="8"/>
      <c r="G102" s="40"/>
      <c r="H102" s="79"/>
      <c r="I102" s="79"/>
      <c r="J102" s="40"/>
      <c r="K102" s="82" t="str">
        <f t="shared" si="9"/>
        <v/>
      </c>
      <c r="L102" s="83"/>
      <c r="M102" s="6" t="str">
        <f>IF(J102="","",(K102/J102)/LOOKUP(RIGHT($D$2,3),定数!$A$6:$A$13,定数!$B$6:$B$13))</f>
        <v/>
      </c>
      <c r="N102" s="40"/>
      <c r="O102" s="8"/>
      <c r="P102" s="79"/>
      <c r="Q102" s="79"/>
      <c r="R102" s="80" t="str">
        <f>IF(P102="","",T102*M102*LOOKUP(RIGHT($D$2,3),定数!$A$6:$A$13,定数!$B$6:$B$13))</f>
        <v/>
      </c>
      <c r="S102" s="80"/>
      <c r="T102" s="81" t="str">
        <f t="shared" si="11"/>
        <v/>
      </c>
      <c r="U102" s="81"/>
      <c r="V102" t="str">
        <f t="shared" si="14"/>
        <v/>
      </c>
      <c r="W102" t="str">
        <f t="shared" si="14"/>
        <v/>
      </c>
      <c r="X102" s="41" t="str">
        <f t="shared" si="12"/>
        <v/>
      </c>
      <c r="Y102" s="42" t="str">
        <f t="shared" si="13"/>
        <v/>
      </c>
    </row>
    <row r="103" spans="2:25" x14ac:dyDescent="0.15">
      <c r="B103" s="40">
        <v>95</v>
      </c>
      <c r="C103" s="78" t="str">
        <f t="shared" si="8"/>
        <v/>
      </c>
      <c r="D103" s="78"/>
      <c r="E103" s="40"/>
      <c r="F103" s="8"/>
      <c r="G103" s="40"/>
      <c r="H103" s="79"/>
      <c r="I103" s="79"/>
      <c r="J103" s="40"/>
      <c r="K103" s="82" t="str">
        <f t="shared" si="9"/>
        <v/>
      </c>
      <c r="L103" s="83"/>
      <c r="M103" s="6" t="str">
        <f>IF(J103="","",(K103/J103)/LOOKUP(RIGHT($D$2,3),定数!$A$6:$A$13,定数!$B$6:$B$13))</f>
        <v/>
      </c>
      <c r="N103" s="40"/>
      <c r="O103" s="8"/>
      <c r="P103" s="79"/>
      <c r="Q103" s="79"/>
      <c r="R103" s="80" t="str">
        <f>IF(P103="","",T103*M103*LOOKUP(RIGHT($D$2,3),定数!$A$6:$A$13,定数!$B$6:$B$13))</f>
        <v/>
      </c>
      <c r="S103" s="80"/>
      <c r="T103" s="81" t="str">
        <f t="shared" si="11"/>
        <v/>
      </c>
      <c r="U103" s="81"/>
      <c r="V103" t="str">
        <f t="shared" si="14"/>
        <v/>
      </c>
      <c r="W103" t="str">
        <f t="shared" si="14"/>
        <v/>
      </c>
      <c r="X103" s="41" t="str">
        <f t="shared" si="12"/>
        <v/>
      </c>
      <c r="Y103" s="42" t="str">
        <f t="shared" si="13"/>
        <v/>
      </c>
    </row>
    <row r="104" spans="2:25" x14ac:dyDescent="0.15">
      <c r="B104" s="40">
        <v>96</v>
      </c>
      <c r="C104" s="78" t="str">
        <f t="shared" si="8"/>
        <v/>
      </c>
      <c r="D104" s="78"/>
      <c r="E104" s="40"/>
      <c r="F104" s="8"/>
      <c r="G104" s="40"/>
      <c r="H104" s="79"/>
      <c r="I104" s="79"/>
      <c r="J104" s="40"/>
      <c r="K104" s="82" t="str">
        <f t="shared" si="9"/>
        <v/>
      </c>
      <c r="L104" s="83"/>
      <c r="M104" s="6" t="str">
        <f>IF(J104="","",(K104/J104)/LOOKUP(RIGHT($D$2,3),定数!$A$6:$A$13,定数!$B$6:$B$13))</f>
        <v/>
      </c>
      <c r="N104" s="40"/>
      <c r="O104" s="8"/>
      <c r="P104" s="79"/>
      <c r="Q104" s="79"/>
      <c r="R104" s="80" t="str">
        <f>IF(P104="","",T104*M104*LOOKUP(RIGHT($D$2,3),定数!$A$6:$A$13,定数!$B$6:$B$13))</f>
        <v/>
      </c>
      <c r="S104" s="80"/>
      <c r="T104" s="81" t="str">
        <f t="shared" si="11"/>
        <v/>
      </c>
      <c r="U104" s="81"/>
      <c r="V104" t="str">
        <f t="shared" si="14"/>
        <v/>
      </c>
      <c r="W104" t="str">
        <f t="shared" si="14"/>
        <v/>
      </c>
      <c r="X104" s="41" t="str">
        <f t="shared" si="12"/>
        <v/>
      </c>
      <c r="Y104" s="42" t="str">
        <f t="shared" si="13"/>
        <v/>
      </c>
    </row>
    <row r="105" spans="2:25" x14ac:dyDescent="0.15">
      <c r="B105" s="40">
        <v>97</v>
      </c>
      <c r="C105" s="78" t="str">
        <f t="shared" si="8"/>
        <v/>
      </c>
      <c r="D105" s="78"/>
      <c r="E105" s="40"/>
      <c r="F105" s="8"/>
      <c r="G105" s="40"/>
      <c r="H105" s="79"/>
      <c r="I105" s="79"/>
      <c r="J105" s="40"/>
      <c r="K105" s="82" t="str">
        <f t="shared" si="9"/>
        <v/>
      </c>
      <c r="L105" s="83"/>
      <c r="M105" s="6" t="str">
        <f>IF(J105="","",(K105/J105)/LOOKUP(RIGHT($D$2,3),定数!$A$6:$A$13,定数!$B$6:$B$13))</f>
        <v/>
      </c>
      <c r="N105" s="40"/>
      <c r="O105" s="8"/>
      <c r="P105" s="79"/>
      <c r="Q105" s="79"/>
      <c r="R105" s="80" t="str">
        <f>IF(P105="","",T105*M105*LOOKUP(RIGHT($D$2,3),定数!$A$6:$A$13,定数!$B$6:$B$13))</f>
        <v/>
      </c>
      <c r="S105" s="80"/>
      <c r="T105" s="81" t="str">
        <f t="shared" si="11"/>
        <v/>
      </c>
      <c r="U105" s="81"/>
      <c r="V105" t="str">
        <f t="shared" si="14"/>
        <v/>
      </c>
      <c r="W105" t="str">
        <f t="shared" si="14"/>
        <v/>
      </c>
      <c r="X105" s="41" t="str">
        <f t="shared" si="12"/>
        <v/>
      </c>
      <c r="Y105" s="42" t="str">
        <f t="shared" si="13"/>
        <v/>
      </c>
    </row>
    <row r="106" spans="2:25" x14ac:dyDescent="0.15">
      <c r="B106" s="40">
        <v>98</v>
      </c>
      <c r="C106" s="78" t="str">
        <f t="shared" si="8"/>
        <v/>
      </c>
      <c r="D106" s="78"/>
      <c r="E106" s="40"/>
      <c r="F106" s="8"/>
      <c r="G106" s="40"/>
      <c r="H106" s="79"/>
      <c r="I106" s="79"/>
      <c r="J106" s="40"/>
      <c r="K106" s="82" t="str">
        <f t="shared" si="9"/>
        <v/>
      </c>
      <c r="L106" s="83"/>
      <c r="M106" s="6" t="str">
        <f>IF(J106="","",(K106/J106)/LOOKUP(RIGHT($D$2,3),定数!$A$6:$A$13,定数!$B$6:$B$13))</f>
        <v/>
      </c>
      <c r="N106" s="40"/>
      <c r="O106" s="8"/>
      <c r="P106" s="79"/>
      <c r="Q106" s="79"/>
      <c r="R106" s="80" t="str">
        <f>IF(P106="","",T106*M106*LOOKUP(RIGHT($D$2,3),定数!$A$6:$A$13,定数!$B$6:$B$13))</f>
        <v/>
      </c>
      <c r="S106" s="80"/>
      <c r="T106" s="81" t="str">
        <f t="shared" si="11"/>
        <v/>
      </c>
      <c r="U106" s="81"/>
      <c r="V106" t="str">
        <f t="shared" si="14"/>
        <v/>
      </c>
      <c r="W106" t="str">
        <f t="shared" si="14"/>
        <v/>
      </c>
      <c r="X106" s="41" t="str">
        <f t="shared" si="12"/>
        <v/>
      </c>
      <c r="Y106" s="42" t="str">
        <f t="shared" si="13"/>
        <v/>
      </c>
    </row>
    <row r="107" spans="2:25" x14ac:dyDescent="0.15">
      <c r="B107" s="40">
        <v>99</v>
      </c>
      <c r="C107" s="78" t="str">
        <f t="shared" si="8"/>
        <v/>
      </c>
      <c r="D107" s="78"/>
      <c r="E107" s="40"/>
      <c r="F107" s="8"/>
      <c r="G107" s="40"/>
      <c r="H107" s="79"/>
      <c r="I107" s="79"/>
      <c r="J107" s="40"/>
      <c r="K107" s="82" t="str">
        <f t="shared" si="9"/>
        <v/>
      </c>
      <c r="L107" s="83"/>
      <c r="M107" s="6" t="str">
        <f>IF(J107="","",(K107/J107)/LOOKUP(RIGHT($D$2,3),定数!$A$6:$A$13,定数!$B$6:$B$13))</f>
        <v/>
      </c>
      <c r="N107" s="40"/>
      <c r="O107" s="8"/>
      <c r="P107" s="79"/>
      <c r="Q107" s="79"/>
      <c r="R107" s="80" t="str">
        <f>IF(P107="","",T107*M107*LOOKUP(RIGHT($D$2,3),定数!$A$6:$A$13,定数!$B$6:$B$13))</f>
        <v/>
      </c>
      <c r="S107" s="80"/>
      <c r="T107" s="81" t="str">
        <f t="shared" si="11"/>
        <v/>
      </c>
      <c r="U107" s="81"/>
      <c r="V107" t="str">
        <f>IF(S107&lt;&gt;"",IF(S107&lt;0,1+V106,0),"")</f>
        <v/>
      </c>
      <c r="W107" t="str">
        <f>IF(T107&lt;&gt;"",IF(T107&lt;0,1+W106,0),"")</f>
        <v/>
      </c>
      <c r="X107" s="41" t="str">
        <f t="shared" si="12"/>
        <v/>
      </c>
      <c r="Y107" s="42" t="str">
        <f t="shared" si="13"/>
        <v/>
      </c>
    </row>
    <row r="108" spans="2:25" x14ac:dyDescent="0.15">
      <c r="B108" s="40">
        <v>100</v>
      </c>
      <c r="C108" s="78" t="str">
        <f t="shared" si="8"/>
        <v/>
      </c>
      <c r="D108" s="78"/>
      <c r="E108" s="40"/>
      <c r="F108" s="8"/>
      <c r="G108" s="40"/>
      <c r="H108" s="79"/>
      <c r="I108" s="79"/>
      <c r="J108" s="40"/>
      <c r="K108" s="82" t="str">
        <f t="shared" si="9"/>
        <v/>
      </c>
      <c r="L108" s="83"/>
      <c r="M108" s="6" t="str">
        <f>IF(J108="","",(K108/J108)/LOOKUP(RIGHT($D$2,3),定数!$A$6:$A$13,定数!$B$6:$B$13))</f>
        <v/>
      </c>
      <c r="N108" s="40"/>
      <c r="O108" s="8"/>
      <c r="P108" s="79"/>
      <c r="Q108" s="79"/>
      <c r="R108" s="80" t="str">
        <f>IF(P108="","",T108*M108*LOOKUP(RIGHT($D$2,3),定数!$A$6:$A$13,定数!$B$6:$B$13))</f>
        <v/>
      </c>
      <c r="S108" s="80"/>
      <c r="T108" s="81" t="str">
        <f t="shared" si="11"/>
        <v/>
      </c>
      <c r="U108" s="81"/>
      <c r="V108" t="str">
        <f>IF(S108&lt;&gt;"",IF(S108&lt;0,1+V107,0),"")</f>
        <v/>
      </c>
      <c r="W108" t="str">
        <f>IF(T108&lt;&gt;"",IF(T108&lt;0,1+W107,0),"")</f>
        <v/>
      </c>
      <c r="X108" s="41" t="str">
        <f t="shared" si="12"/>
        <v/>
      </c>
      <c r="Y108" s="42" t="str">
        <f t="shared" si="13"/>
        <v/>
      </c>
    </row>
    <row r="109" spans="2:25" x14ac:dyDescent="0.15">
      <c r="B109" s="1"/>
      <c r="C109" s="1"/>
      <c r="D109" s="1"/>
      <c r="E109" s="1"/>
      <c r="F109" s="1"/>
      <c r="G109" s="1"/>
      <c r="H109" s="1"/>
      <c r="I109" s="1"/>
      <c r="J109" s="1"/>
      <c r="K109" s="1"/>
      <c r="L109" s="1"/>
      <c r="M109" s="1"/>
      <c r="N109" s="1"/>
      <c r="O109" s="1"/>
      <c r="P109" s="1"/>
      <c r="Q109" s="1"/>
      <c r="R109" s="1"/>
    </row>
  </sheetData>
  <sheetCalcPr fullCalcOnLoad="1"/>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C12:D12"/>
    <mergeCell ref="H12:I12"/>
    <mergeCell ref="K12:L12"/>
    <mergeCell ref="P12:Q12"/>
    <mergeCell ref="R12:S12"/>
    <mergeCell ref="T12:U12"/>
    <mergeCell ref="C11:D11"/>
    <mergeCell ref="H11:I11"/>
    <mergeCell ref="K11:L11"/>
    <mergeCell ref="P11:Q11"/>
    <mergeCell ref="R11:S11"/>
    <mergeCell ref="T11:U11"/>
    <mergeCell ref="C10:D10"/>
    <mergeCell ref="H10:I10"/>
    <mergeCell ref="K10:L10"/>
    <mergeCell ref="P10:Q10"/>
    <mergeCell ref="R10:S10"/>
    <mergeCell ref="T10:U10"/>
    <mergeCell ref="C9:D9"/>
    <mergeCell ref="H9:I9"/>
    <mergeCell ref="K9:L9"/>
    <mergeCell ref="P9:Q9"/>
    <mergeCell ref="R9:S9"/>
    <mergeCell ref="T9:U9"/>
    <mergeCell ref="R7:U7"/>
    <mergeCell ref="H8:I8"/>
    <mergeCell ref="K8:L8"/>
    <mergeCell ref="P8:Q8"/>
    <mergeCell ref="R8:S8"/>
    <mergeCell ref="T8:U8"/>
    <mergeCell ref="B7:B8"/>
    <mergeCell ref="C7:D8"/>
    <mergeCell ref="E7:I7"/>
    <mergeCell ref="J7:L7"/>
    <mergeCell ref="M7:M8"/>
    <mergeCell ref="N7:Q7"/>
    <mergeCell ref="J4:K4"/>
    <mergeCell ref="L4:M4"/>
    <mergeCell ref="N4:O4"/>
    <mergeCell ref="P4:Q4"/>
    <mergeCell ref="J5:K5"/>
    <mergeCell ref="L5:M5"/>
    <mergeCell ref="P5:Q5"/>
    <mergeCell ref="F2:G2"/>
    <mergeCell ref="H2:I2"/>
    <mergeCell ref="B4:C4"/>
    <mergeCell ref="D4:E4"/>
    <mergeCell ref="F4:G4"/>
    <mergeCell ref="H4:I4"/>
    <mergeCell ref="J2:K2"/>
    <mergeCell ref="L2:M2"/>
    <mergeCell ref="N2:O2"/>
    <mergeCell ref="P2:Q2"/>
    <mergeCell ref="B3:C3"/>
    <mergeCell ref="D3:I3"/>
    <mergeCell ref="J3:K3"/>
    <mergeCell ref="L3:Q3"/>
    <mergeCell ref="B2:C2"/>
    <mergeCell ref="D2:E2"/>
  </mergeCells>
  <phoneticPr fontId="2"/>
  <conditionalFormatting sqref="G46">
    <cfRule type="cellIs" dxfId="31" priority="5" stopIfTrue="1" operator="equal">
      <formula>"買"</formula>
    </cfRule>
    <cfRule type="cellIs" dxfId="30" priority="6" stopIfTrue="1" operator="equal">
      <formula>"売"</formula>
    </cfRule>
  </conditionalFormatting>
  <conditionalFormatting sqref="G9:G11 G14:G45 G47:G108">
    <cfRule type="cellIs" dxfId="29" priority="7" stopIfTrue="1" operator="equal">
      <formula>"買"</formula>
    </cfRule>
    <cfRule type="cellIs" dxfId="28" priority="8" stopIfTrue="1" operator="equal">
      <formula>"売"</formula>
    </cfRule>
  </conditionalFormatting>
  <conditionalFormatting sqref="G12">
    <cfRule type="cellIs" dxfId="27" priority="3" stopIfTrue="1" operator="equal">
      <formula>"買"</formula>
    </cfRule>
    <cfRule type="cellIs" dxfId="26" priority="4" stopIfTrue="1" operator="equal">
      <formula>"売"</formula>
    </cfRule>
  </conditionalFormatting>
  <conditionalFormatting sqref="G13">
    <cfRule type="cellIs" dxfId="25" priority="1" stopIfTrue="1" operator="equal">
      <formula>"買"</formula>
    </cfRule>
    <cfRule type="cellIs" dxfId="24" priority="2"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09"/>
  <sheetViews>
    <sheetView zoomScale="120" zoomScaleNormal="120" workbookViewId="0">
      <pane ySplit="8" topLeftCell="A9" activePane="bottomLeft" state="frozen"/>
      <selection pane="bottomLeft" activeCell="T3" sqref="T3"/>
    </sheetView>
  </sheetViews>
  <sheetFormatPr defaultRowHeight="13.5" x14ac:dyDescent="0.15"/>
  <cols>
    <col min="1" max="1" width="2.875" customWidth="1"/>
    <col min="2" max="18" width="6.625" customWidth="1"/>
    <col min="22" max="22" width="10.875" style="22" hidden="1" customWidth="1"/>
    <col min="23" max="23" width="0" hidden="1" customWidth="1"/>
  </cols>
  <sheetData>
    <row r="2" spans="2:25" x14ac:dyDescent="0.15">
      <c r="B2" s="44" t="s">
        <v>5</v>
      </c>
      <c r="C2" s="44"/>
      <c r="D2" s="46" t="s">
        <v>72</v>
      </c>
      <c r="E2" s="46"/>
      <c r="F2" s="44" t="s">
        <v>6</v>
      </c>
      <c r="G2" s="44"/>
      <c r="H2" s="48" t="s">
        <v>71</v>
      </c>
      <c r="I2" s="48"/>
      <c r="J2" s="44" t="s">
        <v>7</v>
      </c>
      <c r="K2" s="44"/>
      <c r="L2" s="45">
        <v>100000</v>
      </c>
      <c r="M2" s="46"/>
      <c r="N2" s="44" t="s">
        <v>8</v>
      </c>
      <c r="O2" s="44"/>
      <c r="P2" s="47">
        <f>SUM(L2,D4)</f>
        <v>103322.15655550927</v>
      </c>
      <c r="Q2" s="48"/>
      <c r="R2" s="1"/>
      <c r="S2" s="1"/>
      <c r="T2" s="1"/>
    </row>
    <row r="3" spans="2:25" ht="57" customHeight="1" x14ac:dyDescent="0.15">
      <c r="B3" s="44" t="s">
        <v>9</v>
      </c>
      <c r="C3" s="44"/>
      <c r="D3" s="49" t="s">
        <v>38</v>
      </c>
      <c r="E3" s="49"/>
      <c r="F3" s="49"/>
      <c r="G3" s="49"/>
      <c r="H3" s="49"/>
      <c r="I3" s="49"/>
      <c r="J3" s="44" t="s">
        <v>10</v>
      </c>
      <c r="K3" s="44"/>
      <c r="L3" s="49" t="s">
        <v>70</v>
      </c>
      <c r="M3" s="50"/>
      <c r="N3" s="50"/>
      <c r="O3" s="50"/>
      <c r="P3" s="50"/>
      <c r="Q3" s="50"/>
      <c r="R3" s="1"/>
      <c r="S3" s="1"/>
    </row>
    <row r="4" spans="2:25" x14ac:dyDescent="0.15">
      <c r="B4" s="44" t="s">
        <v>11</v>
      </c>
      <c r="C4" s="44"/>
      <c r="D4" s="51">
        <f>SUM($R$9:$S$993)</f>
        <v>3322.1565555092611</v>
      </c>
      <c r="E4" s="51"/>
      <c r="F4" s="44" t="s">
        <v>12</v>
      </c>
      <c r="G4" s="44"/>
      <c r="H4" s="52">
        <f>SUM($T$9:$U$108)</f>
        <v>-184.99999999998664</v>
      </c>
      <c r="I4" s="48"/>
      <c r="J4" s="53" t="s">
        <v>65</v>
      </c>
      <c r="K4" s="53"/>
      <c r="L4" s="47">
        <f>MAX($C$9:$D$990)-C9</f>
        <v>15495.475502790447</v>
      </c>
      <c r="M4" s="47"/>
      <c r="N4" s="53" t="s">
        <v>64</v>
      </c>
      <c r="O4" s="53"/>
      <c r="P4" s="54">
        <f>MAX(Y:Y)</f>
        <v>0.27917488052140693</v>
      </c>
      <c r="Q4" s="54"/>
      <c r="R4" s="1"/>
      <c r="S4" s="1"/>
      <c r="T4" s="1"/>
    </row>
    <row r="5" spans="2:25" x14ac:dyDescent="0.15">
      <c r="B5" s="39" t="s">
        <v>15</v>
      </c>
      <c r="C5" s="2">
        <f>COUNTIF($R$9:$R$990,"&gt;0")</f>
        <v>43</v>
      </c>
      <c r="D5" s="38" t="s">
        <v>16</v>
      </c>
      <c r="E5" s="15">
        <f>COUNTIF($R$9:$R$990,"&lt;0")</f>
        <v>51</v>
      </c>
      <c r="F5" s="38" t="s">
        <v>17</v>
      </c>
      <c r="G5" s="2">
        <v>0</v>
      </c>
      <c r="H5" s="38" t="s">
        <v>18</v>
      </c>
      <c r="I5" s="3">
        <f>C5/SUM(C5,E5,G5)</f>
        <v>0.45744680851063829</v>
      </c>
      <c r="J5" s="55" t="s">
        <v>19</v>
      </c>
      <c r="K5" s="44"/>
      <c r="L5" s="56">
        <v>4</v>
      </c>
      <c r="M5" s="57"/>
      <c r="N5" s="17" t="s">
        <v>20</v>
      </c>
      <c r="O5" s="9"/>
      <c r="P5" s="56">
        <v>7</v>
      </c>
      <c r="Q5" s="57"/>
      <c r="R5" s="1"/>
      <c r="S5" s="1"/>
      <c r="T5" s="1"/>
    </row>
    <row r="6" spans="2:25" x14ac:dyDescent="0.15">
      <c r="B6" s="11"/>
      <c r="C6" s="13"/>
      <c r="D6" s="14"/>
      <c r="E6" s="10"/>
      <c r="F6" s="11"/>
      <c r="G6" s="10"/>
      <c r="H6" s="11"/>
      <c r="I6" s="16"/>
      <c r="J6" s="11"/>
      <c r="K6" s="11"/>
      <c r="L6" s="10"/>
      <c r="M6" s="43" t="s">
        <v>69</v>
      </c>
      <c r="N6" s="12"/>
      <c r="O6" s="12"/>
      <c r="P6" s="10"/>
      <c r="Q6" s="7"/>
      <c r="R6" s="1"/>
      <c r="S6" s="1"/>
      <c r="T6" s="1"/>
    </row>
    <row r="7" spans="2:25" x14ac:dyDescent="0.15">
      <c r="B7" s="58" t="s">
        <v>21</v>
      </c>
      <c r="C7" s="60" t="s">
        <v>22</v>
      </c>
      <c r="D7" s="61"/>
      <c r="E7" s="64" t="s">
        <v>23</v>
      </c>
      <c r="F7" s="65"/>
      <c r="G7" s="65"/>
      <c r="H7" s="65"/>
      <c r="I7" s="66"/>
      <c r="J7" s="67"/>
      <c r="K7" s="68"/>
      <c r="L7" s="69"/>
      <c r="M7" s="70" t="s">
        <v>25</v>
      </c>
      <c r="N7" s="71" t="s">
        <v>26</v>
      </c>
      <c r="O7" s="72"/>
      <c r="P7" s="72"/>
      <c r="Q7" s="73"/>
      <c r="R7" s="74" t="s">
        <v>27</v>
      </c>
      <c r="S7" s="74"/>
      <c r="T7" s="74"/>
      <c r="U7" s="74"/>
    </row>
    <row r="8" spans="2:25" x14ac:dyDescent="0.15">
      <c r="B8" s="59"/>
      <c r="C8" s="62"/>
      <c r="D8" s="63"/>
      <c r="E8" s="18" t="s">
        <v>28</v>
      </c>
      <c r="F8" s="18" t="s">
        <v>29</v>
      </c>
      <c r="G8" s="18" t="s">
        <v>30</v>
      </c>
      <c r="H8" s="75" t="s">
        <v>31</v>
      </c>
      <c r="I8" s="66"/>
      <c r="J8" s="4" t="s">
        <v>32</v>
      </c>
      <c r="K8" s="76" t="s">
        <v>33</v>
      </c>
      <c r="L8" s="69"/>
      <c r="M8" s="70"/>
      <c r="N8" s="5" t="s">
        <v>28</v>
      </c>
      <c r="O8" s="5" t="s">
        <v>29</v>
      </c>
      <c r="P8" s="77" t="s">
        <v>31</v>
      </c>
      <c r="Q8" s="73"/>
      <c r="R8" s="74" t="s">
        <v>34</v>
      </c>
      <c r="S8" s="74"/>
      <c r="T8" s="74" t="s">
        <v>32</v>
      </c>
      <c r="U8" s="74"/>
      <c r="Y8" t="s">
        <v>63</v>
      </c>
    </row>
    <row r="9" spans="2:25" x14ac:dyDescent="0.15">
      <c r="B9" s="40">
        <v>1</v>
      </c>
      <c r="C9" s="78">
        <f>L2</f>
        <v>100000</v>
      </c>
      <c r="D9" s="78"/>
      <c r="E9" s="40">
        <v>2016</v>
      </c>
      <c r="F9" s="8">
        <v>43470</v>
      </c>
      <c r="G9" s="40" t="s">
        <v>4</v>
      </c>
      <c r="H9" s="79">
        <v>119.56</v>
      </c>
      <c r="I9" s="79"/>
      <c r="J9" s="40">
        <v>17</v>
      </c>
      <c r="K9" s="78">
        <f>IF(J9="","",C9*0.03)</f>
        <v>3000</v>
      </c>
      <c r="L9" s="78"/>
      <c r="M9" s="6">
        <f>IF(J9="","",(K9/J9)/LOOKUP(RIGHT($D$2,3),定数!$A$6:$A$13,定数!$B$6:$B$13))</f>
        <v>1.7647058823529411</v>
      </c>
      <c r="N9" s="40">
        <v>2016</v>
      </c>
      <c r="O9" s="8">
        <v>43470</v>
      </c>
      <c r="P9" s="79">
        <v>119.39</v>
      </c>
      <c r="Q9" s="79"/>
      <c r="R9" s="80">
        <f>IF(P9="","",T9*M9*LOOKUP(RIGHT($D$2,3),定数!$A$6:$A$13,定数!$B$6:$B$13))</f>
        <v>-3000.00000000003</v>
      </c>
      <c r="S9" s="80"/>
      <c r="T9" s="81">
        <f>IF(P9="","",IF(G9="買",(P9-H9),(H9-P9))*IF(RIGHT($D$2,3)="JPY",100,10000))</f>
        <v>-17.000000000000171</v>
      </c>
      <c r="U9" s="81"/>
      <c r="V9" s="1">
        <f>IF(T9&lt;&gt;"",IF(T9&gt;0,1+V8,0),"")</f>
        <v>0</v>
      </c>
      <c r="W9">
        <f>IF(T9&lt;&gt;"",IF(T9&lt;0,1+W8,0),"")</f>
        <v>1</v>
      </c>
    </row>
    <row r="10" spans="2:25" x14ac:dyDescent="0.15">
      <c r="B10" s="40">
        <v>2</v>
      </c>
      <c r="C10" s="78">
        <f t="shared" ref="C10:C73" si="0">IF(R9="","",C9+R9)</f>
        <v>96999.999999999971</v>
      </c>
      <c r="D10" s="78"/>
      <c r="E10" s="40">
        <v>2016</v>
      </c>
      <c r="F10" s="8">
        <v>43472</v>
      </c>
      <c r="G10" s="40" t="s">
        <v>37</v>
      </c>
      <c r="H10" s="79">
        <v>117.87</v>
      </c>
      <c r="I10" s="79"/>
      <c r="J10" s="40">
        <v>32</v>
      </c>
      <c r="K10" s="82">
        <f>IF(J10="","",C10*0.03)</f>
        <v>2909.9999999999991</v>
      </c>
      <c r="L10" s="83"/>
      <c r="M10" s="6">
        <f>IF(J10="","",(K10/J10)/LOOKUP(RIGHT($D$2,3),定数!$A$6:$A$13,定数!$B$6:$B$13))</f>
        <v>0.90937499999999971</v>
      </c>
      <c r="N10" s="40">
        <v>2016</v>
      </c>
      <c r="O10" s="8">
        <v>43472</v>
      </c>
      <c r="P10" s="79">
        <v>117.43</v>
      </c>
      <c r="Q10" s="79"/>
      <c r="R10" s="80">
        <f>IF(P10="","",T10*M10*LOOKUP(RIGHT($D$2,3),定数!$A$6:$A$13,定数!$B$6:$B$13))</f>
        <v>4001.2499999999782</v>
      </c>
      <c r="S10" s="80"/>
      <c r="T10" s="81">
        <f>IF(P10="","",IF(G10="買",(P10-H10),(H10-P10))*IF(RIGHT($D$2,3)="JPY",100,10000))</f>
        <v>43.999999999999773</v>
      </c>
      <c r="U10" s="81"/>
      <c r="V10" s="22">
        <f t="shared" ref="V10:V22" si="1">IF(T10&lt;&gt;"",IF(T10&gt;0,1+V9,0),"")</f>
        <v>1</v>
      </c>
      <c r="W10">
        <f t="shared" ref="W10:W73" si="2">IF(T10&lt;&gt;"",IF(T10&lt;0,1+W9,0),"")</f>
        <v>0</v>
      </c>
      <c r="X10" s="41">
        <f>IF(C10&lt;&gt;"",MAX(C10,C9),"")</f>
        <v>100000</v>
      </c>
    </row>
    <row r="11" spans="2:25" x14ac:dyDescent="0.15">
      <c r="B11" s="40">
        <v>3</v>
      </c>
      <c r="C11" s="78">
        <f t="shared" si="0"/>
        <v>101001.24999999994</v>
      </c>
      <c r="D11" s="78"/>
      <c r="E11" s="40">
        <v>2016</v>
      </c>
      <c r="F11" s="8">
        <v>43479</v>
      </c>
      <c r="G11" s="40" t="s">
        <v>3</v>
      </c>
      <c r="H11" s="79">
        <v>117.4</v>
      </c>
      <c r="I11" s="79"/>
      <c r="J11" s="40">
        <v>23</v>
      </c>
      <c r="K11" s="82">
        <f t="shared" ref="K11:K74" si="3">IF(J11="","",C11*0.03)</f>
        <v>3030.0374999999981</v>
      </c>
      <c r="L11" s="83"/>
      <c r="M11" s="6">
        <f>IF(J11="","",(K11/J11)/LOOKUP(RIGHT($D$2,3),定数!$A$6:$A$13,定数!$B$6:$B$13))</f>
        <v>1.3174076086956512</v>
      </c>
      <c r="N11" s="40">
        <v>2016</v>
      </c>
      <c r="O11" s="8">
        <v>43479</v>
      </c>
      <c r="P11" s="79">
        <v>117.63</v>
      </c>
      <c r="Q11" s="79"/>
      <c r="R11" s="80">
        <f>IF(P11="","",T11*M11*LOOKUP(RIGHT($D$2,3),定数!$A$6:$A$13,定数!$B$6:$B$13))</f>
        <v>-3030.037499999863</v>
      </c>
      <c r="S11" s="80"/>
      <c r="T11" s="81">
        <f>IF(P11="","",IF(G11="買",(P11-H11),(H11-P11))*IF(RIGHT($D$2,3)="JPY",100,10000))</f>
        <v>-22.999999999998977</v>
      </c>
      <c r="U11" s="81"/>
      <c r="V11" s="22">
        <f t="shared" si="1"/>
        <v>0</v>
      </c>
      <c r="W11">
        <f t="shared" si="2"/>
        <v>1</v>
      </c>
      <c r="X11" s="41">
        <f>IF(C11&lt;&gt;"",MAX(X10,C11),"")</f>
        <v>101001.24999999994</v>
      </c>
      <c r="Y11" s="42">
        <f>IF(X11&lt;&gt;"",1-(C11/X11),"")</f>
        <v>0</v>
      </c>
    </row>
    <row r="12" spans="2:25" x14ac:dyDescent="0.15">
      <c r="B12" s="40">
        <v>4</v>
      </c>
      <c r="C12" s="78">
        <f t="shared" si="0"/>
        <v>97971.212500000081</v>
      </c>
      <c r="D12" s="78"/>
      <c r="E12" s="40">
        <v>2016</v>
      </c>
      <c r="F12" s="8">
        <v>43483</v>
      </c>
      <c r="G12" s="40" t="s">
        <v>73</v>
      </c>
      <c r="H12" s="79">
        <v>117.26</v>
      </c>
      <c r="I12" s="79"/>
      <c r="J12" s="40">
        <v>23</v>
      </c>
      <c r="K12" s="82">
        <f t="shared" si="3"/>
        <v>2939.1363750000023</v>
      </c>
      <c r="L12" s="83"/>
      <c r="M12" s="6">
        <f>IF(J12="","",(K12/J12)/LOOKUP(RIGHT($D$2,3),定数!$A$6:$A$13,定数!$B$6:$B$13))</f>
        <v>1.2778853804347836</v>
      </c>
      <c r="N12" s="40">
        <v>2016</v>
      </c>
      <c r="O12" s="8">
        <v>43483</v>
      </c>
      <c r="P12" s="79">
        <v>117.03</v>
      </c>
      <c r="Q12" s="79"/>
      <c r="R12" s="80">
        <f>IF(P12="","",T12*M12*LOOKUP(RIGHT($D$2,3),定数!$A$6:$A$13,定数!$B$6:$B$13))</f>
        <v>-2939.1363750000532</v>
      </c>
      <c r="S12" s="80"/>
      <c r="T12" s="81">
        <f t="shared" ref="T12:T75" si="4">IF(P12="","",IF(G12="買",(P12-H12),(H12-P12))*IF(RIGHT($D$2,3)="JPY",100,10000))</f>
        <v>-23.000000000000398</v>
      </c>
      <c r="U12" s="81"/>
      <c r="V12" s="22">
        <f t="shared" si="1"/>
        <v>0</v>
      </c>
      <c r="W12">
        <f t="shared" si="2"/>
        <v>2</v>
      </c>
      <c r="X12" s="41">
        <f t="shared" ref="X12:X75" si="5">IF(C12&lt;&gt;"",MAX(X11,C12),"")</f>
        <v>101001.24999999994</v>
      </c>
      <c r="Y12" s="42">
        <f t="shared" ref="Y12:Y75" si="6">IF(X12&lt;&gt;"",1-(C12/X12),"")</f>
        <v>2.9999999999998583E-2</v>
      </c>
    </row>
    <row r="13" spans="2:25" x14ac:dyDescent="0.15">
      <c r="B13" s="40">
        <v>5</v>
      </c>
      <c r="C13" s="78">
        <f t="shared" si="0"/>
        <v>95032.076125000021</v>
      </c>
      <c r="D13" s="78"/>
      <c r="E13" s="40">
        <v>2016</v>
      </c>
      <c r="F13" s="8">
        <v>43483</v>
      </c>
      <c r="G13" s="40" t="s">
        <v>4</v>
      </c>
      <c r="H13" s="79">
        <v>117.38</v>
      </c>
      <c r="I13" s="79"/>
      <c r="J13" s="40">
        <v>24</v>
      </c>
      <c r="K13" s="82">
        <f t="shared" si="3"/>
        <v>2850.9622837500006</v>
      </c>
      <c r="L13" s="83"/>
      <c r="M13" s="6">
        <f>IF(J13="","",(K13/J13)/LOOKUP(RIGHT($D$2,3),定数!$A$6:$A$13,定数!$B$6:$B$13))</f>
        <v>1.1879009515625001</v>
      </c>
      <c r="N13" s="40">
        <v>2016</v>
      </c>
      <c r="O13" s="8">
        <v>43484</v>
      </c>
      <c r="P13" s="79">
        <v>117.69</v>
      </c>
      <c r="Q13" s="79"/>
      <c r="R13" s="80">
        <f>IF(P13="","",T13*M13*LOOKUP(RIGHT($D$2,3),定数!$A$6:$A$13,定数!$B$6:$B$13))</f>
        <v>3682.4929498437778</v>
      </c>
      <c r="S13" s="80"/>
      <c r="T13" s="81">
        <f t="shared" si="4"/>
        <v>31.000000000000227</v>
      </c>
      <c r="U13" s="81"/>
      <c r="V13" s="22">
        <f t="shared" si="1"/>
        <v>1</v>
      </c>
      <c r="W13">
        <f t="shared" si="2"/>
        <v>0</v>
      </c>
      <c r="X13" s="41">
        <f t="shared" si="5"/>
        <v>101001.24999999994</v>
      </c>
      <c r="Y13" s="42">
        <f t="shared" si="6"/>
        <v>5.9099999999999264E-2</v>
      </c>
    </row>
    <row r="14" spans="2:25" x14ac:dyDescent="0.15">
      <c r="B14" s="40">
        <v>6</v>
      </c>
      <c r="C14" s="78">
        <f t="shared" si="0"/>
        <v>98714.569074843806</v>
      </c>
      <c r="D14" s="78"/>
      <c r="E14" s="40">
        <v>2016</v>
      </c>
      <c r="F14" s="8">
        <v>43485</v>
      </c>
      <c r="G14" s="40" t="s">
        <v>3</v>
      </c>
      <c r="H14" s="79">
        <v>117.58</v>
      </c>
      <c r="I14" s="79"/>
      <c r="J14" s="40">
        <v>11</v>
      </c>
      <c r="K14" s="82">
        <f t="shared" si="3"/>
        <v>2961.4370722453141</v>
      </c>
      <c r="L14" s="83"/>
      <c r="M14" s="6">
        <f>IF(J14="","",(K14/J14)/LOOKUP(RIGHT($D$2,3),定数!$A$6:$A$13,定数!$B$6:$B$13))</f>
        <v>2.6922155202230131</v>
      </c>
      <c r="N14" s="40">
        <v>2016</v>
      </c>
      <c r="O14" s="8">
        <v>43485</v>
      </c>
      <c r="P14" s="79">
        <v>117.45</v>
      </c>
      <c r="Q14" s="79"/>
      <c r="R14" s="80">
        <f>IF(P14="","",T14*M14*LOOKUP(RIGHT($D$2,3),定数!$A$6:$A$13,定数!$B$6:$B$13))</f>
        <v>3499.8801762897947</v>
      </c>
      <c r="S14" s="80"/>
      <c r="T14" s="81">
        <f t="shared" si="4"/>
        <v>12.999999999999545</v>
      </c>
      <c r="U14" s="81"/>
      <c r="V14" s="22">
        <f t="shared" si="1"/>
        <v>2</v>
      </c>
      <c r="W14">
        <f t="shared" si="2"/>
        <v>0</v>
      </c>
      <c r="X14" s="41">
        <f t="shared" si="5"/>
        <v>101001.24999999994</v>
      </c>
      <c r="Y14" s="42">
        <f t="shared" si="6"/>
        <v>2.2640124999998901E-2</v>
      </c>
    </row>
    <row r="15" spans="2:25" x14ac:dyDescent="0.15">
      <c r="B15" s="40">
        <v>7</v>
      </c>
      <c r="C15" s="78">
        <f t="shared" si="0"/>
        <v>102214.4492511336</v>
      </c>
      <c r="D15" s="78"/>
      <c r="E15" s="40">
        <v>2016</v>
      </c>
      <c r="F15" s="8">
        <v>43490</v>
      </c>
      <c r="G15" s="40" t="s">
        <v>4</v>
      </c>
      <c r="H15" s="79">
        <v>118.78</v>
      </c>
      <c r="I15" s="79"/>
      <c r="J15" s="40">
        <v>19</v>
      </c>
      <c r="K15" s="82">
        <f t="shared" si="3"/>
        <v>3066.433477534008</v>
      </c>
      <c r="L15" s="83"/>
      <c r="M15" s="6">
        <f>IF(J15="","",(K15/J15)/LOOKUP(RIGHT($D$2,3),定数!$A$6:$A$13,定数!$B$6:$B$13))</f>
        <v>1.6139123565968463</v>
      </c>
      <c r="N15" s="40">
        <v>2016</v>
      </c>
      <c r="O15" s="8">
        <v>43490</v>
      </c>
      <c r="P15" s="79">
        <v>118.59</v>
      </c>
      <c r="Q15" s="79"/>
      <c r="R15" s="80">
        <f>IF(P15="","",T15*M15*LOOKUP(RIGHT($D$2,3),定数!$A$6:$A$13,定数!$B$6:$B$13))</f>
        <v>-3066.4334775339712</v>
      </c>
      <c r="S15" s="80"/>
      <c r="T15" s="81">
        <f t="shared" si="4"/>
        <v>-18.999999999999773</v>
      </c>
      <c r="U15" s="81"/>
      <c r="V15" s="22">
        <f t="shared" si="1"/>
        <v>0</v>
      </c>
      <c r="W15">
        <f t="shared" si="2"/>
        <v>1</v>
      </c>
      <c r="X15" s="41">
        <f t="shared" si="5"/>
        <v>102214.4492511336</v>
      </c>
      <c r="Y15" s="42">
        <f t="shared" si="6"/>
        <v>0</v>
      </c>
    </row>
    <row r="16" spans="2:25" x14ac:dyDescent="0.15">
      <c r="B16" s="40">
        <v>8</v>
      </c>
      <c r="C16" s="78">
        <f t="shared" si="0"/>
        <v>99148.015773599633</v>
      </c>
      <c r="D16" s="78"/>
      <c r="E16" s="40">
        <v>2016</v>
      </c>
      <c r="F16" s="8">
        <v>43492</v>
      </c>
      <c r="G16" s="40" t="s">
        <v>3</v>
      </c>
      <c r="H16" s="79">
        <v>118.15</v>
      </c>
      <c r="I16" s="79"/>
      <c r="J16" s="40">
        <v>14</v>
      </c>
      <c r="K16" s="82">
        <f t="shared" si="3"/>
        <v>2974.4404732079888</v>
      </c>
      <c r="L16" s="83"/>
      <c r="M16" s="6">
        <f>IF(J16="","",(K16/J16)/LOOKUP(RIGHT($D$2,3),定数!$A$6:$A$13,定数!$B$6:$B$13))</f>
        <v>2.1246003380057066</v>
      </c>
      <c r="N16" s="40">
        <v>2016</v>
      </c>
      <c r="O16" s="8">
        <v>43492</v>
      </c>
      <c r="P16" s="79">
        <v>118.29</v>
      </c>
      <c r="Q16" s="79"/>
      <c r="R16" s="80">
        <f>IF(P16="","",T16*M16*LOOKUP(RIGHT($D$2,3),定数!$A$6:$A$13,定数!$B$6:$B$13))</f>
        <v>-2974.4404732080015</v>
      </c>
      <c r="S16" s="80"/>
      <c r="T16" s="81">
        <f t="shared" si="4"/>
        <v>-14.000000000000057</v>
      </c>
      <c r="U16" s="81"/>
      <c r="V16" s="22">
        <f t="shared" si="1"/>
        <v>0</v>
      </c>
      <c r="W16">
        <f t="shared" si="2"/>
        <v>2</v>
      </c>
      <c r="X16" s="41">
        <f t="shared" si="5"/>
        <v>102214.4492511336</v>
      </c>
      <c r="Y16" s="42">
        <f t="shared" si="6"/>
        <v>2.9999999999999583E-2</v>
      </c>
    </row>
    <row r="17" spans="2:25" x14ac:dyDescent="0.15">
      <c r="B17" s="40">
        <v>9</v>
      </c>
      <c r="C17" s="78">
        <f t="shared" si="0"/>
        <v>96173.575300391632</v>
      </c>
      <c r="D17" s="78"/>
      <c r="E17" s="40">
        <v>2016</v>
      </c>
      <c r="F17" s="8">
        <v>43493</v>
      </c>
      <c r="G17" s="40" t="s">
        <v>74</v>
      </c>
      <c r="H17" s="79">
        <v>118.74</v>
      </c>
      <c r="I17" s="79"/>
      <c r="J17" s="40">
        <v>20</v>
      </c>
      <c r="K17" s="82">
        <f t="shared" si="3"/>
        <v>2885.2072590117486</v>
      </c>
      <c r="L17" s="83"/>
      <c r="M17" s="6">
        <f>IF(J17="","",(K17/J17)/LOOKUP(RIGHT($D$2,3),定数!$A$6:$A$13,定数!$B$6:$B$13))</f>
        <v>1.4426036295058742</v>
      </c>
      <c r="N17" s="40">
        <v>2016</v>
      </c>
      <c r="O17" s="8">
        <v>43493</v>
      </c>
      <c r="P17" s="79">
        <v>118.54</v>
      </c>
      <c r="Q17" s="79"/>
      <c r="R17" s="80">
        <f>IF(P17="","",T17*M17*LOOKUP(RIGHT($D$2,3),定数!$A$6:$A$13,定数!$B$6:$B$13))</f>
        <v>-2885.207259011584</v>
      </c>
      <c r="S17" s="80"/>
      <c r="T17" s="81">
        <f t="shared" si="4"/>
        <v>-19.999999999998863</v>
      </c>
      <c r="U17" s="81"/>
      <c r="V17" s="22">
        <f t="shared" si="1"/>
        <v>0</v>
      </c>
      <c r="W17">
        <f t="shared" si="2"/>
        <v>3</v>
      </c>
      <c r="X17" s="41">
        <f t="shared" si="5"/>
        <v>102214.4492511336</v>
      </c>
      <c r="Y17" s="42">
        <f t="shared" si="6"/>
        <v>5.9099999999999708E-2</v>
      </c>
    </row>
    <row r="18" spans="2:25" x14ac:dyDescent="0.15">
      <c r="B18" s="40">
        <v>10</v>
      </c>
      <c r="C18" s="78">
        <f t="shared" si="0"/>
        <v>93288.368041380047</v>
      </c>
      <c r="D18" s="78"/>
      <c r="E18" s="40">
        <v>2016</v>
      </c>
      <c r="F18" s="8">
        <v>43493</v>
      </c>
      <c r="G18" s="40" t="s">
        <v>4</v>
      </c>
      <c r="H18" s="79">
        <v>118.94</v>
      </c>
      <c r="I18" s="79"/>
      <c r="J18" s="40">
        <v>28</v>
      </c>
      <c r="K18" s="82">
        <f t="shared" si="3"/>
        <v>2798.6510412414013</v>
      </c>
      <c r="L18" s="83"/>
      <c r="M18" s="6">
        <f>IF(J18="","",(K18/J18)/LOOKUP(RIGHT($D$2,3),定数!$A$6:$A$13,定数!$B$6:$B$13))</f>
        <v>0.99951822901478626</v>
      </c>
      <c r="N18" s="40">
        <v>2016</v>
      </c>
      <c r="O18" s="8">
        <v>43493</v>
      </c>
      <c r="P18" s="79">
        <v>118.66</v>
      </c>
      <c r="Q18" s="79"/>
      <c r="R18" s="80">
        <f>IF(P18="","",T18*M18*LOOKUP(RIGHT($D$2,3),定数!$A$6:$A$13,定数!$B$6:$B$13))</f>
        <v>-2798.6510412414132</v>
      </c>
      <c r="S18" s="80"/>
      <c r="T18" s="81">
        <f t="shared" si="4"/>
        <v>-28.000000000000114</v>
      </c>
      <c r="U18" s="81"/>
      <c r="V18" s="22">
        <f t="shared" si="1"/>
        <v>0</v>
      </c>
      <c r="W18">
        <f t="shared" si="2"/>
        <v>4</v>
      </c>
      <c r="X18" s="41">
        <f t="shared" si="5"/>
        <v>102214.4492511336</v>
      </c>
      <c r="Y18" s="42">
        <f t="shared" si="6"/>
        <v>8.7326999999998156E-2</v>
      </c>
    </row>
    <row r="19" spans="2:25" x14ac:dyDescent="0.15">
      <c r="B19" s="40">
        <v>11</v>
      </c>
      <c r="C19" s="78">
        <f t="shared" si="0"/>
        <v>90489.71700013864</v>
      </c>
      <c r="D19" s="78"/>
      <c r="E19" s="40">
        <v>2016</v>
      </c>
      <c r="F19" s="8">
        <v>43495</v>
      </c>
      <c r="G19" s="40" t="s">
        <v>74</v>
      </c>
      <c r="H19" s="79">
        <v>121.4</v>
      </c>
      <c r="I19" s="79"/>
      <c r="J19" s="40">
        <v>26</v>
      </c>
      <c r="K19" s="82">
        <f t="shared" si="3"/>
        <v>2714.6915100041592</v>
      </c>
      <c r="L19" s="83"/>
      <c r="M19" s="6">
        <f>IF(J19="","",(K19/J19)/LOOKUP(RIGHT($D$2,3),定数!$A$6:$A$13,定数!$B$6:$B$13))</f>
        <v>1.044112119232369</v>
      </c>
      <c r="N19" s="40">
        <v>2016</v>
      </c>
      <c r="O19" s="8">
        <v>43495</v>
      </c>
      <c r="P19" s="79">
        <v>121.14</v>
      </c>
      <c r="Q19" s="79"/>
      <c r="R19" s="80">
        <f>IF(P19="","",T19*M19*LOOKUP(RIGHT($D$2,3),定数!$A$6:$A$13,定数!$B$6:$B$13))</f>
        <v>-2714.6915100042129</v>
      </c>
      <c r="S19" s="80"/>
      <c r="T19" s="81">
        <f t="shared" si="4"/>
        <v>-26.000000000000512</v>
      </c>
      <c r="U19" s="81"/>
      <c r="V19" s="22">
        <f t="shared" si="1"/>
        <v>0</v>
      </c>
      <c r="W19">
        <f t="shared" si="2"/>
        <v>5</v>
      </c>
      <c r="X19" s="41">
        <f t="shared" si="5"/>
        <v>102214.4492511336</v>
      </c>
      <c r="Y19" s="42">
        <f t="shared" si="6"/>
        <v>0.11470718999999818</v>
      </c>
    </row>
    <row r="20" spans="2:25" x14ac:dyDescent="0.15">
      <c r="B20" s="40">
        <v>12</v>
      </c>
      <c r="C20" s="78">
        <f t="shared" si="0"/>
        <v>87775.025490134431</v>
      </c>
      <c r="D20" s="78"/>
      <c r="E20" s="40">
        <v>2016</v>
      </c>
      <c r="F20" s="8">
        <v>43497</v>
      </c>
      <c r="G20" s="40" t="s">
        <v>4</v>
      </c>
      <c r="H20" s="79">
        <v>121.28</v>
      </c>
      <c r="I20" s="79"/>
      <c r="J20" s="40">
        <v>12</v>
      </c>
      <c r="K20" s="82">
        <f t="shared" si="3"/>
        <v>2633.2507647040329</v>
      </c>
      <c r="L20" s="83"/>
      <c r="M20" s="6">
        <f>IF(J20="","",(K20/J20)/LOOKUP(RIGHT($D$2,3),定数!$A$6:$A$13,定数!$B$6:$B$13))</f>
        <v>2.1943756372533607</v>
      </c>
      <c r="N20" s="40">
        <v>2016</v>
      </c>
      <c r="O20" s="8">
        <v>43497</v>
      </c>
      <c r="P20" s="79">
        <v>121.16</v>
      </c>
      <c r="Q20" s="79"/>
      <c r="R20" s="80">
        <f>IF(P20="","",T20*M20*LOOKUP(RIGHT($D$2,3),定数!$A$6:$A$13,定数!$B$6:$B$13))</f>
        <v>-2633.2507647041325</v>
      </c>
      <c r="S20" s="80"/>
      <c r="T20" s="81">
        <f t="shared" si="4"/>
        <v>-12.000000000000455</v>
      </c>
      <c r="U20" s="81"/>
      <c r="V20" s="22">
        <f t="shared" si="1"/>
        <v>0</v>
      </c>
      <c r="W20">
        <f t="shared" si="2"/>
        <v>6</v>
      </c>
      <c r="X20" s="41">
        <f t="shared" si="5"/>
        <v>102214.4492511336</v>
      </c>
      <c r="Y20" s="42">
        <f t="shared" si="6"/>
        <v>0.14126597429999876</v>
      </c>
    </row>
    <row r="21" spans="2:25" x14ac:dyDescent="0.15">
      <c r="B21" s="40">
        <v>13</v>
      </c>
      <c r="C21" s="78">
        <f t="shared" si="0"/>
        <v>85141.774725430296</v>
      </c>
      <c r="D21" s="78"/>
      <c r="E21" s="40">
        <v>2016</v>
      </c>
      <c r="F21" s="8">
        <v>43498</v>
      </c>
      <c r="G21" s="40" t="s">
        <v>3</v>
      </c>
      <c r="H21" s="79">
        <v>120.84</v>
      </c>
      <c r="I21" s="79"/>
      <c r="J21" s="40">
        <v>17</v>
      </c>
      <c r="K21" s="82">
        <f t="shared" si="3"/>
        <v>2554.2532417629086</v>
      </c>
      <c r="L21" s="83"/>
      <c r="M21" s="6">
        <f>IF(J21="","",(K21/J21)/LOOKUP(RIGHT($D$2,3),定数!$A$6:$A$13,定数!$B$6:$B$13))</f>
        <v>1.5025019069193581</v>
      </c>
      <c r="N21" s="40">
        <v>2016</v>
      </c>
      <c r="O21" s="8">
        <v>43498</v>
      </c>
      <c r="P21" s="79">
        <v>120.6</v>
      </c>
      <c r="Q21" s="79"/>
      <c r="R21" s="80">
        <f>IF(P21="","",T21*M21*LOOKUP(RIGHT($D$2,3),定数!$A$6:$A$13,定数!$B$6:$B$13))</f>
        <v>3606.0045766065959</v>
      </c>
      <c r="S21" s="80"/>
      <c r="T21" s="81">
        <f t="shared" si="4"/>
        <v>24.000000000000909</v>
      </c>
      <c r="U21" s="81"/>
      <c r="V21" s="22">
        <f t="shared" si="1"/>
        <v>1</v>
      </c>
      <c r="W21">
        <f t="shared" si="2"/>
        <v>0</v>
      </c>
      <c r="X21" s="41">
        <f t="shared" si="5"/>
        <v>102214.4492511336</v>
      </c>
      <c r="Y21" s="42">
        <f t="shared" si="6"/>
        <v>0.16702799507099986</v>
      </c>
    </row>
    <row r="22" spans="2:25" x14ac:dyDescent="0.15">
      <c r="B22" s="40">
        <v>14</v>
      </c>
      <c r="C22" s="78">
        <f t="shared" si="0"/>
        <v>88747.779302036884</v>
      </c>
      <c r="D22" s="78"/>
      <c r="E22" s="40">
        <v>2016</v>
      </c>
      <c r="F22" s="8">
        <v>43498</v>
      </c>
      <c r="G22" s="40" t="s">
        <v>37</v>
      </c>
      <c r="H22" s="79">
        <v>119.34</v>
      </c>
      <c r="I22" s="79"/>
      <c r="J22" s="40">
        <v>29</v>
      </c>
      <c r="K22" s="82">
        <f t="shared" si="3"/>
        <v>2662.4333790611063</v>
      </c>
      <c r="L22" s="83"/>
      <c r="M22" s="6">
        <f>IF(J22="","",(K22/J22)/LOOKUP(RIGHT($D$2,3),定数!$A$6:$A$13,定数!$B$6:$B$13))</f>
        <v>0.9180804755383124</v>
      </c>
      <c r="N22" s="40">
        <v>2016</v>
      </c>
      <c r="O22" s="8">
        <v>43499</v>
      </c>
      <c r="P22" s="79">
        <v>118.88</v>
      </c>
      <c r="Q22" s="79"/>
      <c r="R22" s="80">
        <f>IF(P22="","",T22*M22*LOOKUP(RIGHT($D$2,3),定数!$A$6:$A$13,定数!$B$6:$B$13))</f>
        <v>4223.1701874763103</v>
      </c>
      <c r="S22" s="80"/>
      <c r="T22" s="81">
        <f t="shared" si="4"/>
        <v>46.000000000000796</v>
      </c>
      <c r="U22" s="81"/>
      <c r="V22" s="22">
        <f t="shared" si="1"/>
        <v>2</v>
      </c>
      <c r="W22">
        <f t="shared" si="2"/>
        <v>0</v>
      </c>
      <c r="X22" s="41">
        <f t="shared" si="5"/>
        <v>102214.4492511336</v>
      </c>
      <c r="Y22" s="42">
        <f t="shared" si="6"/>
        <v>0.13174918074459385</v>
      </c>
    </row>
    <row r="23" spans="2:25" x14ac:dyDescent="0.15">
      <c r="B23" s="40">
        <v>15</v>
      </c>
      <c r="C23" s="78">
        <f t="shared" si="0"/>
        <v>92970.949489513194</v>
      </c>
      <c r="D23" s="78"/>
      <c r="E23" s="40">
        <v>2016</v>
      </c>
      <c r="F23" s="8">
        <v>43501</v>
      </c>
      <c r="G23" s="40" t="s">
        <v>3</v>
      </c>
      <c r="H23" s="79">
        <v>116.76</v>
      </c>
      <c r="I23" s="79"/>
      <c r="J23" s="40">
        <v>14</v>
      </c>
      <c r="K23" s="82">
        <f t="shared" si="3"/>
        <v>2789.1284846853955</v>
      </c>
      <c r="L23" s="83"/>
      <c r="M23" s="6">
        <f>IF(J23="","",(K23/J23)/LOOKUP(RIGHT($D$2,3),定数!$A$6:$A$13,定数!$B$6:$B$13))</f>
        <v>1.9922346319181399</v>
      </c>
      <c r="N23" s="40">
        <v>2016</v>
      </c>
      <c r="O23" s="8">
        <v>43501</v>
      </c>
      <c r="P23" s="79">
        <v>116.9</v>
      </c>
      <c r="Q23" s="79"/>
      <c r="R23" s="80">
        <f>IF(P23="","",T23*M23*LOOKUP(RIGHT($D$2,3),定数!$A$6:$A$13,定数!$B$6:$B$13))</f>
        <v>-2789.1284846854069</v>
      </c>
      <c r="S23" s="80"/>
      <c r="T23" s="81">
        <f t="shared" si="4"/>
        <v>-14.000000000000057</v>
      </c>
      <c r="U23" s="81"/>
      <c r="V23" t="str">
        <f t="shared" ref="V23:W74" si="7">IF(S23&lt;&gt;"",IF(S23&lt;0,1+V22,0),"")</f>
        <v/>
      </c>
      <c r="W23">
        <f t="shared" si="2"/>
        <v>1</v>
      </c>
      <c r="X23" s="41">
        <f t="shared" si="5"/>
        <v>102214.4492511336</v>
      </c>
      <c r="Y23" s="42">
        <f t="shared" si="6"/>
        <v>9.0432417621404859E-2</v>
      </c>
    </row>
    <row r="24" spans="2:25" x14ac:dyDescent="0.15">
      <c r="B24" s="40">
        <v>16</v>
      </c>
      <c r="C24" s="78">
        <f t="shared" si="0"/>
        <v>90181.821004827783</v>
      </c>
      <c r="D24" s="78"/>
      <c r="E24" s="40">
        <v>2016</v>
      </c>
      <c r="F24" s="8">
        <v>43501</v>
      </c>
      <c r="G24" s="40" t="s">
        <v>4</v>
      </c>
      <c r="H24" s="79">
        <v>116.88</v>
      </c>
      <c r="I24" s="79"/>
      <c r="J24" s="40">
        <v>21</v>
      </c>
      <c r="K24" s="82">
        <f t="shared" si="3"/>
        <v>2705.4546301448336</v>
      </c>
      <c r="L24" s="83"/>
      <c r="M24" s="6">
        <f>IF(J24="","",(K24/J24)/LOOKUP(RIGHT($D$2,3),定数!$A$6:$A$13,定数!$B$6:$B$13))</f>
        <v>1.2883117286403971</v>
      </c>
      <c r="N24" s="40">
        <v>2016</v>
      </c>
      <c r="O24" s="8">
        <v>43501</v>
      </c>
      <c r="P24" s="79">
        <v>116.67</v>
      </c>
      <c r="Q24" s="79"/>
      <c r="R24" s="80">
        <f>IF(P24="","",T24*M24*LOOKUP(RIGHT($D$2,3),定数!$A$6:$A$13,定数!$B$6:$B$13))</f>
        <v>-2705.4546301447535</v>
      </c>
      <c r="S24" s="80"/>
      <c r="T24" s="81">
        <f t="shared" si="4"/>
        <v>-20.999999999999375</v>
      </c>
      <c r="U24" s="81"/>
      <c r="V24" t="str">
        <f t="shared" si="7"/>
        <v/>
      </c>
      <c r="W24">
        <f t="shared" si="2"/>
        <v>2</v>
      </c>
      <c r="X24" s="41">
        <f t="shared" si="5"/>
        <v>102214.4492511336</v>
      </c>
      <c r="Y24" s="42">
        <f t="shared" si="6"/>
        <v>0.11771944509276289</v>
      </c>
    </row>
    <row r="25" spans="2:25" x14ac:dyDescent="0.15">
      <c r="B25" s="40">
        <v>17</v>
      </c>
      <c r="C25" s="78">
        <f t="shared" si="0"/>
        <v>87476.366374683028</v>
      </c>
      <c r="D25" s="78"/>
      <c r="E25" s="40">
        <v>2016</v>
      </c>
      <c r="F25" s="8">
        <v>43504</v>
      </c>
      <c r="G25" s="40" t="s">
        <v>4</v>
      </c>
      <c r="H25" s="79">
        <v>116.98</v>
      </c>
      <c r="I25" s="79"/>
      <c r="J25" s="40">
        <v>13</v>
      </c>
      <c r="K25" s="82">
        <f t="shared" si="3"/>
        <v>2624.2909912404907</v>
      </c>
      <c r="L25" s="83"/>
      <c r="M25" s="6">
        <f>IF(J25="","",(K25/J25)/LOOKUP(RIGHT($D$2,3),定数!$A$6:$A$13,定数!$B$6:$B$13))</f>
        <v>2.0186853778773006</v>
      </c>
      <c r="N25" s="40">
        <v>2016</v>
      </c>
      <c r="O25" s="8">
        <v>43504</v>
      </c>
      <c r="P25" s="79">
        <v>117.12</v>
      </c>
      <c r="Q25" s="79"/>
      <c r="R25" s="80">
        <f>IF(P25="","",T25*M25*LOOKUP(RIGHT($D$2,3),定数!$A$6:$A$13,定数!$B$6:$B$13))</f>
        <v>2826.1595290282321</v>
      </c>
      <c r="S25" s="80"/>
      <c r="T25" s="81">
        <f t="shared" si="4"/>
        <v>14.000000000000057</v>
      </c>
      <c r="U25" s="81"/>
      <c r="V25" t="str">
        <f t="shared" si="7"/>
        <v/>
      </c>
      <c r="W25">
        <f t="shared" si="2"/>
        <v>0</v>
      </c>
      <c r="X25" s="41">
        <f t="shared" si="5"/>
        <v>102214.4492511336</v>
      </c>
      <c r="Y25" s="42">
        <f t="shared" si="6"/>
        <v>0.14418786173997922</v>
      </c>
    </row>
    <row r="26" spans="2:25" x14ac:dyDescent="0.15">
      <c r="B26" s="40">
        <v>18</v>
      </c>
      <c r="C26" s="78">
        <f t="shared" si="0"/>
        <v>90302.525903711256</v>
      </c>
      <c r="D26" s="78"/>
      <c r="E26" s="40">
        <v>2016</v>
      </c>
      <c r="F26" s="8">
        <v>43508</v>
      </c>
      <c r="G26" s="40" t="s">
        <v>4</v>
      </c>
      <c r="H26" s="79">
        <v>112.63</v>
      </c>
      <c r="I26" s="79"/>
      <c r="J26" s="40">
        <v>26</v>
      </c>
      <c r="K26" s="82">
        <f t="shared" si="3"/>
        <v>2709.0757771113376</v>
      </c>
      <c r="L26" s="83"/>
      <c r="M26" s="6">
        <f>IF(J26="","",(K26/J26)/LOOKUP(RIGHT($D$2,3),定数!$A$6:$A$13,定数!$B$6:$B$13))</f>
        <v>1.0419522219658992</v>
      </c>
      <c r="N26" s="40">
        <v>2016</v>
      </c>
      <c r="O26" s="8">
        <v>43508</v>
      </c>
      <c r="P26" s="79">
        <v>113</v>
      </c>
      <c r="Q26" s="79"/>
      <c r="R26" s="80">
        <f>IF(P26="","",T26*M26*LOOKUP(RIGHT($D$2,3),定数!$A$6:$A$13,定数!$B$6:$B$13))</f>
        <v>3855.2232212738745</v>
      </c>
      <c r="S26" s="80"/>
      <c r="T26" s="81">
        <f t="shared" si="4"/>
        <v>37.000000000000455</v>
      </c>
      <c r="U26" s="81"/>
      <c r="V26" t="str">
        <f t="shared" si="7"/>
        <v/>
      </c>
      <c r="W26">
        <f t="shared" si="2"/>
        <v>0</v>
      </c>
      <c r="X26" s="41">
        <f t="shared" si="5"/>
        <v>102214.4492511336</v>
      </c>
      <c r="Y26" s="42">
        <f t="shared" si="6"/>
        <v>0.11653854650388618</v>
      </c>
    </row>
    <row r="27" spans="2:25" x14ac:dyDescent="0.15">
      <c r="B27" s="40">
        <v>19</v>
      </c>
      <c r="C27" s="78">
        <f t="shared" si="0"/>
        <v>94157.74912498513</v>
      </c>
      <c r="D27" s="78"/>
      <c r="E27" s="40">
        <v>2016</v>
      </c>
      <c r="F27" s="8">
        <v>43511</v>
      </c>
      <c r="G27" s="40" t="s">
        <v>4</v>
      </c>
      <c r="H27" s="79">
        <v>113.94</v>
      </c>
      <c r="I27" s="79"/>
      <c r="J27" s="40">
        <v>36</v>
      </c>
      <c r="K27" s="82">
        <f t="shared" si="3"/>
        <v>2824.7324737495537</v>
      </c>
      <c r="L27" s="83"/>
      <c r="M27" s="6">
        <f>IF(J27="","",(K27/J27)/LOOKUP(RIGHT($D$2,3),定数!$A$6:$A$13,定数!$B$6:$B$13))</f>
        <v>0.78464790937487605</v>
      </c>
      <c r="N27" s="40">
        <v>2016</v>
      </c>
      <c r="O27" s="8">
        <v>43512</v>
      </c>
      <c r="P27" s="79">
        <v>114.41</v>
      </c>
      <c r="Q27" s="79"/>
      <c r="R27" s="80">
        <f>IF(P27="","",T27*M27*LOOKUP(RIGHT($D$2,3),定数!$A$6:$A$13,定数!$B$6:$B$13))</f>
        <v>3687.8451740619084</v>
      </c>
      <c r="S27" s="80"/>
      <c r="T27" s="81">
        <f t="shared" si="4"/>
        <v>46.999999999999886</v>
      </c>
      <c r="U27" s="81"/>
      <c r="V27" t="str">
        <f t="shared" si="7"/>
        <v/>
      </c>
      <c r="W27">
        <f t="shared" si="2"/>
        <v>0</v>
      </c>
      <c r="X27" s="41">
        <f t="shared" si="5"/>
        <v>102214.4492511336</v>
      </c>
      <c r="Y27" s="42">
        <f t="shared" si="6"/>
        <v>7.8821538296936167E-2</v>
      </c>
    </row>
    <row r="28" spans="2:25" x14ac:dyDescent="0.15">
      <c r="B28" s="40">
        <v>20</v>
      </c>
      <c r="C28" s="78">
        <f t="shared" si="0"/>
        <v>97845.594299047036</v>
      </c>
      <c r="D28" s="78"/>
      <c r="E28" s="40">
        <v>2016</v>
      </c>
      <c r="F28" s="8">
        <v>43514</v>
      </c>
      <c r="G28" s="40" t="s">
        <v>3</v>
      </c>
      <c r="H28" s="79">
        <v>113.81</v>
      </c>
      <c r="I28" s="79"/>
      <c r="J28" s="40">
        <v>20</v>
      </c>
      <c r="K28" s="82">
        <f t="shared" si="3"/>
        <v>2935.3678289714107</v>
      </c>
      <c r="L28" s="83"/>
      <c r="M28" s="6">
        <f>IF(J28="","",(K28/J28)/LOOKUP(RIGHT($D$2,3),定数!$A$6:$A$13,定数!$B$6:$B$13))</f>
        <v>1.4676839144857052</v>
      </c>
      <c r="N28" s="40">
        <v>2016</v>
      </c>
      <c r="O28" s="8">
        <v>43483</v>
      </c>
      <c r="P28" s="79">
        <v>113.56</v>
      </c>
      <c r="Q28" s="79"/>
      <c r="R28" s="80">
        <f>IF(P28="","",T28*M28*LOOKUP(RIGHT($D$2,3),定数!$A$6:$A$13,定数!$B$6:$B$13))</f>
        <v>3669.2097862142632</v>
      </c>
      <c r="S28" s="80"/>
      <c r="T28" s="81">
        <f t="shared" si="4"/>
        <v>25</v>
      </c>
      <c r="U28" s="81"/>
      <c r="V28" t="str">
        <f t="shared" si="7"/>
        <v/>
      </c>
      <c r="W28">
        <f t="shared" si="2"/>
        <v>0</v>
      </c>
      <c r="X28" s="41">
        <f t="shared" si="5"/>
        <v>102214.4492511336</v>
      </c>
      <c r="Y28" s="42">
        <f t="shared" si="6"/>
        <v>4.2742048546899669E-2</v>
      </c>
    </row>
    <row r="29" spans="2:25" x14ac:dyDescent="0.15">
      <c r="B29" s="40">
        <v>21</v>
      </c>
      <c r="C29" s="78">
        <f t="shared" si="0"/>
        <v>101514.8040852613</v>
      </c>
      <c r="D29" s="78"/>
      <c r="E29" s="40">
        <v>2016</v>
      </c>
      <c r="F29" s="8">
        <v>43518</v>
      </c>
      <c r="G29" s="40" t="s">
        <v>3</v>
      </c>
      <c r="H29" s="79">
        <v>112.53</v>
      </c>
      <c r="I29" s="79"/>
      <c r="J29" s="40">
        <v>11</v>
      </c>
      <c r="K29" s="82">
        <f t="shared" si="3"/>
        <v>3045.4441225578389</v>
      </c>
      <c r="L29" s="83"/>
      <c r="M29" s="6">
        <f>IF(J29="","",(K29/J29)/LOOKUP(RIGHT($D$2,3),定数!$A$6:$A$13,定数!$B$6:$B$13))</f>
        <v>2.7685855659616716</v>
      </c>
      <c r="N29" s="40">
        <v>2016</v>
      </c>
      <c r="O29" s="8">
        <v>43518</v>
      </c>
      <c r="P29" s="79">
        <v>112.64</v>
      </c>
      <c r="Q29" s="79"/>
      <c r="R29" s="80">
        <f>IF(P29="","",T29*M29*LOOKUP(RIGHT($D$2,3),定数!$A$6:$A$13,定数!$B$6:$B$13))</f>
        <v>-3045.444122557823</v>
      </c>
      <c r="S29" s="80"/>
      <c r="T29" s="81">
        <f t="shared" si="4"/>
        <v>-10.999999999999943</v>
      </c>
      <c r="U29" s="81"/>
      <c r="V29" t="str">
        <f t="shared" si="7"/>
        <v/>
      </c>
      <c r="W29">
        <f t="shared" si="2"/>
        <v>1</v>
      </c>
      <c r="X29" s="41">
        <f t="shared" si="5"/>
        <v>102214.4492511336</v>
      </c>
      <c r="Y29" s="42">
        <f t="shared" si="6"/>
        <v>6.8448753674082985E-3</v>
      </c>
    </row>
    <row r="30" spans="2:25" x14ac:dyDescent="0.15">
      <c r="B30" s="40">
        <v>22</v>
      </c>
      <c r="C30" s="78">
        <f t="shared" si="0"/>
        <v>98469.359962703486</v>
      </c>
      <c r="D30" s="78"/>
      <c r="E30" s="40">
        <v>2016</v>
      </c>
      <c r="F30" s="8">
        <v>43519</v>
      </c>
      <c r="G30" s="40" t="s">
        <v>3</v>
      </c>
      <c r="H30" s="79">
        <v>112.88</v>
      </c>
      <c r="I30" s="79"/>
      <c r="J30" s="40">
        <v>18</v>
      </c>
      <c r="K30" s="82">
        <f t="shared" si="3"/>
        <v>2954.0807988811043</v>
      </c>
      <c r="L30" s="83"/>
      <c r="M30" s="6">
        <f>IF(J30="","",(K30/J30)/LOOKUP(RIGHT($D$2,3),定数!$A$6:$A$13,定数!$B$6:$B$13))</f>
        <v>1.6411559993783913</v>
      </c>
      <c r="N30" s="40">
        <v>2016</v>
      </c>
      <c r="O30" s="8">
        <v>43519</v>
      </c>
      <c r="P30" s="79">
        <v>112.64</v>
      </c>
      <c r="Q30" s="79"/>
      <c r="R30" s="80">
        <f>IF(P30="","",T30*M30*LOOKUP(RIGHT($D$2,3),定数!$A$6:$A$13,定数!$B$6:$B$13))</f>
        <v>3938.7743985080556</v>
      </c>
      <c r="S30" s="80"/>
      <c r="T30" s="81">
        <f t="shared" si="4"/>
        <v>23.999999999999488</v>
      </c>
      <c r="U30" s="81"/>
      <c r="V30" t="str">
        <f t="shared" si="7"/>
        <v/>
      </c>
      <c r="W30">
        <f t="shared" si="2"/>
        <v>0</v>
      </c>
      <c r="X30" s="41">
        <f t="shared" si="5"/>
        <v>102214.4492511336</v>
      </c>
      <c r="Y30" s="42">
        <f t="shared" si="6"/>
        <v>3.6639529106385904E-2</v>
      </c>
    </row>
    <row r="31" spans="2:25" x14ac:dyDescent="0.15">
      <c r="B31" s="40">
        <v>23</v>
      </c>
      <c r="C31" s="78">
        <f t="shared" si="0"/>
        <v>102408.13436121155</v>
      </c>
      <c r="D31" s="78"/>
      <c r="E31" s="40">
        <v>2016</v>
      </c>
      <c r="F31" s="8">
        <v>43532</v>
      </c>
      <c r="G31" s="40" t="s">
        <v>3</v>
      </c>
      <c r="H31" s="79">
        <v>112.87</v>
      </c>
      <c r="I31" s="79"/>
      <c r="J31" s="40">
        <v>21</v>
      </c>
      <c r="K31" s="82">
        <f t="shared" si="3"/>
        <v>3072.2440308363462</v>
      </c>
      <c r="L31" s="83"/>
      <c r="M31" s="6">
        <f>IF(J31="","",(K31/J31)/LOOKUP(RIGHT($D$2,3),定数!$A$6:$A$13,定数!$B$6:$B$13))</f>
        <v>1.4629733480173075</v>
      </c>
      <c r="N31" s="40">
        <v>2016</v>
      </c>
      <c r="O31" s="8">
        <v>43532</v>
      </c>
      <c r="P31" s="79">
        <v>113.08</v>
      </c>
      <c r="Q31" s="79"/>
      <c r="R31" s="80">
        <f>IF(P31="","",T31*M31*LOOKUP(RIGHT($D$2,3),定数!$A$6:$A$13,定数!$B$6:$B$13))</f>
        <v>-3072.2440308362543</v>
      </c>
      <c r="S31" s="80"/>
      <c r="T31" s="81">
        <f t="shared" si="4"/>
        <v>-20.999999999999375</v>
      </c>
      <c r="U31" s="81"/>
      <c r="V31" t="str">
        <f t="shared" si="7"/>
        <v/>
      </c>
      <c r="W31">
        <f t="shared" si="2"/>
        <v>1</v>
      </c>
      <c r="X31" s="41">
        <f t="shared" si="5"/>
        <v>102408.13436121155</v>
      </c>
      <c r="Y31" s="42">
        <f t="shared" si="6"/>
        <v>0</v>
      </c>
    </row>
    <row r="32" spans="2:25" x14ac:dyDescent="0.15">
      <c r="B32" s="40">
        <v>24</v>
      </c>
      <c r="C32" s="78">
        <f t="shared" si="0"/>
        <v>99335.890330375289</v>
      </c>
      <c r="D32" s="78"/>
      <c r="E32" s="40">
        <v>2016</v>
      </c>
      <c r="F32" s="8">
        <v>43532</v>
      </c>
      <c r="G32" s="40" t="s">
        <v>3</v>
      </c>
      <c r="H32" s="79">
        <v>112.95</v>
      </c>
      <c r="I32" s="79"/>
      <c r="J32" s="40">
        <v>20</v>
      </c>
      <c r="K32" s="82">
        <f t="shared" si="3"/>
        <v>2980.0767099112586</v>
      </c>
      <c r="L32" s="83"/>
      <c r="M32" s="6">
        <f>IF(J32="","",(K32/J32)/LOOKUP(RIGHT($D$2,3),定数!$A$6:$A$13,定数!$B$6:$B$13))</f>
        <v>1.4900383549556293</v>
      </c>
      <c r="N32" s="40">
        <v>2016</v>
      </c>
      <c r="O32" s="8">
        <v>43533</v>
      </c>
      <c r="P32" s="79">
        <v>112.69</v>
      </c>
      <c r="Q32" s="79"/>
      <c r="R32" s="80">
        <f>IF(P32="","",T32*M32*LOOKUP(RIGHT($D$2,3),定数!$A$6:$A$13,定数!$B$6:$B$13))</f>
        <v>3874.0997228847123</v>
      </c>
      <c r="S32" s="80"/>
      <c r="T32" s="81">
        <f t="shared" si="4"/>
        <v>26.000000000000512</v>
      </c>
      <c r="U32" s="81"/>
      <c r="V32" t="str">
        <f t="shared" si="7"/>
        <v/>
      </c>
      <c r="W32">
        <f t="shared" si="2"/>
        <v>0</v>
      </c>
      <c r="X32" s="41">
        <f t="shared" si="5"/>
        <v>102408.13436121155</v>
      </c>
      <c r="Y32" s="42">
        <f t="shared" si="6"/>
        <v>2.9999999999999138E-2</v>
      </c>
    </row>
    <row r="33" spans="2:25" x14ac:dyDescent="0.15">
      <c r="B33" s="40">
        <v>25</v>
      </c>
      <c r="C33" s="78">
        <f t="shared" si="0"/>
        <v>103209.99005326</v>
      </c>
      <c r="D33" s="78"/>
      <c r="E33" s="40">
        <v>2016</v>
      </c>
      <c r="F33" s="8">
        <v>43533</v>
      </c>
      <c r="G33" s="40" t="s">
        <v>3</v>
      </c>
      <c r="H33" s="79">
        <v>112.52</v>
      </c>
      <c r="I33" s="79"/>
      <c r="J33" s="40">
        <v>15</v>
      </c>
      <c r="K33" s="82">
        <f t="shared" si="3"/>
        <v>3096.2997015977999</v>
      </c>
      <c r="L33" s="83"/>
      <c r="M33" s="6">
        <f>IF(J33="","",(K33/J33)/LOOKUP(RIGHT($D$2,3),定数!$A$6:$A$13,定数!$B$6:$B$13))</f>
        <v>2.0641998010651998</v>
      </c>
      <c r="N33" s="40">
        <v>2016</v>
      </c>
      <c r="O33" s="8">
        <v>43533</v>
      </c>
      <c r="P33" s="79">
        <v>112.34</v>
      </c>
      <c r="Q33" s="79"/>
      <c r="R33" s="80">
        <f>IF(P33="","",T33*M33*LOOKUP(RIGHT($D$2,3),定数!$A$6:$A$13,定数!$B$6:$B$13))</f>
        <v>3715.559641917207</v>
      </c>
      <c r="S33" s="80"/>
      <c r="T33" s="81">
        <f t="shared" si="4"/>
        <v>17.999999999999261</v>
      </c>
      <c r="U33" s="81"/>
      <c r="V33" t="str">
        <f t="shared" si="7"/>
        <v/>
      </c>
      <c r="W33">
        <f t="shared" si="2"/>
        <v>0</v>
      </c>
      <c r="X33" s="41">
        <f t="shared" si="5"/>
        <v>103209.99005326</v>
      </c>
      <c r="Y33" s="42">
        <f t="shared" si="6"/>
        <v>0</v>
      </c>
    </row>
    <row r="34" spans="2:25" x14ac:dyDescent="0.15">
      <c r="B34" s="40">
        <v>26</v>
      </c>
      <c r="C34" s="78">
        <f t="shared" si="0"/>
        <v>106925.54969517721</v>
      </c>
      <c r="D34" s="78"/>
      <c r="E34" s="40">
        <v>2016</v>
      </c>
      <c r="F34" s="8">
        <v>43541</v>
      </c>
      <c r="G34" s="40" t="s">
        <v>3</v>
      </c>
      <c r="H34" s="79">
        <v>112.69</v>
      </c>
      <c r="I34" s="79"/>
      <c r="J34" s="40">
        <v>27</v>
      </c>
      <c r="K34" s="82">
        <f t="shared" si="3"/>
        <v>3207.7664908553161</v>
      </c>
      <c r="L34" s="83"/>
      <c r="M34" s="6">
        <f>IF(J34="","",(K34/J34)/LOOKUP(RIGHT($D$2,3),定数!$A$6:$A$13,定数!$B$6:$B$13))</f>
        <v>1.1880616632797467</v>
      </c>
      <c r="N34" s="40">
        <v>2016</v>
      </c>
      <c r="O34" s="8">
        <v>43541</v>
      </c>
      <c r="P34" s="79">
        <v>112.28</v>
      </c>
      <c r="Q34" s="79"/>
      <c r="R34" s="80">
        <f>IF(P34="","",T34*M34*LOOKUP(RIGHT($D$2,3),定数!$A$6:$A$13,定数!$B$6:$B$13))</f>
        <v>4871.0528194469216</v>
      </c>
      <c r="S34" s="80"/>
      <c r="T34" s="81">
        <f t="shared" si="4"/>
        <v>40.999999999999659</v>
      </c>
      <c r="U34" s="81"/>
      <c r="V34" t="str">
        <f t="shared" si="7"/>
        <v/>
      </c>
      <c r="W34">
        <f t="shared" si="2"/>
        <v>0</v>
      </c>
      <c r="X34" s="41">
        <f t="shared" si="5"/>
        <v>106925.54969517721</v>
      </c>
      <c r="Y34" s="42">
        <f t="shared" si="6"/>
        <v>0</v>
      </c>
    </row>
    <row r="35" spans="2:25" x14ac:dyDescent="0.15">
      <c r="B35" s="40">
        <v>27</v>
      </c>
      <c r="C35" s="78">
        <f t="shared" si="0"/>
        <v>111796.60251462413</v>
      </c>
      <c r="D35" s="78"/>
      <c r="E35" s="40">
        <v>2016</v>
      </c>
      <c r="F35" s="8">
        <v>43545</v>
      </c>
      <c r="G35" s="40" t="s">
        <v>4</v>
      </c>
      <c r="H35" s="79">
        <v>111.53</v>
      </c>
      <c r="I35" s="79"/>
      <c r="J35" s="40">
        <v>21</v>
      </c>
      <c r="K35" s="82">
        <f t="shared" si="3"/>
        <v>3353.8980754387239</v>
      </c>
      <c r="L35" s="83"/>
      <c r="M35" s="6">
        <f>IF(J35="","",(K35/J35)/LOOKUP(RIGHT($D$2,3),定数!$A$6:$A$13,定数!$B$6:$B$13))</f>
        <v>1.5970943216374878</v>
      </c>
      <c r="N35" s="40">
        <v>2016</v>
      </c>
      <c r="O35" s="8">
        <v>43545</v>
      </c>
      <c r="P35" s="79">
        <v>111.32</v>
      </c>
      <c r="Q35" s="79"/>
      <c r="R35" s="80">
        <f>IF(P35="","",T35*M35*LOOKUP(RIGHT($D$2,3),定数!$A$6:$A$13,定数!$B$6:$B$13))</f>
        <v>-3353.8980754388513</v>
      </c>
      <c r="S35" s="80"/>
      <c r="T35" s="81">
        <f t="shared" si="4"/>
        <v>-21.000000000000796</v>
      </c>
      <c r="U35" s="81"/>
      <c r="V35" t="str">
        <f t="shared" si="7"/>
        <v/>
      </c>
      <c r="W35">
        <f t="shared" si="2"/>
        <v>1</v>
      </c>
      <c r="X35" s="41">
        <f t="shared" si="5"/>
        <v>111796.60251462413</v>
      </c>
      <c r="Y35" s="42">
        <f t="shared" si="6"/>
        <v>0</v>
      </c>
    </row>
    <row r="36" spans="2:25" x14ac:dyDescent="0.15">
      <c r="B36" s="40">
        <v>28</v>
      </c>
      <c r="C36" s="78">
        <f t="shared" si="0"/>
        <v>108442.70443918528</v>
      </c>
      <c r="D36" s="78"/>
      <c r="E36" s="40">
        <v>2016</v>
      </c>
      <c r="F36" s="8">
        <v>43547</v>
      </c>
      <c r="G36" s="40" t="s">
        <v>4</v>
      </c>
      <c r="H36" s="79">
        <v>112.41</v>
      </c>
      <c r="I36" s="79"/>
      <c r="J36" s="40">
        <v>20</v>
      </c>
      <c r="K36" s="82">
        <f t="shared" si="3"/>
        <v>3253.2811331755584</v>
      </c>
      <c r="L36" s="83"/>
      <c r="M36" s="6">
        <f>IF(J36="","",(K36/J36)/LOOKUP(RIGHT($D$2,3),定数!$A$6:$A$13,定数!$B$6:$B$13))</f>
        <v>1.6266405665877792</v>
      </c>
      <c r="N36" s="40">
        <v>2016</v>
      </c>
      <c r="O36" s="8">
        <v>43547</v>
      </c>
      <c r="P36" s="79">
        <v>112.68</v>
      </c>
      <c r="Q36" s="79"/>
      <c r="R36" s="80">
        <f>IF(P36="","",T36*M36*LOOKUP(RIGHT($D$2,3),定数!$A$6:$A$13,定数!$B$6:$B$13))</f>
        <v>4391.9295297871704</v>
      </c>
      <c r="S36" s="80"/>
      <c r="T36" s="81">
        <f t="shared" si="4"/>
        <v>27.000000000001023</v>
      </c>
      <c r="U36" s="81"/>
      <c r="V36" t="str">
        <f t="shared" si="7"/>
        <v/>
      </c>
      <c r="W36">
        <f t="shared" si="2"/>
        <v>0</v>
      </c>
      <c r="X36" s="41">
        <f t="shared" si="5"/>
        <v>111796.60251462413</v>
      </c>
      <c r="Y36" s="42">
        <f t="shared" si="6"/>
        <v>3.0000000000001137E-2</v>
      </c>
    </row>
    <row r="37" spans="2:25" x14ac:dyDescent="0.15">
      <c r="B37" s="40">
        <v>29</v>
      </c>
      <c r="C37" s="78">
        <f t="shared" si="0"/>
        <v>112834.63396897246</v>
      </c>
      <c r="D37" s="78"/>
      <c r="E37" s="40">
        <v>2016</v>
      </c>
      <c r="F37" s="8">
        <v>43553</v>
      </c>
      <c r="G37" s="40" t="s">
        <v>4</v>
      </c>
      <c r="H37" s="79">
        <v>113.73</v>
      </c>
      <c r="I37" s="79"/>
      <c r="J37" s="40">
        <v>18</v>
      </c>
      <c r="K37" s="82">
        <f t="shared" si="3"/>
        <v>3385.0390190691737</v>
      </c>
      <c r="L37" s="83"/>
      <c r="M37" s="6">
        <f>IF(J37="","",(K37/J37)/LOOKUP(RIGHT($D$2,3),定数!$A$6:$A$13,定数!$B$6:$B$13))</f>
        <v>1.8805772328162076</v>
      </c>
      <c r="N37" s="40">
        <v>2016</v>
      </c>
      <c r="O37" s="8">
        <v>43553</v>
      </c>
      <c r="P37" s="79">
        <v>113.55</v>
      </c>
      <c r="Q37" s="79"/>
      <c r="R37" s="80">
        <f>IF(P37="","",T37*M37*LOOKUP(RIGHT($D$2,3),定数!$A$6:$A$13,定数!$B$6:$B$13))</f>
        <v>-3385.039019069302</v>
      </c>
      <c r="S37" s="80"/>
      <c r="T37" s="81">
        <f t="shared" si="4"/>
        <v>-18.000000000000682</v>
      </c>
      <c r="U37" s="81"/>
      <c r="V37" t="str">
        <f t="shared" si="7"/>
        <v/>
      </c>
      <c r="W37">
        <f t="shared" si="2"/>
        <v>1</v>
      </c>
      <c r="X37" s="41">
        <f t="shared" si="5"/>
        <v>112834.63396897246</v>
      </c>
      <c r="Y37" s="42">
        <f t="shared" si="6"/>
        <v>0</v>
      </c>
    </row>
    <row r="38" spans="2:25" x14ac:dyDescent="0.15">
      <c r="B38" s="40">
        <v>30</v>
      </c>
      <c r="C38" s="78">
        <f t="shared" si="0"/>
        <v>109449.59494990316</v>
      </c>
      <c r="D38" s="78"/>
      <c r="E38" s="40">
        <v>2016</v>
      </c>
      <c r="F38" s="8">
        <v>43554</v>
      </c>
      <c r="G38" s="40" t="s">
        <v>3</v>
      </c>
      <c r="H38" s="79">
        <v>112.28</v>
      </c>
      <c r="I38" s="79"/>
      <c r="J38" s="40">
        <v>12</v>
      </c>
      <c r="K38" s="82">
        <f t="shared" si="3"/>
        <v>3283.4878484970945</v>
      </c>
      <c r="L38" s="83"/>
      <c r="M38" s="6">
        <f>IF(J38="","",(K38/J38)/LOOKUP(RIGHT($D$2,3),定数!$A$6:$A$13,定数!$B$6:$B$13))</f>
        <v>2.7362398737475786</v>
      </c>
      <c r="N38" s="40">
        <v>2016</v>
      </c>
      <c r="O38" s="8">
        <v>43554</v>
      </c>
      <c r="P38" s="79">
        <v>112.4</v>
      </c>
      <c r="Q38" s="79"/>
      <c r="R38" s="80">
        <f>IF(P38="","",T38*M38*LOOKUP(RIGHT($D$2,3),定数!$A$6:$A$13,定数!$B$6:$B$13))</f>
        <v>-3283.4878484972187</v>
      </c>
      <c r="S38" s="80"/>
      <c r="T38" s="81">
        <f t="shared" si="4"/>
        <v>-12.000000000000455</v>
      </c>
      <c r="U38" s="81"/>
      <c r="V38" t="str">
        <f t="shared" si="7"/>
        <v/>
      </c>
      <c r="W38">
        <f t="shared" si="2"/>
        <v>2</v>
      </c>
      <c r="X38" s="41">
        <f t="shared" si="5"/>
        <v>112834.63396897246</v>
      </c>
      <c r="Y38" s="42">
        <f t="shared" si="6"/>
        <v>3.0000000000001137E-2</v>
      </c>
    </row>
    <row r="39" spans="2:25" x14ac:dyDescent="0.15">
      <c r="B39" s="40">
        <v>31</v>
      </c>
      <c r="C39" s="78">
        <f t="shared" si="0"/>
        <v>106166.10710140594</v>
      </c>
      <c r="D39" s="78"/>
      <c r="E39" s="40">
        <v>2016</v>
      </c>
      <c r="F39" s="8">
        <v>43562</v>
      </c>
      <c r="G39" s="40" t="s">
        <v>3</v>
      </c>
      <c r="H39" s="79">
        <v>109.33</v>
      </c>
      <c r="I39" s="79"/>
      <c r="J39" s="40">
        <v>36</v>
      </c>
      <c r="K39" s="82">
        <f t="shared" si="3"/>
        <v>3184.9832130421782</v>
      </c>
      <c r="L39" s="83"/>
      <c r="M39" s="6">
        <f>IF(J39="","",(K39/J39)/LOOKUP(RIGHT($D$2,3),定数!$A$6:$A$13,定数!$B$6:$B$13))</f>
        <v>0.8847175591783828</v>
      </c>
      <c r="N39" s="40">
        <v>2016</v>
      </c>
      <c r="O39" s="8">
        <v>43562</v>
      </c>
      <c r="P39" s="79">
        <v>108.82</v>
      </c>
      <c r="Q39" s="79"/>
      <c r="R39" s="80">
        <f>IF(P39="","",T39*M39*LOOKUP(RIGHT($D$2,3),定数!$A$6:$A$13,定数!$B$6:$B$13))</f>
        <v>4512.059551809798</v>
      </c>
      <c r="S39" s="80"/>
      <c r="T39" s="81">
        <f t="shared" si="4"/>
        <v>51.000000000000512</v>
      </c>
      <c r="U39" s="81"/>
      <c r="V39" t="str">
        <f t="shared" si="7"/>
        <v/>
      </c>
      <c r="W39">
        <f t="shared" si="2"/>
        <v>0</v>
      </c>
      <c r="X39" s="41">
        <f t="shared" si="5"/>
        <v>112834.63396897246</v>
      </c>
      <c r="Y39" s="42">
        <f t="shared" si="6"/>
        <v>5.9100000000002151E-2</v>
      </c>
    </row>
    <row r="40" spans="2:25" x14ac:dyDescent="0.15">
      <c r="B40" s="40">
        <v>32</v>
      </c>
      <c r="C40" s="78">
        <f t="shared" si="0"/>
        <v>110678.16665321574</v>
      </c>
      <c r="D40" s="78"/>
      <c r="E40" s="40">
        <v>2016</v>
      </c>
      <c r="F40" s="8">
        <v>43569</v>
      </c>
      <c r="G40" s="40" t="s">
        <v>4</v>
      </c>
      <c r="H40" s="79">
        <v>109.47</v>
      </c>
      <c r="I40" s="79"/>
      <c r="J40" s="40">
        <v>14</v>
      </c>
      <c r="K40" s="82">
        <f t="shared" si="3"/>
        <v>3320.344999596472</v>
      </c>
      <c r="L40" s="83"/>
      <c r="M40" s="6">
        <f>IF(J40="","",(K40/J40)/LOOKUP(RIGHT($D$2,3),定数!$A$6:$A$13,定数!$B$6:$B$13))</f>
        <v>2.3716749997117659</v>
      </c>
      <c r="N40" s="40">
        <v>2016</v>
      </c>
      <c r="O40" s="8">
        <v>43569</v>
      </c>
      <c r="P40" s="79">
        <v>109.33</v>
      </c>
      <c r="Q40" s="79"/>
      <c r="R40" s="80">
        <f>IF(P40="","",T40*M40*LOOKUP(RIGHT($D$2,3),定数!$A$6:$A$13,定数!$B$6:$B$13))</f>
        <v>-3320.3449995964861</v>
      </c>
      <c r="S40" s="80"/>
      <c r="T40" s="81">
        <f t="shared" si="4"/>
        <v>-14.000000000000057</v>
      </c>
      <c r="U40" s="81"/>
      <c r="V40" t="str">
        <f t="shared" si="7"/>
        <v/>
      </c>
      <c r="W40">
        <f t="shared" si="2"/>
        <v>1</v>
      </c>
      <c r="X40" s="41">
        <f t="shared" si="5"/>
        <v>112834.63396897246</v>
      </c>
      <c r="Y40" s="42">
        <f t="shared" si="6"/>
        <v>1.911175000000187E-2</v>
      </c>
    </row>
    <row r="41" spans="2:25" x14ac:dyDescent="0.15">
      <c r="B41" s="40">
        <v>33</v>
      </c>
      <c r="C41" s="78">
        <f t="shared" si="0"/>
        <v>107357.82165361925</v>
      </c>
      <c r="D41" s="78"/>
      <c r="E41" s="40">
        <v>2016</v>
      </c>
      <c r="F41" s="8">
        <v>43580</v>
      </c>
      <c r="G41" s="40" t="s">
        <v>3</v>
      </c>
      <c r="H41" s="79">
        <v>111.03</v>
      </c>
      <c r="I41" s="79"/>
      <c r="J41" s="40">
        <v>17</v>
      </c>
      <c r="K41" s="82">
        <f t="shared" si="3"/>
        <v>3220.7346496085775</v>
      </c>
      <c r="L41" s="83"/>
      <c r="M41" s="6">
        <f>IF(J41="","",(K41/J41)/LOOKUP(RIGHT($D$2,3),定数!$A$6:$A$13,定数!$B$6:$B$13))</f>
        <v>1.8945497938873985</v>
      </c>
      <c r="N41" s="40">
        <v>2016</v>
      </c>
      <c r="O41" s="8">
        <v>43580</v>
      </c>
      <c r="P41" s="79">
        <v>111.2</v>
      </c>
      <c r="Q41" s="79"/>
      <c r="R41" s="80">
        <f>IF(P41="","",T41*M41*LOOKUP(RIGHT($D$2,3),定数!$A$6:$A$13,定数!$B$6:$B$13))</f>
        <v>-3220.7346496086097</v>
      </c>
      <c r="S41" s="80"/>
      <c r="T41" s="81">
        <f t="shared" si="4"/>
        <v>-17.000000000000171</v>
      </c>
      <c r="U41" s="81"/>
      <c r="V41" t="str">
        <f t="shared" si="7"/>
        <v/>
      </c>
      <c r="W41">
        <f t="shared" si="2"/>
        <v>2</v>
      </c>
      <c r="X41" s="41">
        <f t="shared" si="5"/>
        <v>112834.63396897246</v>
      </c>
      <c r="Y41" s="42">
        <f t="shared" si="6"/>
        <v>4.8538397500001995E-2</v>
      </c>
    </row>
    <row r="42" spans="2:25" x14ac:dyDescent="0.15">
      <c r="B42" s="40">
        <v>34</v>
      </c>
      <c r="C42" s="78">
        <f t="shared" si="0"/>
        <v>104137.08700401064</v>
      </c>
      <c r="D42" s="78"/>
      <c r="E42" s="40">
        <v>2016</v>
      </c>
      <c r="F42" s="8">
        <v>43587</v>
      </c>
      <c r="G42" s="40" t="s">
        <v>73</v>
      </c>
      <c r="H42" s="79">
        <v>106.63</v>
      </c>
      <c r="I42" s="79"/>
      <c r="J42" s="40">
        <v>18</v>
      </c>
      <c r="K42" s="82">
        <f t="shared" si="3"/>
        <v>3124.112610120319</v>
      </c>
      <c r="L42" s="83"/>
      <c r="M42" s="6">
        <f>IF(J42="","",(K42/J42)/LOOKUP(RIGHT($D$2,3),定数!$A$6:$A$13,定数!$B$6:$B$13))</f>
        <v>1.7356181167335105</v>
      </c>
      <c r="N42" s="40">
        <v>2016</v>
      </c>
      <c r="O42" s="8">
        <v>43588</v>
      </c>
      <c r="P42" s="79">
        <v>106.45</v>
      </c>
      <c r="Q42" s="79"/>
      <c r="R42" s="80">
        <f>IF(P42="","",T42*M42*LOOKUP(RIGHT($D$2,3),定数!$A$6:$A$13,定数!$B$6:$B$13))</f>
        <v>-3124.1126101201908</v>
      </c>
      <c r="S42" s="80"/>
      <c r="T42" s="81">
        <f t="shared" si="4"/>
        <v>-17.999999999999261</v>
      </c>
      <c r="U42" s="81"/>
      <c r="V42" t="str">
        <f t="shared" si="7"/>
        <v/>
      </c>
      <c r="W42">
        <f t="shared" si="2"/>
        <v>3</v>
      </c>
      <c r="X42" s="41">
        <f t="shared" si="5"/>
        <v>112834.63396897246</v>
      </c>
      <c r="Y42" s="42">
        <f t="shared" si="6"/>
        <v>7.7082245575002206E-2</v>
      </c>
    </row>
    <row r="43" spans="2:25" x14ac:dyDescent="0.15">
      <c r="B43" s="40">
        <v>35</v>
      </c>
      <c r="C43" s="78">
        <f t="shared" si="0"/>
        <v>101012.97439389044</v>
      </c>
      <c r="D43" s="78"/>
      <c r="E43" s="40">
        <v>2016</v>
      </c>
      <c r="F43" s="8">
        <v>43601</v>
      </c>
      <c r="G43" s="40" t="s">
        <v>3</v>
      </c>
      <c r="H43" s="79">
        <v>108.71</v>
      </c>
      <c r="I43" s="79"/>
      <c r="J43" s="40">
        <v>18</v>
      </c>
      <c r="K43" s="82">
        <f t="shared" si="3"/>
        <v>3030.3892318167132</v>
      </c>
      <c r="L43" s="83"/>
      <c r="M43" s="6">
        <f>IF(J43="","",(K43/J43)/LOOKUP(RIGHT($D$2,3),定数!$A$6:$A$13,定数!$B$6:$B$13))</f>
        <v>1.6835495732315073</v>
      </c>
      <c r="N43" s="40">
        <v>2016</v>
      </c>
      <c r="O43" s="8">
        <v>43601</v>
      </c>
      <c r="P43" s="79">
        <v>108.89</v>
      </c>
      <c r="Q43" s="79"/>
      <c r="R43" s="80">
        <f>IF(P43="","",T43*M43*LOOKUP(RIGHT($D$2,3),定数!$A$6:$A$13,定数!$B$6:$B$13))</f>
        <v>-3030.3892318168282</v>
      </c>
      <c r="S43" s="80"/>
      <c r="T43" s="81">
        <f t="shared" si="4"/>
        <v>-18.000000000000682</v>
      </c>
      <c r="U43" s="81"/>
      <c r="V43" t="str">
        <f t="shared" si="7"/>
        <v/>
      </c>
      <c r="W43">
        <f t="shared" si="2"/>
        <v>4</v>
      </c>
      <c r="X43" s="41">
        <f t="shared" si="5"/>
        <v>112834.63396897246</v>
      </c>
      <c r="Y43" s="42">
        <f t="shared" si="6"/>
        <v>0.10476977820775102</v>
      </c>
    </row>
    <row r="44" spans="2:25" x14ac:dyDescent="0.15">
      <c r="B44" s="40">
        <v>36</v>
      </c>
      <c r="C44" s="78">
        <f t="shared" si="0"/>
        <v>97982.585162073621</v>
      </c>
      <c r="D44" s="78"/>
      <c r="E44" s="40">
        <v>2016</v>
      </c>
      <c r="F44" s="8">
        <v>43601</v>
      </c>
      <c r="G44" s="40" t="s">
        <v>4</v>
      </c>
      <c r="H44" s="79">
        <v>108.91</v>
      </c>
      <c r="I44" s="79"/>
      <c r="J44" s="40">
        <v>20</v>
      </c>
      <c r="K44" s="82">
        <f t="shared" si="3"/>
        <v>2939.4775548622083</v>
      </c>
      <c r="L44" s="83"/>
      <c r="M44" s="6">
        <f>IF(J44="","",(K44/J44)/LOOKUP(RIGHT($D$2,3),定数!$A$6:$A$13,定数!$B$6:$B$13))</f>
        <v>1.4697387774311041</v>
      </c>
      <c r="N44" s="40">
        <v>2016</v>
      </c>
      <c r="O44" s="8">
        <v>43602</v>
      </c>
      <c r="P44" s="79">
        <v>109.14</v>
      </c>
      <c r="Q44" s="79"/>
      <c r="R44" s="80">
        <f>IF(P44="","",T44*M44*LOOKUP(RIGHT($D$2,3),定数!$A$6:$A$13,定数!$B$6:$B$13))</f>
        <v>3380.3991880915978</v>
      </c>
      <c r="S44" s="80"/>
      <c r="T44" s="81">
        <f t="shared" si="4"/>
        <v>23.000000000000398</v>
      </c>
      <c r="U44" s="81"/>
      <c r="V44" t="str">
        <f t="shared" si="7"/>
        <v/>
      </c>
      <c r="W44">
        <f t="shared" si="2"/>
        <v>0</v>
      </c>
      <c r="X44" s="41">
        <f t="shared" si="5"/>
        <v>112834.63396897246</v>
      </c>
      <c r="Y44" s="42">
        <f t="shared" si="6"/>
        <v>0.13162668486151941</v>
      </c>
    </row>
    <row r="45" spans="2:25" x14ac:dyDescent="0.15">
      <c r="B45" s="40">
        <v>37</v>
      </c>
      <c r="C45" s="78">
        <f t="shared" si="0"/>
        <v>101362.98435016522</v>
      </c>
      <c r="D45" s="78"/>
      <c r="E45" s="40">
        <v>2016</v>
      </c>
      <c r="F45" s="8">
        <v>43605</v>
      </c>
      <c r="G45" s="40" t="s">
        <v>4</v>
      </c>
      <c r="H45" s="79">
        <v>110.05</v>
      </c>
      <c r="I45" s="79"/>
      <c r="J45" s="40">
        <v>15</v>
      </c>
      <c r="K45" s="82">
        <f t="shared" si="3"/>
        <v>3040.8895305049564</v>
      </c>
      <c r="L45" s="83"/>
      <c r="M45" s="6">
        <f>IF(J45="","",(K45/J45)/LOOKUP(RIGHT($D$2,3),定数!$A$6:$A$13,定数!$B$6:$B$13))</f>
        <v>2.0272596870033039</v>
      </c>
      <c r="N45" s="40">
        <v>2016</v>
      </c>
      <c r="O45" s="8">
        <v>43605</v>
      </c>
      <c r="P45" s="79">
        <v>110.24</v>
      </c>
      <c r="Q45" s="79"/>
      <c r="R45" s="80">
        <f>IF(P45="","",T45*M45*LOOKUP(RIGHT($D$2,3),定数!$A$6:$A$13,定数!$B$6:$B$13))</f>
        <v>3851.7934053062313</v>
      </c>
      <c r="S45" s="80"/>
      <c r="T45" s="81">
        <f t="shared" si="4"/>
        <v>18.999999999999773</v>
      </c>
      <c r="U45" s="81"/>
      <c r="V45" t="str">
        <f t="shared" si="7"/>
        <v/>
      </c>
      <c r="W45">
        <f t="shared" si="2"/>
        <v>0</v>
      </c>
      <c r="X45" s="41">
        <f t="shared" si="5"/>
        <v>112834.63396897246</v>
      </c>
      <c r="Y45" s="42">
        <f t="shared" si="6"/>
        <v>0.10166780548924137</v>
      </c>
    </row>
    <row r="46" spans="2:25" x14ac:dyDescent="0.15">
      <c r="B46" s="40">
        <v>38</v>
      </c>
      <c r="C46" s="78">
        <f t="shared" si="0"/>
        <v>105214.77775547146</v>
      </c>
      <c r="D46" s="78"/>
      <c r="E46" s="40">
        <v>2016</v>
      </c>
      <c r="F46" s="8">
        <v>43608</v>
      </c>
      <c r="G46" s="40" t="s">
        <v>3</v>
      </c>
      <c r="H46" s="79">
        <v>109.38</v>
      </c>
      <c r="I46" s="79"/>
      <c r="J46" s="40">
        <v>19</v>
      </c>
      <c r="K46" s="82">
        <f t="shared" si="3"/>
        <v>3156.4433326641438</v>
      </c>
      <c r="L46" s="83"/>
      <c r="M46" s="6">
        <f>IF(J46="","",(K46/J46)/LOOKUP(RIGHT($D$2,3),定数!$A$6:$A$13,定数!$B$6:$B$13))</f>
        <v>1.6612859645600755</v>
      </c>
      <c r="N46" s="40">
        <v>2016</v>
      </c>
      <c r="O46" s="8">
        <v>43609</v>
      </c>
      <c r="P46" s="79">
        <v>109.13</v>
      </c>
      <c r="Q46" s="79"/>
      <c r="R46" s="80">
        <f>IF(P46="","",T46*M46*LOOKUP(RIGHT($D$2,3),定数!$A$6:$A$13,定数!$B$6:$B$13))</f>
        <v>4153.2149114001886</v>
      </c>
      <c r="S46" s="80"/>
      <c r="T46" s="81">
        <f t="shared" si="4"/>
        <v>25</v>
      </c>
      <c r="U46" s="81"/>
      <c r="V46" t="str">
        <f t="shared" si="7"/>
        <v/>
      </c>
      <c r="W46">
        <f t="shared" si="2"/>
        <v>0</v>
      </c>
      <c r="X46" s="41">
        <f t="shared" si="5"/>
        <v>112834.63396897246</v>
      </c>
      <c r="Y46" s="42">
        <f t="shared" si="6"/>
        <v>6.7531182097832931E-2</v>
      </c>
    </row>
    <row r="47" spans="2:25" x14ac:dyDescent="0.15">
      <c r="B47" s="40">
        <v>39</v>
      </c>
      <c r="C47" s="78">
        <f t="shared" si="0"/>
        <v>109367.99266687165</v>
      </c>
      <c r="D47" s="78"/>
      <c r="E47" s="40">
        <v>2016</v>
      </c>
      <c r="F47" s="8">
        <v>43612</v>
      </c>
      <c r="G47" s="40" t="s">
        <v>3</v>
      </c>
      <c r="H47" s="79">
        <v>109.61</v>
      </c>
      <c r="I47" s="79"/>
      <c r="J47" s="40">
        <v>19</v>
      </c>
      <c r="K47" s="82">
        <f t="shared" si="3"/>
        <v>3281.0397800061496</v>
      </c>
      <c r="L47" s="83"/>
      <c r="M47" s="6">
        <f>IF(J47="","",(K47/J47)/LOOKUP(RIGHT($D$2,3),定数!$A$6:$A$13,定数!$B$6:$B$13))</f>
        <v>1.7268630421084998</v>
      </c>
      <c r="N47" s="40">
        <v>2016</v>
      </c>
      <c r="O47" s="8">
        <v>43612</v>
      </c>
      <c r="P47" s="79">
        <v>109.8</v>
      </c>
      <c r="Q47" s="79"/>
      <c r="R47" s="80">
        <f>IF(P47="","",T47*M47*LOOKUP(RIGHT($D$2,3),定数!$A$6:$A$13,定数!$B$6:$B$13))</f>
        <v>-3281.0397800061105</v>
      </c>
      <c r="S47" s="80"/>
      <c r="T47" s="81">
        <f t="shared" si="4"/>
        <v>-18.999999999999773</v>
      </c>
      <c r="U47" s="81"/>
      <c r="V47" t="str">
        <f t="shared" si="7"/>
        <v/>
      </c>
      <c r="W47">
        <f t="shared" si="2"/>
        <v>1</v>
      </c>
      <c r="X47" s="41">
        <f t="shared" si="5"/>
        <v>112834.63396897246</v>
      </c>
      <c r="Y47" s="42">
        <f t="shared" si="6"/>
        <v>3.0723202443799891E-2</v>
      </c>
    </row>
    <row r="48" spans="2:25" x14ac:dyDescent="0.15">
      <c r="B48" s="40">
        <v>40</v>
      </c>
      <c r="C48" s="78">
        <f t="shared" si="0"/>
        <v>106086.95288686555</v>
      </c>
      <c r="D48" s="78"/>
      <c r="E48" s="40">
        <v>2016</v>
      </c>
      <c r="F48" s="8">
        <v>43622</v>
      </c>
      <c r="G48" s="40" t="s">
        <v>4</v>
      </c>
      <c r="H48" s="79">
        <v>107.22</v>
      </c>
      <c r="I48" s="79"/>
      <c r="J48" s="40">
        <v>24</v>
      </c>
      <c r="K48" s="82">
        <f t="shared" si="3"/>
        <v>3182.6085866059661</v>
      </c>
      <c r="L48" s="83"/>
      <c r="M48" s="6">
        <f>IF(J48="","",(K48/J48)/LOOKUP(RIGHT($D$2,3),定数!$A$6:$A$13,定数!$B$6:$B$13))</f>
        <v>1.3260869110858193</v>
      </c>
      <c r="N48" s="40">
        <v>2016</v>
      </c>
      <c r="O48" s="8">
        <v>43592</v>
      </c>
      <c r="P48" s="79">
        <v>107.53</v>
      </c>
      <c r="Q48" s="79"/>
      <c r="R48" s="80">
        <f>IF(P48="","",T48*M48*LOOKUP(RIGHT($D$2,3),定数!$A$6:$A$13,定数!$B$6:$B$13))</f>
        <v>4110.8694243660702</v>
      </c>
      <c r="S48" s="80"/>
      <c r="T48" s="81">
        <f t="shared" si="4"/>
        <v>31.000000000000227</v>
      </c>
      <c r="U48" s="81"/>
      <c r="V48" t="str">
        <f t="shared" si="7"/>
        <v/>
      </c>
      <c r="W48">
        <f t="shared" si="2"/>
        <v>0</v>
      </c>
      <c r="X48" s="41">
        <f t="shared" si="5"/>
        <v>112834.63396897246</v>
      </c>
      <c r="Y48" s="42">
        <f t="shared" si="6"/>
        <v>5.9801506370485535E-2</v>
      </c>
    </row>
    <row r="49" spans="2:25" x14ac:dyDescent="0.15">
      <c r="B49" s="40">
        <v>41</v>
      </c>
      <c r="C49" s="78">
        <f t="shared" si="0"/>
        <v>110197.82231123162</v>
      </c>
      <c r="D49" s="78"/>
      <c r="E49" s="40">
        <v>2016</v>
      </c>
      <c r="F49" s="8">
        <v>43624</v>
      </c>
      <c r="G49" s="40" t="s">
        <v>3</v>
      </c>
      <c r="H49" s="79">
        <v>107.2</v>
      </c>
      <c r="I49" s="79"/>
      <c r="J49" s="40">
        <v>19</v>
      </c>
      <c r="K49" s="82">
        <f t="shared" si="3"/>
        <v>3305.9346693369484</v>
      </c>
      <c r="L49" s="83"/>
      <c r="M49" s="6">
        <f>IF(J49="","",(K49/J49)/LOOKUP(RIGHT($D$2,3),定数!$A$6:$A$13,定数!$B$6:$B$13))</f>
        <v>1.7399656154404992</v>
      </c>
      <c r="N49" s="40">
        <v>2016</v>
      </c>
      <c r="O49" s="8">
        <v>43624</v>
      </c>
      <c r="P49" s="79">
        <v>106.96</v>
      </c>
      <c r="Q49" s="79"/>
      <c r="R49" s="80">
        <f>IF(P49="","",T49*M49*LOOKUP(RIGHT($D$2,3),定数!$A$6:$A$13,定数!$B$6:$B$13))</f>
        <v>4175.9174770573563</v>
      </c>
      <c r="S49" s="80"/>
      <c r="T49" s="81">
        <f t="shared" si="4"/>
        <v>24.000000000000909</v>
      </c>
      <c r="U49" s="81"/>
      <c r="V49" t="str">
        <f t="shared" si="7"/>
        <v/>
      </c>
      <c r="W49">
        <f t="shared" si="2"/>
        <v>0</v>
      </c>
      <c r="X49" s="41">
        <f t="shared" si="5"/>
        <v>112834.63396897246</v>
      </c>
      <c r="Y49" s="42">
        <f t="shared" si="6"/>
        <v>2.3368814742341537E-2</v>
      </c>
    </row>
    <row r="50" spans="2:25" x14ac:dyDescent="0.15">
      <c r="B50" s="40">
        <v>42</v>
      </c>
      <c r="C50" s="78">
        <f t="shared" si="0"/>
        <v>114373.73978828898</v>
      </c>
      <c r="D50" s="78"/>
      <c r="E50" s="40">
        <v>2016</v>
      </c>
      <c r="F50" s="8">
        <v>43625</v>
      </c>
      <c r="G50" s="40" t="s">
        <v>3</v>
      </c>
      <c r="H50" s="79">
        <v>106.45</v>
      </c>
      <c r="I50" s="79"/>
      <c r="J50" s="40">
        <v>14</v>
      </c>
      <c r="K50" s="82">
        <f t="shared" si="3"/>
        <v>3431.2121936486692</v>
      </c>
      <c r="L50" s="83"/>
      <c r="M50" s="6">
        <f>IF(J50="","",(K50/J50)/LOOKUP(RIGHT($D$2,3),定数!$A$6:$A$13,定数!$B$6:$B$13))</f>
        <v>2.4508658526061922</v>
      </c>
      <c r="N50" s="40">
        <v>2016</v>
      </c>
      <c r="O50" s="8">
        <v>43625</v>
      </c>
      <c r="P50" s="79">
        <v>106.59</v>
      </c>
      <c r="Q50" s="79"/>
      <c r="R50" s="80">
        <f>IF(P50="","",T50*M50*LOOKUP(RIGHT($D$2,3),定数!$A$6:$A$13,定数!$B$6:$B$13))</f>
        <v>-3431.2121936486833</v>
      </c>
      <c r="S50" s="80"/>
      <c r="T50" s="81">
        <f t="shared" si="4"/>
        <v>-14.000000000000057</v>
      </c>
      <c r="U50" s="81"/>
      <c r="V50" t="str">
        <f t="shared" si="7"/>
        <v/>
      </c>
      <c r="W50">
        <f t="shared" si="2"/>
        <v>1</v>
      </c>
      <c r="X50" s="41">
        <f t="shared" si="5"/>
        <v>114373.73978828898</v>
      </c>
      <c r="Y50" s="42">
        <f t="shared" si="6"/>
        <v>0</v>
      </c>
    </row>
    <row r="51" spans="2:25" x14ac:dyDescent="0.15">
      <c r="B51" s="40">
        <v>43</v>
      </c>
      <c r="C51" s="78">
        <f t="shared" si="0"/>
        <v>110942.5275946403</v>
      </c>
      <c r="D51" s="78"/>
      <c r="E51" s="40">
        <v>2016</v>
      </c>
      <c r="F51" s="8">
        <v>43626</v>
      </c>
      <c r="G51" s="40" t="s">
        <v>4</v>
      </c>
      <c r="H51" s="79">
        <v>107.18</v>
      </c>
      <c r="I51" s="79"/>
      <c r="J51" s="40">
        <v>29</v>
      </c>
      <c r="K51" s="82">
        <f t="shared" si="3"/>
        <v>3328.2758278392089</v>
      </c>
      <c r="L51" s="83"/>
      <c r="M51" s="6">
        <f>IF(J51="","",(K51/J51)/LOOKUP(RIGHT($D$2,3),定数!$A$6:$A$13,定数!$B$6:$B$13))</f>
        <v>1.1476813199445548</v>
      </c>
      <c r="N51" s="40">
        <v>2016</v>
      </c>
      <c r="O51" s="8">
        <v>43626</v>
      </c>
      <c r="P51" s="79">
        <v>106.89</v>
      </c>
      <c r="Q51" s="79"/>
      <c r="R51" s="80">
        <f>IF(P51="","",T51*M51*LOOKUP(RIGHT($D$2,3),定数!$A$6:$A$13,定数!$B$6:$B$13))</f>
        <v>-3328.2758278392803</v>
      </c>
      <c r="S51" s="80"/>
      <c r="T51" s="81">
        <f t="shared" si="4"/>
        <v>-29.000000000000625</v>
      </c>
      <c r="U51" s="81"/>
      <c r="V51" t="str">
        <f t="shared" si="7"/>
        <v/>
      </c>
      <c r="W51">
        <f t="shared" si="2"/>
        <v>2</v>
      </c>
      <c r="X51" s="41">
        <f t="shared" si="5"/>
        <v>114373.73978828898</v>
      </c>
      <c r="Y51" s="42">
        <f t="shared" si="6"/>
        <v>3.0000000000000138E-2</v>
      </c>
    </row>
    <row r="52" spans="2:25" x14ac:dyDescent="0.15">
      <c r="B52" s="40">
        <v>44</v>
      </c>
      <c r="C52" s="78">
        <f t="shared" si="0"/>
        <v>107614.25176680101</v>
      </c>
      <c r="D52" s="78"/>
      <c r="E52" s="40">
        <v>2016</v>
      </c>
      <c r="F52" s="8">
        <v>43631</v>
      </c>
      <c r="G52" s="40" t="s">
        <v>4</v>
      </c>
      <c r="H52" s="79">
        <v>106.2</v>
      </c>
      <c r="I52" s="79"/>
      <c r="J52" s="40">
        <v>25</v>
      </c>
      <c r="K52" s="82">
        <f t="shared" si="3"/>
        <v>3228.4275530040304</v>
      </c>
      <c r="L52" s="83"/>
      <c r="M52" s="6">
        <f>IF(J52="","",(K52/J52)/LOOKUP(RIGHT($D$2,3),定数!$A$6:$A$13,定数!$B$6:$B$13))</f>
        <v>1.2913710212016121</v>
      </c>
      <c r="N52" s="40">
        <v>2016</v>
      </c>
      <c r="O52" s="8">
        <v>43631</v>
      </c>
      <c r="P52" s="79">
        <v>105.95</v>
      </c>
      <c r="Q52" s="79"/>
      <c r="R52" s="80">
        <f>IF(P52="","",T52*M52*LOOKUP(RIGHT($D$2,3),定数!$A$6:$A$13,定数!$B$6:$B$13))</f>
        <v>-3228.4275530040304</v>
      </c>
      <c r="S52" s="80"/>
      <c r="T52" s="81">
        <f t="shared" si="4"/>
        <v>-25</v>
      </c>
      <c r="U52" s="81"/>
      <c r="V52" t="str">
        <f t="shared" si="7"/>
        <v/>
      </c>
      <c r="W52">
        <f t="shared" si="2"/>
        <v>3</v>
      </c>
      <c r="X52" s="41">
        <f t="shared" si="5"/>
        <v>114373.73978828898</v>
      </c>
      <c r="Y52" s="42">
        <f t="shared" si="6"/>
        <v>5.9100000000000819E-2</v>
      </c>
    </row>
    <row r="53" spans="2:25" x14ac:dyDescent="0.15">
      <c r="B53" s="40">
        <v>45</v>
      </c>
      <c r="C53" s="78">
        <f t="shared" si="0"/>
        <v>104385.82421379698</v>
      </c>
      <c r="D53" s="78"/>
      <c r="E53" s="40">
        <v>2016</v>
      </c>
      <c r="F53" s="8">
        <v>43644</v>
      </c>
      <c r="G53" s="40" t="s">
        <v>4</v>
      </c>
      <c r="H53" s="79">
        <v>102.17</v>
      </c>
      <c r="I53" s="79"/>
      <c r="J53" s="40">
        <v>25</v>
      </c>
      <c r="K53" s="82">
        <f t="shared" si="3"/>
        <v>3131.574726413909</v>
      </c>
      <c r="L53" s="83"/>
      <c r="M53" s="6">
        <f>IF(J53="","",(K53/J53)/LOOKUP(RIGHT($D$2,3),定数!$A$6:$A$13,定数!$B$6:$B$13))</f>
        <v>1.2526298905655637</v>
      </c>
      <c r="N53" s="40">
        <v>2016</v>
      </c>
      <c r="O53" s="8">
        <v>43644</v>
      </c>
      <c r="P53" s="79">
        <v>101.92</v>
      </c>
      <c r="Q53" s="79"/>
      <c r="R53" s="80">
        <f>IF(P53="","",T53*M53*LOOKUP(RIGHT($D$2,3),定数!$A$6:$A$13,定数!$B$6:$B$13))</f>
        <v>-3131.5747264139095</v>
      </c>
      <c r="S53" s="80"/>
      <c r="T53" s="81">
        <f t="shared" si="4"/>
        <v>-25</v>
      </c>
      <c r="U53" s="81"/>
      <c r="V53" t="str">
        <f t="shared" si="7"/>
        <v/>
      </c>
      <c r="W53">
        <f t="shared" si="2"/>
        <v>4</v>
      </c>
      <c r="X53" s="41">
        <f t="shared" si="5"/>
        <v>114373.73978828898</v>
      </c>
      <c r="Y53" s="42">
        <f t="shared" si="6"/>
        <v>8.732700000000071E-2</v>
      </c>
    </row>
    <row r="54" spans="2:25" x14ac:dyDescent="0.15">
      <c r="B54" s="40">
        <v>46</v>
      </c>
      <c r="C54" s="78">
        <f t="shared" si="0"/>
        <v>101254.24948738307</v>
      </c>
      <c r="D54" s="78"/>
      <c r="E54" s="40">
        <v>2016</v>
      </c>
      <c r="F54" s="8">
        <v>43647</v>
      </c>
      <c r="G54" s="40" t="s">
        <v>37</v>
      </c>
      <c r="H54" s="79">
        <v>102.57</v>
      </c>
      <c r="I54" s="79"/>
      <c r="J54" s="40">
        <v>12</v>
      </c>
      <c r="K54" s="82">
        <f t="shared" si="3"/>
        <v>3037.6274846214919</v>
      </c>
      <c r="L54" s="83"/>
      <c r="M54" s="6">
        <f>IF(J54="","",(K54/J54)/LOOKUP(RIGHT($D$2,3),定数!$A$6:$A$13,定数!$B$6:$B$13))</f>
        <v>2.5313562371845766</v>
      </c>
      <c r="N54" s="40">
        <v>2016</v>
      </c>
      <c r="O54" s="8">
        <v>43647</v>
      </c>
      <c r="P54" s="79">
        <v>102.69</v>
      </c>
      <c r="Q54" s="79"/>
      <c r="R54" s="80">
        <f>IF(P54="","",T54*M54*LOOKUP(RIGHT($D$2,3),定数!$A$6:$A$13,定数!$B$6:$B$13))</f>
        <v>-3037.627484621607</v>
      </c>
      <c r="S54" s="80"/>
      <c r="T54" s="81">
        <f t="shared" si="4"/>
        <v>-12.000000000000455</v>
      </c>
      <c r="U54" s="81"/>
      <c r="V54" t="str">
        <f t="shared" si="7"/>
        <v/>
      </c>
      <c r="W54">
        <f t="shared" si="2"/>
        <v>5</v>
      </c>
      <c r="X54" s="41">
        <f t="shared" si="5"/>
        <v>114373.73978828898</v>
      </c>
      <c r="Y54" s="42">
        <f t="shared" si="6"/>
        <v>0.11470719000000074</v>
      </c>
    </row>
    <row r="55" spans="2:25" x14ac:dyDescent="0.15">
      <c r="B55" s="40">
        <v>47</v>
      </c>
      <c r="C55" s="78">
        <f t="shared" si="0"/>
        <v>98216.622002761462</v>
      </c>
      <c r="D55" s="78"/>
      <c r="E55" s="40">
        <v>2016</v>
      </c>
      <c r="F55" s="8">
        <v>43652</v>
      </c>
      <c r="G55" s="40" t="s">
        <v>3</v>
      </c>
      <c r="H55" s="79">
        <v>100.95</v>
      </c>
      <c r="I55" s="79"/>
      <c r="J55" s="40">
        <v>27</v>
      </c>
      <c r="K55" s="82">
        <f t="shared" si="3"/>
        <v>2946.4986600828438</v>
      </c>
      <c r="L55" s="83"/>
      <c r="M55" s="6">
        <f>IF(J55="","",(K55/J55)/LOOKUP(RIGHT($D$2,3),定数!$A$6:$A$13,定数!$B$6:$B$13))</f>
        <v>1.0912958000306829</v>
      </c>
      <c r="N55" s="40">
        <v>2016</v>
      </c>
      <c r="O55" s="8">
        <v>43652</v>
      </c>
      <c r="P55" s="79">
        <v>100.6</v>
      </c>
      <c r="Q55" s="79"/>
      <c r="R55" s="80">
        <f>IF(P55="","",T55*M55*LOOKUP(RIGHT($D$2,3),定数!$A$6:$A$13,定数!$B$6:$B$13))</f>
        <v>3819.5353001074836</v>
      </c>
      <c r="S55" s="80"/>
      <c r="T55" s="81">
        <f t="shared" si="4"/>
        <v>35.000000000000853</v>
      </c>
      <c r="U55" s="81"/>
      <c r="V55" t="str">
        <f t="shared" si="7"/>
        <v/>
      </c>
      <c r="W55">
        <f t="shared" si="2"/>
        <v>0</v>
      </c>
      <c r="X55" s="41">
        <f t="shared" si="5"/>
        <v>114373.73978828898</v>
      </c>
      <c r="Y55" s="42">
        <f t="shared" si="6"/>
        <v>0.14126597430000176</v>
      </c>
    </row>
    <row r="56" spans="2:25" x14ac:dyDescent="0.15">
      <c r="B56" s="40">
        <v>48</v>
      </c>
      <c r="C56" s="78">
        <f t="shared" si="0"/>
        <v>102036.15730286895</v>
      </c>
      <c r="D56" s="78"/>
      <c r="E56" s="40">
        <v>2016</v>
      </c>
      <c r="F56" s="8">
        <v>43659</v>
      </c>
      <c r="G56" s="40" t="s">
        <v>37</v>
      </c>
      <c r="H56" s="79">
        <v>104.17</v>
      </c>
      <c r="I56" s="79"/>
      <c r="J56" s="40">
        <v>30</v>
      </c>
      <c r="K56" s="82">
        <f t="shared" si="3"/>
        <v>3061.0847190860682</v>
      </c>
      <c r="L56" s="83"/>
      <c r="M56" s="6">
        <f>IF(J56="","",(K56/J56)/LOOKUP(RIGHT($D$2,3),定数!$A$6:$A$13,定数!$B$6:$B$13))</f>
        <v>1.0203615730286895</v>
      </c>
      <c r="N56" s="40">
        <v>2016</v>
      </c>
      <c r="O56" s="8">
        <v>43659</v>
      </c>
      <c r="P56" s="79">
        <v>104.47</v>
      </c>
      <c r="Q56" s="79"/>
      <c r="R56" s="80">
        <f>IF(P56="","",T56*M56*LOOKUP(RIGHT($D$2,3),定数!$A$6:$A$13,定数!$B$6:$B$13))</f>
        <v>-3061.0847190860395</v>
      </c>
      <c r="S56" s="80"/>
      <c r="T56" s="81">
        <f t="shared" si="4"/>
        <v>-29.999999999999716</v>
      </c>
      <c r="U56" s="81"/>
      <c r="V56" t="str">
        <f t="shared" si="7"/>
        <v/>
      </c>
      <c r="W56">
        <f t="shared" si="2"/>
        <v>1</v>
      </c>
      <c r="X56" s="41">
        <f t="shared" si="5"/>
        <v>114373.73978828898</v>
      </c>
      <c r="Y56" s="42">
        <f t="shared" si="6"/>
        <v>0.10787076218944547</v>
      </c>
    </row>
    <row r="57" spans="2:25" x14ac:dyDescent="0.15">
      <c r="B57" s="40">
        <v>49</v>
      </c>
      <c r="C57" s="78">
        <f t="shared" si="0"/>
        <v>98975.072583782909</v>
      </c>
      <c r="D57" s="78"/>
      <c r="E57" s="40">
        <v>2016</v>
      </c>
      <c r="F57" s="8">
        <v>43661</v>
      </c>
      <c r="G57" s="40" t="s">
        <v>4</v>
      </c>
      <c r="H57" s="79">
        <v>105.82</v>
      </c>
      <c r="I57" s="79"/>
      <c r="J57" s="40">
        <v>44</v>
      </c>
      <c r="K57" s="82">
        <f t="shared" si="3"/>
        <v>2969.2521775134874</v>
      </c>
      <c r="L57" s="83"/>
      <c r="M57" s="6">
        <f>IF(J57="","",(K57/J57)/LOOKUP(RIGHT($D$2,3),定数!$A$6:$A$13,定数!$B$6:$B$13))</f>
        <v>0.67483004034397442</v>
      </c>
      <c r="N57" s="40">
        <v>2016</v>
      </c>
      <c r="O57" s="8">
        <v>43662</v>
      </c>
      <c r="P57" s="79">
        <v>105.38</v>
      </c>
      <c r="Q57" s="79"/>
      <c r="R57" s="80">
        <f>IF(P57="","",T57*M57*LOOKUP(RIGHT($D$2,3),定数!$A$6:$A$13,定数!$B$6:$B$13))</f>
        <v>-2969.2521775134724</v>
      </c>
      <c r="S57" s="80"/>
      <c r="T57" s="81">
        <f t="shared" si="4"/>
        <v>-43.999999999999773</v>
      </c>
      <c r="U57" s="81"/>
      <c r="V57" t="str">
        <f t="shared" si="7"/>
        <v/>
      </c>
      <c r="W57">
        <f t="shared" si="2"/>
        <v>2</v>
      </c>
      <c r="X57" s="41">
        <f t="shared" si="5"/>
        <v>114373.73978828898</v>
      </c>
      <c r="Y57" s="42">
        <f t="shared" si="6"/>
        <v>0.13463463932376174</v>
      </c>
    </row>
    <row r="58" spans="2:25" x14ac:dyDescent="0.15">
      <c r="B58" s="40">
        <v>50</v>
      </c>
      <c r="C58" s="78">
        <f t="shared" si="0"/>
        <v>96005.820406269442</v>
      </c>
      <c r="D58" s="78"/>
      <c r="E58" s="40">
        <v>2016</v>
      </c>
      <c r="F58" s="8">
        <v>43664</v>
      </c>
      <c r="G58" s="40" t="s">
        <v>3</v>
      </c>
      <c r="H58" s="79">
        <v>105.39</v>
      </c>
      <c r="I58" s="79"/>
      <c r="J58" s="40">
        <v>62</v>
      </c>
      <c r="K58" s="82">
        <f t="shared" si="3"/>
        <v>2880.1746121880833</v>
      </c>
      <c r="L58" s="83"/>
      <c r="M58" s="6">
        <f>IF(J58="","",(K58/J58)/LOOKUP(RIGHT($D$2,3),定数!$A$6:$A$13,定数!$B$6:$B$13))</f>
        <v>0.46454429228840055</v>
      </c>
      <c r="N58" s="40">
        <v>2016</v>
      </c>
      <c r="O58" s="8">
        <v>43664</v>
      </c>
      <c r="P58" s="79">
        <v>106.01</v>
      </c>
      <c r="Q58" s="79"/>
      <c r="R58" s="80">
        <f>IF(P58="","",T58*M58*LOOKUP(RIGHT($D$2,3),定数!$A$6:$A$13,定数!$B$6:$B$13))</f>
        <v>-2880.1746121881047</v>
      </c>
      <c r="S58" s="80"/>
      <c r="T58" s="81">
        <f t="shared" si="4"/>
        <v>-62.000000000000455</v>
      </c>
      <c r="U58" s="81"/>
      <c r="V58" t="str">
        <f t="shared" si="7"/>
        <v/>
      </c>
      <c r="W58">
        <f t="shared" si="2"/>
        <v>3</v>
      </c>
      <c r="X58" s="41">
        <f t="shared" si="5"/>
        <v>114373.73978828898</v>
      </c>
      <c r="Y58" s="42">
        <f t="shared" si="6"/>
        <v>0.16059560014404872</v>
      </c>
    </row>
    <row r="59" spans="2:25" x14ac:dyDescent="0.15">
      <c r="B59" s="40">
        <v>51</v>
      </c>
      <c r="C59" s="78">
        <f t="shared" si="0"/>
        <v>93125.645794081342</v>
      </c>
      <c r="D59" s="78"/>
      <c r="E59" s="40">
        <v>2016</v>
      </c>
      <c r="F59" s="8">
        <v>43665</v>
      </c>
      <c r="G59" s="40" t="s">
        <v>37</v>
      </c>
      <c r="H59" s="79">
        <v>105.88</v>
      </c>
      <c r="I59" s="79"/>
      <c r="J59" s="40">
        <v>30</v>
      </c>
      <c r="K59" s="82">
        <f t="shared" si="3"/>
        <v>2793.7693738224402</v>
      </c>
      <c r="L59" s="83"/>
      <c r="M59" s="6">
        <f>IF(J59="","",(K59/J59)/LOOKUP(RIGHT($D$2,3),定数!$A$6:$A$13,定数!$B$6:$B$13))</f>
        <v>0.93125645794081335</v>
      </c>
      <c r="N59" s="40">
        <v>2016</v>
      </c>
      <c r="O59" s="8">
        <v>43665</v>
      </c>
      <c r="P59" s="79">
        <v>106.18</v>
      </c>
      <c r="Q59" s="79"/>
      <c r="R59" s="80">
        <f>IF(P59="","",T59*M59*LOOKUP(RIGHT($D$2,3),定数!$A$6:$A$13,定数!$B$6:$B$13))</f>
        <v>-2793.7693738225457</v>
      </c>
      <c r="S59" s="80"/>
      <c r="T59" s="81">
        <f t="shared" si="4"/>
        <v>-30.000000000001137</v>
      </c>
      <c r="U59" s="81"/>
      <c r="V59" t="str">
        <f t="shared" si="7"/>
        <v/>
      </c>
      <c r="W59">
        <f t="shared" si="2"/>
        <v>4</v>
      </c>
      <c r="X59" s="41">
        <f t="shared" si="5"/>
        <v>114373.73978828898</v>
      </c>
      <c r="Y59" s="42">
        <f t="shared" si="6"/>
        <v>0.18577773213972748</v>
      </c>
    </row>
    <row r="60" spans="2:25" x14ac:dyDescent="0.15">
      <c r="B60" s="40">
        <v>52</v>
      </c>
      <c r="C60" s="78">
        <f t="shared" si="0"/>
        <v>90331.876420258792</v>
      </c>
      <c r="D60" s="78"/>
      <c r="E60" s="40">
        <v>2016</v>
      </c>
      <c r="F60" s="8">
        <v>43666</v>
      </c>
      <c r="G60" s="40" t="s">
        <v>4</v>
      </c>
      <c r="H60" s="79">
        <v>106.21</v>
      </c>
      <c r="I60" s="79"/>
      <c r="J60" s="40">
        <v>17</v>
      </c>
      <c r="K60" s="82"/>
      <c r="L60" s="83"/>
      <c r="M60" s="6"/>
      <c r="N60" s="40"/>
      <c r="O60" s="8"/>
      <c r="P60" s="79">
        <v>106.04</v>
      </c>
      <c r="Q60" s="79"/>
      <c r="R60" s="80">
        <f>IF(P60="","",T60*M60*LOOKUP(RIGHT($D$2,3),定数!$A$6:$A$13,定数!$B$6:$B$13))</f>
        <v>0</v>
      </c>
      <c r="S60" s="80"/>
      <c r="T60" s="81">
        <f t="shared" si="4"/>
        <v>-16.999999999998749</v>
      </c>
      <c r="U60" s="81"/>
      <c r="V60" t="str">
        <f t="shared" si="7"/>
        <v/>
      </c>
      <c r="W60">
        <f t="shared" si="2"/>
        <v>5</v>
      </c>
      <c r="X60" s="41">
        <f t="shared" si="5"/>
        <v>114373.73978828898</v>
      </c>
      <c r="Y60" s="42">
        <f t="shared" si="6"/>
        <v>0.21020440017553654</v>
      </c>
    </row>
    <row r="61" spans="2:25" x14ac:dyDescent="0.15">
      <c r="B61" s="40">
        <v>53</v>
      </c>
      <c r="C61" s="78">
        <f t="shared" si="0"/>
        <v>90331.876420258792</v>
      </c>
      <c r="D61" s="78"/>
      <c r="E61" s="40">
        <v>2016</v>
      </c>
      <c r="F61" s="8">
        <v>43666</v>
      </c>
      <c r="G61" s="40" t="s">
        <v>4</v>
      </c>
      <c r="H61" s="79">
        <v>106.21</v>
      </c>
      <c r="I61" s="79"/>
      <c r="J61" s="40">
        <v>17</v>
      </c>
      <c r="K61" s="82">
        <f t="shared" si="3"/>
        <v>2709.9562926077638</v>
      </c>
      <c r="L61" s="83"/>
      <c r="M61" s="6">
        <f>IF(J61="","",(K61/J61)/LOOKUP(RIGHT($D$2,3),定数!$A$6:$A$13,定数!$B$6:$B$13))</f>
        <v>1.5940919368280964</v>
      </c>
      <c r="N61" s="40">
        <v>2016</v>
      </c>
      <c r="O61" s="8">
        <v>43665</v>
      </c>
      <c r="P61" s="79">
        <v>106.04</v>
      </c>
      <c r="Q61" s="79"/>
      <c r="R61" s="80">
        <f>IF(P61="","",T61*M61*LOOKUP(RIGHT($D$2,3),定数!$A$6:$A$13,定数!$B$6:$B$13))</f>
        <v>-2709.9562926075646</v>
      </c>
      <c r="S61" s="80"/>
      <c r="T61" s="81">
        <f t="shared" si="4"/>
        <v>-16.999999999998749</v>
      </c>
      <c r="U61" s="81"/>
      <c r="V61" t="str">
        <f t="shared" si="7"/>
        <v/>
      </c>
      <c r="W61">
        <f t="shared" si="2"/>
        <v>6</v>
      </c>
      <c r="X61" s="41">
        <f t="shared" si="5"/>
        <v>114373.73978828898</v>
      </c>
      <c r="Y61" s="42">
        <f t="shared" si="6"/>
        <v>0.21020440017553654</v>
      </c>
    </row>
    <row r="62" spans="2:25" x14ac:dyDescent="0.15">
      <c r="B62" s="40">
        <v>54</v>
      </c>
      <c r="C62" s="78">
        <f t="shared" si="0"/>
        <v>87621.920127651232</v>
      </c>
      <c r="D62" s="78"/>
      <c r="E62" s="40">
        <v>2016</v>
      </c>
      <c r="F62" s="8">
        <v>43668</v>
      </c>
      <c r="G62" s="40" t="s">
        <v>3</v>
      </c>
      <c r="H62" s="79">
        <v>105.64</v>
      </c>
      <c r="I62" s="79"/>
      <c r="J62" s="40">
        <v>31</v>
      </c>
      <c r="K62" s="82">
        <f t="shared" si="3"/>
        <v>2628.657603829537</v>
      </c>
      <c r="L62" s="83"/>
      <c r="M62" s="6">
        <f>IF(J62="","",(K62/J62)/LOOKUP(RIGHT($D$2,3),定数!$A$6:$A$13,定数!$B$6:$B$13))</f>
        <v>0.84795406575146359</v>
      </c>
      <c r="N62" s="40">
        <v>2016</v>
      </c>
      <c r="O62" s="8">
        <v>43668</v>
      </c>
      <c r="P62" s="79">
        <v>105.95</v>
      </c>
      <c r="Q62" s="79"/>
      <c r="R62" s="80">
        <f>IF(P62="","",T62*M62*LOOKUP(RIGHT($D$2,3),定数!$A$6:$A$13,定数!$B$6:$B$13))</f>
        <v>-2628.6576038295566</v>
      </c>
      <c r="S62" s="80"/>
      <c r="T62" s="81">
        <f t="shared" si="4"/>
        <v>-31.000000000000227</v>
      </c>
      <c r="U62" s="81"/>
      <c r="V62" t="str">
        <f t="shared" si="7"/>
        <v/>
      </c>
      <c r="W62">
        <f t="shared" si="2"/>
        <v>7</v>
      </c>
      <c r="X62" s="41">
        <f t="shared" si="5"/>
        <v>114373.73978828898</v>
      </c>
      <c r="Y62" s="42">
        <f t="shared" si="6"/>
        <v>0.23389826817026871</v>
      </c>
    </row>
    <row r="63" spans="2:25" x14ac:dyDescent="0.15">
      <c r="B63" s="40">
        <v>55</v>
      </c>
      <c r="C63" s="78">
        <f t="shared" si="0"/>
        <v>84993.262523821671</v>
      </c>
      <c r="D63" s="78"/>
      <c r="E63" s="40">
        <v>2016</v>
      </c>
      <c r="F63" s="8">
        <v>43672</v>
      </c>
      <c r="G63" s="40" t="s">
        <v>3</v>
      </c>
      <c r="H63" s="79">
        <v>104.22</v>
      </c>
      <c r="I63" s="79"/>
      <c r="J63" s="40">
        <v>21</v>
      </c>
      <c r="K63" s="82">
        <f t="shared" si="3"/>
        <v>2549.7978757146502</v>
      </c>
      <c r="L63" s="83"/>
      <c r="M63" s="6">
        <f>IF(J63="","",(K63/J63)/LOOKUP(RIGHT($D$2,3),定数!$A$6:$A$13,定数!$B$6:$B$13))</f>
        <v>1.2141894646260238</v>
      </c>
      <c r="N63" s="40">
        <v>2016</v>
      </c>
      <c r="O63" s="8">
        <v>43672</v>
      </c>
      <c r="P63" s="79">
        <v>104.43</v>
      </c>
      <c r="Q63" s="79"/>
      <c r="R63" s="80">
        <f>IF(P63="","",T63*M63*LOOKUP(RIGHT($D$2,3),定数!$A$6:$A$13,定数!$B$6:$B$13))</f>
        <v>-2549.7978757147466</v>
      </c>
      <c r="S63" s="80"/>
      <c r="T63" s="81">
        <f t="shared" si="4"/>
        <v>-21.000000000000796</v>
      </c>
      <c r="U63" s="81"/>
      <c r="V63" t="str">
        <f t="shared" si="7"/>
        <v/>
      </c>
      <c r="W63">
        <f t="shared" si="2"/>
        <v>8</v>
      </c>
      <c r="X63" s="41">
        <f t="shared" si="5"/>
        <v>114373.73978828898</v>
      </c>
      <c r="Y63" s="42">
        <f t="shared" si="6"/>
        <v>0.25688132012516085</v>
      </c>
    </row>
    <row r="64" spans="2:25" x14ac:dyDescent="0.15">
      <c r="B64" s="40">
        <v>56</v>
      </c>
      <c r="C64" s="78">
        <f t="shared" si="0"/>
        <v>82443.464648106921</v>
      </c>
      <c r="D64" s="78"/>
      <c r="E64" s="40">
        <v>2016</v>
      </c>
      <c r="F64" s="8">
        <v>43689</v>
      </c>
      <c r="G64" s="40" t="s">
        <v>4</v>
      </c>
      <c r="H64" s="79">
        <v>102.05</v>
      </c>
      <c r="I64" s="79"/>
      <c r="J64" s="40">
        <v>15</v>
      </c>
      <c r="K64" s="82">
        <f t="shared" si="3"/>
        <v>2473.3039394432076</v>
      </c>
      <c r="L64" s="83"/>
      <c r="M64" s="6">
        <f>IF(J64="","",(K64/J64)/LOOKUP(RIGHT($D$2,3),定数!$A$6:$A$13,定数!$B$6:$B$13))</f>
        <v>1.6488692929621385</v>
      </c>
      <c r="N64" s="40">
        <v>2016</v>
      </c>
      <c r="O64" s="8">
        <v>43689</v>
      </c>
      <c r="P64" s="79">
        <v>102.21</v>
      </c>
      <c r="Q64" s="79"/>
      <c r="R64" s="80">
        <f>IF(P64="","",T64*M64*LOOKUP(RIGHT($D$2,3),定数!$A$6:$A$13,定数!$B$6:$B$13))</f>
        <v>2638.1908687393652</v>
      </c>
      <c r="S64" s="80"/>
      <c r="T64" s="81">
        <f t="shared" si="4"/>
        <v>15.999999999999659</v>
      </c>
      <c r="U64" s="81"/>
      <c r="V64" t="str">
        <f t="shared" si="7"/>
        <v/>
      </c>
      <c r="W64">
        <f t="shared" si="2"/>
        <v>0</v>
      </c>
      <c r="X64" s="41">
        <f t="shared" si="5"/>
        <v>114373.73978828898</v>
      </c>
      <c r="Y64" s="42">
        <f t="shared" si="6"/>
        <v>0.27917488052140693</v>
      </c>
    </row>
    <row r="65" spans="2:25" x14ac:dyDescent="0.15">
      <c r="B65" s="40">
        <v>57</v>
      </c>
      <c r="C65" s="78">
        <f t="shared" si="0"/>
        <v>85081.65551684628</v>
      </c>
      <c r="D65" s="78"/>
      <c r="E65" s="40">
        <v>2016</v>
      </c>
      <c r="F65" s="8">
        <v>43699</v>
      </c>
      <c r="G65" s="40" t="s">
        <v>73</v>
      </c>
      <c r="H65" s="79">
        <v>100.79</v>
      </c>
      <c r="I65" s="79"/>
      <c r="J65" s="40">
        <v>17</v>
      </c>
      <c r="K65" s="82">
        <f t="shared" si="3"/>
        <v>2552.4496655053881</v>
      </c>
      <c r="L65" s="83"/>
      <c r="M65" s="6">
        <f>IF(J65="","",(K65/J65)/LOOKUP(RIGHT($D$2,3),定数!$A$6:$A$13,定数!$B$6:$B$13))</f>
        <v>1.501440979709052</v>
      </c>
      <c r="N65" s="40">
        <v>2016</v>
      </c>
      <c r="O65" s="8">
        <v>43699</v>
      </c>
      <c r="P65" s="79">
        <v>100.62</v>
      </c>
      <c r="Q65" s="79"/>
      <c r="R65" s="80">
        <f>IF(P65="","",T65*M65*LOOKUP(RIGHT($D$2,3),定数!$A$6:$A$13,定数!$B$6:$B$13))</f>
        <v>-2552.449665505414</v>
      </c>
      <c r="S65" s="80"/>
      <c r="T65" s="81">
        <f t="shared" si="4"/>
        <v>-17.000000000000171</v>
      </c>
      <c r="U65" s="81"/>
      <c r="V65" t="str">
        <f t="shared" si="7"/>
        <v/>
      </c>
      <c r="W65">
        <f t="shared" si="2"/>
        <v>1</v>
      </c>
      <c r="X65" s="41">
        <f t="shared" si="5"/>
        <v>114373.73978828898</v>
      </c>
      <c r="Y65" s="42">
        <f t="shared" si="6"/>
        <v>0.25610847669809245</v>
      </c>
    </row>
    <row r="66" spans="2:25" x14ac:dyDescent="0.15">
      <c r="B66" s="40">
        <v>58</v>
      </c>
      <c r="C66" s="78">
        <f t="shared" si="0"/>
        <v>82529.20585134087</v>
      </c>
      <c r="D66" s="78"/>
      <c r="E66" s="40">
        <v>2016</v>
      </c>
      <c r="F66" s="8">
        <v>43707</v>
      </c>
      <c r="G66" s="40" t="s">
        <v>4</v>
      </c>
      <c r="H66" s="79">
        <v>102.38</v>
      </c>
      <c r="I66" s="79"/>
      <c r="J66" s="40">
        <v>15</v>
      </c>
      <c r="K66" s="82">
        <f t="shared" si="3"/>
        <v>2475.8761755402261</v>
      </c>
      <c r="L66" s="83"/>
      <c r="M66" s="6">
        <f>IF(J66="","",(K66/J66)/LOOKUP(RIGHT($D$2,3),定数!$A$6:$A$13,定数!$B$6:$B$13))</f>
        <v>1.6505841170268176</v>
      </c>
      <c r="N66" s="40">
        <v>2016</v>
      </c>
      <c r="O66" s="8">
        <v>43707</v>
      </c>
      <c r="P66" s="79">
        <v>102.58</v>
      </c>
      <c r="Q66" s="79"/>
      <c r="R66" s="80">
        <f>IF(P66="","",T66*M66*LOOKUP(RIGHT($D$2,3),定数!$A$6:$A$13,定数!$B$6:$B$13))</f>
        <v>3301.1682340536822</v>
      </c>
      <c r="S66" s="80"/>
      <c r="T66" s="81">
        <f t="shared" si="4"/>
        <v>20.000000000000284</v>
      </c>
      <c r="U66" s="81"/>
      <c r="V66" t="str">
        <f t="shared" si="7"/>
        <v/>
      </c>
      <c r="W66">
        <f t="shared" si="2"/>
        <v>0</v>
      </c>
      <c r="X66" s="41">
        <f t="shared" si="5"/>
        <v>114373.73978828898</v>
      </c>
      <c r="Y66" s="42">
        <f t="shared" si="6"/>
        <v>0.27842522239714984</v>
      </c>
    </row>
    <row r="67" spans="2:25" x14ac:dyDescent="0.15">
      <c r="B67" s="40">
        <v>59</v>
      </c>
      <c r="C67" s="78">
        <f t="shared" si="0"/>
        <v>85830.374085394549</v>
      </c>
      <c r="D67" s="78"/>
      <c r="E67" s="40">
        <v>2016</v>
      </c>
      <c r="F67" s="8">
        <v>43708</v>
      </c>
      <c r="G67" s="40" t="s">
        <v>4</v>
      </c>
      <c r="H67" s="79">
        <v>103.19</v>
      </c>
      <c r="I67" s="79"/>
      <c r="J67" s="40">
        <v>12</v>
      </c>
      <c r="K67" s="82">
        <f t="shared" si="3"/>
        <v>2574.9112225618364</v>
      </c>
      <c r="L67" s="83"/>
      <c r="M67" s="6">
        <f>IF(J67="","",(K67/J67)/LOOKUP(RIGHT($D$2,3),定数!$A$6:$A$13,定数!$B$6:$B$13))</f>
        <v>2.1457593521348635</v>
      </c>
      <c r="N67" s="40">
        <v>2016</v>
      </c>
      <c r="O67" s="8">
        <v>43708</v>
      </c>
      <c r="P67" s="79">
        <v>103.34</v>
      </c>
      <c r="Q67" s="79"/>
      <c r="R67" s="80">
        <f>IF(P67="","",T67*M67*LOOKUP(RIGHT($D$2,3),定数!$A$6:$A$13,定数!$B$6:$B$13))</f>
        <v>3218.6390282024172</v>
      </c>
      <c r="S67" s="80"/>
      <c r="T67" s="81">
        <f t="shared" si="4"/>
        <v>15.000000000000568</v>
      </c>
      <c r="U67" s="81"/>
      <c r="V67" t="str">
        <f t="shared" si="7"/>
        <v/>
      </c>
      <c r="W67">
        <f t="shared" si="2"/>
        <v>0</v>
      </c>
      <c r="X67" s="41">
        <f t="shared" si="5"/>
        <v>114373.73978828898</v>
      </c>
      <c r="Y67" s="42">
        <f t="shared" si="6"/>
        <v>0.24956223129303545</v>
      </c>
    </row>
    <row r="68" spans="2:25" x14ac:dyDescent="0.15">
      <c r="B68" s="40">
        <v>60</v>
      </c>
      <c r="C68" s="78">
        <f t="shared" si="0"/>
        <v>89049.013113596971</v>
      </c>
      <c r="D68" s="78"/>
      <c r="E68" s="40">
        <v>2016</v>
      </c>
      <c r="F68" s="8">
        <v>43709</v>
      </c>
      <c r="G68" s="40" t="s">
        <v>3</v>
      </c>
      <c r="H68" s="79">
        <v>103.23</v>
      </c>
      <c r="I68" s="79"/>
      <c r="J68" s="40">
        <v>9</v>
      </c>
      <c r="K68" s="82">
        <f t="shared" si="3"/>
        <v>2671.4703934079089</v>
      </c>
      <c r="L68" s="83"/>
      <c r="M68" s="6">
        <f>IF(J68="","",(K68/J68)/LOOKUP(RIGHT($D$2,3),定数!$A$6:$A$13,定数!$B$6:$B$13))</f>
        <v>2.9683004371198991</v>
      </c>
      <c r="N68" s="40">
        <v>2016</v>
      </c>
      <c r="O68" s="8">
        <v>43709</v>
      </c>
      <c r="P68" s="79">
        <v>103.32</v>
      </c>
      <c r="Q68" s="79"/>
      <c r="R68" s="80">
        <f>IF(P68="","",T68*M68*LOOKUP(RIGHT($D$2,3),定数!$A$6:$A$13,定数!$B$6:$B$13))</f>
        <v>-2671.4703934075887</v>
      </c>
      <c r="S68" s="80"/>
      <c r="T68" s="81">
        <f t="shared" si="4"/>
        <v>-8.99999999999892</v>
      </c>
      <c r="U68" s="81"/>
      <c r="V68" t="str">
        <f t="shared" si="7"/>
        <v/>
      </c>
      <c r="W68">
        <f t="shared" si="2"/>
        <v>1</v>
      </c>
      <c r="X68" s="41">
        <f t="shared" si="5"/>
        <v>114373.73978828898</v>
      </c>
      <c r="Y68" s="42">
        <f t="shared" si="6"/>
        <v>0.22142081496652322</v>
      </c>
    </row>
    <row r="69" spans="2:25" x14ac:dyDescent="0.15">
      <c r="B69" s="40">
        <v>61</v>
      </c>
      <c r="C69" s="78">
        <f t="shared" si="0"/>
        <v>86377.542720189376</v>
      </c>
      <c r="D69" s="78"/>
      <c r="E69" s="40">
        <v>2016</v>
      </c>
      <c r="F69" s="8">
        <v>43710</v>
      </c>
      <c r="G69" s="40" t="s">
        <v>73</v>
      </c>
      <c r="H69" s="79">
        <v>103.55</v>
      </c>
      <c r="I69" s="79"/>
      <c r="J69" s="40">
        <v>77</v>
      </c>
      <c r="K69" s="82">
        <f t="shared" si="3"/>
        <v>2591.3262816056813</v>
      </c>
      <c r="L69" s="83"/>
      <c r="M69" s="6">
        <f>IF(J69="","",(K69/J69)/LOOKUP(RIGHT($D$2,3),定数!$A$6:$A$13,定数!$B$6:$B$13))</f>
        <v>0.33653588072801055</v>
      </c>
      <c r="N69" s="40">
        <v>2016</v>
      </c>
      <c r="O69" s="8">
        <v>43714</v>
      </c>
      <c r="P69" s="79">
        <v>102.78</v>
      </c>
      <c r="Q69" s="79"/>
      <c r="R69" s="80">
        <f>IF(P69="","",T69*M69*LOOKUP(RIGHT($D$2,3),定数!$A$6:$A$13,定数!$B$6:$B$13))</f>
        <v>-2591.3262816056681</v>
      </c>
      <c r="S69" s="80"/>
      <c r="T69" s="81">
        <f t="shared" si="4"/>
        <v>-76.999999999999602</v>
      </c>
      <c r="U69" s="81"/>
      <c r="V69" t="str">
        <f t="shared" si="7"/>
        <v/>
      </c>
      <c r="W69">
        <f t="shared" si="2"/>
        <v>2</v>
      </c>
      <c r="X69" s="41">
        <f t="shared" si="5"/>
        <v>114373.73978828898</v>
      </c>
      <c r="Y69" s="42">
        <f t="shared" si="6"/>
        <v>0.24477819051752481</v>
      </c>
    </row>
    <row r="70" spans="2:25" x14ac:dyDescent="0.15">
      <c r="B70" s="40">
        <v>62</v>
      </c>
      <c r="C70" s="78">
        <f t="shared" si="0"/>
        <v>83786.21643858371</v>
      </c>
      <c r="D70" s="78"/>
      <c r="E70" s="40">
        <v>2016</v>
      </c>
      <c r="F70" s="8">
        <v>43716</v>
      </c>
      <c r="G70" s="40" t="s">
        <v>4</v>
      </c>
      <c r="H70" s="79">
        <v>101.73</v>
      </c>
      <c r="I70" s="79"/>
      <c r="J70" s="40">
        <v>10</v>
      </c>
      <c r="K70" s="82">
        <f t="shared" si="3"/>
        <v>2513.5864931575111</v>
      </c>
      <c r="L70" s="83"/>
      <c r="M70" s="6">
        <f>IF(J70="","",(K70/J70)/LOOKUP(RIGHT($D$2,3),定数!$A$6:$A$13,定数!$B$6:$B$13))</f>
        <v>2.5135864931575109</v>
      </c>
      <c r="N70" s="40">
        <v>2016</v>
      </c>
      <c r="O70" s="8">
        <v>43716</v>
      </c>
      <c r="P70" s="79">
        <v>101.84</v>
      </c>
      <c r="Q70" s="79"/>
      <c r="R70" s="80">
        <f>IF(P70="","",T70*M70*LOOKUP(RIGHT($D$2,3),定数!$A$6:$A$13,定数!$B$6:$B$13))</f>
        <v>2764.9451424732474</v>
      </c>
      <c r="S70" s="80"/>
      <c r="T70" s="81">
        <f t="shared" si="4"/>
        <v>10.999999999999943</v>
      </c>
      <c r="U70" s="81"/>
      <c r="V70" t="str">
        <f t="shared" si="7"/>
        <v/>
      </c>
      <c r="W70">
        <f t="shared" si="2"/>
        <v>0</v>
      </c>
      <c r="X70" s="41">
        <f t="shared" si="5"/>
        <v>114373.73978828898</v>
      </c>
      <c r="Y70" s="42">
        <f t="shared" si="6"/>
        <v>0.26743484480199886</v>
      </c>
    </row>
    <row r="71" spans="2:25" x14ac:dyDescent="0.15">
      <c r="B71" s="40">
        <v>63</v>
      </c>
      <c r="C71" s="78">
        <f t="shared" si="0"/>
        <v>86551.161581056964</v>
      </c>
      <c r="D71" s="78"/>
      <c r="E71" s="40">
        <v>2016</v>
      </c>
      <c r="F71" s="8">
        <v>43717</v>
      </c>
      <c r="G71" s="40" t="s">
        <v>4</v>
      </c>
      <c r="H71" s="79">
        <v>102.22</v>
      </c>
      <c r="I71" s="79"/>
      <c r="J71" s="40">
        <v>22</v>
      </c>
      <c r="K71" s="82">
        <f t="shared" si="3"/>
        <v>2596.5348474317088</v>
      </c>
      <c r="L71" s="83"/>
      <c r="M71" s="6">
        <f>IF(J71="","",(K71/J71)/LOOKUP(RIGHT($D$2,3),定数!$A$6:$A$13,定数!$B$6:$B$13))</f>
        <v>1.1802431124689585</v>
      </c>
      <c r="N71" s="40">
        <v>2016</v>
      </c>
      <c r="O71" s="8">
        <v>43717</v>
      </c>
      <c r="P71" s="79">
        <v>102.49</v>
      </c>
      <c r="Q71" s="79"/>
      <c r="R71" s="80">
        <f>IF(P71="","",T71*M71*LOOKUP(RIGHT($D$2,3),定数!$A$6:$A$13,定数!$B$6:$B$13))</f>
        <v>3186.6564036661412</v>
      </c>
      <c r="S71" s="80"/>
      <c r="T71" s="81">
        <f t="shared" si="4"/>
        <v>26.999999999999602</v>
      </c>
      <c r="U71" s="81"/>
      <c r="V71" t="str">
        <f t="shared" si="7"/>
        <v/>
      </c>
      <c r="W71">
        <f t="shared" si="2"/>
        <v>0</v>
      </c>
      <c r="X71" s="41">
        <f t="shared" si="5"/>
        <v>114373.73978828898</v>
      </c>
      <c r="Y71" s="42">
        <f t="shared" si="6"/>
        <v>0.24326019468046489</v>
      </c>
    </row>
    <row r="72" spans="2:25" x14ac:dyDescent="0.15">
      <c r="B72" s="40">
        <v>64</v>
      </c>
      <c r="C72" s="78">
        <f t="shared" si="0"/>
        <v>89737.817984723108</v>
      </c>
      <c r="D72" s="78"/>
      <c r="E72" s="40">
        <v>2016</v>
      </c>
      <c r="F72" s="8">
        <v>43720</v>
      </c>
      <c r="G72" s="40" t="s">
        <v>3</v>
      </c>
      <c r="H72" s="79">
        <v>102.41</v>
      </c>
      <c r="I72" s="79"/>
      <c r="J72" s="40">
        <v>19</v>
      </c>
      <c r="K72" s="82">
        <f t="shared" si="3"/>
        <v>2692.1345395416934</v>
      </c>
      <c r="L72" s="83"/>
      <c r="M72" s="6">
        <f>IF(J72="","",(K72/J72)/LOOKUP(RIGHT($D$2,3),定数!$A$6:$A$13,定数!$B$6:$B$13))</f>
        <v>1.4169129155482596</v>
      </c>
      <c r="N72" s="40">
        <v>2016</v>
      </c>
      <c r="O72" s="8">
        <v>43720</v>
      </c>
      <c r="P72" s="79">
        <v>102.15</v>
      </c>
      <c r="Q72" s="79"/>
      <c r="R72" s="80">
        <f>IF(P72="","",T72*M72*LOOKUP(RIGHT($D$2,3),定数!$A$6:$A$13,定数!$B$6:$B$13))</f>
        <v>3683.973580425346</v>
      </c>
      <c r="S72" s="80"/>
      <c r="T72" s="81">
        <f t="shared" si="4"/>
        <v>25.999999999999091</v>
      </c>
      <c r="U72" s="81"/>
      <c r="V72" t="str">
        <f t="shared" si="7"/>
        <v/>
      </c>
      <c r="W72">
        <f t="shared" si="2"/>
        <v>0</v>
      </c>
      <c r="X72" s="41">
        <f t="shared" si="5"/>
        <v>114373.73978828898</v>
      </c>
      <c r="Y72" s="42">
        <f t="shared" si="6"/>
        <v>0.21539841093915513</v>
      </c>
    </row>
    <row r="73" spans="2:25" x14ac:dyDescent="0.15">
      <c r="B73" s="40">
        <v>65</v>
      </c>
      <c r="C73" s="78">
        <f t="shared" si="0"/>
        <v>93421.791565148451</v>
      </c>
      <c r="D73" s="78"/>
      <c r="E73" s="40">
        <v>2016</v>
      </c>
      <c r="F73" s="8">
        <v>43722</v>
      </c>
      <c r="G73" s="40" t="s">
        <v>74</v>
      </c>
      <c r="H73" s="79">
        <v>102.57</v>
      </c>
      <c r="I73" s="79"/>
      <c r="J73" s="40">
        <v>16</v>
      </c>
      <c r="K73" s="82">
        <f t="shared" si="3"/>
        <v>2802.6537469544533</v>
      </c>
      <c r="L73" s="83"/>
      <c r="M73" s="6">
        <f>IF(J73="","",(K73/J73)/LOOKUP(RIGHT($D$2,3),定数!$A$6:$A$13,定数!$B$6:$B$13))</f>
        <v>1.7516585918465333</v>
      </c>
      <c r="N73" s="40">
        <v>2016</v>
      </c>
      <c r="O73" s="8">
        <v>43722</v>
      </c>
      <c r="P73" s="79">
        <v>102.79</v>
      </c>
      <c r="Q73" s="79"/>
      <c r="R73" s="80">
        <f>IF(P73="","",T73*M73*LOOKUP(RIGHT($D$2,3),定数!$A$6:$A$13,定数!$B$6:$B$13))</f>
        <v>3853.6489020626022</v>
      </c>
      <c r="S73" s="80"/>
      <c r="T73" s="81">
        <f t="shared" si="4"/>
        <v>22.000000000001307</v>
      </c>
      <c r="U73" s="81"/>
      <c r="V73" t="str">
        <f t="shared" si="7"/>
        <v/>
      </c>
      <c r="W73">
        <f t="shared" si="2"/>
        <v>0</v>
      </c>
      <c r="X73" s="41">
        <f t="shared" si="5"/>
        <v>114373.73978828898</v>
      </c>
      <c r="Y73" s="42">
        <f t="shared" si="6"/>
        <v>0.18318845096718483</v>
      </c>
    </row>
    <row r="74" spans="2:25" x14ac:dyDescent="0.15">
      <c r="B74" s="40">
        <v>66</v>
      </c>
      <c r="C74" s="78">
        <f t="shared" ref="C74:C108" si="8">IF(R73="","",C73+R73)</f>
        <v>97275.440467211054</v>
      </c>
      <c r="D74" s="78"/>
      <c r="E74" s="40">
        <v>2016</v>
      </c>
      <c r="F74" s="8">
        <v>43723</v>
      </c>
      <c r="G74" s="40" t="s">
        <v>4</v>
      </c>
      <c r="H74" s="79">
        <v>102.49</v>
      </c>
      <c r="I74" s="79"/>
      <c r="J74" s="40">
        <v>58</v>
      </c>
      <c r="K74" s="82">
        <f t="shared" si="3"/>
        <v>2918.2632140163314</v>
      </c>
      <c r="L74" s="83"/>
      <c r="M74" s="6">
        <f>IF(J74="","",(K74/J74)/LOOKUP(RIGHT($D$2,3),定数!$A$6:$A$13,定数!$B$6:$B$13))</f>
        <v>0.50314883000281574</v>
      </c>
      <c r="N74" s="40">
        <v>2016</v>
      </c>
      <c r="O74" s="8">
        <v>43724</v>
      </c>
      <c r="P74" s="79">
        <v>101.91</v>
      </c>
      <c r="Q74" s="79"/>
      <c r="R74" s="80">
        <f>IF(P74="","",T74*M74*LOOKUP(RIGHT($D$2,3),定数!$A$6:$A$13,定数!$B$6:$B$13))</f>
        <v>-2918.2632140163228</v>
      </c>
      <c r="S74" s="80"/>
      <c r="T74" s="81">
        <f t="shared" si="4"/>
        <v>-57.999999999999829</v>
      </c>
      <c r="U74" s="81"/>
      <c r="V74" t="str">
        <f t="shared" si="7"/>
        <v/>
      </c>
      <c r="W74">
        <f t="shared" si="7"/>
        <v>1</v>
      </c>
      <c r="X74" s="41">
        <f t="shared" si="5"/>
        <v>114373.73978828898</v>
      </c>
      <c r="Y74" s="42">
        <f t="shared" si="6"/>
        <v>0.14949497456957916</v>
      </c>
    </row>
    <row r="75" spans="2:25" x14ac:dyDescent="0.15">
      <c r="B75" s="40">
        <v>67</v>
      </c>
      <c r="C75" s="78">
        <f t="shared" si="8"/>
        <v>94357.177253194735</v>
      </c>
      <c r="D75" s="78"/>
      <c r="E75" s="40">
        <v>2016</v>
      </c>
      <c r="F75" s="8">
        <v>43734</v>
      </c>
      <c r="G75" s="40" t="s">
        <v>3</v>
      </c>
      <c r="H75" s="79">
        <v>100.79</v>
      </c>
      <c r="I75" s="79"/>
      <c r="J75" s="40">
        <v>15</v>
      </c>
      <c r="K75" s="82">
        <f t="shared" ref="K75:K108" si="9">IF(J75="","",C75*0.03)</f>
        <v>2830.715317595842</v>
      </c>
      <c r="L75" s="83"/>
      <c r="M75" s="6">
        <f>IF(J75="","",(K75/J75)/LOOKUP(RIGHT($D$2,3),定数!$A$6:$A$13,定数!$B$6:$B$13))</f>
        <v>1.8871435450638947</v>
      </c>
      <c r="N75" s="40">
        <v>2016</v>
      </c>
      <c r="O75" s="8">
        <v>43734</v>
      </c>
      <c r="P75" s="79">
        <v>100.59</v>
      </c>
      <c r="Q75" s="79"/>
      <c r="R75" s="80">
        <f>IF(P75="","",T75*M75*LOOKUP(RIGHT($D$2,3),定数!$A$6:$A$13,定数!$B$6:$B$13))</f>
        <v>3774.2870901278429</v>
      </c>
      <c r="S75" s="80"/>
      <c r="T75" s="81">
        <f t="shared" si="4"/>
        <v>20.000000000000284</v>
      </c>
      <c r="U75" s="81"/>
      <c r="V75" t="str">
        <f t="shared" ref="V75:W90" si="10">IF(S75&lt;&gt;"",IF(S75&lt;0,1+V74,0),"")</f>
        <v/>
      </c>
      <c r="W75">
        <f t="shared" si="10"/>
        <v>0</v>
      </c>
      <c r="X75" s="41">
        <f t="shared" si="5"/>
        <v>114373.73978828898</v>
      </c>
      <c r="Y75" s="42">
        <f t="shared" si="6"/>
        <v>0.17501012533249172</v>
      </c>
    </row>
    <row r="76" spans="2:25" x14ac:dyDescent="0.15">
      <c r="B76" s="40">
        <v>68</v>
      </c>
      <c r="C76" s="78">
        <f t="shared" si="8"/>
        <v>98131.464343322572</v>
      </c>
      <c r="D76" s="78"/>
      <c r="E76" s="40">
        <v>2016</v>
      </c>
      <c r="F76" s="8">
        <v>43743</v>
      </c>
      <c r="G76" s="40" t="s">
        <v>4</v>
      </c>
      <c r="H76" s="79">
        <v>102.91</v>
      </c>
      <c r="I76" s="79"/>
      <c r="J76" s="40">
        <v>13</v>
      </c>
      <c r="K76" s="82">
        <f t="shared" si="9"/>
        <v>2943.943930299677</v>
      </c>
      <c r="L76" s="83"/>
      <c r="M76" s="6">
        <f>IF(J76="","",(K76/J76)/LOOKUP(RIGHT($D$2,3),定数!$A$6:$A$13,定数!$B$6:$B$13))</f>
        <v>2.2645722540766746</v>
      </c>
      <c r="N76" s="40">
        <v>2016</v>
      </c>
      <c r="O76" s="8">
        <v>43743</v>
      </c>
      <c r="P76" s="79">
        <v>102.78</v>
      </c>
      <c r="Q76" s="79"/>
      <c r="R76" s="80">
        <f>IF(P76="","",T76*M76*LOOKUP(RIGHT($D$2,3),定数!$A$6:$A$13,定数!$B$6:$B$13))</f>
        <v>-2943.9439302995743</v>
      </c>
      <c r="S76" s="80"/>
      <c r="T76" s="81">
        <f t="shared" ref="T76:T108" si="11">IF(P76="","",IF(G76="買",(P76-H76),(H76-P76))*IF(RIGHT($D$2,3)="JPY",100,10000))</f>
        <v>-12.999999999999545</v>
      </c>
      <c r="U76" s="81"/>
      <c r="V76" t="str">
        <f t="shared" si="10"/>
        <v/>
      </c>
      <c r="W76">
        <f t="shared" si="10"/>
        <v>1</v>
      </c>
      <c r="X76" s="41">
        <f t="shared" ref="X76:X108" si="12">IF(C76&lt;&gt;"",MAX(X75,C76),"")</f>
        <v>114373.73978828898</v>
      </c>
      <c r="Y76" s="42">
        <f t="shared" ref="Y76:Y108" si="13">IF(X76&lt;&gt;"",1-(C76/X76),"")</f>
        <v>0.14201053034579092</v>
      </c>
    </row>
    <row r="77" spans="2:25" x14ac:dyDescent="0.15">
      <c r="B77" s="40">
        <v>69</v>
      </c>
      <c r="C77" s="78">
        <f t="shared" si="8"/>
        <v>95187.520413022998</v>
      </c>
      <c r="D77" s="78"/>
      <c r="E77" s="40">
        <v>2016</v>
      </c>
      <c r="F77" s="8">
        <v>43743</v>
      </c>
      <c r="G77" s="40" t="s">
        <v>4</v>
      </c>
      <c r="H77" s="79">
        <v>103.16</v>
      </c>
      <c r="I77" s="79"/>
      <c r="J77" s="40">
        <v>32</v>
      </c>
      <c r="K77" s="82">
        <f t="shared" si="9"/>
        <v>2855.6256123906896</v>
      </c>
      <c r="L77" s="83"/>
      <c r="M77" s="6">
        <f>IF(J77="","",(K77/J77)/LOOKUP(RIGHT($D$2,3),定数!$A$6:$A$13,定数!$B$6:$B$13))</f>
        <v>0.89238300387209046</v>
      </c>
      <c r="N77" s="40">
        <v>2016</v>
      </c>
      <c r="O77" s="8">
        <v>43744</v>
      </c>
      <c r="P77" s="79">
        <v>103.64</v>
      </c>
      <c r="Q77" s="79"/>
      <c r="R77" s="80">
        <f>IF(P77="","",T77*M77*LOOKUP(RIGHT($D$2,3),定数!$A$6:$A$13,定数!$B$6:$B$13))</f>
        <v>4283.4384185860699</v>
      </c>
      <c r="S77" s="80"/>
      <c r="T77" s="81">
        <f t="shared" si="11"/>
        <v>48.000000000000398</v>
      </c>
      <c r="U77" s="81"/>
      <c r="V77" t="str">
        <f t="shared" si="10"/>
        <v/>
      </c>
      <c r="W77">
        <f t="shared" si="10"/>
        <v>0</v>
      </c>
      <c r="X77" s="41">
        <f t="shared" si="12"/>
        <v>114373.73978828898</v>
      </c>
      <c r="Y77" s="42">
        <f t="shared" si="13"/>
        <v>0.16775021443541627</v>
      </c>
    </row>
    <row r="78" spans="2:25" x14ac:dyDescent="0.15">
      <c r="B78" s="40">
        <v>70</v>
      </c>
      <c r="C78" s="78">
        <f t="shared" si="8"/>
        <v>99470.958831609067</v>
      </c>
      <c r="D78" s="78"/>
      <c r="E78" s="40">
        <v>2016</v>
      </c>
      <c r="F78" s="8">
        <v>43744</v>
      </c>
      <c r="G78" s="40" t="s">
        <v>4</v>
      </c>
      <c r="H78" s="79">
        <v>103.61</v>
      </c>
      <c r="I78" s="79"/>
      <c r="J78" s="40">
        <v>17</v>
      </c>
      <c r="K78" s="82">
        <f t="shared" si="9"/>
        <v>2984.128764948272</v>
      </c>
      <c r="L78" s="83"/>
      <c r="M78" s="6">
        <f>IF(J78="","",(K78/J78)/LOOKUP(RIGHT($D$2,3),定数!$A$6:$A$13,定数!$B$6:$B$13))</f>
        <v>1.7553698617342774</v>
      </c>
      <c r="N78" s="40">
        <v>2016</v>
      </c>
      <c r="O78" s="8">
        <v>43744</v>
      </c>
      <c r="P78" s="79">
        <v>103.84</v>
      </c>
      <c r="Q78" s="79"/>
      <c r="R78" s="80">
        <f>IF(P78="","",T78*M78*LOOKUP(RIGHT($D$2,3),定数!$A$6:$A$13,定数!$B$6:$B$13))</f>
        <v>4037.350681988908</v>
      </c>
      <c r="S78" s="80"/>
      <c r="T78" s="81">
        <f t="shared" si="11"/>
        <v>23.000000000000398</v>
      </c>
      <c r="U78" s="81"/>
      <c r="V78" t="str">
        <f t="shared" si="10"/>
        <v/>
      </c>
      <c r="W78">
        <f t="shared" si="10"/>
        <v>0</v>
      </c>
      <c r="X78" s="41">
        <f t="shared" si="12"/>
        <v>114373.73978828898</v>
      </c>
      <c r="Y78" s="42">
        <f t="shared" si="13"/>
        <v>0.13029897408500968</v>
      </c>
    </row>
    <row r="79" spans="2:25" x14ac:dyDescent="0.15">
      <c r="B79" s="40">
        <v>71</v>
      </c>
      <c r="C79" s="78">
        <f t="shared" si="8"/>
        <v>103508.30951359798</v>
      </c>
      <c r="D79" s="78"/>
      <c r="E79" s="40">
        <v>2016</v>
      </c>
      <c r="F79" s="8">
        <v>43749</v>
      </c>
      <c r="G79" s="40" t="s">
        <v>4</v>
      </c>
      <c r="H79" s="79">
        <v>103.96</v>
      </c>
      <c r="I79" s="79"/>
      <c r="J79" s="40">
        <v>31</v>
      </c>
      <c r="K79" s="82">
        <f t="shared" si="9"/>
        <v>3105.2492854079392</v>
      </c>
      <c r="L79" s="83"/>
      <c r="M79" s="6">
        <f>IF(J79="","",(K79/J79)/LOOKUP(RIGHT($D$2,3),定数!$A$6:$A$13,定数!$B$6:$B$13))</f>
        <v>1.0016933178735288</v>
      </c>
      <c r="N79" s="40">
        <v>2016</v>
      </c>
      <c r="O79" s="8">
        <v>43749</v>
      </c>
      <c r="P79" s="79">
        <v>103.65</v>
      </c>
      <c r="Q79" s="79"/>
      <c r="R79" s="80">
        <f>IF(P79="","",T79*M79*LOOKUP(RIGHT($D$2,3),定数!$A$6:$A$13,定数!$B$6:$B$13))</f>
        <v>-3105.2492854078196</v>
      </c>
      <c r="S79" s="80"/>
      <c r="T79" s="81">
        <f t="shared" si="11"/>
        <v>-30.999999999998806</v>
      </c>
      <c r="U79" s="81"/>
      <c r="V79" t="str">
        <f t="shared" si="10"/>
        <v/>
      </c>
      <c r="W79">
        <f t="shared" si="10"/>
        <v>1</v>
      </c>
      <c r="X79" s="41">
        <f t="shared" si="12"/>
        <v>114373.73978828898</v>
      </c>
      <c r="Y79" s="42">
        <f t="shared" si="13"/>
        <v>9.4999344209635961E-2</v>
      </c>
    </row>
    <row r="80" spans="2:25" x14ac:dyDescent="0.15">
      <c r="B80" s="40">
        <v>72</v>
      </c>
      <c r="C80" s="78">
        <f t="shared" si="8"/>
        <v>100403.06022819017</v>
      </c>
      <c r="D80" s="78"/>
      <c r="E80" s="40">
        <v>2016</v>
      </c>
      <c r="F80" s="8">
        <v>43750</v>
      </c>
      <c r="G80" s="40" t="s">
        <v>4</v>
      </c>
      <c r="H80" s="79">
        <v>103.63</v>
      </c>
      <c r="I80" s="79"/>
      <c r="J80" s="40">
        <v>11</v>
      </c>
      <c r="K80" s="82">
        <f t="shared" si="9"/>
        <v>3012.0918068457049</v>
      </c>
      <c r="L80" s="83"/>
      <c r="M80" s="6">
        <f>IF(J80="","",(K80/J80)/LOOKUP(RIGHT($D$2,3),定数!$A$6:$A$13,定数!$B$6:$B$13))</f>
        <v>2.738265278950641</v>
      </c>
      <c r="N80" s="40">
        <v>2016</v>
      </c>
      <c r="O80" s="8">
        <v>43750</v>
      </c>
      <c r="P80" s="79">
        <v>103.76</v>
      </c>
      <c r="Q80" s="79"/>
      <c r="R80" s="80">
        <f>IF(P80="","",T80*M80*LOOKUP(RIGHT($D$2,3),定数!$A$6:$A$13,定数!$B$6:$B$13))</f>
        <v>3559.7448626360979</v>
      </c>
      <c r="S80" s="80"/>
      <c r="T80" s="81">
        <f t="shared" si="11"/>
        <v>13.000000000000966</v>
      </c>
      <c r="U80" s="81"/>
      <c r="V80" t="str">
        <f t="shared" si="10"/>
        <v/>
      </c>
      <c r="W80">
        <f t="shared" si="10"/>
        <v>0</v>
      </c>
      <c r="X80" s="41">
        <f t="shared" si="12"/>
        <v>114373.73978828898</v>
      </c>
      <c r="Y80" s="42">
        <f t="shared" si="13"/>
        <v>0.12214936388334574</v>
      </c>
    </row>
    <row r="81" spans="2:25" x14ac:dyDescent="0.15">
      <c r="B81" s="40">
        <v>73</v>
      </c>
      <c r="C81" s="78">
        <f t="shared" si="8"/>
        <v>103962.80509082627</v>
      </c>
      <c r="D81" s="78"/>
      <c r="E81" s="40">
        <v>2016</v>
      </c>
      <c r="F81" s="8">
        <v>43755</v>
      </c>
      <c r="G81" s="40" t="s">
        <v>3</v>
      </c>
      <c r="H81" s="79">
        <v>104.12</v>
      </c>
      <c r="I81" s="79"/>
      <c r="J81" s="40">
        <v>17</v>
      </c>
      <c r="K81" s="82">
        <f t="shared" si="9"/>
        <v>3118.8841527247878</v>
      </c>
      <c r="L81" s="83"/>
      <c r="M81" s="6">
        <f>IF(J81="","",(K81/J81)/LOOKUP(RIGHT($D$2,3),定数!$A$6:$A$13,定数!$B$6:$B$13))</f>
        <v>1.834637736896934</v>
      </c>
      <c r="N81" s="40">
        <v>2016</v>
      </c>
      <c r="O81" s="8">
        <v>43756</v>
      </c>
      <c r="P81" s="79">
        <v>103.87</v>
      </c>
      <c r="Q81" s="79"/>
      <c r="R81" s="80">
        <f>IF(P81="","",T81*M81*LOOKUP(RIGHT($D$2,3),定数!$A$6:$A$13,定数!$B$6:$B$13))</f>
        <v>4586.5943422423352</v>
      </c>
      <c r="S81" s="80"/>
      <c r="T81" s="81">
        <f t="shared" si="11"/>
        <v>25</v>
      </c>
      <c r="U81" s="81"/>
      <c r="V81" t="str">
        <f t="shared" si="10"/>
        <v/>
      </c>
      <c r="W81">
        <f t="shared" si="10"/>
        <v>0</v>
      </c>
      <c r="X81" s="41">
        <f t="shared" si="12"/>
        <v>114373.73978828898</v>
      </c>
      <c r="Y81" s="42">
        <f t="shared" si="13"/>
        <v>9.1025568602843832E-2</v>
      </c>
    </row>
    <row r="82" spans="2:25" x14ac:dyDescent="0.15">
      <c r="B82" s="40">
        <v>74</v>
      </c>
      <c r="C82" s="78">
        <f t="shared" si="8"/>
        <v>108549.3994330686</v>
      </c>
      <c r="D82" s="78"/>
      <c r="E82" s="40">
        <v>2016</v>
      </c>
      <c r="F82" s="8">
        <v>43756</v>
      </c>
      <c r="G82" s="40" t="s">
        <v>3</v>
      </c>
      <c r="H82" s="79">
        <v>103.8</v>
      </c>
      <c r="I82" s="79"/>
      <c r="J82" s="40">
        <v>10</v>
      </c>
      <c r="K82" s="82">
        <f t="shared" si="9"/>
        <v>3256.481982992058</v>
      </c>
      <c r="L82" s="83"/>
      <c r="M82" s="6">
        <f>IF(J82="","",(K82/J82)/LOOKUP(RIGHT($D$2,3),定数!$A$6:$A$13,定数!$B$6:$B$13))</f>
        <v>3.2564819829920579</v>
      </c>
      <c r="N82" s="40">
        <v>2016</v>
      </c>
      <c r="O82" s="8">
        <v>43756</v>
      </c>
      <c r="P82" s="79">
        <v>103.69</v>
      </c>
      <c r="Q82" s="79"/>
      <c r="R82" s="80">
        <f>IF(P82="","",T82*M82*LOOKUP(RIGHT($D$2,3),定数!$A$6:$A$13,定数!$B$6:$B$13))</f>
        <v>3582.1301812912452</v>
      </c>
      <c r="S82" s="80"/>
      <c r="T82" s="81">
        <f t="shared" si="11"/>
        <v>10.999999999999943</v>
      </c>
      <c r="U82" s="81"/>
      <c r="V82" t="str">
        <f t="shared" si="10"/>
        <v/>
      </c>
      <c r="W82">
        <f t="shared" si="10"/>
        <v>0</v>
      </c>
      <c r="X82" s="41">
        <f t="shared" si="12"/>
        <v>114373.73978828898</v>
      </c>
      <c r="Y82" s="42">
        <f t="shared" si="13"/>
        <v>5.0923755452969344E-2</v>
      </c>
    </row>
    <row r="83" spans="2:25" x14ac:dyDescent="0.15">
      <c r="B83" s="40">
        <v>75</v>
      </c>
      <c r="C83" s="78">
        <f t="shared" si="8"/>
        <v>112131.52961435984</v>
      </c>
      <c r="D83" s="78"/>
      <c r="E83" s="40">
        <v>2016</v>
      </c>
      <c r="F83" s="8">
        <v>43757</v>
      </c>
      <c r="G83" s="40" t="s">
        <v>3</v>
      </c>
      <c r="H83" s="79">
        <v>103.75</v>
      </c>
      <c r="I83" s="79"/>
      <c r="J83" s="40">
        <v>10</v>
      </c>
      <c r="K83" s="82">
        <f t="shared" si="9"/>
        <v>3363.9458884307951</v>
      </c>
      <c r="L83" s="83"/>
      <c r="M83" s="6">
        <f>IF(J83="","",(K83/J83)/LOOKUP(RIGHT($D$2,3),定数!$A$6:$A$13,定数!$B$6:$B$13))</f>
        <v>3.3639458884307953</v>
      </c>
      <c r="N83" s="40">
        <v>2016</v>
      </c>
      <c r="O83" s="8">
        <v>43757</v>
      </c>
      <c r="P83" s="79">
        <v>103.65</v>
      </c>
      <c r="Q83" s="79"/>
      <c r="R83" s="80">
        <f>IF(P83="","",T83*M83*LOOKUP(RIGHT($D$2,3),定数!$A$6:$A$13,定数!$B$6:$B$13))</f>
        <v>3363.9458884306046</v>
      </c>
      <c r="S83" s="80"/>
      <c r="T83" s="81">
        <f t="shared" si="11"/>
        <v>9.9999999999994316</v>
      </c>
      <c r="U83" s="81"/>
      <c r="V83" t="str">
        <f t="shared" si="10"/>
        <v/>
      </c>
      <c r="W83">
        <f t="shared" si="10"/>
        <v>0</v>
      </c>
      <c r="X83" s="41">
        <f t="shared" si="12"/>
        <v>114373.73978828898</v>
      </c>
      <c r="Y83" s="42">
        <f t="shared" si="13"/>
        <v>1.9604239382917554E-2</v>
      </c>
    </row>
    <row r="84" spans="2:25" x14ac:dyDescent="0.15">
      <c r="B84" s="40">
        <v>76</v>
      </c>
      <c r="C84" s="78">
        <f t="shared" si="8"/>
        <v>115495.47550279045</v>
      </c>
      <c r="D84" s="78"/>
      <c r="E84" s="40">
        <v>2016</v>
      </c>
      <c r="F84" s="8">
        <v>43758</v>
      </c>
      <c r="G84" s="40" t="s">
        <v>4</v>
      </c>
      <c r="H84" s="79">
        <v>103.84</v>
      </c>
      <c r="I84" s="79"/>
      <c r="J84" s="40">
        <v>28</v>
      </c>
      <c r="K84" s="82">
        <f t="shared" si="9"/>
        <v>3464.8642650837132</v>
      </c>
      <c r="L84" s="83"/>
      <c r="M84" s="6">
        <f>IF(J84="","",(K84/J84)/LOOKUP(RIGHT($D$2,3),定数!$A$6:$A$13,定数!$B$6:$B$13))</f>
        <v>1.2374515232441832</v>
      </c>
      <c r="N84" s="40">
        <v>2016</v>
      </c>
      <c r="O84" s="8">
        <v>43759</v>
      </c>
      <c r="P84" s="79">
        <v>103.56</v>
      </c>
      <c r="Q84" s="79"/>
      <c r="R84" s="80">
        <f>IF(P84="","",T84*M84*LOOKUP(RIGHT($D$2,3),定数!$A$6:$A$13,定数!$B$6:$B$13))</f>
        <v>-3464.8642650837269</v>
      </c>
      <c r="S84" s="80"/>
      <c r="T84" s="81">
        <f t="shared" si="11"/>
        <v>-28.000000000000114</v>
      </c>
      <c r="U84" s="81"/>
      <c r="V84" t="str">
        <f t="shared" si="10"/>
        <v/>
      </c>
      <c r="W84">
        <f t="shared" si="10"/>
        <v>1</v>
      </c>
      <c r="X84" s="41">
        <f t="shared" si="12"/>
        <v>115495.47550279045</v>
      </c>
      <c r="Y84" s="42">
        <f t="shared" si="13"/>
        <v>0</v>
      </c>
    </row>
    <row r="85" spans="2:25" x14ac:dyDescent="0.15">
      <c r="B85" s="40">
        <v>77</v>
      </c>
      <c r="C85" s="78">
        <f t="shared" si="8"/>
        <v>112030.61123770672</v>
      </c>
      <c r="D85" s="78"/>
      <c r="E85" s="40">
        <v>2016</v>
      </c>
      <c r="F85" s="8">
        <v>43762</v>
      </c>
      <c r="G85" s="40" t="s">
        <v>4</v>
      </c>
      <c r="H85" s="79">
        <v>103.92</v>
      </c>
      <c r="I85" s="79"/>
      <c r="J85" s="40">
        <v>11</v>
      </c>
      <c r="K85" s="82">
        <f t="shared" si="9"/>
        <v>3360.9183371312015</v>
      </c>
      <c r="L85" s="83"/>
      <c r="M85" s="6">
        <f>IF(J85="","",(K85/J85)/LOOKUP(RIGHT($D$2,3),定数!$A$6:$A$13,定数!$B$6:$B$13))</f>
        <v>3.0553803064829106</v>
      </c>
      <c r="N85" s="40">
        <v>2016</v>
      </c>
      <c r="O85" s="8">
        <v>43762</v>
      </c>
      <c r="P85" s="79">
        <v>103.81</v>
      </c>
      <c r="Q85" s="79"/>
      <c r="R85" s="80">
        <f>IF(P85="","",T85*M85*LOOKUP(RIGHT($D$2,3),定数!$A$6:$A$13,定数!$B$6:$B$13))</f>
        <v>-3360.9183371311842</v>
      </c>
      <c r="S85" s="80"/>
      <c r="T85" s="81">
        <f t="shared" si="11"/>
        <v>-10.999999999999943</v>
      </c>
      <c r="U85" s="81"/>
      <c r="V85" t="str">
        <f t="shared" si="10"/>
        <v/>
      </c>
      <c r="W85">
        <f t="shared" si="10"/>
        <v>2</v>
      </c>
      <c r="X85" s="41">
        <f t="shared" si="12"/>
        <v>115495.47550279045</v>
      </c>
      <c r="Y85" s="42">
        <f t="shared" si="13"/>
        <v>3.0000000000000138E-2</v>
      </c>
    </row>
    <row r="86" spans="2:25" x14ac:dyDescent="0.15">
      <c r="B86" s="40">
        <v>78</v>
      </c>
      <c r="C86" s="78">
        <f t="shared" si="8"/>
        <v>108669.69290057554</v>
      </c>
      <c r="D86" s="78"/>
      <c r="E86" s="40">
        <v>2016</v>
      </c>
      <c r="F86" s="8">
        <v>43763</v>
      </c>
      <c r="G86" s="40" t="s">
        <v>4</v>
      </c>
      <c r="H86" s="79">
        <v>104.56</v>
      </c>
      <c r="I86" s="79"/>
      <c r="J86" s="40">
        <v>11</v>
      </c>
      <c r="K86" s="82">
        <f t="shared" si="9"/>
        <v>3260.0907870172659</v>
      </c>
      <c r="L86" s="83"/>
      <c r="M86" s="6">
        <f>IF(J86="","",(K86/J86)/LOOKUP(RIGHT($D$2,3),定数!$A$6:$A$13,定数!$B$6:$B$13))</f>
        <v>2.9637188972884236</v>
      </c>
      <c r="N86" s="40">
        <v>2016</v>
      </c>
      <c r="O86" s="8">
        <v>43763</v>
      </c>
      <c r="P86" s="79">
        <v>104.72</v>
      </c>
      <c r="Q86" s="79"/>
      <c r="R86" s="80">
        <f>IF(P86="","",T86*M86*LOOKUP(RIGHT($D$2,3),定数!$A$6:$A$13,定数!$B$6:$B$13))</f>
        <v>4741.9502356613766</v>
      </c>
      <c r="S86" s="80"/>
      <c r="T86" s="81">
        <f t="shared" si="11"/>
        <v>15.999999999999659</v>
      </c>
      <c r="U86" s="81"/>
      <c r="V86" t="str">
        <f t="shared" si="10"/>
        <v/>
      </c>
      <c r="W86">
        <f t="shared" si="10"/>
        <v>0</v>
      </c>
      <c r="X86" s="41">
        <f t="shared" si="12"/>
        <v>115495.47550279045</v>
      </c>
      <c r="Y86" s="42">
        <f t="shared" si="13"/>
        <v>5.909999999999993E-2</v>
      </c>
    </row>
    <row r="87" spans="2:25" x14ac:dyDescent="0.15">
      <c r="B87" s="40">
        <v>79</v>
      </c>
      <c r="C87" s="78">
        <f t="shared" si="8"/>
        <v>113411.64313623692</v>
      </c>
      <c r="D87" s="78"/>
      <c r="E87" s="40">
        <v>2016</v>
      </c>
      <c r="F87" s="8">
        <v>43764</v>
      </c>
      <c r="G87" s="40" t="s">
        <v>3</v>
      </c>
      <c r="H87" s="79">
        <v>104.12</v>
      </c>
      <c r="I87" s="79"/>
      <c r="J87" s="40">
        <v>15</v>
      </c>
      <c r="K87" s="82">
        <f t="shared" si="9"/>
        <v>3402.3492940871074</v>
      </c>
      <c r="L87" s="83"/>
      <c r="M87" s="6">
        <f>IF(J87="","",(K87/J87)/LOOKUP(RIGHT($D$2,3),定数!$A$6:$A$13,定数!$B$6:$B$13))</f>
        <v>2.2682328627247386</v>
      </c>
      <c r="N87" s="40">
        <v>2016</v>
      </c>
      <c r="O87" s="8">
        <v>43764</v>
      </c>
      <c r="P87" s="79">
        <v>104.27</v>
      </c>
      <c r="Q87" s="79"/>
      <c r="R87" s="80">
        <f>IF(P87="","",T87*M87*LOOKUP(RIGHT($D$2,3),定数!$A$6:$A$13,定数!$B$6:$B$13))</f>
        <v>-3402.3492940869146</v>
      </c>
      <c r="S87" s="80"/>
      <c r="T87" s="81">
        <f t="shared" si="11"/>
        <v>-14.999999999999147</v>
      </c>
      <c r="U87" s="81"/>
      <c r="V87" t="str">
        <f t="shared" si="10"/>
        <v/>
      </c>
      <c r="W87">
        <f t="shared" si="10"/>
        <v>1</v>
      </c>
      <c r="X87" s="41">
        <f t="shared" si="12"/>
        <v>115495.47550279045</v>
      </c>
      <c r="Y87" s="42">
        <f t="shared" si="13"/>
        <v>1.8042545454546199E-2</v>
      </c>
    </row>
    <row r="88" spans="2:25" x14ac:dyDescent="0.15">
      <c r="B88" s="40">
        <v>80</v>
      </c>
      <c r="C88" s="78">
        <f t="shared" si="8"/>
        <v>110009.29384215</v>
      </c>
      <c r="D88" s="78"/>
      <c r="E88" s="40">
        <v>2016</v>
      </c>
      <c r="F88" s="8">
        <v>43772</v>
      </c>
      <c r="G88" s="40" t="s">
        <v>3</v>
      </c>
      <c r="H88" s="79">
        <v>103.18</v>
      </c>
      <c r="I88" s="79"/>
      <c r="J88" s="40">
        <v>22</v>
      </c>
      <c r="K88" s="82">
        <f t="shared" si="9"/>
        <v>3300.2788152644998</v>
      </c>
      <c r="L88" s="83"/>
      <c r="M88" s="6">
        <f>IF(J88="","",(K88/J88)/LOOKUP(RIGHT($D$2,3),定数!$A$6:$A$13,定数!$B$6:$B$13))</f>
        <v>1.5001267342111362</v>
      </c>
      <c r="N88" s="40">
        <v>2016</v>
      </c>
      <c r="O88" s="8">
        <v>43772</v>
      </c>
      <c r="P88" s="79">
        <v>102.84</v>
      </c>
      <c r="Q88" s="79"/>
      <c r="R88" s="80">
        <f>IF(P88="","",T88*M88*LOOKUP(RIGHT($D$2,3),定数!$A$6:$A$13,定数!$B$6:$B$13))</f>
        <v>5100.4308963179137</v>
      </c>
      <c r="S88" s="80"/>
      <c r="T88" s="81">
        <f t="shared" si="11"/>
        <v>34.000000000000341</v>
      </c>
      <c r="U88" s="81"/>
      <c r="V88" t="str">
        <f t="shared" si="10"/>
        <v/>
      </c>
      <c r="W88">
        <f t="shared" si="10"/>
        <v>0</v>
      </c>
      <c r="X88" s="41">
        <f t="shared" si="12"/>
        <v>115495.47550279045</v>
      </c>
      <c r="Y88" s="42">
        <f t="shared" si="13"/>
        <v>4.7501269090908238E-2</v>
      </c>
    </row>
    <row r="89" spans="2:25" x14ac:dyDescent="0.15">
      <c r="B89" s="40">
        <v>81</v>
      </c>
      <c r="C89" s="78">
        <f t="shared" si="8"/>
        <v>115109.72473846792</v>
      </c>
      <c r="D89" s="78"/>
      <c r="E89" s="40">
        <v>2016</v>
      </c>
      <c r="F89" s="8">
        <v>43773</v>
      </c>
      <c r="G89" s="40" t="s">
        <v>37</v>
      </c>
      <c r="H89" s="79">
        <v>102.89</v>
      </c>
      <c r="I89" s="79"/>
      <c r="J89" s="40">
        <v>40</v>
      </c>
      <c r="K89" s="82">
        <f t="shared" si="9"/>
        <v>3453.2917421540374</v>
      </c>
      <c r="L89" s="83"/>
      <c r="M89" s="6">
        <f>IF(J89="","",(K89/J89)/LOOKUP(RIGHT($D$2,3),定数!$A$6:$A$13,定数!$B$6:$B$13))</f>
        <v>0.86332293553850936</v>
      </c>
      <c r="N89" s="40">
        <v>2016</v>
      </c>
      <c r="O89" s="8">
        <v>43774</v>
      </c>
      <c r="P89" s="79">
        <v>103.96</v>
      </c>
      <c r="Q89" s="79"/>
      <c r="R89" s="80">
        <f>IF(P89="","",T89*M89*LOOKUP(RIGHT($D$2,3),定数!$A$6:$A$13,定数!$B$6:$B$13))</f>
        <v>-9237.5554102619917</v>
      </c>
      <c r="S89" s="80"/>
      <c r="T89" s="81">
        <f t="shared" si="11"/>
        <v>-106.99999999999932</v>
      </c>
      <c r="U89" s="81"/>
      <c r="V89" t="str">
        <f t="shared" si="10"/>
        <v/>
      </c>
      <c r="W89">
        <f t="shared" si="10"/>
        <v>1</v>
      </c>
      <c r="X89" s="41">
        <f t="shared" si="12"/>
        <v>115495.47550279045</v>
      </c>
      <c r="Y89" s="42">
        <f t="shared" si="13"/>
        <v>3.33996429421346E-3</v>
      </c>
    </row>
    <row r="90" spans="2:25" x14ac:dyDescent="0.15">
      <c r="B90" s="40">
        <v>82</v>
      </c>
      <c r="C90" s="78">
        <f t="shared" si="8"/>
        <v>105872.16932820593</v>
      </c>
      <c r="D90" s="78"/>
      <c r="E90" s="40">
        <v>2016</v>
      </c>
      <c r="F90" s="8">
        <v>43780</v>
      </c>
      <c r="G90" s="40" t="s">
        <v>4</v>
      </c>
      <c r="H90" s="79">
        <v>106.82</v>
      </c>
      <c r="I90" s="79"/>
      <c r="J90" s="40">
        <v>18</v>
      </c>
      <c r="K90" s="82">
        <f t="shared" si="9"/>
        <v>3176.1650798461778</v>
      </c>
      <c r="L90" s="83"/>
      <c r="M90" s="6">
        <f>IF(J90="","",(K90/J90)/LOOKUP(RIGHT($D$2,3),定数!$A$6:$A$13,定数!$B$6:$B$13))</f>
        <v>1.7645361554700989</v>
      </c>
      <c r="N90" s="40">
        <v>2016</v>
      </c>
      <c r="O90" s="8">
        <v>43780</v>
      </c>
      <c r="P90" s="79">
        <v>106.64</v>
      </c>
      <c r="Q90" s="79"/>
      <c r="R90" s="80">
        <f>IF(P90="","",T90*M90*LOOKUP(RIGHT($D$2,3),定数!$A$6:$A$13,定数!$B$6:$B$13))</f>
        <v>-3176.1650798460478</v>
      </c>
      <c r="S90" s="80"/>
      <c r="T90" s="81">
        <f t="shared" si="11"/>
        <v>-17.999999999999261</v>
      </c>
      <c r="U90" s="81"/>
      <c r="V90" t="str">
        <f t="shared" si="10"/>
        <v/>
      </c>
      <c r="W90">
        <f t="shared" si="10"/>
        <v>2</v>
      </c>
      <c r="X90" s="41">
        <f t="shared" si="12"/>
        <v>115495.47550279045</v>
      </c>
      <c r="Y90" s="42">
        <f t="shared" si="13"/>
        <v>8.3321932159602374E-2</v>
      </c>
    </row>
    <row r="91" spans="2:25" x14ac:dyDescent="0.15">
      <c r="B91" s="40">
        <v>83</v>
      </c>
      <c r="C91" s="78">
        <f t="shared" si="8"/>
        <v>102696.00424835988</v>
      </c>
      <c r="D91" s="78"/>
      <c r="E91" s="40">
        <v>2016</v>
      </c>
      <c r="F91" s="8">
        <v>43780</v>
      </c>
      <c r="G91" s="40" t="s">
        <v>3</v>
      </c>
      <c r="H91" s="79">
        <v>106.44</v>
      </c>
      <c r="I91" s="79"/>
      <c r="J91" s="40">
        <v>21</v>
      </c>
      <c r="K91" s="82">
        <f t="shared" si="9"/>
        <v>3080.8801274507964</v>
      </c>
      <c r="L91" s="83"/>
      <c r="M91" s="6">
        <f>IF(J91="","",(K91/J91)/LOOKUP(RIGHT($D$2,3),定数!$A$6:$A$13,定数!$B$6:$B$13))</f>
        <v>1.4670857749765696</v>
      </c>
      <c r="N91" s="40">
        <v>2016</v>
      </c>
      <c r="O91" s="8">
        <v>43780</v>
      </c>
      <c r="P91" s="79">
        <v>106.65</v>
      </c>
      <c r="Q91" s="79"/>
      <c r="R91" s="80">
        <f>IF(P91="","",T91*M91*LOOKUP(RIGHT($D$2,3),定数!$A$6:$A$13,定数!$B$6:$B$13))</f>
        <v>-3080.8801274509128</v>
      </c>
      <c r="S91" s="80"/>
      <c r="T91" s="81">
        <f t="shared" si="11"/>
        <v>-21.000000000000796</v>
      </c>
      <c r="U91" s="81"/>
      <c r="V91" t="str">
        <f t="shared" ref="V91:W106" si="14">IF(S91&lt;&gt;"",IF(S91&lt;0,1+V90,0),"")</f>
        <v/>
      </c>
      <c r="W91">
        <f t="shared" si="14"/>
        <v>3</v>
      </c>
      <c r="X91" s="41">
        <f t="shared" si="12"/>
        <v>115495.47550279045</v>
      </c>
      <c r="Y91" s="42">
        <f t="shared" si="13"/>
        <v>0.11082227419481316</v>
      </c>
    </row>
    <row r="92" spans="2:25" x14ac:dyDescent="0.15">
      <c r="B92" s="40">
        <v>84</v>
      </c>
      <c r="C92" s="78">
        <f t="shared" si="8"/>
        <v>99615.124120908964</v>
      </c>
      <c r="D92" s="78"/>
      <c r="E92" s="40">
        <v>2016</v>
      </c>
      <c r="F92" s="8">
        <v>43783</v>
      </c>
      <c r="G92" s="40" t="s">
        <v>74</v>
      </c>
      <c r="H92" s="79">
        <v>107.93</v>
      </c>
      <c r="I92" s="79"/>
      <c r="J92" s="40">
        <v>24</v>
      </c>
      <c r="K92" s="82">
        <f t="shared" si="9"/>
        <v>2988.453723627269</v>
      </c>
      <c r="L92" s="83"/>
      <c r="M92" s="6">
        <f>IF(J92="","",(K92/J92)/LOOKUP(RIGHT($D$2,3),定数!$A$6:$A$13,定数!$B$6:$B$13))</f>
        <v>1.2451890515113622</v>
      </c>
      <c r="N92" s="40">
        <v>2016</v>
      </c>
      <c r="O92" s="8">
        <v>43784</v>
      </c>
      <c r="P92" s="79">
        <v>108.23</v>
      </c>
      <c r="Q92" s="79"/>
      <c r="R92" s="80">
        <f>IF(P92="","",T92*M92*LOOKUP(RIGHT($D$2,3),定数!$A$6:$A$13,定数!$B$6:$B$13))</f>
        <v>3735.5671545340515</v>
      </c>
      <c r="S92" s="80"/>
      <c r="T92" s="81">
        <f t="shared" si="11"/>
        <v>29.999999999999716</v>
      </c>
      <c r="U92" s="81"/>
      <c r="V92" t="str">
        <f t="shared" si="14"/>
        <v/>
      </c>
      <c r="W92">
        <f t="shared" si="14"/>
        <v>0</v>
      </c>
      <c r="X92" s="41">
        <f t="shared" si="12"/>
        <v>115495.47550279045</v>
      </c>
      <c r="Y92" s="42">
        <f t="shared" si="13"/>
        <v>0.13749760596896976</v>
      </c>
    </row>
    <row r="93" spans="2:25" x14ac:dyDescent="0.15">
      <c r="B93" s="40">
        <v>85</v>
      </c>
      <c r="C93" s="78">
        <f t="shared" si="8"/>
        <v>103350.69127544301</v>
      </c>
      <c r="D93" s="78"/>
      <c r="E93" s="40">
        <v>2016</v>
      </c>
      <c r="F93" s="8">
        <v>43790</v>
      </c>
      <c r="G93" s="40" t="s">
        <v>4</v>
      </c>
      <c r="H93" s="79">
        <v>111.14</v>
      </c>
      <c r="I93" s="79"/>
      <c r="J93" s="40">
        <v>21</v>
      </c>
      <c r="K93" s="82">
        <f t="shared" si="9"/>
        <v>3100.5207382632902</v>
      </c>
      <c r="L93" s="83"/>
      <c r="M93" s="6">
        <f>IF(J93="","",(K93/J93)/LOOKUP(RIGHT($D$2,3),定数!$A$6:$A$13,定数!$B$6:$B$13))</f>
        <v>1.4764384467920431</v>
      </c>
      <c r="N93" s="40">
        <v>2016</v>
      </c>
      <c r="O93" s="8">
        <v>43790</v>
      </c>
      <c r="P93" s="79">
        <v>110.93</v>
      </c>
      <c r="Q93" s="79"/>
      <c r="R93" s="80">
        <f>IF(P93="","",T93*M93*LOOKUP(RIGHT($D$2,3),定数!$A$6:$A$13,定数!$B$6:$B$13))</f>
        <v>-3100.5207382631979</v>
      </c>
      <c r="S93" s="80"/>
      <c r="T93" s="81">
        <f t="shared" si="11"/>
        <v>-20.999999999999375</v>
      </c>
      <c r="U93" s="81"/>
      <c r="V93" t="str">
        <f t="shared" si="14"/>
        <v/>
      </c>
      <c r="W93">
        <f t="shared" si="14"/>
        <v>1</v>
      </c>
      <c r="X93" s="41">
        <f t="shared" si="12"/>
        <v>115495.47550279045</v>
      </c>
      <c r="Y93" s="42">
        <f t="shared" si="13"/>
        <v>0.10515376619280647</v>
      </c>
    </row>
    <row r="94" spans="2:25" x14ac:dyDescent="0.15">
      <c r="B94" s="40">
        <v>86</v>
      </c>
      <c r="C94" s="78">
        <f t="shared" si="8"/>
        <v>100250.17053717982</v>
      </c>
      <c r="D94" s="78"/>
      <c r="E94" s="40">
        <v>2016</v>
      </c>
      <c r="F94" s="8">
        <v>43792</v>
      </c>
      <c r="G94" s="40" t="s">
        <v>3</v>
      </c>
      <c r="H94" s="79">
        <v>110.96</v>
      </c>
      <c r="I94" s="79"/>
      <c r="J94" s="40">
        <v>17</v>
      </c>
      <c r="K94" s="82">
        <f t="shared" si="9"/>
        <v>3007.5051161153942</v>
      </c>
      <c r="L94" s="83"/>
      <c r="M94" s="6">
        <f>IF(J94="","",(K94/J94)/LOOKUP(RIGHT($D$2,3),定数!$A$6:$A$13,定数!$B$6:$B$13))</f>
        <v>1.7691206565384672</v>
      </c>
      <c r="N94" s="40">
        <v>2016</v>
      </c>
      <c r="O94" s="8">
        <v>43792</v>
      </c>
      <c r="P94" s="79">
        <v>111.13</v>
      </c>
      <c r="Q94" s="79"/>
      <c r="R94" s="80">
        <f>IF(P94="","",T94*M94*LOOKUP(RIGHT($D$2,3),定数!$A$6:$A$13,定数!$B$6:$B$13))</f>
        <v>-3007.5051161154242</v>
      </c>
      <c r="S94" s="80"/>
      <c r="T94" s="81">
        <f t="shared" si="11"/>
        <v>-17.000000000000171</v>
      </c>
      <c r="U94" s="81"/>
      <c r="V94" t="str">
        <f t="shared" si="14"/>
        <v/>
      </c>
      <c r="W94">
        <f t="shared" si="14"/>
        <v>2</v>
      </c>
      <c r="X94" s="41">
        <f t="shared" si="12"/>
        <v>115495.47550279045</v>
      </c>
      <c r="Y94" s="42">
        <f t="shared" si="13"/>
        <v>0.13199915320702149</v>
      </c>
    </row>
    <row r="95" spans="2:25" x14ac:dyDescent="0.15">
      <c r="B95" s="40">
        <v>87</v>
      </c>
      <c r="C95" s="78">
        <f t="shared" si="8"/>
        <v>97242.66542106439</v>
      </c>
      <c r="D95" s="78"/>
      <c r="E95" s="40">
        <v>2016</v>
      </c>
      <c r="F95" s="8">
        <v>43793</v>
      </c>
      <c r="G95" s="40" t="s">
        <v>4</v>
      </c>
      <c r="H95" s="79">
        <v>113.21</v>
      </c>
      <c r="I95" s="79"/>
      <c r="J95" s="40">
        <v>26</v>
      </c>
      <c r="K95" s="82">
        <f t="shared" si="9"/>
        <v>2917.2799626319315</v>
      </c>
      <c r="L95" s="83"/>
      <c r="M95" s="6">
        <f>IF(J95="","",(K95/J95)/LOOKUP(RIGHT($D$2,3),定数!$A$6:$A$13,定数!$B$6:$B$13))</f>
        <v>1.1220307548584352</v>
      </c>
      <c r="N95" s="40">
        <v>2016</v>
      </c>
      <c r="O95" s="8">
        <v>43794</v>
      </c>
      <c r="P95" s="79">
        <v>113.58</v>
      </c>
      <c r="Q95" s="79"/>
      <c r="R95" s="80">
        <f>IF(P95="","",T95*M95*LOOKUP(RIGHT($D$2,3),定数!$A$6:$A$13,定数!$B$6:$B$13))</f>
        <v>4151.5137929762614</v>
      </c>
      <c r="S95" s="80"/>
      <c r="T95" s="81">
        <f t="shared" si="11"/>
        <v>37.000000000000455</v>
      </c>
      <c r="U95" s="81"/>
      <c r="V95" t="str">
        <f t="shared" si="14"/>
        <v/>
      </c>
      <c r="W95">
        <f t="shared" si="14"/>
        <v>0</v>
      </c>
      <c r="X95" s="41">
        <f t="shared" si="12"/>
        <v>115495.47550279045</v>
      </c>
      <c r="Y95" s="42">
        <f t="shared" si="13"/>
        <v>0.15803917861081107</v>
      </c>
    </row>
    <row r="96" spans="2:25" x14ac:dyDescent="0.15">
      <c r="B96" s="40">
        <v>88</v>
      </c>
      <c r="C96" s="78">
        <f t="shared" si="8"/>
        <v>101394.17921404065</v>
      </c>
      <c r="D96" s="78"/>
      <c r="E96" s="40">
        <v>2016</v>
      </c>
      <c r="F96" s="8">
        <v>43797</v>
      </c>
      <c r="G96" s="40" t="s">
        <v>3</v>
      </c>
      <c r="H96" s="79">
        <v>111.75</v>
      </c>
      <c r="I96" s="79"/>
      <c r="J96" s="40">
        <v>41</v>
      </c>
      <c r="K96" s="82">
        <f t="shared" si="9"/>
        <v>3041.8253764212195</v>
      </c>
      <c r="L96" s="83"/>
      <c r="M96" s="6">
        <f>IF(J96="","",(K96/J96)/LOOKUP(RIGHT($D$2,3),定数!$A$6:$A$13,定数!$B$6:$B$13))</f>
        <v>0.74190862839541938</v>
      </c>
      <c r="N96" s="40">
        <v>2016</v>
      </c>
      <c r="O96" s="8">
        <v>43797</v>
      </c>
      <c r="P96" s="79">
        <v>112.16</v>
      </c>
      <c r="Q96" s="79"/>
      <c r="R96" s="80">
        <f>IF(P96="","",T96*M96*LOOKUP(RIGHT($D$2,3),定数!$A$6:$A$13,定数!$B$6:$B$13))</f>
        <v>-3041.8253764211941</v>
      </c>
      <c r="S96" s="80"/>
      <c r="T96" s="81">
        <f t="shared" si="11"/>
        <v>-40.999999999999659</v>
      </c>
      <c r="U96" s="81"/>
      <c r="V96" t="str">
        <f t="shared" si="14"/>
        <v/>
      </c>
      <c r="W96">
        <f t="shared" si="14"/>
        <v>1</v>
      </c>
      <c r="X96" s="41">
        <f t="shared" si="12"/>
        <v>115495.47550279045</v>
      </c>
      <c r="Y96" s="42">
        <f t="shared" si="13"/>
        <v>0.12209392815919529</v>
      </c>
    </row>
    <row r="97" spans="2:25" x14ac:dyDescent="0.15">
      <c r="B97" s="40">
        <v>89</v>
      </c>
      <c r="C97" s="78">
        <f t="shared" si="8"/>
        <v>98352.353837619448</v>
      </c>
      <c r="D97" s="78"/>
      <c r="E97" s="40">
        <v>2016</v>
      </c>
      <c r="F97" s="8">
        <v>43801</v>
      </c>
      <c r="G97" s="40" t="s">
        <v>3</v>
      </c>
      <c r="H97" s="79">
        <v>113.84</v>
      </c>
      <c r="I97" s="79"/>
      <c r="J97" s="40">
        <v>27</v>
      </c>
      <c r="K97" s="82">
        <f t="shared" si="9"/>
        <v>2950.5706151285835</v>
      </c>
      <c r="L97" s="83"/>
      <c r="M97" s="6">
        <f>IF(J97="","",(K97/J97)/LOOKUP(RIGHT($D$2,3),定数!$A$6:$A$13,定数!$B$6:$B$13))</f>
        <v>1.0928039315291052</v>
      </c>
      <c r="N97" s="40">
        <v>2016</v>
      </c>
      <c r="O97" s="8">
        <v>43801</v>
      </c>
      <c r="P97" s="79">
        <v>114.11</v>
      </c>
      <c r="Q97" s="79"/>
      <c r="R97" s="80">
        <f>IF(P97="","",T97*M97*LOOKUP(RIGHT($D$2,3),定数!$A$6:$A$13,定数!$B$6:$B$13))</f>
        <v>-2950.5706151285403</v>
      </c>
      <c r="S97" s="80"/>
      <c r="T97" s="81">
        <f t="shared" si="11"/>
        <v>-26.999999999999602</v>
      </c>
      <c r="U97" s="81"/>
      <c r="V97" t="str">
        <f t="shared" si="14"/>
        <v/>
      </c>
      <c r="W97">
        <f t="shared" si="14"/>
        <v>2</v>
      </c>
      <c r="X97" s="41">
        <f t="shared" si="12"/>
        <v>115495.47550279045</v>
      </c>
      <c r="Y97" s="42">
        <f t="shared" si="13"/>
        <v>0.14843111031441925</v>
      </c>
    </row>
    <row r="98" spans="2:25" x14ac:dyDescent="0.15">
      <c r="B98" s="40">
        <v>90</v>
      </c>
      <c r="C98" s="78">
        <f t="shared" si="8"/>
        <v>95401.783222490907</v>
      </c>
      <c r="D98" s="78"/>
      <c r="E98" s="40">
        <v>2016</v>
      </c>
      <c r="F98" s="8">
        <v>43806</v>
      </c>
      <c r="G98" s="40" t="s">
        <v>73</v>
      </c>
      <c r="H98" s="79">
        <v>114.06</v>
      </c>
      <c r="I98" s="79"/>
      <c r="J98" s="40">
        <v>14</v>
      </c>
      <c r="K98" s="82">
        <f t="shared" si="9"/>
        <v>2862.0534966747273</v>
      </c>
      <c r="L98" s="83"/>
      <c r="M98" s="6">
        <f>IF(J98="","",(K98/J98)/LOOKUP(RIGHT($D$2,3),定数!$A$6:$A$13,定数!$B$6:$B$13))</f>
        <v>2.0443239261962338</v>
      </c>
      <c r="N98" s="40">
        <v>2016</v>
      </c>
      <c r="O98" s="8">
        <v>43806</v>
      </c>
      <c r="P98" s="79">
        <v>114.22</v>
      </c>
      <c r="Q98" s="79"/>
      <c r="R98" s="80">
        <f>IF(P98="","",T98*M98*LOOKUP(RIGHT($D$2,3),定数!$A$6:$A$13,定数!$B$6:$B$13))</f>
        <v>3270.9182819139046</v>
      </c>
      <c r="S98" s="80"/>
      <c r="T98" s="81">
        <f t="shared" si="11"/>
        <v>15.999999999999659</v>
      </c>
      <c r="U98" s="81"/>
      <c r="V98" t="str">
        <f t="shared" si="14"/>
        <v/>
      </c>
      <c r="W98">
        <f t="shared" si="14"/>
        <v>0</v>
      </c>
      <c r="X98" s="41">
        <f t="shared" si="12"/>
        <v>115495.47550279045</v>
      </c>
      <c r="Y98" s="42">
        <f t="shared" si="13"/>
        <v>0.1739781770049863</v>
      </c>
    </row>
    <row r="99" spans="2:25" x14ac:dyDescent="0.15">
      <c r="B99" s="40">
        <v>91</v>
      </c>
      <c r="C99" s="78">
        <f t="shared" si="8"/>
        <v>98672.701504404817</v>
      </c>
      <c r="D99" s="78"/>
      <c r="E99" s="40">
        <v>2016</v>
      </c>
      <c r="F99" s="8">
        <v>43806</v>
      </c>
      <c r="G99" s="40" t="s">
        <v>4</v>
      </c>
      <c r="H99" s="79">
        <v>114.1</v>
      </c>
      <c r="I99" s="79"/>
      <c r="J99" s="40">
        <v>16</v>
      </c>
      <c r="K99" s="82">
        <f t="shared" si="9"/>
        <v>2960.1810451321444</v>
      </c>
      <c r="L99" s="83"/>
      <c r="M99" s="6">
        <f>IF(J99="","",(K99/J99)/LOOKUP(RIGHT($D$2,3),定数!$A$6:$A$13,定数!$B$6:$B$13))</f>
        <v>1.8501131532075903</v>
      </c>
      <c r="N99" s="40">
        <v>2016</v>
      </c>
      <c r="O99" s="8">
        <v>43806</v>
      </c>
      <c r="P99" s="79">
        <v>114.31</v>
      </c>
      <c r="Q99" s="79"/>
      <c r="R99" s="80">
        <f>IF(P99="","",T99*M99*LOOKUP(RIGHT($D$2,3),定数!$A$6:$A$13,定数!$B$6:$B$13))</f>
        <v>3885.237621736087</v>
      </c>
      <c r="S99" s="80"/>
      <c r="T99" s="81">
        <f t="shared" si="11"/>
        <v>21.000000000000796</v>
      </c>
      <c r="U99" s="81"/>
      <c r="V99" t="str">
        <f t="shared" si="14"/>
        <v/>
      </c>
      <c r="W99">
        <f t="shared" si="14"/>
        <v>0</v>
      </c>
      <c r="X99" s="41">
        <f t="shared" si="12"/>
        <v>115495.47550279045</v>
      </c>
      <c r="Y99" s="42">
        <f t="shared" si="13"/>
        <v>0.14565742878801502</v>
      </c>
    </row>
    <row r="100" spans="2:25" x14ac:dyDescent="0.15">
      <c r="B100" s="40">
        <v>92</v>
      </c>
      <c r="C100" s="78">
        <f t="shared" si="8"/>
        <v>102557.9391261409</v>
      </c>
      <c r="D100" s="78"/>
      <c r="E100" s="40">
        <v>2016</v>
      </c>
      <c r="F100" s="8">
        <v>43807</v>
      </c>
      <c r="G100" s="40" t="s">
        <v>3</v>
      </c>
      <c r="H100" s="79">
        <v>113.37</v>
      </c>
      <c r="I100" s="79"/>
      <c r="J100" s="40">
        <v>28</v>
      </c>
      <c r="K100" s="82">
        <f t="shared" si="9"/>
        <v>3076.738173784227</v>
      </c>
      <c r="L100" s="83"/>
      <c r="M100" s="6">
        <f>IF(J100="","",(K100/J100)/LOOKUP(RIGHT($D$2,3),定数!$A$6:$A$13,定数!$B$6:$B$13))</f>
        <v>1.0988350620657954</v>
      </c>
      <c r="N100" s="40">
        <v>2016</v>
      </c>
      <c r="O100" s="8">
        <v>43807</v>
      </c>
      <c r="P100" s="79">
        <v>113.65</v>
      </c>
      <c r="Q100" s="79"/>
      <c r="R100" s="80">
        <f>IF(P100="","",T100*M100*LOOKUP(RIGHT($D$2,3),定数!$A$6:$A$13,定数!$B$6:$B$13))</f>
        <v>-3076.7381737842397</v>
      </c>
      <c r="S100" s="80"/>
      <c r="T100" s="81">
        <f t="shared" si="11"/>
        <v>-28.000000000000114</v>
      </c>
      <c r="U100" s="81"/>
      <c r="V100" t="str">
        <f t="shared" si="14"/>
        <v/>
      </c>
      <c r="W100">
        <f t="shared" si="14"/>
        <v>1</v>
      </c>
      <c r="X100" s="41">
        <f t="shared" si="12"/>
        <v>115495.47550279045</v>
      </c>
      <c r="Y100" s="42">
        <f t="shared" si="13"/>
        <v>0.11201769004654183</v>
      </c>
    </row>
    <row r="101" spans="2:25" x14ac:dyDescent="0.15">
      <c r="B101" s="40">
        <v>93</v>
      </c>
      <c r="C101" s="78">
        <f t="shared" si="8"/>
        <v>99481.200952356667</v>
      </c>
      <c r="D101" s="78"/>
      <c r="E101" s="40">
        <v>2016</v>
      </c>
      <c r="F101" s="8">
        <v>43813</v>
      </c>
      <c r="G101" s="40" t="s">
        <v>3</v>
      </c>
      <c r="H101" s="79">
        <v>115.11</v>
      </c>
      <c r="I101" s="79"/>
      <c r="J101" s="40">
        <v>22</v>
      </c>
      <c r="K101" s="82">
        <f t="shared" si="9"/>
        <v>2984.4360285706998</v>
      </c>
      <c r="L101" s="83"/>
      <c r="M101" s="6">
        <f>IF(J101="","",(K101/J101)/LOOKUP(RIGHT($D$2,3),定数!$A$6:$A$13,定数!$B$6:$B$13))</f>
        <v>1.3565618311684999</v>
      </c>
      <c r="N101" s="40">
        <v>2016</v>
      </c>
      <c r="O101" s="8">
        <v>43813</v>
      </c>
      <c r="P101" s="79">
        <v>114.82</v>
      </c>
      <c r="Q101" s="79"/>
      <c r="R101" s="80">
        <f>IF(P101="","",T101*M101*LOOKUP(RIGHT($D$2,3),定数!$A$6:$A$13,定数!$B$6:$B$13))</f>
        <v>3934.0293103887348</v>
      </c>
      <c r="S101" s="80"/>
      <c r="T101" s="81">
        <f t="shared" si="11"/>
        <v>29.000000000000625</v>
      </c>
      <c r="U101" s="81"/>
      <c r="V101" t="str">
        <f t="shared" si="14"/>
        <v/>
      </c>
      <c r="W101">
        <f t="shared" si="14"/>
        <v>0</v>
      </c>
      <c r="X101" s="41">
        <f t="shared" si="12"/>
        <v>115495.47550279045</v>
      </c>
      <c r="Y101" s="42">
        <f t="shared" si="13"/>
        <v>0.13865715934514566</v>
      </c>
    </row>
    <row r="102" spans="2:25" x14ac:dyDescent="0.15">
      <c r="B102" s="40">
        <v>94</v>
      </c>
      <c r="C102" s="78">
        <f t="shared" si="8"/>
        <v>103415.2302627454</v>
      </c>
      <c r="D102" s="78"/>
      <c r="E102" s="40">
        <v>2016</v>
      </c>
      <c r="F102" s="8">
        <v>43822</v>
      </c>
      <c r="G102" s="40" t="s">
        <v>3</v>
      </c>
      <c r="H102" s="79">
        <v>117.5</v>
      </c>
      <c r="I102" s="79"/>
      <c r="J102" s="40">
        <v>11</v>
      </c>
      <c r="K102" s="82">
        <f t="shared" si="9"/>
        <v>3102.456907882362</v>
      </c>
      <c r="L102" s="83"/>
      <c r="M102" s="6">
        <f>IF(J102="","",(K102/J102)/LOOKUP(RIGHT($D$2,3),定数!$A$6:$A$13,定数!$B$6:$B$13))</f>
        <v>2.8204153708021469</v>
      </c>
      <c r="N102" s="40">
        <v>2016</v>
      </c>
      <c r="O102" s="8">
        <v>43822</v>
      </c>
      <c r="P102" s="79">
        <v>117.39</v>
      </c>
      <c r="Q102" s="79"/>
      <c r="R102" s="80">
        <f>IF(P102="","",T102*M102*LOOKUP(RIGHT($D$2,3),定数!$A$6:$A$13,定数!$B$6:$B$13))</f>
        <v>3102.4569078823456</v>
      </c>
      <c r="S102" s="80"/>
      <c r="T102" s="81">
        <f t="shared" si="11"/>
        <v>10.999999999999943</v>
      </c>
      <c r="U102" s="81"/>
      <c r="V102" t="str">
        <f t="shared" si="14"/>
        <v/>
      </c>
      <c r="W102">
        <f t="shared" si="14"/>
        <v>0</v>
      </c>
      <c r="X102" s="41">
        <f t="shared" si="12"/>
        <v>115495.47550279045</v>
      </c>
      <c r="Y102" s="42">
        <f t="shared" si="13"/>
        <v>0.10459496519197564</v>
      </c>
    </row>
    <row r="103" spans="2:25" x14ac:dyDescent="0.15">
      <c r="B103" s="40">
        <v>95</v>
      </c>
      <c r="C103" s="78">
        <f t="shared" si="8"/>
        <v>106517.68717062775</v>
      </c>
      <c r="D103" s="78"/>
      <c r="E103" s="40">
        <v>2016</v>
      </c>
      <c r="F103" s="8">
        <v>43826</v>
      </c>
      <c r="G103" s="40" t="s">
        <v>4</v>
      </c>
      <c r="H103" s="79">
        <v>117.32</v>
      </c>
      <c r="I103" s="79"/>
      <c r="J103" s="40">
        <v>9</v>
      </c>
      <c r="K103" s="82">
        <f t="shared" si="9"/>
        <v>3195.5306151188324</v>
      </c>
      <c r="L103" s="83"/>
      <c r="M103" s="6">
        <f>IF(J103="","",(K103/J103)/LOOKUP(RIGHT($D$2,3),定数!$A$6:$A$13,定数!$B$6:$B$13))</f>
        <v>3.5505895723542586</v>
      </c>
      <c r="N103" s="40">
        <v>2016</v>
      </c>
      <c r="O103" s="8">
        <v>43826</v>
      </c>
      <c r="P103" s="79">
        <v>117.23</v>
      </c>
      <c r="Q103" s="79"/>
      <c r="R103" s="80">
        <f>IF(P103="","",T103*M103*LOOKUP(RIGHT($D$2,3),定数!$A$6:$A$13,定数!$B$6:$B$13))</f>
        <v>-3195.5306151184495</v>
      </c>
      <c r="S103" s="80"/>
      <c r="T103" s="81">
        <f t="shared" si="11"/>
        <v>-8.99999999999892</v>
      </c>
      <c r="U103" s="81"/>
      <c r="V103" t="str">
        <f t="shared" si="14"/>
        <v/>
      </c>
      <c r="W103">
        <f t="shared" si="14"/>
        <v>1</v>
      </c>
      <c r="X103" s="41">
        <f t="shared" si="12"/>
        <v>115495.47550279045</v>
      </c>
      <c r="Y103" s="42">
        <f t="shared" si="13"/>
        <v>7.7732814147735141E-2</v>
      </c>
    </row>
    <row r="104" spans="2:25" x14ac:dyDescent="0.15">
      <c r="B104" s="40">
        <v>96</v>
      </c>
      <c r="C104" s="78">
        <f t="shared" si="8"/>
        <v>103322.1565555093</v>
      </c>
      <c r="D104" s="78"/>
      <c r="E104" s="40"/>
      <c r="F104" s="8"/>
      <c r="G104" s="40"/>
      <c r="H104" s="79"/>
      <c r="I104" s="79"/>
      <c r="J104" s="40"/>
      <c r="K104" s="82" t="str">
        <f t="shared" si="9"/>
        <v/>
      </c>
      <c r="L104" s="83"/>
      <c r="M104" s="6" t="str">
        <f>IF(J104="","",(K104/J104)/LOOKUP(RIGHT($D$2,3),定数!$A$6:$A$13,定数!$B$6:$B$13))</f>
        <v/>
      </c>
      <c r="N104" s="40"/>
      <c r="O104" s="8"/>
      <c r="P104" s="79"/>
      <c r="Q104" s="79"/>
      <c r="R104" s="80" t="str">
        <f>IF(P104="","",T104*M104*LOOKUP(RIGHT($D$2,3),定数!$A$6:$A$13,定数!$B$6:$B$13))</f>
        <v/>
      </c>
      <c r="S104" s="80"/>
      <c r="T104" s="81" t="str">
        <f t="shared" si="11"/>
        <v/>
      </c>
      <c r="U104" s="81"/>
      <c r="V104" t="str">
        <f t="shared" si="14"/>
        <v/>
      </c>
      <c r="W104" t="str">
        <f t="shared" si="14"/>
        <v/>
      </c>
      <c r="X104" s="41">
        <f t="shared" si="12"/>
        <v>115495.47550279045</v>
      </c>
      <c r="Y104" s="42">
        <f t="shared" si="13"/>
        <v>0.10540082972329967</v>
      </c>
    </row>
    <row r="105" spans="2:25" x14ac:dyDescent="0.15">
      <c r="B105" s="40">
        <v>97</v>
      </c>
      <c r="C105" s="78" t="str">
        <f t="shared" si="8"/>
        <v/>
      </c>
      <c r="D105" s="78"/>
      <c r="E105" s="40"/>
      <c r="F105" s="8"/>
      <c r="G105" s="40"/>
      <c r="H105" s="79"/>
      <c r="I105" s="79"/>
      <c r="J105" s="40"/>
      <c r="K105" s="82" t="str">
        <f t="shared" si="9"/>
        <v/>
      </c>
      <c r="L105" s="83"/>
      <c r="M105" s="6" t="str">
        <f>IF(J105="","",(K105/J105)/LOOKUP(RIGHT($D$2,3),定数!$A$6:$A$13,定数!$B$6:$B$13))</f>
        <v/>
      </c>
      <c r="N105" s="40"/>
      <c r="O105" s="8"/>
      <c r="P105" s="79"/>
      <c r="Q105" s="79"/>
      <c r="R105" s="80" t="str">
        <f>IF(P105="","",T105*M105*LOOKUP(RIGHT($D$2,3),定数!$A$6:$A$13,定数!$B$6:$B$13))</f>
        <v/>
      </c>
      <c r="S105" s="80"/>
      <c r="T105" s="81" t="str">
        <f t="shared" si="11"/>
        <v/>
      </c>
      <c r="U105" s="81"/>
      <c r="V105" t="str">
        <f t="shared" si="14"/>
        <v/>
      </c>
      <c r="W105" t="str">
        <f t="shared" si="14"/>
        <v/>
      </c>
      <c r="X105" s="41" t="str">
        <f t="shared" si="12"/>
        <v/>
      </c>
      <c r="Y105" s="42" t="str">
        <f t="shared" si="13"/>
        <v/>
      </c>
    </row>
    <row r="106" spans="2:25" x14ac:dyDescent="0.15">
      <c r="B106" s="40">
        <v>98</v>
      </c>
      <c r="C106" s="78" t="str">
        <f t="shared" si="8"/>
        <v/>
      </c>
      <c r="D106" s="78"/>
      <c r="E106" s="40"/>
      <c r="F106" s="8"/>
      <c r="G106" s="40"/>
      <c r="H106" s="79"/>
      <c r="I106" s="79"/>
      <c r="J106" s="40"/>
      <c r="K106" s="82" t="str">
        <f t="shared" si="9"/>
        <v/>
      </c>
      <c r="L106" s="83"/>
      <c r="M106" s="6" t="str">
        <f>IF(J106="","",(K106/J106)/LOOKUP(RIGHT($D$2,3),定数!$A$6:$A$13,定数!$B$6:$B$13))</f>
        <v/>
      </c>
      <c r="N106" s="40"/>
      <c r="O106" s="8"/>
      <c r="P106" s="79"/>
      <c r="Q106" s="79"/>
      <c r="R106" s="80" t="str">
        <f>IF(P106="","",T106*M106*LOOKUP(RIGHT($D$2,3),定数!$A$6:$A$13,定数!$B$6:$B$13))</f>
        <v/>
      </c>
      <c r="S106" s="80"/>
      <c r="T106" s="81"/>
      <c r="U106" s="81"/>
      <c r="V106" t="str">
        <f t="shared" si="14"/>
        <v/>
      </c>
      <c r="W106" t="str">
        <f t="shared" si="14"/>
        <v/>
      </c>
      <c r="X106" s="41" t="str">
        <f t="shared" si="12"/>
        <v/>
      </c>
      <c r="Y106" s="42" t="str">
        <f t="shared" si="13"/>
        <v/>
      </c>
    </row>
    <row r="107" spans="2:25" x14ac:dyDescent="0.15">
      <c r="B107" s="40">
        <v>99</v>
      </c>
      <c r="C107" s="78" t="str">
        <f t="shared" si="8"/>
        <v/>
      </c>
      <c r="D107" s="78"/>
      <c r="E107" s="40"/>
      <c r="F107" s="8"/>
      <c r="G107" s="40"/>
      <c r="H107" s="79"/>
      <c r="I107" s="79"/>
      <c r="J107" s="40"/>
      <c r="K107" s="82" t="str">
        <f t="shared" si="9"/>
        <v/>
      </c>
      <c r="L107" s="83"/>
      <c r="M107" s="6" t="str">
        <f>IF(J107="","",(K107/J107)/LOOKUP(RIGHT($D$2,3),定数!$A$6:$A$13,定数!$B$6:$B$13))</f>
        <v/>
      </c>
      <c r="N107" s="40"/>
      <c r="O107" s="8"/>
      <c r="P107" s="79"/>
      <c r="Q107" s="79"/>
      <c r="R107" s="80" t="str">
        <f>IF(P107="","",T107*M107*LOOKUP(RIGHT($D$2,3),定数!$A$6:$A$13,定数!$B$6:$B$13))</f>
        <v/>
      </c>
      <c r="S107" s="80"/>
      <c r="T107" s="81" t="str">
        <f t="shared" si="11"/>
        <v/>
      </c>
      <c r="U107" s="81"/>
      <c r="V107" t="str">
        <f>IF(S107&lt;&gt;"",IF(S107&lt;0,1+V106,0),"")</f>
        <v/>
      </c>
      <c r="W107" t="str">
        <f>IF(T107&lt;&gt;"",IF(T107&lt;0,1+W106,0),"")</f>
        <v/>
      </c>
      <c r="X107" s="41" t="str">
        <f t="shared" si="12"/>
        <v/>
      </c>
      <c r="Y107" s="42" t="str">
        <f t="shared" si="13"/>
        <v/>
      </c>
    </row>
    <row r="108" spans="2:25" x14ac:dyDescent="0.15">
      <c r="B108" s="40">
        <v>100</v>
      </c>
      <c r="C108" s="78" t="str">
        <f t="shared" si="8"/>
        <v/>
      </c>
      <c r="D108" s="78"/>
      <c r="E108" s="40"/>
      <c r="F108" s="8"/>
      <c r="G108" s="40"/>
      <c r="H108" s="79"/>
      <c r="I108" s="79"/>
      <c r="J108" s="40"/>
      <c r="K108" s="82" t="str">
        <f t="shared" si="9"/>
        <v/>
      </c>
      <c r="L108" s="83"/>
      <c r="M108" s="6" t="str">
        <f>IF(J108="","",(K108/J108)/LOOKUP(RIGHT($D$2,3),定数!$A$6:$A$13,定数!$B$6:$B$13))</f>
        <v/>
      </c>
      <c r="N108" s="40"/>
      <c r="O108" s="8"/>
      <c r="P108" s="79"/>
      <c r="Q108" s="79"/>
      <c r="R108" s="80" t="str">
        <f>IF(P108="","",T108*M108*LOOKUP(RIGHT($D$2,3),定数!$A$6:$A$13,定数!$B$6:$B$13))</f>
        <v/>
      </c>
      <c r="S108" s="80"/>
      <c r="T108" s="81" t="str">
        <f t="shared" si="11"/>
        <v/>
      </c>
      <c r="U108" s="81"/>
      <c r="V108" t="str">
        <f>IF(S108&lt;&gt;"",IF(S108&lt;0,1+V107,0),"")</f>
        <v/>
      </c>
      <c r="W108" t="str">
        <f>IF(T108&lt;&gt;"",IF(T108&lt;0,1+W107,0),"")</f>
        <v/>
      </c>
      <c r="X108" s="41" t="str">
        <f t="shared" si="12"/>
        <v/>
      </c>
      <c r="Y108" s="42" t="str">
        <f t="shared" si="13"/>
        <v/>
      </c>
    </row>
    <row r="109" spans="2:25" x14ac:dyDescent="0.15">
      <c r="B109" s="1"/>
      <c r="C109" s="1"/>
      <c r="D109" s="1"/>
      <c r="E109" s="1"/>
      <c r="F109" s="1"/>
      <c r="G109" s="1"/>
      <c r="H109" s="1"/>
      <c r="I109" s="1"/>
      <c r="J109" s="1"/>
      <c r="K109" s="1"/>
      <c r="L109" s="1"/>
      <c r="M109" s="1"/>
      <c r="N109" s="1"/>
      <c r="O109" s="1"/>
      <c r="P109" s="1"/>
      <c r="Q109" s="1"/>
      <c r="R109" s="1"/>
    </row>
  </sheetData>
  <sheetCalcPr fullCalcOnLoad="1"/>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C12:D12"/>
    <mergeCell ref="H12:I12"/>
    <mergeCell ref="K12:L12"/>
    <mergeCell ref="P12:Q12"/>
    <mergeCell ref="R12:S12"/>
    <mergeCell ref="T12:U12"/>
    <mergeCell ref="C11:D11"/>
    <mergeCell ref="H11:I11"/>
    <mergeCell ref="K11:L11"/>
    <mergeCell ref="P11:Q11"/>
    <mergeCell ref="R11:S11"/>
    <mergeCell ref="T11:U11"/>
    <mergeCell ref="C10:D10"/>
    <mergeCell ref="H10:I10"/>
    <mergeCell ref="K10:L10"/>
    <mergeCell ref="P10:Q10"/>
    <mergeCell ref="R10:S10"/>
    <mergeCell ref="T10:U10"/>
    <mergeCell ref="C9:D9"/>
    <mergeCell ref="H9:I9"/>
    <mergeCell ref="K9:L9"/>
    <mergeCell ref="P9:Q9"/>
    <mergeCell ref="R9:S9"/>
    <mergeCell ref="T9:U9"/>
    <mergeCell ref="R7:U7"/>
    <mergeCell ref="H8:I8"/>
    <mergeCell ref="K8:L8"/>
    <mergeCell ref="P8:Q8"/>
    <mergeCell ref="R8:S8"/>
    <mergeCell ref="T8:U8"/>
    <mergeCell ref="B7:B8"/>
    <mergeCell ref="C7:D8"/>
    <mergeCell ref="E7:I7"/>
    <mergeCell ref="J7:L7"/>
    <mergeCell ref="M7:M8"/>
    <mergeCell ref="N7:Q7"/>
    <mergeCell ref="J4:K4"/>
    <mergeCell ref="L4:M4"/>
    <mergeCell ref="N4:O4"/>
    <mergeCell ref="P4:Q4"/>
    <mergeCell ref="J5:K5"/>
    <mergeCell ref="L5:M5"/>
    <mergeCell ref="P5:Q5"/>
    <mergeCell ref="F2:G2"/>
    <mergeCell ref="H2:I2"/>
    <mergeCell ref="B4:C4"/>
    <mergeCell ref="D4:E4"/>
    <mergeCell ref="F4:G4"/>
    <mergeCell ref="H4:I4"/>
    <mergeCell ref="J2:K2"/>
    <mergeCell ref="L2:M2"/>
    <mergeCell ref="N2:O2"/>
    <mergeCell ref="P2:Q2"/>
    <mergeCell ref="B3:C3"/>
    <mergeCell ref="D3:I3"/>
    <mergeCell ref="J3:K3"/>
    <mergeCell ref="L3:Q3"/>
    <mergeCell ref="B2:C2"/>
    <mergeCell ref="D2:E2"/>
  </mergeCells>
  <phoneticPr fontId="2"/>
  <conditionalFormatting sqref="G46">
    <cfRule type="cellIs" dxfId="23" priority="5" stopIfTrue="1" operator="equal">
      <formula>"買"</formula>
    </cfRule>
    <cfRule type="cellIs" dxfId="22" priority="6" stopIfTrue="1" operator="equal">
      <formula>"売"</formula>
    </cfRule>
  </conditionalFormatting>
  <conditionalFormatting sqref="G9:G11 G14:G45 G47:G108">
    <cfRule type="cellIs" dxfId="21" priority="7" stopIfTrue="1" operator="equal">
      <formula>"買"</formula>
    </cfRule>
    <cfRule type="cellIs" dxfId="20" priority="8" stopIfTrue="1" operator="equal">
      <formula>"売"</formula>
    </cfRule>
  </conditionalFormatting>
  <conditionalFormatting sqref="G12">
    <cfRule type="cellIs" dxfId="19" priority="3" stopIfTrue="1" operator="equal">
      <formula>"買"</formula>
    </cfRule>
    <cfRule type="cellIs" dxfId="18" priority="4" stopIfTrue="1" operator="equal">
      <formula>"売"</formula>
    </cfRule>
  </conditionalFormatting>
  <conditionalFormatting sqref="G13">
    <cfRule type="cellIs" dxfId="17" priority="1" stopIfTrue="1" operator="equal">
      <formula>"買"</formula>
    </cfRule>
    <cfRule type="cellIs" dxfId="16" priority="2"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09"/>
  <sheetViews>
    <sheetView tabSelected="1" zoomScale="115" zoomScaleNormal="115" workbookViewId="0">
      <pane ySplit="8" topLeftCell="A99" activePane="bottomLeft" state="frozen"/>
      <selection pane="bottomLeft" activeCell="P103" sqref="P103:Q103"/>
    </sheetView>
  </sheetViews>
  <sheetFormatPr defaultRowHeight="13.5" x14ac:dyDescent="0.15"/>
  <cols>
    <col min="1" max="1" width="2.875" customWidth="1"/>
    <col min="2" max="18" width="6.625" customWidth="1"/>
    <col min="22" max="22" width="10.875" style="22" hidden="1" customWidth="1"/>
    <col min="23" max="23" width="0" hidden="1" customWidth="1"/>
  </cols>
  <sheetData>
    <row r="2" spans="2:25" x14ac:dyDescent="0.15">
      <c r="B2" s="44" t="s">
        <v>5</v>
      </c>
      <c r="C2" s="44"/>
      <c r="D2" s="46" t="s">
        <v>82</v>
      </c>
      <c r="E2" s="46"/>
      <c r="F2" s="44" t="s">
        <v>6</v>
      </c>
      <c r="G2" s="44"/>
      <c r="H2" s="48" t="s">
        <v>71</v>
      </c>
      <c r="I2" s="48"/>
      <c r="J2" s="44" t="s">
        <v>7</v>
      </c>
      <c r="K2" s="44"/>
      <c r="L2" s="45">
        <v>100000</v>
      </c>
      <c r="M2" s="46"/>
      <c r="N2" s="44" t="s">
        <v>8</v>
      </c>
      <c r="O2" s="44"/>
      <c r="P2" s="47">
        <f>SUM(L2,D4)</f>
        <v>119718.24840059072</v>
      </c>
      <c r="Q2" s="48"/>
      <c r="R2" s="1"/>
      <c r="S2" s="1"/>
      <c r="T2" s="1"/>
    </row>
    <row r="3" spans="2:25" ht="57" customHeight="1" x14ac:dyDescent="0.15">
      <c r="B3" s="44" t="s">
        <v>9</v>
      </c>
      <c r="C3" s="44"/>
      <c r="D3" s="49" t="s">
        <v>38</v>
      </c>
      <c r="E3" s="49"/>
      <c r="F3" s="49"/>
      <c r="G3" s="49"/>
      <c r="H3" s="49"/>
      <c r="I3" s="49"/>
      <c r="J3" s="44" t="s">
        <v>10</v>
      </c>
      <c r="K3" s="44"/>
      <c r="L3" s="49" t="s">
        <v>83</v>
      </c>
      <c r="M3" s="50"/>
      <c r="N3" s="50"/>
      <c r="O3" s="50"/>
      <c r="P3" s="50"/>
      <c r="Q3" s="50"/>
      <c r="R3" s="1"/>
      <c r="S3" s="1"/>
    </row>
    <row r="4" spans="2:25" x14ac:dyDescent="0.15">
      <c r="B4" s="44" t="s">
        <v>11</v>
      </c>
      <c r="C4" s="44"/>
      <c r="D4" s="51">
        <f>SUM($R$9:$S$993)</f>
        <v>19718.248400590721</v>
      </c>
      <c r="E4" s="51"/>
      <c r="F4" s="44" t="s">
        <v>12</v>
      </c>
      <c r="G4" s="44"/>
      <c r="H4" s="52">
        <f>SUM($T$9:$U$108)</f>
        <v>-67.999999999989313</v>
      </c>
      <c r="I4" s="48"/>
      <c r="J4" s="53" t="s">
        <v>65</v>
      </c>
      <c r="K4" s="53"/>
      <c r="L4" s="47">
        <f>MAX($C$9:$D$990)-C9</f>
        <v>34023.806104062038</v>
      </c>
      <c r="M4" s="47"/>
      <c r="N4" s="53" t="s">
        <v>64</v>
      </c>
      <c r="O4" s="53"/>
      <c r="P4" s="54">
        <f>MAX(Y:Y)</f>
        <v>0.31307116138311675</v>
      </c>
      <c r="Q4" s="54"/>
      <c r="R4" s="1"/>
      <c r="S4" s="1"/>
      <c r="T4" s="1"/>
    </row>
    <row r="5" spans="2:25" x14ac:dyDescent="0.15">
      <c r="B5" s="36" t="s">
        <v>15</v>
      </c>
      <c r="C5" s="2">
        <f>COUNTIF($R$9:$R$990,"&gt;0")</f>
        <v>38</v>
      </c>
      <c r="D5" s="37" t="s">
        <v>16</v>
      </c>
      <c r="E5" s="15">
        <f>COUNTIF($R$9:$R$990,"&lt;0")</f>
        <v>56</v>
      </c>
      <c r="F5" s="37" t="s">
        <v>17</v>
      </c>
      <c r="G5" s="2">
        <f>COUNTIF($R$9:$R$990,"=0")</f>
        <v>0</v>
      </c>
      <c r="H5" s="37" t="s">
        <v>18</v>
      </c>
      <c r="I5" s="3">
        <f>C5/SUM(C5,E5,G5)</f>
        <v>0.40425531914893614</v>
      </c>
      <c r="J5" s="55" t="s">
        <v>19</v>
      </c>
      <c r="K5" s="44"/>
      <c r="L5" s="56">
        <f>MAX(V9:V993)</f>
        <v>2</v>
      </c>
      <c r="M5" s="57"/>
      <c r="N5" s="17" t="s">
        <v>20</v>
      </c>
      <c r="O5" s="9"/>
      <c r="P5" s="56">
        <f>MAX(W9:W993)</f>
        <v>9</v>
      </c>
      <c r="Q5" s="57"/>
      <c r="R5" s="1"/>
      <c r="S5" s="1"/>
      <c r="T5" s="1"/>
    </row>
    <row r="6" spans="2:25" x14ac:dyDescent="0.15">
      <c r="B6" s="11"/>
      <c r="C6" s="13"/>
      <c r="D6" s="14"/>
      <c r="E6" s="10"/>
      <c r="F6" s="11"/>
      <c r="G6" s="10"/>
      <c r="H6" s="11"/>
      <c r="I6" s="16"/>
      <c r="J6" s="11"/>
      <c r="K6" s="11"/>
      <c r="L6" s="10"/>
      <c r="M6" s="43" t="s">
        <v>67</v>
      </c>
      <c r="N6" s="12"/>
      <c r="O6" s="12"/>
      <c r="P6" s="10"/>
      <c r="Q6" s="7"/>
      <c r="R6" s="1"/>
      <c r="S6" s="1"/>
      <c r="T6" s="1"/>
    </row>
    <row r="7" spans="2:25" x14ac:dyDescent="0.15">
      <c r="B7" s="58" t="s">
        <v>21</v>
      </c>
      <c r="C7" s="60" t="s">
        <v>22</v>
      </c>
      <c r="D7" s="61"/>
      <c r="E7" s="64" t="s">
        <v>23</v>
      </c>
      <c r="F7" s="65"/>
      <c r="G7" s="65"/>
      <c r="H7" s="65"/>
      <c r="I7" s="66"/>
      <c r="J7" s="67" t="s">
        <v>24</v>
      </c>
      <c r="K7" s="68"/>
      <c r="L7" s="69"/>
      <c r="M7" s="70" t="s">
        <v>25</v>
      </c>
      <c r="N7" s="71" t="s">
        <v>26</v>
      </c>
      <c r="O7" s="72"/>
      <c r="P7" s="72"/>
      <c r="Q7" s="73"/>
      <c r="R7" s="74" t="s">
        <v>27</v>
      </c>
      <c r="S7" s="74"/>
      <c r="T7" s="74"/>
      <c r="U7" s="74"/>
    </row>
    <row r="8" spans="2:25" x14ac:dyDescent="0.15">
      <c r="B8" s="59"/>
      <c r="C8" s="62"/>
      <c r="D8" s="63"/>
      <c r="E8" s="18" t="s">
        <v>28</v>
      </c>
      <c r="F8" s="18" t="s">
        <v>29</v>
      </c>
      <c r="G8" s="18" t="s">
        <v>30</v>
      </c>
      <c r="H8" s="75" t="s">
        <v>31</v>
      </c>
      <c r="I8" s="66"/>
      <c r="J8" s="4" t="s">
        <v>32</v>
      </c>
      <c r="K8" s="76" t="s">
        <v>33</v>
      </c>
      <c r="L8" s="69"/>
      <c r="M8" s="70"/>
      <c r="N8" s="5" t="s">
        <v>28</v>
      </c>
      <c r="O8" s="5" t="s">
        <v>29</v>
      </c>
      <c r="P8" s="77" t="s">
        <v>31</v>
      </c>
      <c r="Q8" s="73"/>
      <c r="R8" s="74" t="s">
        <v>34</v>
      </c>
      <c r="S8" s="74"/>
      <c r="T8" s="74" t="s">
        <v>32</v>
      </c>
      <c r="U8" s="74"/>
      <c r="Y8" t="s">
        <v>63</v>
      </c>
    </row>
    <row r="9" spans="2:25" x14ac:dyDescent="0.15">
      <c r="B9" s="35">
        <v>1</v>
      </c>
      <c r="C9" s="78">
        <f>L2</f>
        <v>100000</v>
      </c>
      <c r="D9" s="78"/>
      <c r="E9" s="35">
        <v>2016</v>
      </c>
      <c r="F9" s="8">
        <v>43470</v>
      </c>
      <c r="G9" s="35" t="s">
        <v>4</v>
      </c>
      <c r="H9" s="79">
        <v>119.56</v>
      </c>
      <c r="I9" s="79"/>
      <c r="J9" s="35">
        <v>17</v>
      </c>
      <c r="K9" s="78">
        <f>IF(J9="","",C9*0.03)</f>
        <v>3000</v>
      </c>
      <c r="L9" s="78"/>
      <c r="M9" s="6">
        <f>IF(J9="","",(K9/J9)/LOOKUP(RIGHT($D$2,3),定数!$A$6:$A$13,定数!$B$6:$B$13))</f>
        <v>1.7647058823529411</v>
      </c>
      <c r="N9" s="35">
        <v>2016</v>
      </c>
      <c r="O9" s="8">
        <v>43470</v>
      </c>
      <c r="P9" s="79">
        <v>119.39</v>
      </c>
      <c r="Q9" s="79"/>
      <c r="R9" s="80">
        <f>IF(P9="","",T9*M9*LOOKUP(RIGHT($D$2,3),定数!$A$6:$A$13,定数!$B$6:$B$13))</f>
        <v>-3000.00000000003</v>
      </c>
      <c r="S9" s="80"/>
      <c r="T9" s="81">
        <f>IF(P9="","",IF(G9="買",(P9-H9),(H9-P9))*IF(RIGHT($D$2,3)="JPY",100,10000))</f>
        <v>-17.000000000000171</v>
      </c>
      <c r="U9" s="81"/>
      <c r="V9" s="1">
        <f>IF(T9&lt;&gt;"",IF(T9&gt;0,1+V8,0),"")</f>
        <v>0</v>
      </c>
      <c r="W9">
        <f>IF(T9&lt;&gt;"",IF(T9&lt;0,1+W8,0),"")</f>
        <v>1</v>
      </c>
    </row>
    <row r="10" spans="2:25" x14ac:dyDescent="0.15">
      <c r="B10" s="35">
        <v>2</v>
      </c>
      <c r="C10" s="78">
        <f t="shared" ref="C10:C73" si="0">IF(R9="","",C9+R9)</f>
        <v>96999.999999999971</v>
      </c>
      <c r="D10" s="78"/>
      <c r="E10" s="35">
        <v>2016</v>
      </c>
      <c r="F10" s="8">
        <v>43472</v>
      </c>
      <c r="G10" s="35" t="s">
        <v>3</v>
      </c>
      <c r="H10" s="79">
        <v>117.87</v>
      </c>
      <c r="I10" s="79"/>
      <c r="J10" s="35">
        <v>32</v>
      </c>
      <c r="K10" s="82">
        <f>IF(J10="","",C10*0.03)</f>
        <v>2909.9999999999991</v>
      </c>
      <c r="L10" s="83"/>
      <c r="M10" s="6">
        <f>IF(J10="","",(K10/J10)/LOOKUP(RIGHT($D$2,3),定数!$A$6:$A$13,定数!$B$6:$B$13))</f>
        <v>0.90937499999999971</v>
      </c>
      <c r="N10" s="35">
        <v>2016</v>
      </c>
      <c r="O10" s="8">
        <v>43472</v>
      </c>
      <c r="P10" s="79">
        <v>118.19</v>
      </c>
      <c r="Q10" s="79"/>
      <c r="R10" s="80">
        <f>IF(P10="","",T10*M10*LOOKUP(RIGHT($D$2,3),定数!$A$6:$A$13,定数!$B$6:$B$13))</f>
        <v>-2909.9999999999368</v>
      </c>
      <c r="S10" s="80"/>
      <c r="T10" s="81">
        <f>IF(P10="","",IF(G10="買",(P10-H10),(H10-P10))*IF(RIGHT($D$2,3)="JPY",100,10000))</f>
        <v>-31.999999999999318</v>
      </c>
      <c r="U10" s="81"/>
      <c r="V10" s="22">
        <f t="shared" ref="V10:V22" si="1">IF(T10&lt;&gt;"",IF(T10&gt;0,1+V9,0),"")</f>
        <v>0</v>
      </c>
      <c r="W10">
        <f t="shared" ref="W10:W73" si="2">IF(T10&lt;&gt;"",IF(T10&lt;0,1+W9,0),"")</f>
        <v>2</v>
      </c>
      <c r="X10" s="41">
        <f>IF(C10&lt;&gt;"",MAX(C10,C9),"")</f>
        <v>100000</v>
      </c>
    </row>
    <row r="11" spans="2:25" x14ac:dyDescent="0.15">
      <c r="B11" s="35">
        <v>3</v>
      </c>
      <c r="C11" s="78">
        <f t="shared" ref="C11:C16" si="3">IF(R10="","",C10+R10)</f>
        <v>94090.000000000029</v>
      </c>
      <c r="D11" s="78"/>
      <c r="E11" s="35">
        <v>2016</v>
      </c>
      <c r="F11" s="8">
        <v>43479</v>
      </c>
      <c r="G11" s="35" t="s">
        <v>3</v>
      </c>
      <c r="H11" s="79">
        <v>117.4</v>
      </c>
      <c r="I11" s="79"/>
      <c r="J11" s="35">
        <v>23</v>
      </c>
      <c r="K11" s="82">
        <f t="shared" ref="K11:K74" si="4">IF(J11="","",C11*0.03)</f>
        <v>2822.7000000000007</v>
      </c>
      <c r="L11" s="83"/>
      <c r="M11" s="6">
        <f>IF(J11="","",(K11/J11)/LOOKUP(RIGHT($D$2,3),定数!$A$6:$A$13,定数!$B$6:$B$13))</f>
        <v>1.2272608695652176</v>
      </c>
      <c r="N11" s="35">
        <v>2016</v>
      </c>
      <c r="O11" s="8">
        <v>43479</v>
      </c>
      <c r="P11" s="79">
        <v>117.63</v>
      </c>
      <c r="Q11" s="79"/>
      <c r="R11" s="80">
        <f>IF(P11="","",T11*M11*LOOKUP(RIGHT($D$2,3),定数!$A$6:$A$13,定数!$B$6:$B$13))</f>
        <v>-2822.6999999998748</v>
      </c>
      <c r="S11" s="80"/>
      <c r="T11" s="81">
        <f>IF(P11="","",IF(G11="買",(P11-H11),(H11-P11))*IF(RIGHT($D$2,3)="JPY",100,10000))</f>
        <v>-22.999999999998977</v>
      </c>
      <c r="U11" s="81"/>
      <c r="V11" s="22">
        <f t="shared" si="1"/>
        <v>0</v>
      </c>
      <c r="W11">
        <f t="shared" si="2"/>
        <v>3</v>
      </c>
      <c r="X11" s="41">
        <f>IF(C11&lt;&gt;"",MAX(X10,C11),"")</f>
        <v>100000</v>
      </c>
      <c r="Y11" s="42">
        <f>IF(X11&lt;&gt;"",1-(C11/X11),"")</f>
        <v>5.9099999999999708E-2</v>
      </c>
    </row>
    <row r="12" spans="2:25" x14ac:dyDescent="0.15">
      <c r="B12" s="35">
        <v>4</v>
      </c>
      <c r="C12" s="78">
        <f t="shared" si="3"/>
        <v>91267.300000000148</v>
      </c>
      <c r="D12" s="78"/>
      <c r="E12" s="35">
        <v>2016</v>
      </c>
      <c r="F12" s="8">
        <v>43483</v>
      </c>
      <c r="G12" s="35" t="s">
        <v>4</v>
      </c>
      <c r="H12" s="79">
        <v>117.26</v>
      </c>
      <c r="I12" s="79"/>
      <c r="J12" s="35">
        <v>23</v>
      </c>
      <c r="K12" s="82">
        <f t="shared" si="4"/>
        <v>2738.0190000000043</v>
      </c>
      <c r="L12" s="83"/>
      <c r="M12" s="6">
        <f>IF(J12="","",(K12/J12)/LOOKUP(RIGHT($D$2,3),定数!$A$6:$A$13,定数!$B$6:$B$13))</f>
        <v>1.1904430434782627</v>
      </c>
      <c r="N12" s="35">
        <v>2016</v>
      </c>
      <c r="O12" s="8">
        <v>43483</v>
      </c>
      <c r="P12" s="79">
        <v>117.03</v>
      </c>
      <c r="Q12" s="79"/>
      <c r="R12" s="80">
        <f>IF(P12="","",T12*M12*LOOKUP(RIGHT($D$2,3),定数!$A$6:$A$13,定数!$B$6:$B$13))</f>
        <v>-2738.0190000000516</v>
      </c>
      <c r="S12" s="80"/>
      <c r="T12" s="81">
        <f t="shared" ref="T12:T75" si="5">IF(P12="","",IF(G12="買",(P12-H12),(H12-P12))*IF(RIGHT($D$2,3)="JPY",100,10000))</f>
        <v>-23.000000000000398</v>
      </c>
      <c r="U12" s="81"/>
      <c r="V12" s="22">
        <f t="shared" si="1"/>
        <v>0</v>
      </c>
      <c r="W12">
        <f t="shared" si="2"/>
        <v>4</v>
      </c>
      <c r="X12" s="41">
        <f t="shared" ref="X12:X75" si="6">IF(C12&lt;&gt;"",MAX(X11,C12),"")</f>
        <v>100000</v>
      </c>
      <c r="Y12" s="42">
        <f t="shared" ref="Y12:Y75" si="7">IF(X12&lt;&gt;"",1-(C12/X12),"")</f>
        <v>8.7326999999998489E-2</v>
      </c>
    </row>
    <row r="13" spans="2:25" x14ac:dyDescent="0.15">
      <c r="B13" s="35">
        <v>5</v>
      </c>
      <c r="C13" s="78">
        <f t="shared" si="3"/>
        <v>88529.28100000009</v>
      </c>
      <c r="D13" s="78"/>
      <c r="E13" s="35">
        <v>2016</v>
      </c>
      <c r="F13" s="8">
        <v>43483</v>
      </c>
      <c r="G13" s="35" t="s">
        <v>4</v>
      </c>
      <c r="H13" s="79">
        <v>117.38</v>
      </c>
      <c r="I13" s="79"/>
      <c r="J13" s="35">
        <v>24</v>
      </c>
      <c r="K13" s="82">
        <f t="shared" si="4"/>
        <v>2655.8784300000025</v>
      </c>
      <c r="L13" s="83"/>
      <c r="M13" s="6">
        <f>IF(J13="","",(K13/J13)/LOOKUP(RIGHT($D$2,3),定数!$A$6:$A$13,定数!$B$6:$B$13))</f>
        <v>1.1066160125000011</v>
      </c>
      <c r="N13" s="35">
        <v>2016</v>
      </c>
      <c r="O13" s="8">
        <v>43484</v>
      </c>
      <c r="P13" s="79">
        <v>117.8</v>
      </c>
      <c r="Q13" s="79"/>
      <c r="R13" s="80">
        <f>IF(P13="","",T13*M13*LOOKUP(RIGHT($D$2,3),定数!$A$6:$A$13,定数!$B$6:$B$13))</f>
        <v>4647.7872525000239</v>
      </c>
      <c r="S13" s="80"/>
      <c r="T13" s="81">
        <f t="shared" si="5"/>
        <v>42.000000000000171</v>
      </c>
      <c r="U13" s="81"/>
      <c r="V13" s="22">
        <f t="shared" si="1"/>
        <v>1</v>
      </c>
      <c r="W13">
        <f t="shared" si="2"/>
        <v>0</v>
      </c>
      <c r="X13" s="41">
        <f t="shared" si="6"/>
        <v>100000</v>
      </c>
      <c r="Y13" s="42">
        <f t="shared" si="7"/>
        <v>0.11470718999999907</v>
      </c>
    </row>
    <row r="14" spans="2:25" x14ac:dyDescent="0.15">
      <c r="B14" s="35">
        <v>6</v>
      </c>
      <c r="C14" s="78">
        <f t="shared" si="3"/>
        <v>93177.068252500118</v>
      </c>
      <c r="D14" s="78"/>
      <c r="E14" s="35">
        <v>2016</v>
      </c>
      <c r="F14" s="8">
        <v>43485</v>
      </c>
      <c r="G14" s="35" t="s">
        <v>3</v>
      </c>
      <c r="H14" s="79">
        <v>117.58</v>
      </c>
      <c r="I14" s="79"/>
      <c r="J14" s="35">
        <v>11</v>
      </c>
      <c r="K14" s="82">
        <f t="shared" si="4"/>
        <v>2795.3120475750034</v>
      </c>
      <c r="L14" s="83"/>
      <c r="M14" s="6">
        <f>IF(J14="","",(K14/J14)/LOOKUP(RIGHT($D$2,3),定数!$A$6:$A$13,定数!$B$6:$B$13))</f>
        <v>2.5411927705227302</v>
      </c>
      <c r="N14" s="35">
        <v>2016</v>
      </c>
      <c r="O14" s="8">
        <v>43485</v>
      </c>
      <c r="P14" s="79">
        <v>117.41</v>
      </c>
      <c r="Q14" s="79"/>
      <c r="R14" s="80">
        <f>IF(P14="","",T14*M14*LOOKUP(RIGHT($D$2,3),定数!$A$6:$A$13,定数!$B$6:$B$13))</f>
        <v>4320.0277098886845</v>
      </c>
      <c r="S14" s="80"/>
      <c r="T14" s="81">
        <f t="shared" si="5"/>
        <v>17.000000000000171</v>
      </c>
      <c r="U14" s="81"/>
      <c r="V14" s="22">
        <f t="shared" si="1"/>
        <v>2</v>
      </c>
      <c r="W14">
        <f t="shared" si="2"/>
        <v>0</v>
      </c>
      <c r="X14" s="41">
        <f t="shared" si="6"/>
        <v>100000</v>
      </c>
      <c r="Y14" s="42">
        <f t="shared" si="7"/>
        <v>6.822931747499883E-2</v>
      </c>
    </row>
    <row r="15" spans="2:25" x14ac:dyDescent="0.15">
      <c r="B15" s="35">
        <v>7</v>
      </c>
      <c r="C15" s="78">
        <f t="shared" si="3"/>
        <v>97497.095962388805</v>
      </c>
      <c r="D15" s="78"/>
      <c r="E15" s="35">
        <v>2016</v>
      </c>
      <c r="F15" s="8">
        <v>43490</v>
      </c>
      <c r="G15" s="35" t="s">
        <v>4</v>
      </c>
      <c r="H15" s="79">
        <v>118.78</v>
      </c>
      <c r="I15" s="79"/>
      <c r="J15" s="35">
        <v>19</v>
      </c>
      <c r="K15" s="82">
        <f t="shared" si="4"/>
        <v>2924.9128788716639</v>
      </c>
      <c r="L15" s="83"/>
      <c r="M15" s="6">
        <f>IF(J15="","",(K15/J15)/LOOKUP(RIGHT($D$2,3),定数!$A$6:$A$13,定数!$B$6:$B$13))</f>
        <v>1.5394278309850862</v>
      </c>
      <c r="N15" s="35">
        <v>2016</v>
      </c>
      <c r="O15" s="8">
        <v>43490</v>
      </c>
      <c r="P15" s="79">
        <v>118.59</v>
      </c>
      <c r="Q15" s="79"/>
      <c r="R15" s="80">
        <f>IF(P15="","",T15*M15*LOOKUP(RIGHT($D$2,3),定数!$A$6:$A$13,定数!$B$6:$B$13))</f>
        <v>-2924.9128788716289</v>
      </c>
      <c r="S15" s="80"/>
      <c r="T15" s="81">
        <f t="shared" si="5"/>
        <v>-18.999999999999773</v>
      </c>
      <c r="U15" s="81"/>
      <c r="V15" s="22">
        <f t="shared" si="1"/>
        <v>0</v>
      </c>
      <c r="W15">
        <f t="shared" si="2"/>
        <v>1</v>
      </c>
      <c r="X15" s="41">
        <f t="shared" si="6"/>
        <v>100000</v>
      </c>
      <c r="Y15" s="42">
        <f t="shared" si="7"/>
        <v>2.5029040376111977E-2</v>
      </c>
    </row>
    <row r="16" spans="2:25" x14ac:dyDescent="0.15">
      <c r="B16" s="35">
        <v>8</v>
      </c>
      <c r="C16" s="78">
        <f t="shared" si="3"/>
        <v>94572.183083517171</v>
      </c>
      <c r="D16" s="78"/>
      <c r="E16" s="35">
        <v>2016</v>
      </c>
      <c r="F16" s="8">
        <v>43492</v>
      </c>
      <c r="G16" s="35" t="s">
        <v>3</v>
      </c>
      <c r="H16" s="79">
        <v>118.15</v>
      </c>
      <c r="I16" s="79"/>
      <c r="J16" s="35">
        <v>14</v>
      </c>
      <c r="K16" s="82">
        <f t="shared" si="4"/>
        <v>2837.165492505515</v>
      </c>
      <c r="L16" s="83"/>
      <c r="M16" s="6">
        <f>IF(J16="","",(K16/J16)/LOOKUP(RIGHT($D$2,3),定数!$A$6:$A$13,定数!$B$6:$B$13))</f>
        <v>2.0265467803610822</v>
      </c>
      <c r="N16" s="35">
        <v>2016</v>
      </c>
      <c r="O16" s="8">
        <v>43492</v>
      </c>
      <c r="P16" s="79">
        <v>118.29</v>
      </c>
      <c r="Q16" s="79"/>
      <c r="R16" s="80">
        <f>IF(P16="","",T16*M16*LOOKUP(RIGHT($D$2,3),定数!$A$6:$A$13,定数!$B$6:$B$13))</f>
        <v>-2837.1654925055263</v>
      </c>
      <c r="S16" s="80"/>
      <c r="T16" s="81">
        <f t="shared" si="5"/>
        <v>-14.000000000000057</v>
      </c>
      <c r="U16" s="81"/>
      <c r="V16" s="22">
        <f t="shared" si="1"/>
        <v>0</v>
      </c>
      <c r="W16">
        <f t="shared" si="2"/>
        <v>2</v>
      </c>
      <c r="X16" s="41">
        <f t="shared" si="6"/>
        <v>100000</v>
      </c>
      <c r="Y16" s="42">
        <f t="shared" si="7"/>
        <v>5.4278169164828305E-2</v>
      </c>
    </row>
    <row r="17" spans="2:25" x14ac:dyDescent="0.15">
      <c r="B17" s="35">
        <v>9</v>
      </c>
      <c r="C17" s="78">
        <f t="shared" si="0"/>
        <v>91735.017591011652</v>
      </c>
      <c r="D17" s="78"/>
      <c r="E17" s="35">
        <v>2016</v>
      </c>
      <c r="F17" s="8">
        <v>43493</v>
      </c>
      <c r="G17" s="35" t="s">
        <v>4</v>
      </c>
      <c r="H17" s="79">
        <v>118.74</v>
      </c>
      <c r="I17" s="79"/>
      <c r="J17" s="35">
        <v>20</v>
      </c>
      <c r="K17" s="82">
        <f t="shared" si="4"/>
        <v>2752.0505277303496</v>
      </c>
      <c r="L17" s="83"/>
      <c r="M17" s="6">
        <f>IF(J17="","",(K17/J17)/LOOKUP(RIGHT($D$2,3),定数!$A$6:$A$13,定数!$B$6:$B$13))</f>
        <v>1.3760252638651747</v>
      </c>
      <c r="N17" s="35">
        <v>2016</v>
      </c>
      <c r="O17" s="8">
        <v>43493</v>
      </c>
      <c r="P17" s="79">
        <v>118.54</v>
      </c>
      <c r="Q17" s="79"/>
      <c r="R17" s="80">
        <f>IF(P17="","",T17*M17*LOOKUP(RIGHT($D$2,3),定数!$A$6:$A$13,定数!$B$6:$B$13))</f>
        <v>-2752.0505277301927</v>
      </c>
      <c r="S17" s="80"/>
      <c r="T17" s="81">
        <f t="shared" si="5"/>
        <v>-19.999999999998863</v>
      </c>
      <c r="U17" s="81"/>
      <c r="V17" s="22">
        <f t="shared" si="1"/>
        <v>0</v>
      </c>
      <c r="W17">
        <f t="shared" si="2"/>
        <v>3</v>
      </c>
      <c r="X17" s="41">
        <f t="shared" si="6"/>
        <v>100000</v>
      </c>
      <c r="Y17" s="42">
        <f t="shared" si="7"/>
        <v>8.2649824089883528E-2</v>
      </c>
    </row>
    <row r="18" spans="2:25" x14ac:dyDescent="0.15">
      <c r="B18" s="35">
        <v>10</v>
      </c>
      <c r="C18" s="78">
        <f t="shared" si="0"/>
        <v>88982.967063281452</v>
      </c>
      <c r="D18" s="78"/>
      <c r="E18" s="35">
        <v>2016</v>
      </c>
      <c r="F18" s="8">
        <v>43493</v>
      </c>
      <c r="G18" s="35" t="s">
        <v>4</v>
      </c>
      <c r="H18" s="79">
        <v>118.94</v>
      </c>
      <c r="I18" s="79"/>
      <c r="J18" s="35">
        <v>28</v>
      </c>
      <c r="K18" s="82">
        <f t="shared" si="4"/>
        <v>2669.4890118984436</v>
      </c>
      <c r="L18" s="83"/>
      <c r="M18" s="6">
        <f>IF(J18="","",(K18/J18)/LOOKUP(RIGHT($D$2,3),定数!$A$6:$A$13,定数!$B$6:$B$13))</f>
        <v>0.95338893282087267</v>
      </c>
      <c r="N18" s="35">
        <v>2016</v>
      </c>
      <c r="O18" s="8">
        <v>43493</v>
      </c>
      <c r="P18" s="79">
        <v>118.66</v>
      </c>
      <c r="Q18" s="79"/>
      <c r="R18" s="80">
        <f>IF(P18="","",T18*M18*LOOKUP(RIGHT($D$2,3),定数!$A$6:$A$13,定数!$B$6:$B$13))</f>
        <v>-2669.489011898454</v>
      </c>
      <c r="S18" s="80"/>
      <c r="T18" s="81">
        <f t="shared" si="5"/>
        <v>-28.000000000000114</v>
      </c>
      <c r="U18" s="81"/>
      <c r="V18" s="22">
        <f t="shared" si="1"/>
        <v>0</v>
      </c>
      <c r="W18">
        <f t="shared" si="2"/>
        <v>4</v>
      </c>
      <c r="X18" s="41">
        <f t="shared" si="6"/>
        <v>100000</v>
      </c>
      <c r="Y18" s="42">
        <f t="shared" si="7"/>
        <v>0.11017032936718552</v>
      </c>
    </row>
    <row r="19" spans="2:25" x14ac:dyDescent="0.15">
      <c r="B19" s="35">
        <v>11</v>
      </c>
      <c r="C19" s="78">
        <f t="shared" si="0"/>
        <v>86313.478051383005</v>
      </c>
      <c r="D19" s="78"/>
      <c r="E19" s="35">
        <v>2016</v>
      </c>
      <c r="F19" s="8">
        <v>43495</v>
      </c>
      <c r="G19" s="35" t="s">
        <v>4</v>
      </c>
      <c r="H19" s="79">
        <v>121.4</v>
      </c>
      <c r="I19" s="79"/>
      <c r="J19" s="35">
        <v>26</v>
      </c>
      <c r="K19" s="82">
        <f t="shared" si="4"/>
        <v>2589.4043415414899</v>
      </c>
      <c r="L19" s="83"/>
      <c r="M19" s="6">
        <f>IF(J19="","",(K19/J19)/LOOKUP(RIGHT($D$2,3),定数!$A$6:$A$13,定数!$B$6:$B$13))</f>
        <v>0.99592474674672682</v>
      </c>
      <c r="N19" s="35">
        <v>2016</v>
      </c>
      <c r="O19" s="8">
        <v>43495</v>
      </c>
      <c r="P19" s="79">
        <v>121.14</v>
      </c>
      <c r="Q19" s="79"/>
      <c r="R19" s="80">
        <f>IF(P19="","",T19*M19*LOOKUP(RIGHT($D$2,3),定数!$A$6:$A$13,定数!$B$6:$B$13))</f>
        <v>-2589.4043415415408</v>
      </c>
      <c r="S19" s="80"/>
      <c r="T19" s="81">
        <f t="shared" si="5"/>
        <v>-26.000000000000512</v>
      </c>
      <c r="U19" s="81"/>
      <c r="V19" s="22">
        <f t="shared" si="1"/>
        <v>0</v>
      </c>
      <c r="W19">
        <f t="shared" si="2"/>
        <v>5</v>
      </c>
      <c r="X19" s="41">
        <f t="shared" si="6"/>
        <v>100000</v>
      </c>
      <c r="Y19" s="42">
        <f t="shared" si="7"/>
        <v>0.13686521948616992</v>
      </c>
    </row>
    <row r="20" spans="2:25" x14ac:dyDescent="0.15">
      <c r="B20" s="35">
        <v>12</v>
      </c>
      <c r="C20" s="78">
        <f t="shared" si="0"/>
        <v>83724.073709841468</v>
      </c>
      <c r="D20" s="78"/>
      <c r="E20" s="35">
        <v>2016</v>
      </c>
      <c r="F20" s="8">
        <v>43497</v>
      </c>
      <c r="G20" s="35" t="s">
        <v>4</v>
      </c>
      <c r="H20" s="79">
        <v>121.28</v>
      </c>
      <c r="I20" s="79"/>
      <c r="J20" s="35">
        <v>12</v>
      </c>
      <c r="K20" s="82">
        <f t="shared" si="4"/>
        <v>2511.7222112952441</v>
      </c>
      <c r="L20" s="83"/>
      <c r="M20" s="6">
        <f>IF(J20="","",(K20/J20)/LOOKUP(RIGHT($D$2,3),定数!$A$6:$A$13,定数!$B$6:$B$13))</f>
        <v>2.0931018427460368</v>
      </c>
      <c r="N20" s="35">
        <v>2016</v>
      </c>
      <c r="O20" s="8">
        <v>43497</v>
      </c>
      <c r="P20" s="79">
        <v>121.16</v>
      </c>
      <c r="Q20" s="79"/>
      <c r="R20" s="80">
        <f>IF(P20="","",T20*M20*LOOKUP(RIGHT($D$2,3),定数!$A$6:$A$13,定数!$B$6:$B$13))</f>
        <v>-2511.7222112953391</v>
      </c>
      <c r="S20" s="80"/>
      <c r="T20" s="81">
        <f t="shared" si="5"/>
        <v>-12.000000000000455</v>
      </c>
      <c r="U20" s="81"/>
      <c r="V20" s="22">
        <f t="shared" si="1"/>
        <v>0</v>
      </c>
      <c r="W20">
        <f t="shared" si="2"/>
        <v>6</v>
      </c>
      <c r="X20" s="41">
        <f t="shared" si="6"/>
        <v>100000</v>
      </c>
      <c r="Y20" s="42">
        <f t="shared" si="7"/>
        <v>0.16275926290158527</v>
      </c>
    </row>
    <row r="21" spans="2:25" x14ac:dyDescent="0.15">
      <c r="B21" s="35">
        <v>13</v>
      </c>
      <c r="C21" s="78">
        <f t="shared" si="0"/>
        <v>81212.351498546122</v>
      </c>
      <c r="D21" s="78"/>
      <c r="E21" s="35">
        <v>2016</v>
      </c>
      <c r="F21" s="8">
        <v>43498</v>
      </c>
      <c r="G21" s="35" t="s">
        <v>3</v>
      </c>
      <c r="H21" s="79">
        <v>120.84</v>
      </c>
      <c r="I21" s="79"/>
      <c r="J21" s="35">
        <v>17</v>
      </c>
      <c r="K21" s="82">
        <f t="shared" si="4"/>
        <v>2436.3705449563836</v>
      </c>
      <c r="L21" s="83"/>
      <c r="M21" s="6">
        <f>IF(J21="","",(K21/J21)/LOOKUP(RIGHT($D$2,3),定数!$A$6:$A$13,定数!$B$6:$B$13))</f>
        <v>1.4331591440919902</v>
      </c>
      <c r="N21" s="35">
        <v>2016</v>
      </c>
      <c r="O21" s="8">
        <v>43498</v>
      </c>
      <c r="P21" s="79">
        <v>120.52</v>
      </c>
      <c r="Q21" s="79"/>
      <c r="R21" s="80">
        <f>IF(P21="","",T21*M21*LOOKUP(RIGHT($D$2,3),定数!$A$6:$A$13,定数!$B$6:$B$13))</f>
        <v>4586.1092610944743</v>
      </c>
      <c r="S21" s="80"/>
      <c r="T21" s="81">
        <f t="shared" si="5"/>
        <v>32.000000000000739</v>
      </c>
      <c r="U21" s="81"/>
      <c r="V21" s="22">
        <f t="shared" si="1"/>
        <v>1</v>
      </c>
      <c r="W21">
        <f t="shared" si="2"/>
        <v>0</v>
      </c>
      <c r="X21" s="41">
        <f t="shared" si="6"/>
        <v>100000</v>
      </c>
      <c r="Y21" s="42">
        <f t="shared" si="7"/>
        <v>0.1878764850145388</v>
      </c>
    </row>
    <row r="22" spans="2:25" x14ac:dyDescent="0.15">
      <c r="B22" s="35">
        <v>14</v>
      </c>
      <c r="C22" s="78">
        <f t="shared" si="0"/>
        <v>85798.460759640599</v>
      </c>
      <c r="D22" s="78"/>
      <c r="E22" s="35">
        <v>2016</v>
      </c>
      <c r="F22" s="8">
        <v>43498</v>
      </c>
      <c r="G22" s="35" t="s">
        <v>3</v>
      </c>
      <c r="H22" s="79">
        <v>119.34</v>
      </c>
      <c r="I22" s="79"/>
      <c r="J22" s="35">
        <v>29</v>
      </c>
      <c r="K22" s="82">
        <f t="shared" si="4"/>
        <v>2573.9538227892181</v>
      </c>
      <c r="L22" s="83"/>
      <c r="M22" s="6">
        <f>IF(J22="","",(K22/J22)/LOOKUP(RIGHT($D$2,3),定数!$A$6:$A$13,定数!$B$6:$B$13))</f>
        <v>0.88757028372042002</v>
      </c>
      <c r="N22" s="35">
        <v>2016</v>
      </c>
      <c r="O22" s="8">
        <v>43499</v>
      </c>
      <c r="P22" s="79">
        <v>118.74</v>
      </c>
      <c r="Q22" s="79"/>
      <c r="R22" s="80">
        <f>IF(P22="","",T22*M22*LOOKUP(RIGHT($D$2,3),定数!$A$6:$A$13,定数!$B$6:$B$13))</f>
        <v>5325.4217023225956</v>
      </c>
      <c r="S22" s="80"/>
      <c r="T22" s="81">
        <f t="shared" si="5"/>
        <v>60.000000000000853</v>
      </c>
      <c r="U22" s="81"/>
      <c r="V22" s="22">
        <f t="shared" si="1"/>
        <v>2</v>
      </c>
      <c r="W22">
        <f t="shared" si="2"/>
        <v>0</v>
      </c>
      <c r="X22" s="41">
        <f t="shared" si="6"/>
        <v>100000</v>
      </c>
      <c r="Y22" s="42">
        <f t="shared" si="7"/>
        <v>0.14201539240359407</v>
      </c>
    </row>
    <row r="23" spans="2:25" x14ac:dyDescent="0.15">
      <c r="B23" s="35">
        <v>15</v>
      </c>
      <c r="C23" s="78">
        <f t="shared" si="0"/>
        <v>91123.882461963192</v>
      </c>
      <c r="D23" s="78"/>
      <c r="E23" s="35">
        <v>2016</v>
      </c>
      <c r="F23" s="8">
        <v>43501</v>
      </c>
      <c r="G23" s="35" t="s">
        <v>3</v>
      </c>
      <c r="H23" s="79">
        <v>116.76</v>
      </c>
      <c r="I23" s="79"/>
      <c r="J23" s="35">
        <v>14</v>
      </c>
      <c r="K23" s="82">
        <f t="shared" si="4"/>
        <v>2733.7164738588958</v>
      </c>
      <c r="L23" s="83"/>
      <c r="M23" s="6">
        <f>IF(J23="","",(K23/J23)/LOOKUP(RIGHT($D$2,3),定数!$A$6:$A$13,定数!$B$6:$B$13))</f>
        <v>1.9526546241849254</v>
      </c>
      <c r="N23" s="35">
        <v>2016</v>
      </c>
      <c r="O23" s="8">
        <v>43501</v>
      </c>
      <c r="P23" s="79">
        <v>116.9</v>
      </c>
      <c r="Q23" s="79"/>
      <c r="R23" s="80">
        <f>IF(P23="","",T23*M23*LOOKUP(RIGHT($D$2,3),定数!$A$6:$A$13,定数!$B$6:$B$13))</f>
        <v>-2733.7164738589067</v>
      </c>
      <c r="S23" s="80"/>
      <c r="T23" s="81">
        <f t="shared" si="5"/>
        <v>-14.000000000000057</v>
      </c>
      <c r="U23" s="81"/>
      <c r="V23" t="str">
        <f t="shared" ref="V23:W74" si="8">IF(S23&lt;&gt;"",IF(S23&lt;0,1+V22,0),"")</f>
        <v/>
      </c>
      <c r="W23">
        <f t="shared" si="2"/>
        <v>1</v>
      </c>
      <c r="X23" s="41">
        <f t="shared" si="6"/>
        <v>100000</v>
      </c>
      <c r="Y23" s="42">
        <f t="shared" si="7"/>
        <v>8.8761175380368096E-2</v>
      </c>
    </row>
    <row r="24" spans="2:25" x14ac:dyDescent="0.15">
      <c r="B24" s="35">
        <v>16</v>
      </c>
      <c r="C24" s="78">
        <f t="shared" si="0"/>
        <v>88390.165988104287</v>
      </c>
      <c r="D24" s="78"/>
      <c r="E24" s="35">
        <v>2016</v>
      </c>
      <c r="F24" s="8">
        <v>43501</v>
      </c>
      <c r="G24" s="35" t="s">
        <v>4</v>
      </c>
      <c r="H24" s="79">
        <v>116.88</v>
      </c>
      <c r="I24" s="79"/>
      <c r="J24" s="35">
        <v>21</v>
      </c>
      <c r="K24" s="82">
        <f t="shared" si="4"/>
        <v>2651.7049796431284</v>
      </c>
      <c r="L24" s="83"/>
      <c r="M24" s="6">
        <f>IF(J24="","",(K24/J24)/LOOKUP(RIGHT($D$2,3),定数!$A$6:$A$13,定数!$B$6:$B$13))</f>
        <v>1.2627166569729182</v>
      </c>
      <c r="N24" s="35">
        <v>2016</v>
      </c>
      <c r="O24" s="8">
        <v>43501</v>
      </c>
      <c r="P24" s="79">
        <v>116.67</v>
      </c>
      <c r="Q24" s="79"/>
      <c r="R24" s="80">
        <f>IF(P24="","",T24*M24*LOOKUP(RIGHT($D$2,3),定数!$A$6:$A$13,定数!$B$6:$B$13))</f>
        <v>-2651.7049796430497</v>
      </c>
      <c r="S24" s="80"/>
      <c r="T24" s="81">
        <f t="shared" si="5"/>
        <v>-20.999999999999375</v>
      </c>
      <c r="U24" s="81"/>
      <c r="V24" t="str">
        <f t="shared" si="8"/>
        <v/>
      </c>
      <c r="W24">
        <f t="shared" si="2"/>
        <v>2</v>
      </c>
      <c r="X24" s="41">
        <f t="shared" si="6"/>
        <v>100000</v>
      </c>
      <c r="Y24" s="42">
        <f t="shared" si="7"/>
        <v>0.11609834011895714</v>
      </c>
    </row>
    <row r="25" spans="2:25" x14ac:dyDescent="0.15">
      <c r="B25" s="35">
        <v>17</v>
      </c>
      <c r="C25" s="78">
        <f t="shared" si="0"/>
        <v>85738.461008461236</v>
      </c>
      <c r="D25" s="78"/>
      <c r="E25" s="35">
        <v>2016</v>
      </c>
      <c r="F25" s="8">
        <v>43504</v>
      </c>
      <c r="G25" s="35" t="s">
        <v>4</v>
      </c>
      <c r="H25" s="79">
        <v>116.98</v>
      </c>
      <c r="I25" s="79"/>
      <c r="J25" s="35">
        <v>13</v>
      </c>
      <c r="K25" s="82">
        <f t="shared" si="4"/>
        <v>2572.153830253837</v>
      </c>
      <c r="L25" s="83"/>
      <c r="M25" s="6">
        <f>IF(J25="","",(K25/J25)/LOOKUP(RIGHT($D$2,3),定数!$A$6:$A$13,定数!$B$6:$B$13))</f>
        <v>1.9785798694260286</v>
      </c>
      <c r="N25" s="35">
        <v>2016</v>
      </c>
      <c r="O25" s="8">
        <v>43504</v>
      </c>
      <c r="P25" s="79">
        <v>117.17</v>
      </c>
      <c r="Q25" s="79"/>
      <c r="R25" s="80">
        <f>IF(P25="","",T25*M25*LOOKUP(RIGHT($D$2,3),定数!$A$6:$A$13,定数!$B$6:$B$13))</f>
        <v>3759.3017519094092</v>
      </c>
      <c r="S25" s="80"/>
      <c r="T25" s="81">
        <f t="shared" si="5"/>
        <v>18.999999999999773</v>
      </c>
      <c r="U25" s="81"/>
      <c r="V25" t="str">
        <f t="shared" si="8"/>
        <v/>
      </c>
      <c r="W25">
        <f t="shared" si="2"/>
        <v>0</v>
      </c>
      <c r="X25" s="41">
        <f t="shared" si="6"/>
        <v>100000</v>
      </c>
      <c r="Y25" s="42">
        <f t="shared" si="7"/>
        <v>0.14261538991538769</v>
      </c>
    </row>
    <row r="26" spans="2:25" x14ac:dyDescent="0.15">
      <c r="B26" s="35">
        <v>18</v>
      </c>
      <c r="C26" s="78">
        <f t="shared" si="0"/>
        <v>89497.76276037065</v>
      </c>
      <c r="D26" s="78"/>
      <c r="E26" s="35">
        <v>2016</v>
      </c>
      <c r="F26" s="8">
        <v>43508</v>
      </c>
      <c r="G26" s="35" t="s">
        <v>4</v>
      </c>
      <c r="H26" s="79">
        <v>112.63</v>
      </c>
      <c r="I26" s="79"/>
      <c r="J26" s="35">
        <v>26</v>
      </c>
      <c r="K26" s="82">
        <f t="shared" si="4"/>
        <v>2684.9328828111193</v>
      </c>
      <c r="L26" s="83"/>
      <c r="M26" s="6">
        <f>IF(J26="","",(K26/J26)/LOOKUP(RIGHT($D$2,3),定数!$A$6:$A$13,定数!$B$6:$B$13))</f>
        <v>1.032666493388892</v>
      </c>
      <c r="N26" s="35">
        <v>2016</v>
      </c>
      <c r="O26" s="8">
        <v>43508</v>
      </c>
      <c r="P26" s="79">
        <v>113.13</v>
      </c>
      <c r="Q26" s="79"/>
      <c r="R26" s="80">
        <f>IF(P26="","",T26*M26*LOOKUP(RIGHT($D$2,3),定数!$A$6:$A$13,定数!$B$6:$B$13))</f>
        <v>5163.3324669444601</v>
      </c>
      <c r="S26" s="80"/>
      <c r="T26" s="81">
        <f t="shared" si="5"/>
        <v>50</v>
      </c>
      <c r="U26" s="81"/>
      <c r="V26" t="str">
        <f t="shared" si="8"/>
        <v/>
      </c>
      <c r="W26">
        <f t="shared" si="2"/>
        <v>0</v>
      </c>
      <c r="X26" s="41">
        <f t="shared" si="6"/>
        <v>100000</v>
      </c>
      <c r="Y26" s="42">
        <f t="shared" si="7"/>
        <v>0.10502237239629353</v>
      </c>
    </row>
    <row r="27" spans="2:25" x14ac:dyDescent="0.15">
      <c r="B27" s="35">
        <v>19</v>
      </c>
      <c r="C27" s="78">
        <f t="shared" si="0"/>
        <v>94661.095227315105</v>
      </c>
      <c r="D27" s="78"/>
      <c r="E27" s="35">
        <v>2016</v>
      </c>
      <c r="F27" s="8">
        <v>43511</v>
      </c>
      <c r="G27" s="35" t="s">
        <v>4</v>
      </c>
      <c r="H27" s="79">
        <v>113.94</v>
      </c>
      <c r="I27" s="79"/>
      <c r="J27" s="35">
        <v>36</v>
      </c>
      <c r="K27" s="82">
        <f t="shared" si="4"/>
        <v>2839.8328568194529</v>
      </c>
      <c r="L27" s="83"/>
      <c r="M27" s="6">
        <f>IF(J27="","",(K27/J27)/LOOKUP(RIGHT($D$2,3),定数!$A$6:$A$13,定数!$B$6:$B$13))</f>
        <v>0.78884246022762583</v>
      </c>
      <c r="N27" s="35">
        <v>2016</v>
      </c>
      <c r="O27" s="8">
        <v>43512</v>
      </c>
      <c r="P27" s="79">
        <v>114.57</v>
      </c>
      <c r="Q27" s="79"/>
      <c r="R27" s="80">
        <f>IF(P27="","",T27*M27*LOOKUP(RIGHT($D$2,3),定数!$A$6:$A$13,定数!$B$6:$B$13))</f>
        <v>4969.7074994340073</v>
      </c>
      <c r="S27" s="80"/>
      <c r="T27" s="81">
        <f t="shared" si="5"/>
        <v>62.999999999999545</v>
      </c>
      <c r="U27" s="81"/>
      <c r="V27" t="str">
        <f t="shared" si="8"/>
        <v/>
      </c>
      <c r="W27">
        <f t="shared" si="2"/>
        <v>0</v>
      </c>
      <c r="X27" s="41">
        <f t="shared" si="6"/>
        <v>100000</v>
      </c>
      <c r="Y27" s="42">
        <f t="shared" si="7"/>
        <v>5.3389047726848937E-2</v>
      </c>
    </row>
    <row r="28" spans="2:25" x14ac:dyDescent="0.15">
      <c r="B28" s="35">
        <v>20</v>
      </c>
      <c r="C28" s="78">
        <f t="shared" si="0"/>
        <v>99630.802726749112</v>
      </c>
      <c r="D28" s="78"/>
      <c r="E28" s="35">
        <v>2016</v>
      </c>
      <c r="F28" s="8">
        <v>43514</v>
      </c>
      <c r="G28" s="35" t="s">
        <v>3</v>
      </c>
      <c r="H28" s="79">
        <v>113.81</v>
      </c>
      <c r="I28" s="79"/>
      <c r="J28" s="35">
        <v>20</v>
      </c>
      <c r="K28" s="82">
        <f t="shared" si="4"/>
        <v>2988.9240818024732</v>
      </c>
      <c r="L28" s="83"/>
      <c r="M28" s="6">
        <f>IF(J28="","",(K28/J28)/LOOKUP(RIGHT($D$2,3),定数!$A$6:$A$13,定数!$B$6:$B$13))</f>
        <v>1.4944620409012368</v>
      </c>
      <c r="N28" s="35">
        <v>2016</v>
      </c>
      <c r="O28" s="8">
        <v>43514</v>
      </c>
      <c r="P28" s="79">
        <v>113.47</v>
      </c>
      <c r="Q28" s="79"/>
      <c r="R28" s="80">
        <f>IF(P28="","",T28*M28*LOOKUP(RIGHT($D$2,3),定数!$A$6:$A$13,定数!$B$6:$B$13))</f>
        <v>5081.1709390642563</v>
      </c>
      <c r="S28" s="80"/>
      <c r="T28" s="81">
        <f t="shared" si="5"/>
        <v>34.000000000000341</v>
      </c>
      <c r="U28" s="81"/>
      <c r="V28" t="str">
        <f t="shared" si="8"/>
        <v/>
      </c>
      <c r="W28">
        <f t="shared" si="2"/>
        <v>0</v>
      </c>
      <c r="X28" s="41">
        <f t="shared" si="6"/>
        <v>100000</v>
      </c>
      <c r="Y28" s="42">
        <f t="shared" si="7"/>
        <v>3.6919727325088747E-3</v>
      </c>
    </row>
    <row r="29" spans="2:25" x14ac:dyDescent="0.15">
      <c r="B29" s="35">
        <v>21</v>
      </c>
      <c r="C29" s="78">
        <f t="shared" si="0"/>
        <v>104711.97366581336</v>
      </c>
      <c r="D29" s="78"/>
      <c r="E29" s="35">
        <v>2016</v>
      </c>
      <c r="F29" s="8">
        <v>43518</v>
      </c>
      <c r="G29" s="35" t="s">
        <v>3</v>
      </c>
      <c r="H29" s="79">
        <v>112.53</v>
      </c>
      <c r="I29" s="79"/>
      <c r="J29" s="35">
        <v>11</v>
      </c>
      <c r="K29" s="82">
        <f t="shared" si="4"/>
        <v>3141.359209974401</v>
      </c>
      <c r="L29" s="83"/>
      <c r="M29" s="6">
        <f>IF(J29="","",(K29/J29)/LOOKUP(RIGHT($D$2,3),定数!$A$6:$A$13,定数!$B$6:$B$13))</f>
        <v>2.8557810999767281</v>
      </c>
      <c r="N29" s="35">
        <v>2016</v>
      </c>
      <c r="O29" s="8">
        <v>43518</v>
      </c>
      <c r="P29" s="79">
        <v>112.64</v>
      </c>
      <c r="Q29" s="79"/>
      <c r="R29" s="80">
        <f>IF(P29="","",T29*M29*LOOKUP(RIGHT($D$2,3),定数!$A$6:$A$13,定数!$B$6:$B$13))</f>
        <v>-3141.3592099743846</v>
      </c>
      <c r="S29" s="80"/>
      <c r="T29" s="81">
        <f t="shared" si="5"/>
        <v>-10.999999999999943</v>
      </c>
      <c r="U29" s="81"/>
      <c r="V29" t="str">
        <f t="shared" si="8"/>
        <v/>
      </c>
      <c r="W29">
        <f t="shared" si="2"/>
        <v>1</v>
      </c>
      <c r="X29" s="41">
        <f t="shared" si="6"/>
        <v>104711.97366581336</v>
      </c>
      <c r="Y29" s="42">
        <f t="shared" si="7"/>
        <v>0</v>
      </c>
    </row>
    <row r="30" spans="2:25" x14ac:dyDescent="0.15">
      <c r="B30" s="35">
        <v>22</v>
      </c>
      <c r="C30" s="78">
        <f t="shared" si="0"/>
        <v>101570.61445583898</v>
      </c>
      <c r="D30" s="78"/>
      <c r="E30" s="35">
        <v>2016</v>
      </c>
      <c r="F30" s="8">
        <v>43519</v>
      </c>
      <c r="G30" s="35" t="s">
        <v>3</v>
      </c>
      <c r="H30" s="79">
        <v>112.88</v>
      </c>
      <c r="I30" s="79"/>
      <c r="J30" s="35">
        <v>18</v>
      </c>
      <c r="K30" s="82">
        <f t="shared" si="4"/>
        <v>3047.1184336751694</v>
      </c>
      <c r="L30" s="83"/>
      <c r="M30" s="6">
        <f>IF(J30="","",(K30/J30)/LOOKUP(RIGHT($D$2,3),定数!$A$6:$A$13,定数!$B$6:$B$13))</f>
        <v>1.6928435742639829</v>
      </c>
      <c r="N30" s="35">
        <v>2016</v>
      </c>
      <c r="O30" s="8">
        <v>43519</v>
      </c>
      <c r="P30" s="79">
        <v>112.56</v>
      </c>
      <c r="Q30" s="79"/>
      <c r="R30" s="80">
        <f>IF(P30="","",T30*M30*LOOKUP(RIGHT($D$2,3),定数!$A$6:$A$13,定数!$B$6:$B$13))</f>
        <v>5417.0994376446297</v>
      </c>
      <c r="S30" s="80"/>
      <c r="T30" s="81">
        <f t="shared" si="5"/>
        <v>31.999999999999318</v>
      </c>
      <c r="U30" s="81"/>
      <c r="V30" t="str">
        <f t="shared" si="8"/>
        <v/>
      </c>
      <c r="W30">
        <f t="shared" si="2"/>
        <v>0</v>
      </c>
      <c r="X30" s="41">
        <f t="shared" si="6"/>
        <v>104711.97366581336</v>
      </c>
      <c r="Y30" s="42">
        <f t="shared" si="7"/>
        <v>2.9999999999999805E-2</v>
      </c>
    </row>
    <row r="31" spans="2:25" x14ac:dyDescent="0.15">
      <c r="B31" s="35">
        <v>23</v>
      </c>
      <c r="C31" s="78">
        <f t="shared" si="0"/>
        <v>106987.71389348361</v>
      </c>
      <c r="D31" s="78"/>
      <c r="E31" s="35">
        <v>2016</v>
      </c>
      <c r="F31" s="8">
        <v>43532</v>
      </c>
      <c r="G31" s="35" t="s">
        <v>3</v>
      </c>
      <c r="H31" s="79">
        <v>112.87</v>
      </c>
      <c r="I31" s="79"/>
      <c r="J31" s="35">
        <v>21</v>
      </c>
      <c r="K31" s="82">
        <f t="shared" si="4"/>
        <v>3209.6314168045083</v>
      </c>
      <c r="L31" s="83"/>
      <c r="M31" s="6">
        <f>IF(J31="","",(K31/J31)/LOOKUP(RIGHT($D$2,3),定数!$A$6:$A$13,定数!$B$6:$B$13))</f>
        <v>1.5283959127640514</v>
      </c>
      <c r="N31" s="35">
        <v>2016</v>
      </c>
      <c r="O31" s="8">
        <v>43532</v>
      </c>
      <c r="P31" s="79">
        <v>113.08</v>
      </c>
      <c r="Q31" s="79"/>
      <c r="R31" s="80">
        <f>IF(P31="","",T31*M31*LOOKUP(RIGHT($D$2,3),定数!$A$6:$A$13,定数!$B$6:$B$13))</f>
        <v>-3209.6314168044123</v>
      </c>
      <c r="S31" s="80"/>
      <c r="T31" s="81">
        <f t="shared" si="5"/>
        <v>-20.999999999999375</v>
      </c>
      <c r="U31" s="81"/>
      <c r="V31" t="str">
        <f t="shared" si="8"/>
        <v/>
      </c>
      <c r="W31">
        <f t="shared" si="2"/>
        <v>1</v>
      </c>
      <c r="X31" s="41">
        <f t="shared" si="6"/>
        <v>106987.71389348361</v>
      </c>
      <c r="Y31" s="42">
        <f t="shared" si="7"/>
        <v>0</v>
      </c>
    </row>
    <row r="32" spans="2:25" x14ac:dyDescent="0.15">
      <c r="B32" s="35">
        <v>24</v>
      </c>
      <c r="C32" s="78">
        <f t="shared" si="0"/>
        <v>103778.08247667919</v>
      </c>
      <c r="D32" s="78"/>
      <c r="E32" s="35">
        <v>2016</v>
      </c>
      <c r="F32" s="8">
        <v>43532</v>
      </c>
      <c r="G32" s="35" t="s">
        <v>3</v>
      </c>
      <c r="H32" s="79">
        <v>112.95</v>
      </c>
      <c r="I32" s="79"/>
      <c r="J32" s="35">
        <v>20</v>
      </c>
      <c r="K32" s="82">
        <f t="shared" si="4"/>
        <v>3113.3424743003757</v>
      </c>
      <c r="L32" s="83"/>
      <c r="M32" s="6">
        <f>IF(J32="","",(K32/J32)/LOOKUP(RIGHT($D$2,3),定数!$A$6:$A$13,定数!$B$6:$B$13))</f>
        <v>1.5566712371501878</v>
      </c>
      <c r="N32" s="35">
        <v>2016</v>
      </c>
      <c r="O32" s="8">
        <v>43533</v>
      </c>
      <c r="P32" s="79">
        <v>112.61</v>
      </c>
      <c r="Q32" s="79"/>
      <c r="R32" s="80">
        <f>IF(P32="","",T32*M32*LOOKUP(RIGHT($D$2,3),定数!$A$6:$A$13,定数!$B$6:$B$13))</f>
        <v>5292.682206310692</v>
      </c>
      <c r="S32" s="80"/>
      <c r="T32" s="81">
        <f t="shared" si="5"/>
        <v>34.000000000000341</v>
      </c>
      <c r="U32" s="81"/>
      <c r="V32" t="str">
        <f t="shared" si="8"/>
        <v/>
      </c>
      <c r="W32">
        <f t="shared" si="2"/>
        <v>0</v>
      </c>
      <c r="X32" s="41">
        <f t="shared" si="6"/>
        <v>106987.71389348361</v>
      </c>
      <c r="Y32" s="42">
        <f t="shared" si="7"/>
        <v>2.9999999999999138E-2</v>
      </c>
    </row>
    <row r="33" spans="2:25" x14ac:dyDescent="0.15">
      <c r="B33" s="35">
        <v>25</v>
      </c>
      <c r="C33" s="78">
        <f t="shared" si="0"/>
        <v>109070.76468298989</v>
      </c>
      <c r="D33" s="78"/>
      <c r="E33" s="35">
        <v>2016</v>
      </c>
      <c r="F33" s="8">
        <v>43533</v>
      </c>
      <c r="G33" s="35" t="s">
        <v>3</v>
      </c>
      <c r="H33" s="79">
        <v>112.52</v>
      </c>
      <c r="I33" s="79"/>
      <c r="J33" s="35">
        <v>15</v>
      </c>
      <c r="K33" s="82">
        <f t="shared" si="4"/>
        <v>3272.1229404896967</v>
      </c>
      <c r="L33" s="83"/>
      <c r="M33" s="6">
        <f>IF(J33="","",(K33/J33)/LOOKUP(RIGHT($D$2,3),定数!$A$6:$A$13,定数!$B$6:$B$13))</f>
        <v>2.1814152936597977</v>
      </c>
      <c r="N33" s="35">
        <v>2016</v>
      </c>
      <c r="O33" s="8">
        <v>43533</v>
      </c>
      <c r="P33" s="79">
        <v>112.28</v>
      </c>
      <c r="Q33" s="79"/>
      <c r="R33" s="80">
        <f>IF(P33="","",T33*M33*LOOKUP(RIGHT($D$2,3),定数!$A$6:$A$13,定数!$B$6:$B$13))</f>
        <v>5235.3967047834021</v>
      </c>
      <c r="S33" s="80"/>
      <c r="T33" s="81">
        <f t="shared" si="5"/>
        <v>23.999999999999488</v>
      </c>
      <c r="U33" s="81"/>
      <c r="V33" t="str">
        <f t="shared" si="8"/>
        <v/>
      </c>
      <c r="W33">
        <f t="shared" si="2"/>
        <v>0</v>
      </c>
      <c r="X33" s="41">
        <f t="shared" si="6"/>
        <v>109070.76468298989</v>
      </c>
      <c r="Y33" s="42">
        <f t="shared" si="7"/>
        <v>0</v>
      </c>
    </row>
    <row r="34" spans="2:25" x14ac:dyDescent="0.15">
      <c r="B34" s="35">
        <v>26</v>
      </c>
      <c r="C34" s="78">
        <f t="shared" si="0"/>
        <v>114306.16138777329</v>
      </c>
      <c r="D34" s="78"/>
      <c r="E34" s="35">
        <v>2016</v>
      </c>
      <c r="F34" s="8">
        <v>43541</v>
      </c>
      <c r="G34" s="35" t="s">
        <v>3</v>
      </c>
      <c r="H34" s="79">
        <v>112.69</v>
      </c>
      <c r="I34" s="79"/>
      <c r="J34" s="35">
        <v>27</v>
      </c>
      <c r="K34" s="82">
        <f t="shared" si="4"/>
        <v>3429.1848416331986</v>
      </c>
      <c r="L34" s="83"/>
      <c r="M34" s="6">
        <f>IF(J34="","",(K34/J34)/LOOKUP(RIGHT($D$2,3),定数!$A$6:$A$13,定数!$B$6:$B$13))</f>
        <v>1.2700684598641476</v>
      </c>
      <c r="N34" s="35">
        <v>2016</v>
      </c>
      <c r="O34" s="8">
        <v>43541</v>
      </c>
      <c r="P34" s="79">
        <v>112.15</v>
      </c>
      <c r="Q34" s="79"/>
      <c r="R34" s="80">
        <f>IF(P34="","",T34*M34*LOOKUP(RIGHT($D$2,3),定数!$A$6:$A$13,定数!$B$6:$B$13))</f>
        <v>6858.3696832662963</v>
      </c>
      <c r="S34" s="80"/>
      <c r="T34" s="81">
        <f t="shared" si="5"/>
        <v>53.999999999999204</v>
      </c>
      <c r="U34" s="81"/>
      <c r="V34" t="str">
        <f t="shared" si="8"/>
        <v/>
      </c>
      <c r="W34">
        <f t="shared" si="2"/>
        <v>0</v>
      </c>
      <c r="X34" s="41">
        <f t="shared" si="6"/>
        <v>114306.16138777329</v>
      </c>
      <c r="Y34" s="42">
        <f t="shared" si="7"/>
        <v>0</v>
      </c>
    </row>
    <row r="35" spans="2:25" x14ac:dyDescent="0.15">
      <c r="B35" s="35">
        <v>27</v>
      </c>
      <c r="C35" s="78">
        <f t="shared" si="0"/>
        <v>121164.53107103959</v>
      </c>
      <c r="D35" s="78"/>
      <c r="E35" s="35">
        <v>2016</v>
      </c>
      <c r="F35" s="8">
        <v>43545</v>
      </c>
      <c r="G35" s="35" t="s">
        <v>4</v>
      </c>
      <c r="H35" s="79">
        <v>111.53</v>
      </c>
      <c r="I35" s="79"/>
      <c r="J35" s="35">
        <v>21</v>
      </c>
      <c r="K35" s="82">
        <f t="shared" si="4"/>
        <v>3634.9359321311877</v>
      </c>
      <c r="L35" s="83"/>
      <c r="M35" s="6">
        <f>IF(J35="","",(K35/J35)/LOOKUP(RIGHT($D$2,3),定数!$A$6:$A$13,定数!$B$6:$B$13))</f>
        <v>1.7309218724434225</v>
      </c>
      <c r="N35" s="35">
        <v>2016</v>
      </c>
      <c r="O35" s="8">
        <v>43545</v>
      </c>
      <c r="P35" s="79">
        <v>111.32</v>
      </c>
      <c r="Q35" s="79"/>
      <c r="R35" s="80">
        <f>IF(P35="","",T35*M35*LOOKUP(RIGHT($D$2,3),定数!$A$6:$A$13,定数!$B$6:$B$13))</f>
        <v>-3634.935932131325</v>
      </c>
      <c r="S35" s="80"/>
      <c r="T35" s="81">
        <f t="shared" si="5"/>
        <v>-21.000000000000796</v>
      </c>
      <c r="U35" s="81"/>
      <c r="V35" t="str">
        <f t="shared" si="8"/>
        <v/>
      </c>
      <c r="W35">
        <f t="shared" si="2"/>
        <v>1</v>
      </c>
      <c r="X35" s="41">
        <f t="shared" si="6"/>
        <v>121164.53107103959</v>
      </c>
      <c r="Y35" s="42">
        <f t="shared" si="7"/>
        <v>0</v>
      </c>
    </row>
    <row r="36" spans="2:25" x14ac:dyDescent="0.15">
      <c r="B36" s="35">
        <v>28</v>
      </c>
      <c r="C36" s="78">
        <f t="shared" si="0"/>
        <v>117529.59513890826</v>
      </c>
      <c r="D36" s="78"/>
      <c r="E36" s="35">
        <v>2016</v>
      </c>
      <c r="F36" s="8">
        <v>43547</v>
      </c>
      <c r="G36" s="35" t="s">
        <v>4</v>
      </c>
      <c r="H36" s="79">
        <v>112.41</v>
      </c>
      <c r="I36" s="79"/>
      <c r="J36" s="35">
        <v>20</v>
      </c>
      <c r="K36" s="82">
        <f t="shared" si="4"/>
        <v>3525.887854167248</v>
      </c>
      <c r="L36" s="83"/>
      <c r="M36" s="6">
        <f>IF(J36="","",(K36/J36)/LOOKUP(RIGHT($D$2,3),定数!$A$6:$A$13,定数!$B$6:$B$13))</f>
        <v>1.762943927083624</v>
      </c>
      <c r="N36" s="35">
        <v>2016</v>
      </c>
      <c r="O36" s="8">
        <v>43547</v>
      </c>
      <c r="P36" s="79">
        <v>112.78</v>
      </c>
      <c r="Q36" s="79"/>
      <c r="R36" s="80">
        <f>IF(P36="","",T36*M36*LOOKUP(RIGHT($D$2,3),定数!$A$6:$A$13,定数!$B$6:$B$13))</f>
        <v>6522.8925302094895</v>
      </c>
      <c r="S36" s="80"/>
      <c r="T36" s="81">
        <f t="shared" si="5"/>
        <v>37.000000000000455</v>
      </c>
      <c r="U36" s="81"/>
      <c r="V36" t="str">
        <f t="shared" si="8"/>
        <v/>
      </c>
      <c r="W36">
        <f t="shared" si="2"/>
        <v>0</v>
      </c>
      <c r="X36" s="41">
        <f t="shared" si="6"/>
        <v>121164.53107103959</v>
      </c>
      <c r="Y36" s="42">
        <f t="shared" si="7"/>
        <v>3.0000000000001137E-2</v>
      </c>
    </row>
    <row r="37" spans="2:25" x14ac:dyDescent="0.15">
      <c r="B37" s="35">
        <v>29</v>
      </c>
      <c r="C37" s="78">
        <f t="shared" si="0"/>
        <v>124052.48766911775</v>
      </c>
      <c r="D37" s="78"/>
      <c r="E37" s="35">
        <v>2016</v>
      </c>
      <c r="F37" s="8">
        <v>43553</v>
      </c>
      <c r="G37" s="35" t="s">
        <v>4</v>
      </c>
      <c r="H37" s="79">
        <v>113.73</v>
      </c>
      <c r="I37" s="79"/>
      <c r="J37" s="35">
        <v>18</v>
      </c>
      <c r="K37" s="82">
        <f t="shared" si="4"/>
        <v>3721.5746300735323</v>
      </c>
      <c r="L37" s="83"/>
      <c r="M37" s="6">
        <f>IF(J37="","",(K37/J37)/LOOKUP(RIGHT($D$2,3),定数!$A$6:$A$13,定数!$B$6:$B$13))</f>
        <v>2.0675414611519627</v>
      </c>
      <c r="N37" s="35">
        <v>2016</v>
      </c>
      <c r="O37" s="8">
        <v>43553</v>
      </c>
      <c r="P37" s="79">
        <v>113.55</v>
      </c>
      <c r="Q37" s="79"/>
      <c r="R37" s="80">
        <f>IF(P37="","",T37*M37*LOOKUP(RIGHT($D$2,3),定数!$A$6:$A$13,定数!$B$6:$B$13))</f>
        <v>-3721.5746300736741</v>
      </c>
      <c r="S37" s="80"/>
      <c r="T37" s="81">
        <f t="shared" si="5"/>
        <v>-18.000000000000682</v>
      </c>
      <c r="U37" s="81"/>
      <c r="V37" t="str">
        <f t="shared" si="8"/>
        <v/>
      </c>
      <c r="W37">
        <f t="shared" si="2"/>
        <v>1</v>
      </c>
      <c r="X37" s="41">
        <f t="shared" si="6"/>
        <v>124052.48766911775</v>
      </c>
      <c r="Y37" s="42">
        <f t="shared" si="7"/>
        <v>0</v>
      </c>
    </row>
    <row r="38" spans="2:25" x14ac:dyDescent="0.15">
      <c r="B38" s="35">
        <v>30</v>
      </c>
      <c r="C38" s="78">
        <f t="shared" si="0"/>
        <v>120330.91303904407</v>
      </c>
      <c r="D38" s="78"/>
      <c r="E38" s="35">
        <v>2016</v>
      </c>
      <c r="F38" s="8">
        <v>43554</v>
      </c>
      <c r="G38" s="35" t="s">
        <v>3</v>
      </c>
      <c r="H38" s="79">
        <v>112.28</v>
      </c>
      <c r="I38" s="79"/>
      <c r="J38" s="35">
        <v>12</v>
      </c>
      <c r="K38" s="82">
        <f t="shared" si="4"/>
        <v>3609.9273911713221</v>
      </c>
      <c r="L38" s="83"/>
      <c r="M38" s="6">
        <f>IF(J38="","",(K38/J38)/LOOKUP(RIGHT($D$2,3),定数!$A$6:$A$13,定数!$B$6:$B$13))</f>
        <v>3.0082728259761016</v>
      </c>
      <c r="N38" s="35">
        <v>2016</v>
      </c>
      <c r="O38" s="8">
        <v>43554</v>
      </c>
      <c r="P38" s="79">
        <v>112.4</v>
      </c>
      <c r="Q38" s="79"/>
      <c r="R38" s="80">
        <f>IF(P38="","",T38*M38*LOOKUP(RIGHT($D$2,3),定数!$A$6:$A$13,定数!$B$6:$B$13))</f>
        <v>-3609.927391171459</v>
      </c>
      <c r="S38" s="80"/>
      <c r="T38" s="81">
        <f t="shared" si="5"/>
        <v>-12.000000000000455</v>
      </c>
      <c r="U38" s="81"/>
      <c r="V38" t="str">
        <f t="shared" si="8"/>
        <v/>
      </c>
      <c r="W38">
        <f t="shared" si="2"/>
        <v>2</v>
      </c>
      <c r="X38" s="41">
        <f t="shared" si="6"/>
        <v>124052.48766911775</v>
      </c>
      <c r="Y38" s="42">
        <f t="shared" si="7"/>
        <v>3.0000000000001137E-2</v>
      </c>
    </row>
    <row r="39" spans="2:25" x14ac:dyDescent="0.15">
      <c r="B39" s="35">
        <v>31</v>
      </c>
      <c r="C39" s="78">
        <f t="shared" si="0"/>
        <v>116720.98564787261</v>
      </c>
      <c r="D39" s="78"/>
      <c r="E39" s="35">
        <v>2016</v>
      </c>
      <c r="F39" s="8">
        <v>43562</v>
      </c>
      <c r="G39" s="35" t="s">
        <v>3</v>
      </c>
      <c r="H39" s="79">
        <v>109.33</v>
      </c>
      <c r="I39" s="79"/>
      <c r="J39" s="35">
        <v>36</v>
      </c>
      <c r="K39" s="82">
        <f t="shared" si="4"/>
        <v>3501.6295694361784</v>
      </c>
      <c r="L39" s="83"/>
      <c r="M39" s="6">
        <f>IF(J39="","",(K39/J39)/LOOKUP(RIGHT($D$2,3),定数!$A$6:$A$13,定数!$B$6:$B$13))</f>
        <v>0.97267488039893846</v>
      </c>
      <c r="N39" s="35">
        <v>2016</v>
      </c>
      <c r="O39" s="8">
        <v>43562</v>
      </c>
      <c r="P39" s="79">
        <v>108.65</v>
      </c>
      <c r="Q39" s="79"/>
      <c r="R39" s="80">
        <f>IF(P39="","",T39*M39*LOOKUP(RIGHT($D$2,3),定数!$A$6:$A$13,定数!$B$6:$B$13))</f>
        <v>6614.1891867127097</v>
      </c>
      <c r="S39" s="80"/>
      <c r="T39" s="81">
        <f t="shared" si="5"/>
        <v>67.999999999999261</v>
      </c>
      <c r="U39" s="81"/>
      <c r="V39" t="str">
        <f t="shared" si="8"/>
        <v/>
      </c>
      <c r="W39">
        <f t="shared" si="2"/>
        <v>0</v>
      </c>
      <c r="X39" s="41">
        <f t="shared" si="6"/>
        <v>124052.48766911775</v>
      </c>
      <c r="Y39" s="42">
        <f t="shared" si="7"/>
        <v>5.9100000000002262E-2</v>
      </c>
    </row>
    <row r="40" spans="2:25" x14ac:dyDescent="0.15">
      <c r="B40" s="35">
        <v>32</v>
      </c>
      <c r="C40" s="78">
        <f t="shared" si="0"/>
        <v>123335.17483458533</v>
      </c>
      <c r="D40" s="78"/>
      <c r="E40" s="35">
        <v>2016</v>
      </c>
      <c r="F40" s="8">
        <v>43569</v>
      </c>
      <c r="G40" s="35" t="s">
        <v>4</v>
      </c>
      <c r="H40" s="79">
        <v>109.47</v>
      </c>
      <c r="I40" s="79"/>
      <c r="J40" s="35">
        <v>14</v>
      </c>
      <c r="K40" s="82">
        <f t="shared" si="4"/>
        <v>3700.0552450375599</v>
      </c>
      <c r="L40" s="83"/>
      <c r="M40" s="6">
        <f>IF(J40="","",(K40/J40)/LOOKUP(RIGHT($D$2,3),定数!$A$6:$A$13,定数!$B$6:$B$13))</f>
        <v>2.6428966035982571</v>
      </c>
      <c r="N40" s="35">
        <v>2016</v>
      </c>
      <c r="O40" s="8">
        <v>43569</v>
      </c>
      <c r="P40" s="79">
        <v>109.33</v>
      </c>
      <c r="Q40" s="79"/>
      <c r="R40" s="80">
        <f>IF(P40="","",T40*M40*LOOKUP(RIGHT($D$2,3),定数!$A$6:$A$13,定数!$B$6:$B$13))</f>
        <v>-3700.0552450375749</v>
      </c>
      <c r="S40" s="80"/>
      <c r="T40" s="81">
        <f t="shared" si="5"/>
        <v>-14.000000000000057</v>
      </c>
      <c r="U40" s="81"/>
      <c r="V40" t="str">
        <f t="shared" si="8"/>
        <v/>
      </c>
      <c r="W40">
        <f t="shared" si="2"/>
        <v>1</v>
      </c>
      <c r="X40" s="41">
        <f t="shared" si="6"/>
        <v>124052.48766911775</v>
      </c>
      <c r="Y40" s="42">
        <f t="shared" si="7"/>
        <v>5.7823333333362203E-3</v>
      </c>
    </row>
    <row r="41" spans="2:25" x14ac:dyDescent="0.15">
      <c r="B41" s="35">
        <v>33</v>
      </c>
      <c r="C41" s="78">
        <f t="shared" si="0"/>
        <v>119635.11958954776</v>
      </c>
      <c r="D41" s="78"/>
      <c r="E41" s="35">
        <v>2016</v>
      </c>
      <c r="F41" s="8">
        <v>43580</v>
      </c>
      <c r="G41" s="35" t="s">
        <v>3</v>
      </c>
      <c r="H41" s="79">
        <v>111.03</v>
      </c>
      <c r="I41" s="79"/>
      <c r="J41" s="35">
        <v>17</v>
      </c>
      <c r="K41" s="82">
        <f t="shared" si="4"/>
        <v>3589.0535876864328</v>
      </c>
      <c r="L41" s="83"/>
      <c r="M41" s="6">
        <f>IF(J41="","",(K41/J41)/LOOKUP(RIGHT($D$2,3),定数!$A$6:$A$13,定数!$B$6:$B$13))</f>
        <v>2.1112079927567251</v>
      </c>
      <c r="N41" s="35">
        <v>2016</v>
      </c>
      <c r="O41" s="8">
        <v>43580</v>
      </c>
      <c r="P41" s="79">
        <v>111.2</v>
      </c>
      <c r="Q41" s="79"/>
      <c r="R41" s="80">
        <f>IF(P41="","",T41*M41*LOOKUP(RIGHT($D$2,3),定数!$A$6:$A$13,定数!$B$6:$B$13))</f>
        <v>-3589.0535876864687</v>
      </c>
      <c r="S41" s="80"/>
      <c r="T41" s="81">
        <f t="shared" si="5"/>
        <v>-17.000000000000171</v>
      </c>
      <c r="U41" s="81"/>
      <c r="V41" t="str">
        <f t="shared" si="8"/>
        <v/>
      </c>
      <c r="W41">
        <f t="shared" si="2"/>
        <v>2</v>
      </c>
      <c r="X41" s="41">
        <f t="shared" si="6"/>
        <v>124052.48766911775</v>
      </c>
      <c r="Y41" s="42">
        <f t="shared" si="7"/>
        <v>3.5608863333336238E-2</v>
      </c>
    </row>
    <row r="42" spans="2:25" x14ac:dyDescent="0.15">
      <c r="B42" s="35">
        <v>34</v>
      </c>
      <c r="C42" s="78">
        <f t="shared" si="0"/>
        <v>116046.06600186128</v>
      </c>
      <c r="D42" s="78"/>
      <c r="E42" s="35">
        <v>2016</v>
      </c>
      <c r="F42" s="8">
        <v>43587</v>
      </c>
      <c r="G42" s="35" t="s">
        <v>4</v>
      </c>
      <c r="H42" s="79">
        <v>106.63</v>
      </c>
      <c r="I42" s="79"/>
      <c r="J42" s="35">
        <v>18</v>
      </c>
      <c r="K42" s="82">
        <f t="shared" si="4"/>
        <v>3481.3819800558385</v>
      </c>
      <c r="L42" s="83"/>
      <c r="M42" s="6">
        <f>IF(J42="","",(K42/J42)/LOOKUP(RIGHT($D$2,3),定数!$A$6:$A$13,定数!$B$6:$B$13))</f>
        <v>1.9341011000310215</v>
      </c>
      <c r="N42" s="35">
        <v>2016</v>
      </c>
      <c r="O42" s="8">
        <v>43588</v>
      </c>
      <c r="P42" s="79">
        <v>106.45</v>
      </c>
      <c r="Q42" s="79"/>
      <c r="R42" s="80">
        <f>IF(P42="","",T42*M42*LOOKUP(RIGHT($D$2,3),定数!$A$6:$A$13,定数!$B$6:$B$13))</f>
        <v>-3481.3819800556957</v>
      </c>
      <c r="S42" s="80"/>
      <c r="T42" s="81">
        <f t="shared" si="5"/>
        <v>-17.999999999999261</v>
      </c>
      <c r="U42" s="81"/>
      <c r="V42" t="str">
        <f t="shared" si="8"/>
        <v/>
      </c>
      <c r="W42">
        <f t="shared" si="2"/>
        <v>3</v>
      </c>
      <c r="X42" s="41">
        <f t="shared" si="6"/>
        <v>124052.48766911775</v>
      </c>
      <c r="Y42" s="42">
        <f t="shared" si="7"/>
        <v>6.4540597433336511E-2</v>
      </c>
    </row>
    <row r="43" spans="2:25" x14ac:dyDescent="0.15">
      <c r="B43" s="35">
        <v>35</v>
      </c>
      <c r="C43" s="78">
        <f t="shared" si="0"/>
        <v>112564.68402180559</v>
      </c>
      <c r="D43" s="78"/>
      <c r="E43" s="35">
        <v>2016</v>
      </c>
      <c r="F43" s="8">
        <v>43601</v>
      </c>
      <c r="G43" s="35" t="s">
        <v>3</v>
      </c>
      <c r="H43" s="79">
        <v>108.71</v>
      </c>
      <c r="I43" s="79"/>
      <c r="J43" s="35">
        <v>18</v>
      </c>
      <c r="K43" s="82">
        <f t="shared" si="4"/>
        <v>3376.9405206541674</v>
      </c>
      <c r="L43" s="83"/>
      <c r="M43" s="6">
        <f>IF(J43="","",(K43/J43)/LOOKUP(RIGHT($D$2,3),定数!$A$6:$A$13,定数!$B$6:$B$13))</f>
        <v>1.8760780670300929</v>
      </c>
      <c r="N43" s="35">
        <v>2016</v>
      </c>
      <c r="O43" s="8">
        <v>43601</v>
      </c>
      <c r="P43" s="79">
        <v>108.89</v>
      </c>
      <c r="Q43" s="79"/>
      <c r="R43" s="80">
        <f>IF(P43="","",T43*M43*LOOKUP(RIGHT($D$2,3),定数!$A$6:$A$13,定数!$B$6:$B$13))</f>
        <v>-3376.9405206542956</v>
      </c>
      <c r="S43" s="80"/>
      <c r="T43" s="81">
        <f t="shared" si="5"/>
        <v>-18.000000000000682</v>
      </c>
      <c r="U43" s="81"/>
      <c r="V43" t="str">
        <f t="shared" si="8"/>
        <v/>
      </c>
      <c r="W43">
        <f t="shared" si="2"/>
        <v>4</v>
      </c>
      <c r="X43" s="41">
        <f t="shared" si="6"/>
        <v>124052.48766911775</v>
      </c>
      <c r="Y43" s="42">
        <f t="shared" si="7"/>
        <v>9.2604379510335177E-2</v>
      </c>
    </row>
    <row r="44" spans="2:25" x14ac:dyDescent="0.15">
      <c r="B44" s="35">
        <v>36</v>
      </c>
      <c r="C44" s="78">
        <f t="shared" si="0"/>
        <v>109187.74350115129</v>
      </c>
      <c r="D44" s="78"/>
      <c r="E44" s="35">
        <v>2016</v>
      </c>
      <c r="F44" s="8">
        <v>43601</v>
      </c>
      <c r="G44" s="35" t="s">
        <v>4</v>
      </c>
      <c r="H44" s="79">
        <v>108.91</v>
      </c>
      <c r="I44" s="79"/>
      <c r="J44" s="35">
        <v>20</v>
      </c>
      <c r="K44" s="82">
        <f t="shared" si="4"/>
        <v>3275.6323050345386</v>
      </c>
      <c r="L44" s="83"/>
      <c r="M44" s="6">
        <f>IF(J44="","",(K44/J44)/LOOKUP(RIGHT($D$2,3),定数!$A$6:$A$13,定数!$B$6:$B$13))</f>
        <v>1.6378161525172692</v>
      </c>
      <c r="N44" s="35">
        <v>2016</v>
      </c>
      <c r="O44" s="8">
        <v>43602</v>
      </c>
      <c r="P44" s="79">
        <v>109.23</v>
      </c>
      <c r="Q44" s="79"/>
      <c r="R44" s="80">
        <f>IF(P44="","",T44*M44*LOOKUP(RIGHT($D$2,3),定数!$A$6:$A$13,定数!$B$6:$B$13))</f>
        <v>5241.0116880553824</v>
      </c>
      <c r="S44" s="80"/>
      <c r="T44" s="81">
        <f t="shared" si="5"/>
        <v>32.000000000000739</v>
      </c>
      <c r="U44" s="81"/>
      <c r="V44" t="str">
        <f t="shared" si="8"/>
        <v/>
      </c>
      <c r="W44">
        <f t="shared" si="2"/>
        <v>0</v>
      </c>
      <c r="X44" s="41">
        <f t="shared" si="6"/>
        <v>124052.48766911775</v>
      </c>
      <c r="Y44" s="42">
        <f t="shared" si="7"/>
        <v>0.11982624812502629</v>
      </c>
    </row>
    <row r="45" spans="2:25" x14ac:dyDescent="0.15">
      <c r="B45" s="35">
        <v>37</v>
      </c>
      <c r="C45" s="78">
        <f t="shared" si="0"/>
        <v>114428.75518920667</v>
      </c>
      <c r="D45" s="78"/>
      <c r="E45" s="35">
        <v>2016</v>
      </c>
      <c r="F45" s="8">
        <v>43605</v>
      </c>
      <c r="G45" s="35" t="s">
        <v>4</v>
      </c>
      <c r="H45" s="79">
        <v>110.05</v>
      </c>
      <c r="I45" s="79"/>
      <c r="J45" s="35">
        <v>15</v>
      </c>
      <c r="K45" s="82">
        <f t="shared" si="4"/>
        <v>3432.8626556762001</v>
      </c>
      <c r="L45" s="83"/>
      <c r="M45" s="6">
        <f>IF(J45="","",(K45/J45)/LOOKUP(RIGHT($D$2,3),定数!$A$6:$A$13,定数!$B$6:$B$13))</f>
        <v>2.2885751037841335</v>
      </c>
      <c r="N45" s="35">
        <v>2016</v>
      </c>
      <c r="O45" s="8">
        <v>43605</v>
      </c>
      <c r="P45" s="79">
        <v>110.3</v>
      </c>
      <c r="Q45" s="79"/>
      <c r="R45" s="80">
        <f>IF(P45="","",T45*M45*LOOKUP(RIGHT($D$2,3),定数!$A$6:$A$13,定数!$B$6:$B$13))</f>
        <v>5721.4377594603338</v>
      </c>
      <c r="S45" s="80"/>
      <c r="T45" s="81">
        <f t="shared" si="5"/>
        <v>25</v>
      </c>
      <c r="U45" s="81"/>
      <c r="V45" t="str">
        <f t="shared" si="8"/>
        <v/>
      </c>
      <c r="W45">
        <f t="shared" si="2"/>
        <v>0</v>
      </c>
      <c r="X45" s="41">
        <f t="shared" si="6"/>
        <v>124052.48766911775</v>
      </c>
      <c r="Y45" s="42">
        <f t="shared" si="7"/>
        <v>7.757790803502651E-2</v>
      </c>
    </row>
    <row r="46" spans="2:25" x14ac:dyDescent="0.15">
      <c r="B46" s="35">
        <v>38</v>
      </c>
      <c r="C46" s="78">
        <f t="shared" si="0"/>
        <v>120150.192948667</v>
      </c>
      <c r="D46" s="78"/>
      <c r="E46" s="35">
        <v>2016</v>
      </c>
      <c r="F46" s="8">
        <v>43608</v>
      </c>
      <c r="G46" s="35" t="s">
        <v>3</v>
      </c>
      <c r="H46" s="79">
        <v>109.38</v>
      </c>
      <c r="I46" s="79"/>
      <c r="J46" s="35">
        <v>19</v>
      </c>
      <c r="K46" s="82">
        <f t="shared" si="4"/>
        <v>3604.5057884600096</v>
      </c>
      <c r="L46" s="83"/>
      <c r="M46" s="6">
        <f>IF(J46="","",(K46/J46)/LOOKUP(RIGHT($D$2,3),定数!$A$6:$A$13,定数!$B$6:$B$13))</f>
        <v>1.8971083097157944</v>
      </c>
      <c r="N46" s="35">
        <v>2016</v>
      </c>
      <c r="O46" s="8">
        <v>43609</v>
      </c>
      <c r="P46" s="79">
        <v>109.57</v>
      </c>
      <c r="Q46" s="79"/>
      <c r="R46" s="80">
        <f>IF(P46="","",T46*M46*LOOKUP(RIGHT($D$2,3),定数!$A$6:$A$13,定数!$B$6:$B$13))</f>
        <v>-3604.5057884599664</v>
      </c>
      <c r="S46" s="80"/>
      <c r="T46" s="81">
        <f t="shared" si="5"/>
        <v>-18.999999999999773</v>
      </c>
      <c r="U46" s="81"/>
      <c r="V46" t="str">
        <f t="shared" si="8"/>
        <v/>
      </c>
      <c r="W46">
        <f t="shared" si="2"/>
        <v>1</v>
      </c>
      <c r="X46" s="41">
        <f t="shared" si="6"/>
        <v>124052.48766911775</v>
      </c>
      <c r="Y46" s="42">
        <f t="shared" si="7"/>
        <v>3.1456803436777925E-2</v>
      </c>
    </row>
    <row r="47" spans="2:25" x14ac:dyDescent="0.15">
      <c r="B47" s="35">
        <v>39</v>
      </c>
      <c r="C47" s="78">
        <f t="shared" si="0"/>
        <v>116545.68716020703</v>
      </c>
      <c r="D47" s="78"/>
      <c r="E47" s="35">
        <v>2016</v>
      </c>
      <c r="F47" s="8">
        <v>43612</v>
      </c>
      <c r="G47" s="35" t="s">
        <v>3</v>
      </c>
      <c r="H47" s="79">
        <v>109.61</v>
      </c>
      <c r="I47" s="79"/>
      <c r="J47" s="35">
        <v>19</v>
      </c>
      <c r="K47" s="82">
        <f t="shared" si="4"/>
        <v>3496.3706148062106</v>
      </c>
      <c r="L47" s="83"/>
      <c r="M47" s="6">
        <f>IF(J47="","",(K47/J47)/LOOKUP(RIGHT($D$2,3),定数!$A$6:$A$13,定数!$B$6:$B$13))</f>
        <v>1.8401950604243213</v>
      </c>
      <c r="N47" s="35">
        <v>2016</v>
      </c>
      <c r="O47" s="8">
        <v>43612</v>
      </c>
      <c r="P47" s="79">
        <v>109.8</v>
      </c>
      <c r="Q47" s="79"/>
      <c r="R47" s="80">
        <f>IF(P47="","",T47*M47*LOOKUP(RIGHT($D$2,3),定数!$A$6:$A$13,定数!$B$6:$B$13))</f>
        <v>-3496.3706148061688</v>
      </c>
      <c r="S47" s="80"/>
      <c r="T47" s="81">
        <f t="shared" si="5"/>
        <v>-18.999999999999773</v>
      </c>
      <c r="U47" s="81"/>
      <c r="V47" t="str">
        <f t="shared" si="8"/>
        <v/>
      </c>
      <c r="W47">
        <f t="shared" si="2"/>
        <v>2</v>
      </c>
      <c r="X47" s="41">
        <f t="shared" si="6"/>
        <v>124052.48766911775</v>
      </c>
      <c r="Y47" s="42">
        <f t="shared" si="7"/>
        <v>6.0513099333674214E-2</v>
      </c>
    </row>
    <row r="48" spans="2:25" x14ac:dyDescent="0.15">
      <c r="B48" s="35">
        <v>40</v>
      </c>
      <c r="C48" s="78">
        <f t="shared" si="0"/>
        <v>113049.31654540086</v>
      </c>
      <c r="D48" s="78"/>
      <c r="E48" s="35">
        <v>2016</v>
      </c>
      <c r="F48" s="8">
        <v>43622</v>
      </c>
      <c r="G48" s="35" t="s">
        <v>4</v>
      </c>
      <c r="H48" s="79">
        <v>107.22</v>
      </c>
      <c r="I48" s="79"/>
      <c r="J48" s="35">
        <v>24</v>
      </c>
      <c r="K48" s="82">
        <f t="shared" si="4"/>
        <v>3391.4794963620257</v>
      </c>
      <c r="L48" s="83"/>
      <c r="M48" s="6">
        <f>IF(J48="","",(K48/J48)/LOOKUP(RIGHT($D$2,3),定数!$A$6:$A$13,定数!$B$6:$B$13))</f>
        <v>1.4131164568175105</v>
      </c>
      <c r="N48" s="35">
        <v>2016</v>
      </c>
      <c r="O48" s="8">
        <v>43623</v>
      </c>
      <c r="P48" s="79">
        <v>107.64</v>
      </c>
      <c r="Q48" s="79"/>
      <c r="R48" s="80">
        <f>IF(P48="","",T48*M48*LOOKUP(RIGHT($D$2,3),定数!$A$6:$A$13,定数!$B$6:$B$13))</f>
        <v>5935.0891186335684</v>
      </c>
      <c r="S48" s="80"/>
      <c r="T48" s="81">
        <f t="shared" si="5"/>
        <v>42.000000000000171</v>
      </c>
      <c r="U48" s="81"/>
      <c r="V48" t="str">
        <f t="shared" si="8"/>
        <v/>
      </c>
      <c r="W48">
        <f t="shared" si="2"/>
        <v>0</v>
      </c>
      <c r="X48" s="41">
        <f t="shared" si="6"/>
        <v>124052.48766911775</v>
      </c>
      <c r="Y48" s="42">
        <f t="shared" si="7"/>
        <v>8.8697706353663697E-2</v>
      </c>
    </row>
    <row r="49" spans="2:25" x14ac:dyDescent="0.15">
      <c r="B49" s="35">
        <v>41</v>
      </c>
      <c r="C49" s="78">
        <f t="shared" si="0"/>
        <v>118984.40566403442</v>
      </c>
      <c r="D49" s="78"/>
      <c r="E49" s="35">
        <v>2016</v>
      </c>
      <c r="F49" s="8">
        <v>43624</v>
      </c>
      <c r="G49" s="35" t="s">
        <v>3</v>
      </c>
      <c r="H49" s="79">
        <v>107.2</v>
      </c>
      <c r="I49" s="79"/>
      <c r="J49" s="35">
        <v>19</v>
      </c>
      <c r="K49" s="82">
        <f t="shared" si="4"/>
        <v>3569.5321699210326</v>
      </c>
      <c r="L49" s="83"/>
      <c r="M49" s="6">
        <f>IF(J49="","",(K49/J49)/LOOKUP(RIGHT($D$2,3),定数!$A$6:$A$13,定数!$B$6:$B$13))</f>
        <v>1.8787011420637014</v>
      </c>
      <c r="N49" s="35">
        <v>2016</v>
      </c>
      <c r="O49" s="8">
        <v>43624</v>
      </c>
      <c r="P49" s="79">
        <v>106.88</v>
      </c>
      <c r="Q49" s="79"/>
      <c r="R49" s="80">
        <f>IF(P49="","",T49*M49*LOOKUP(RIGHT($D$2,3),定数!$A$6:$A$13,定数!$B$6:$B$13))</f>
        <v>6011.8436546039829</v>
      </c>
      <c r="S49" s="80"/>
      <c r="T49" s="81">
        <f t="shared" si="5"/>
        <v>32.000000000000739</v>
      </c>
      <c r="U49" s="81"/>
      <c r="V49" t="str">
        <f t="shared" si="8"/>
        <v/>
      </c>
      <c r="W49">
        <f t="shared" si="2"/>
        <v>0</v>
      </c>
      <c r="X49" s="41">
        <f t="shared" si="6"/>
        <v>124052.48766911775</v>
      </c>
      <c r="Y49" s="42">
        <f t="shared" si="7"/>
        <v>4.0854335937230868E-2</v>
      </c>
    </row>
    <row r="50" spans="2:25" x14ac:dyDescent="0.15">
      <c r="B50" s="35">
        <v>42</v>
      </c>
      <c r="C50" s="78">
        <f t="shared" si="0"/>
        <v>124996.24931863841</v>
      </c>
      <c r="D50" s="78"/>
      <c r="E50" s="35">
        <v>2016</v>
      </c>
      <c r="F50" s="8">
        <v>43625</v>
      </c>
      <c r="G50" s="35" t="s">
        <v>3</v>
      </c>
      <c r="H50" s="79">
        <v>106.45</v>
      </c>
      <c r="I50" s="79"/>
      <c r="J50" s="35">
        <v>14</v>
      </c>
      <c r="K50" s="82">
        <f t="shared" si="4"/>
        <v>3749.8874795591523</v>
      </c>
      <c r="L50" s="83"/>
      <c r="M50" s="6">
        <f>IF(J50="","",(K50/J50)/LOOKUP(RIGHT($D$2,3),定数!$A$6:$A$13,定数!$B$6:$B$13))</f>
        <v>2.6784910568279661</v>
      </c>
      <c r="N50" s="35">
        <v>2016</v>
      </c>
      <c r="O50" s="8">
        <v>43625</v>
      </c>
      <c r="P50" s="79">
        <v>106.59</v>
      </c>
      <c r="Q50" s="79"/>
      <c r="R50" s="80">
        <f>IF(P50="","",T50*M50*LOOKUP(RIGHT($D$2,3),定数!$A$6:$A$13,定数!$B$6:$B$13))</f>
        <v>-3749.8874795591673</v>
      </c>
      <c r="S50" s="80"/>
      <c r="T50" s="81">
        <f t="shared" si="5"/>
        <v>-14.000000000000057</v>
      </c>
      <c r="U50" s="81"/>
      <c r="V50" t="str">
        <f t="shared" si="8"/>
        <v/>
      </c>
      <c r="W50">
        <f t="shared" si="2"/>
        <v>1</v>
      </c>
      <c r="X50" s="41">
        <f t="shared" si="6"/>
        <v>124996.24931863841</v>
      </c>
      <c r="Y50" s="42">
        <f t="shared" si="7"/>
        <v>0</v>
      </c>
    </row>
    <row r="51" spans="2:25" x14ac:dyDescent="0.15">
      <c r="B51" s="35">
        <v>43</v>
      </c>
      <c r="C51" s="78">
        <f t="shared" si="0"/>
        <v>121246.36183907924</v>
      </c>
      <c r="D51" s="78"/>
      <c r="E51" s="35">
        <v>2016</v>
      </c>
      <c r="F51" s="8">
        <v>43626</v>
      </c>
      <c r="G51" s="35" t="s">
        <v>4</v>
      </c>
      <c r="H51" s="79">
        <v>107.18</v>
      </c>
      <c r="I51" s="79"/>
      <c r="J51" s="35">
        <v>29</v>
      </c>
      <c r="K51" s="82">
        <f t="shared" si="4"/>
        <v>3637.3908551723771</v>
      </c>
      <c r="L51" s="83"/>
      <c r="M51" s="6">
        <f>IF(J51="","",(K51/J51)/LOOKUP(RIGHT($D$2,3),定数!$A$6:$A$13,定数!$B$6:$B$13))</f>
        <v>1.25427270868013</v>
      </c>
      <c r="N51" s="35">
        <v>2016</v>
      </c>
      <c r="O51" s="8">
        <v>43626</v>
      </c>
      <c r="P51" s="79">
        <v>106.89</v>
      </c>
      <c r="Q51" s="79"/>
      <c r="R51" s="80">
        <f>IF(P51="","",T51*M51*LOOKUP(RIGHT($D$2,3),定数!$A$6:$A$13,定数!$B$6:$B$13))</f>
        <v>-3637.3908551724553</v>
      </c>
      <c r="S51" s="80"/>
      <c r="T51" s="81">
        <f t="shared" si="5"/>
        <v>-29.000000000000625</v>
      </c>
      <c r="U51" s="81"/>
      <c r="V51" t="str">
        <f t="shared" si="8"/>
        <v/>
      </c>
      <c r="W51">
        <f t="shared" si="2"/>
        <v>2</v>
      </c>
      <c r="X51" s="41">
        <f t="shared" si="6"/>
        <v>124996.24931863841</v>
      </c>
      <c r="Y51" s="42">
        <f t="shared" si="7"/>
        <v>3.0000000000000138E-2</v>
      </c>
    </row>
    <row r="52" spans="2:25" x14ac:dyDescent="0.15">
      <c r="B52" s="35">
        <v>44</v>
      </c>
      <c r="C52" s="78">
        <f t="shared" si="0"/>
        <v>117608.97098390678</v>
      </c>
      <c r="D52" s="78"/>
      <c r="E52" s="35">
        <v>2016</v>
      </c>
      <c r="F52" s="8">
        <v>43631</v>
      </c>
      <c r="G52" s="35" t="s">
        <v>4</v>
      </c>
      <c r="H52" s="79">
        <v>106.2</v>
      </c>
      <c r="I52" s="79"/>
      <c r="J52" s="35">
        <v>25</v>
      </c>
      <c r="K52" s="82">
        <f t="shared" si="4"/>
        <v>3528.2691295172031</v>
      </c>
      <c r="L52" s="83"/>
      <c r="M52" s="6">
        <f>IF(J52="","",(K52/J52)/LOOKUP(RIGHT($D$2,3),定数!$A$6:$A$13,定数!$B$6:$B$13))</f>
        <v>1.4113076518068812</v>
      </c>
      <c r="N52" s="35">
        <v>2016</v>
      </c>
      <c r="O52" s="8">
        <v>43631</v>
      </c>
      <c r="P52" s="79">
        <v>105.95</v>
      </c>
      <c r="Q52" s="79"/>
      <c r="R52" s="80">
        <f>IF(P52="","",T52*M52*LOOKUP(RIGHT($D$2,3),定数!$A$6:$A$13,定数!$B$6:$B$13))</f>
        <v>-3528.2691295172031</v>
      </c>
      <c r="S52" s="80"/>
      <c r="T52" s="81">
        <f t="shared" si="5"/>
        <v>-25</v>
      </c>
      <c r="U52" s="81"/>
      <c r="V52" t="str">
        <f t="shared" si="8"/>
        <v/>
      </c>
      <c r="W52">
        <f t="shared" si="2"/>
        <v>3</v>
      </c>
      <c r="X52" s="41">
        <f t="shared" si="6"/>
        <v>124996.24931863841</v>
      </c>
      <c r="Y52" s="42">
        <f t="shared" si="7"/>
        <v>5.9100000000000819E-2</v>
      </c>
    </row>
    <row r="53" spans="2:25" x14ac:dyDescent="0.15">
      <c r="B53" s="35">
        <v>45</v>
      </c>
      <c r="C53" s="78">
        <f t="shared" si="0"/>
        <v>114080.70185438958</v>
      </c>
      <c r="D53" s="78"/>
      <c r="E53" s="35">
        <v>2016</v>
      </c>
      <c r="F53" s="8">
        <v>43644</v>
      </c>
      <c r="G53" s="35" t="s">
        <v>4</v>
      </c>
      <c r="H53" s="79">
        <v>102.17</v>
      </c>
      <c r="I53" s="79"/>
      <c r="J53" s="35">
        <v>25</v>
      </c>
      <c r="K53" s="82">
        <f t="shared" si="4"/>
        <v>3422.4210556316875</v>
      </c>
      <c r="L53" s="83"/>
      <c r="M53" s="6">
        <f>IF(J53="","",(K53/J53)/LOOKUP(RIGHT($D$2,3),定数!$A$6:$A$13,定数!$B$6:$B$13))</f>
        <v>1.368968422252675</v>
      </c>
      <c r="N53" s="35">
        <v>2016</v>
      </c>
      <c r="O53" s="8">
        <v>43644</v>
      </c>
      <c r="P53" s="79">
        <v>101.92</v>
      </c>
      <c r="Q53" s="79"/>
      <c r="R53" s="80">
        <f>IF(P53="","",T53*M53*LOOKUP(RIGHT($D$2,3),定数!$A$6:$A$13,定数!$B$6:$B$13))</f>
        <v>-3422.4210556316875</v>
      </c>
      <c r="S53" s="80"/>
      <c r="T53" s="81">
        <f t="shared" si="5"/>
        <v>-25</v>
      </c>
      <c r="U53" s="81"/>
      <c r="V53" t="str">
        <f t="shared" si="8"/>
        <v/>
      </c>
      <c r="W53">
        <f t="shared" si="2"/>
        <v>4</v>
      </c>
      <c r="X53" s="41">
        <f t="shared" si="6"/>
        <v>124996.24931863841</v>
      </c>
      <c r="Y53" s="42">
        <f t="shared" si="7"/>
        <v>8.732700000000071E-2</v>
      </c>
    </row>
    <row r="54" spans="2:25" x14ac:dyDescent="0.15">
      <c r="B54" s="35">
        <v>46</v>
      </c>
      <c r="C54" s="78">
        <f t="shared" si="0"/>
        <v>110658.2807987579</v>
      </c>
      <c r="D54" s="78"/>
      <c r="E54" s="35">
        <v>2016</v>
      </c>
      <c r="F54" s="8">
        <v>43647</v>
      </c>
      <c r="G54" s="35" t="s">
        <v>3</v>
      </c>
      <c r="H54" s="79">
        <v>102.57</v>
      </c>
      <c r="I54" s="79"/>
      <c r="J54" s="35">
        <v>12</v>
      </c>
      <c r="K54" s="82">
        <f t="shared" si="4"/>
        <v>3319.748423962737</v>
      </c>
      <c r="L54" s="83"/>
      <c r="M54" s="6">
        <f>IF(J54="","",(K54/J54)/LOOKUP(RIGHT($D$2,3),定数!$A$6:$A$13,定数!$B$6:$B$13))</f>
        <v>2.7664570199689473</v>
      </c>
      <c r="N54" s="35">
        <v>2016</v>
      </c>
      <c r="O54" s="8">
        <v>43647</v>
      </c>
      <c r="P54" s="79">
        <v>102.69</v>
      </c>
      <c r="Q54" s="79"/>
      <c r="R54" s="80">
        <f>IF(P54="","",T54*M54*LOOKUP(RIGHT($D$2,3),定数!$A$6:$A$13,定数!$B$6:$B$13))</f>
        <v>-3319.7484239628629</v>
      </c>
      <c r="S54" s="80"/>
      <c r="T54" s="81">
        <f t="shared" si="5"/>
        <v>-12.000000000000455</v>
      </c>
      <c r="U54" s="81"/>
      <c r="V54" t="str">
        <f t="shared" si="8"/>
        <v/>
      </c>
      <c r="W54">
        <f t="shared" si="2"/>
        <v>5</v>
      </c>
      <c r="X54" s="41">
        <f t="shared" si="6"/>
        <v>124996.24931863841</v>
      </c>
      <c r="Y54" s="42">
        <f t="shared" si="7"/>
        <v>0.11470719000000063</v>
      </c>
    </row>
    <row r="55" spans="2:25" x14ac:dyDescent="0.15">
      <c r="B55" s="35">
        <v>47</v>
      </c>
      <c r="C55" s="78">
        <f t="shared" si="0"/>
        <v>107338.53237479503</v>
      </c>
      <c r="D55" s="78"/>
      <c r="E55" s="35">
        <v>2016</v>
      </c>
      <c r="F55" s="8">
        <v>43652</v>
      </c>
      <c r="G55" s="35" t="s">
        <v>3</v>
      </c>
      <c r="H55" s="79">
        <v>100.95</v>
      </c>
      <c r="I55" s="79"/>
      <c r="J55" s="35">
        <v>27</v>
      </c>
      <c r="K55" s="82">
        <f t="shared" si="4"/>
        <v>3220.1559712438507</v>
      </c>
      <c r="L55" s="83"/>
      <c r="M55" s="6">
        <f>IF(J55="","",(K55/J55)/LOOKUP(RIGHT($D$2,3),定数!$A$6:$A$13,定数!$B$6:$B$13))</f>
        <v>1.1926503597199447</v>
      </c>
      <c r="N55" s="35">
        <v>2016</v>
      </c>
      <c r="O55" s="8">
        <v>43652</v>
      </c>
      <c r="P55" s="79">
        <v>100.48</v>
      </c>
      <c r="Q55" s="79"/>
      <c r="R55" s="80">
        <f>IF(P55="","",T55*M55*LOOKUP(RIGHT($D$2,3),定数!$A$6:$A$13,定数!$B$6:$B$13))</f>
        <v>5605.4566906837263</v>
      </c>
      <c r="S55" s="80"/>
      <c r="T55" s="81">
        <f t="shared" si="5"/>
        <v>46.999999999999886</v>
      </c>
      <c r="U55" s="81"/>
      <c r="V55" t="str">
        <f t="shared" si="8"/>
        <v/>
      </c>
      <c r="W55">
        <f t="shared" si="2"/>
        <v>0</v>
      </c>
      <c r="X55" s="41">
        <f t="shared" si="6"/>
        <v>124996.24931863841</v>
      </c>
      <c r="Y55" s="42">
        <f t="shared" si="7"/>
        <v>0.14126597430000165</v>
      </c>
    </row>
    <row r="56" spans="2:25" x14ac:dyDescent="0.15">
      <c r="B56" s="35">
        <v>48</v>
      </c>
      <c r="C56" s="78">
        <f t="shared" si="0"/>
        <v>112943.98906547876</v>
      </c>
      <c r="D56" s="78"/>
      <c r="E56" s="35">
        <v>2016</v>
      </c>
      <c r="F56" s="8">
        <v>43659</v>
      </c>
      <c r="G56" s="35" t="s">
        <v>3</v>
      </c>
      <c r="H56" s="79">
        <v>104.17</v>
      </c>
      <c r="I56" s="79"/>
      <c r="J56" s="35">
        <v>30</v>
      </c>
      <c r="K56" s="82">
        <f t="shared" si="4"/>
        <v>3388.3196719643624</v>
      </c>
      <c r="L56" s="83"/>
      <c r="M56" s="6">
        <f>IF(J56="","",(K56/J56)/LOOKUP(RIGHT($D$2,3),定数!$A$6:$A$13,定数!$B$6:$B$13))</f>
        <v>1.1294398906547876</v>
      </c>
      <c r="N56" s="35">
        <v>2016</v>
      </c>
      <c r="O56" s="8">
        <v>43659</v>
      </c>
      <c r="P56" s="79">
        <v>104.47</v>
      </c>
      <c r="Q56" s="79"/>
      <c r="R56" s="80">
        <f>IF(P56="","",T56*M56*LOOKUP(RIGHT($D$2,3),定数!$A$6:$A$13,定数!$B$6:$B$13))</f>
        <v>-3388.3196719643311</v>
      </c>
      <c r="S56" s="80"/>
      <c r="T56" s="81">
        <f t="shared" si="5"/>
        <v>-29.999999999999716</v>
      </c>
      <c r="U56" s="81"/>
      <c r="V56" t="str">
        <f t="shared" si="8"/>
        <v/>
      </c>
      <c r="W56">
        <f t="shared" si="2"/>
        <v>1</v>
      </c>
      <c r="X56" s="41">
        <f t="shared" si="6"/>
        <v>124996.24931863841</v>
      </c>
      <c r="Y56" s="42">
        <f t="shared" si="7"/>
        <v>9.6420975180112944E-2</v>
      </c>
    </row>
    <row r="57" spans="2:25" x14ac:dyDescent="0.15">
      <c r="B57" s="35">
        <v>49</v>
      </c>
      <c r="C57" s="78">
        <f t="shared" si="0"/>
        <v>109555.66939351443</v>
      </c>
      <c r="D57" s="78"/>
      <c r="E57" s="35">
        <v>2016</v>
      </c>
      <c r="F57" s="8">
        <v>43661</v>
      </c>
      <c r="G57" s="35" t="s">
        <v>4</v>
      </c>
      <c r="H57" s="79">
        <v>105.82</v>
      </c>
      <c r="I57" s="79"/>
      <c r="J57" s="35">
        <v>44</v>
      </c>
      <c r="K57" s="82">
        <f t="shared" si="4"/>
        <v>3286.6700818054328</v>
      </c>
      <c r="L57" s="83"/>
      <c r="M57" s="6">
        <f>IF(J57="","",(K57/J57)/LOOKUP(RIGHT($D$2,3),定数!$A$6:$A$13,定数!$B$6:$B$13))</f>
        <v>0.74697047313759835</v>
      </c>
      <c r="N57" s="35">
        <v>2016</v>
      </c>
      <c r="O57" s="8">
        <v>43662</v>
      </c>
      <c r="P57" s="79">
        <v>105.38</v>
      </c>
      <c r="Q57" s="79"/>
      <c r="R57" s="80">
        <f>IF(P57="","",T57*M57*LOOKUP(RIGHT($D$2,3),定数!$A$6:$A$13,定数!$B$6:$B$13))</f>
        <v>-3286.6700818054155</v>
      </c>
      <c r="S57" s="80"/>
      <c r="T57" s="81">
        <f t="shared" si="5"/>
        <v>-43.999999999999773</v>
      </c>
      <c r="U57" s="81"/>
      <c r="V57" t="str">
        <f t="shared" si="8"/>
        <v/>
      </c>
      <c r="W57">
        <f t="shared" si="2"/>
        <v>2</v>
      </c>
      <c r="X57" s="41">
        <f t="shared" si="6"/>
        <v>124996.24931863841</v>
      </c>
      <c r="Y57" s="42">
        <f t="shared" si="7"/>
        <v>0.12352834592470929</v>
      </c>
    </row>
    <row r="58" spans="2:25" x14ac:dyDescent="0.15">
      <c r="B58" s="35">
        <v>50</v>
      </c>
      <c r="C58" s="78">
        <f t="shared" si="0"/>
        <v>106268.99931170902</v>
      </c>
      <c r="D58" s="78"/>
      <c r="E58" s="35">
        <v>2016</v>
      </c>
      <c r="F58" s="8">
        <v>43664</v>
      </c>
      <c r="G58" s="35" t="s">
        <v>3</v>
      </c>
      <c r="H58" s="79">
        <v>105.39</v>
      </c>
      <c r="I58" s="79"/>
      <c r="J58" s="35">
        <v>62</v>
      </c>
      <c r="K58" s="82">
        <f t="shared" si="4"/>
        <v>3188.0699793512704</v>
      </c>
      <c r="L58" s="83"/>
      <c r="M58" s="6">
        <f>IF(J58="","",(K58/J58)/LOOKUP(RIGHT($D$2,3),定数!$A$6:$A$13,定数!$B$6:$B$13))</f>
        <v>0.51420483537923711</v>
      </c>
      <c r="N58" s="35">
        <v>2016</v>
      </c>
      <c r="O58" s="8">
        <v>43664</v>
      </c>
      <c r="P58" s="79">
        <v>106.01</v>
      </c>
      <c r="Q58" s="79"/>
      <c r="R58" s="80">
        <f>IF(P58="","",T58*M58*LOOKUP(RIGHT($D$2,3),定数!$A$6:$A$13,定数!$B$6:$B$13))</f>
        <v>-3188.0699793512936</v>
      </c>
      <c r="S58" s="80"/>
      <c r="T58" s="81">
        <f t="shared" si="5"/>
        <v>-62.000000000000455</v>
      </c>
      <c r="U58" s="81"/>
      <c r="V58" t="str">
        <f t="shared" si="8"/>
        <v/>
      </c>
      <c r="W58">
        <f t="shared" si="2"/>
        <v>3</v>
      </c>
      <c r="X58" s="41">
        <f t="shared" si="6"/>
        <v>124996.24931863841</v>
      </c>
      <c r="Y58" s="42">
        <f t="shared" si="7"/>
        <v>0.14982249554696792</v>
      </c>
    </row>
    <row r="59" spans="2:25" x14ac:dyDescent="0.15">
      <c r="B59" s="35">
        <v>51</v>
      </c>
      <c r="C59" s="78">
        <f t="shared" si="0"/>
        <v>103080.92933235773</v>
      </c>
      <c r="D59" s="78"/>
      <c r="E59" s="35">
        <v>2016</v>
      </c>
      <c r="F59" s="8">
        <v>43665</v>
      </c>
      <c r="G59" s="35" t="s">
        <v>3</v>
      </c>
      <c r="H59" s="79">
        <v>105.88</v>
      </c>
      <c r="I59" s="79"/>
      <c r="J59" s="35">
        <v>30</v>
      </c>
      <c r="K59" s="82">
        <f t="shared" si="4"/>
        <v>3092.4278799707317</v>
      </c>
      <c r="L59" s="83"/>
      <c r="M59" s="6">
        <f>IF(J59="","",(K59/J59)/LOOKUP(RIGHT($D$2,3),定数!$A$6:$A$13,定数!$B$6:$B$13))</f>
        <v>1.0308092933235773</v>
      </c>
      <c r="N59" s="35">
        <v>2016</v>
      </c>
      <c r="O59" s="8">
        <v>43665</v>
      </c>
      <c r="P59" s="79">
        <v>106.18</v>
      </c>
      <c r="Q59" s="79"/>
      <c r="R59" s="80">
        <f>IF(P59="","",T59*M59*LOOKUP(RIGHT($D$2,3),定数!$A$6:$A$13,定数!$B$6:$B$13))</f>
        <v>-3092.4278799708491</v>
      </c>
      <c r="S59" s="80"/>
      <c r="T59" s="81">
        <f t="shared" si="5"/>
        <v>-30.000000000001137</v>
      </c>
      <c r="U59" s="81"/>
      <c r="V59" t="str">
        <f t="shared" si="8"/>
        <v/>
      </c>
      <c r="W59">
        <f t="shared" si="2"/>
        <v>4</v>
      </c>
      <c r="X59" s="41">
        <f t="shared" si="6"/>
        <v>124996.24931863841</v>
      </c>
      <c r="Y59" s="42">
        <f t="shared" si="7"/>
        <v>0.17532782068055897</v>
      </c>
    </row>
    <row r="60" spans="2:25" x14ac:dyDescent="0.15">
      <c r="B60" s="35">
        <v>52</v>
      </c>
      <c r="C60" s="78">
        <f t="shared" si="0"/>
        <v>99988.501452386874</v>
      </c>
      <c r="D60" s="78"/>
      <c r="E60" s="35">
        <v>2016</v>
      </c>
      <c r="F60" s="8">
        <v>43666</v>
      </c>
      <c r="G60" s="35" t="s">
        <v>4</v>
      </c>
      <c r="H60" s="79">
        <v>106.21</v>
      </c>
      <c r="I60" s="79"/>
      <c r="J60" s="35">
        <v>17</v>
      </c>
      <c r="K60" s="82">
        <f t="shared" si="4"/>
        <v>2999.6550435716063</v>
      </c>
      <c r="L60" s="83"/>
      <c r="M60" s="6">
        <f>IF(J60="","",(K60/J60)/LOOKUP(RIGHT($D$2,3),定数!$A$6:$A$13,定数!$B$6:$B$13))</f>
        <v>1.7645029668068273</v>
      </c>
      <c r="N60" s="35">
        <v>2016</v>
      </c>
      <c r="O60" s="8">
        <v>43665</v>
      </c>
      <c r="P60" s="79">
        <v>106.04</v>
      </c>
      <c r="Q60" s="79"/>
      <c r="R60" s="80">
        <f>IF(P60="","",T60*M60*LOOKUP(RIGHT($D$2,3),定数!$A$6:$A$13,定数!$B$6:$B$13))</f>
        <v>-2999.6550435713857</v>
      </c>
      <c r="S60" s="80"/>
      <c r="T60" s="81">
        <f t="shared" si="5"/>
        <v>-16.999999999998749</v>
      </c>
      <c r="U60" s="81"/>
      <c r="V60" t="str">
        <f t="shared" si="8"/>
        <v/>
      </c>
      <c r="W60">
        <f t="shared" si="2"/>
        <v>5</v>
      </c>
      <c r="X60" s="41">
        <f t="shared" si="6"/>
        <v>124996.24931863841</v>
      </c>
      <c r="Y60" s="42">
        <f t="shared" si="7"/>
        <v>0.2000679860601432</v>
      </c>
    </row>
    <row r="61" spans="2:25" x14ac:dyDescent="0.15">
      <c r="B61" s="35">
        <v>53</v>
      </c>
      <c r="C61" s="78">
        <f t="shared" si="0"/>
        <v>96988.846408815487</v>
      </c>
      <c r="D61" s="78"/>
      <c r="E61" s="35">
        <v>2016</v>
      </c>
      <c r="F61" s="8">
        <v>43668</v>
      </c>
      <c r="G61" s="35" t="s">
        <v>3</v>
      </c>
      <c r="H61" s="79">
        <v>105.64</v>
      </c>
      <c r="I61" s="79"/>
      <c r="J61" s="35">
        <v>31</v>
      </c>
      <c r="K61" s="82">
        <f t="shared" si="4"/>
        <v>2909.6653922644646</v>
      </c>
      <c r="L61" s="83"/>
      <c r="M61" s="6">
        <f>IF(J61="","",(K61/J61)/LOOKUP(RIGHT($D$2,3),定数!$A$6:$A$13,定数!$B$6:$B$13))</f>
        <v>0.93860173944014991</v>
      </c>
      <c r="N61" s="35">
        <v>2016</v>
      </c>
      <c r="O61" s="8">
        <v>43668</v>
      </c>
      <c r="P61" s="79">
        <v>105.95</v>
      </c>
      <c r="Q61" s="79"/>
      <c r="R61" s="80">
        <f>IF(P61="","",T61*M61*LOOKUP(RIGHT($D$2,3),定数!$A$6:$A$13,定数!$B$6:$B$13))</f>
        <v>-2909.6653922644864</v>
      </c>
      <c r="S61" s="80"/>
      <c r="T61" s="81">
        <f t="shared" si="5"/>
        <v>-31.000000000000227</v>
      </c>
      <c r="U61" s="81"/>
      <c r="V61" t="str">
        <f t="shared" si="8"/>
        <v/>
      </c>
      <c r="W61">
        <f t="shared" si="2"/>
        <v>6</v>
      </c>
      <c r="X61" s="41">
        <f t="shared" si="6"/>
        <v>124996.24931863841</v>
      </c>
      <c r="Y61" s="42">
        <f t="shared" si="7"/>
        <v>0.22406594647833722</v>
      </c>
    </row>
    <row r="62" spans="2:25" x14ac:dyDescent="0.15">
      <c r="B62" s="35">
        <v>54</v>
      </c>
      <c r="C62" s="78">
        <f t="shared" si="0"/>
        <v>94079.181016550996</v>
      </c>
      <c r="D62" s="78"/>
      <c r="E62" s="35">
        <v>2016</v>
      </c>
      <c r="F62" s="8">
        <v>43672</v>
      </c>
      <c r="G62" s="35" t="s">
        <v>3</v>
      </c>
      <c r="H62" s="79">
        <v>104.22</v>
      </c>
      <c r="I62" s="79"/>
      <c r="J62" s="35">
        <v>21</v>
      </c>
      <c r="K62" s="82">
        <f t="shared" si="4"/>
        <v>2822.3754304965296</v>
      </c>
      <c r="L62" s="83"/>
      <c r="M62" s="6">
        <f>IF(J62="","",(K62/J62)/LOOKUP(RIGHT($D$2,3),定数!$A$6:$A$13,定数!$B$6:$B$13))</f>
        <v>1.3439883002364428</v>
      </c>
      <c r="N62" s="35">
        <v>2016</v>
      </c>
      <c r="O62" s="8">
        <v>43672</v>
      </c>
      <c r="P62" s="79">
        <v>104.43</v>
      </c>
      <c r="Q62" s="79"/>
      <c r="R62" s="80">
        <f>IF(P62="","",T62*M62*LOOKUP(RIGHT($D$2,3),定数!$A$6:$A$13,定数!$B$6:$B$13))</f>
        <v>-2822.3754304966365</v>
      </c>
      <c r="S62" s="80"/>
      <c r="T62" s="81">
        <f t="shared" si="5"/>
        <v>-21.000000000000796</v>
      </c>
      <c r="U62" s="81"/>
      <c r="V62" t="str">
        <f t="shared" si="8"/>
        <v/>
      </c>
      <c r="W62">
        <f t="shared" si="2"/>
        <v>7</v>
      </c>
      <c r="X62" s="41">
        <f t="shared" si="6"/>
        <v>124996.24931863841</v>
      </c>
      <c r="Y62" s="42">
        <f t="shared" si="7"/>
        <v>0.24734396808398729</v>
      </c>
    </row>
    <row r="63" spans="2:25" x14ac:dyDescent="0.15">
      <c r="B63" s="35">
        <v>55</v>
      </c>
      <c r="C63" s="78">
        <f t="shared" si="0"/>
        <v>91256.805586054354</v>
      </c>
      <c r="D63" s="78"/>
      <c r="E63" s="35">
        <v>2016</v>
      </c>
      <c r="F63" s="8">
        <v>43689</v>
      </c>
      <c r="G63" s="35" t="s">
        <v>4</v>
      </c>
      <c r="H63" s="79">
        <v>102.05</v>
      </c>
      <c r="I63" s="79"/>
      <c r="J63" s="35">
        <v>15</v>
      </c>
      <c r="K63" s="82">
        <f t="shared" si="4"/>
        <v>2737.7041675816304</v>
      </c>
      <c r="L63" s="83"/>
      <c r="M63" s="6">
        <f>IF(J63="","",(K63/J63)/LOOKUP(RIGHT($D$2,3),定数!$A$6:$A$13,定数!$B$6:$B$13))</f>
        <v>1.8251361117210869</v>
      </c>
      <c r="N63" s="35">
        <v>2016</v>
      </c>
      <c r="O63" s="8">
        <v>43689</v>
      </c>
      <c r="P63" s="79">
        <v>101.9</v>
      </c>
      <c r="Q63" s="79"/>
      <c r="R63" s="80">
        <f>IF(P63="","",T63*M63*LOOKUP(RIGHT($D$2,3),定数!$A$6:$A$13,定数!$B$6:$B$13))</f>
        <v>-2737.7041675814748</v>
      </c>
      <c r="S63" s="80"/>
      <c r="T63" s="81">
        <f t="shared" si="5"/>
        <v>-14.999999999999147</v>
      </c>
      <c r="U63" s="81"/>
      <c r="V63" t="str">
        <f t="shared" si="8"/>
        <v/>
      </c>
      <c r="W63">
        <f t="shared" si="2"/>
        <v>8</v>
      </c>
      <c r="X63" s="41">
        <f t="shared" si="6"/>
        <v>124996.24931863841</v>
      </c>
      <c r="Y63" s="42">
        <f t="shared" si="7"/>
        <v>0.26992364904146859</v>
      </c>
    </row>
    <row r="64" spans="2:25" x14ac:dyDescent="0.15">
      <c r="B64" s="35">
        <v>56</v>
      </c>
      <c r="C64" s="78">
        <f t="shared" si="0"/>
        <v>88519.101418472885</v>
      </c>
      <c r="D64" s="78"/>
      <c r="E64" s="35">
        <v>2016</v>
      </c>
      <c r="F64" s="8">
        <v>43699</v>
      </c>
      <c r="G64" s="35" t="s">
        <v>4</v>
      </c>
      <c r="H64" s="79">
        <v>100.79</v>
      </c>
      <c r="I64" s="79"/>
      <c r="J64" s="35">
        <v>17</v>
      </c>
      <c r="K64" s="82">
        <f t="shared" si="4"/>
        <v>2655.5730425541865</v>
      </c>
      <c r="L64" s="83"/>
      <c r="M64" s="6">
        <f>IF(J64="","",(K64/J64)/LOOKUP(RIGHT($D$2,3),定数!$A$6:$A$13,定数!$B$6:$B$13))</f>
        <v>1.5621017897377567</v>
      </c>
      <c r="N64" s="35">
        <v>2016</v>
      </c>
      <c r="O64" s="8">
        <v>43699</v>
      </c>
      <c r="P64" s="79">
        <v>100.62</v>
      </c>
      <c r="Q64" s="79"/>
      <c r="R64" s="80">
        <f>IF(P64="","",T64*M64*LOOKUP(RIGHT($D$2,3),定数!$A$6:$A$13,定数!$B$6:$B$13))</f>
        <v>-2655.5730425542129</v>
      </c>
      <c r="S64" s="80"/>
      <c r="T64" s="81">
        <f t="shared" si="5"/>
        <v>-17.000000000000171</v>
      </c>
      <c r="U64" s="81"/>
      <c r="V64" t="str">
        <f t="shared" si="8"/>
        <v/>
      </c>
      <c r="W64">
        <f t="shared" si="2"/>
        <v>9</v>
      </c>
      <c r="X64" s="41">
        <f t="shared" si="6"/>
        <v>124996.24931863841</v>
      </c>
      <c r="Y64" s="42">
        <f t="shared" si="7"/>
        <v>0.29182593957022318</v>
      </c>
    </row>
    <row r="65" spans="2:25" x14ac:dyDescent="0.15">
      <c r="B65" s="35">
        <v>57</v>
      </c>
      <c r="C65" s="78">
        <f t="shared" si="0"/>
        <v>85863.528375918671</v>
      </c>
      <c r="D65" s="78"/>
      <c r="E65" s="35">
        <v>2016</v>
      </c>
      <c r="F65" s="8">
        <v>43707</v>
      </c>
      <c r="G65" s="35" t="s">
        <v>4</v>
      </c>
      <c r="H65" s="79">
        <v>102.38</v>
      </c>
      <c r="I65" s="79"/>
      <c r="J65" s="35">
        <v>15</v>
      </c>
      <c r="K65" s="82">
        <f t="shared" si="4"/>
        <v>2575.90585127756</v>
      </c>
      <c r="L65" s="83"/>
      <c r="M65" s="6">
        <f>IF(J65="","",(K65/J65)/LOOKUP(RIGHT($D$2,3),定数!$A$6:$A$13,定数!$B$6:$B$13))</f>
        <v>1.7172705675183733</v>
      </c>
      <c r="N65" s="35">
        <v>2016</v>
      </c>
      <c r="O65" s="8">
        <v>43707</v>
      </c>
      <c r="P65" s="79">
        <v>102.64</v>
      </c>
      <c r="Q65" s="79"/>
      <c r="R65" s="80">
        <f>IF(P65="","",T65*M65*LOOKUP(RIGHT($D$2,3),定数!$A$6:$A$13,定数!$B$6:$B$13))</f>
        <v>4464.9034755478579</v>
      </c>
      <c r="S65" s="80"/>
      <c r="T65" s="81">
        <f t="shared" si="5"/>
        <v>26.000000000000512</v>
      </c>
      <c r="U65" s="81"/>
      <c r="V65" t="str">
        <f t="shared" si="8"/>
        <v/>
      </c>
      <c r="W65">
        <f t="shared" si="2"/>
        <v>0</v>
      </c>
      <c r="X65" s="41">
        <f t="shared" si="6"/>
        <v>124996.24931863841</v>
      </c>
      <c r="Y65" s="42">
        <f t="shared" si="7"/>
        <v>0.31307116138311675</v>
      </c>
    </row>
    <row r="66" spans="2:25" x14ac:dyDescent="0.15">
      <c r="B66" s="35">
        <v>58</v>
      </c>
      <c r="C66" s="78">
        <f t="shared" si="0"/>
        <v>90328.431851466536</v>
      </c>
      <c r="D66" s="78"/>
      <c r="E66" s="35">
        <v>2016</v>
      </c>
      <c r="F66" s="8">
        <v>43708</v>
      </c>
      <c r="G66" s="35" t="s">
        <v>4</v>
      </c>
      <c r="H66" s="79">
        <v>103.19</v>
      </c>
      <c r="I66" s="79"/>
      <c r="J66" s="35">
        <v>12</v>
      </c>
      <c r="K66" s="82">
        <f t="shared" si="4"/>
        <v>2709.8529555439959</v>
      </c>
      <c r="L66" s="83"/>
      <c r="M66" s="6">
        <f>IF(J66="","",(K66/J66)/LOOKUP(RIGHT($D$2,3),定数!$A$6:$A$13,定数!$B$6:$B$13))</f>
        <v>2.2582107962866633</v>
      </c>
      <c r="N66" s="35">
        <v>2016</v>
      </c>
      <c r="O66" s="8">
        <v>43708</v>
      </c>
      <c r="P66" s="79">
        <v>103.4</v>
      </c>
      <c r="Q66" s="79"/>
      <c r="R66" s="80">
        <f>IF(P66="","",T66*M66*LOOKUP(RIGHT($D$2,3),定数!$A$6:$A$13,定数!$B$6:$B$13))</f>
        <v>4742.2426722021728</v>
      </c>
      <c r="S66" s="80"/>
      <c r="T66" s="81">
        <f t="shared" si="5"/>
        <v>21.000000000000796</v>
      </c>
      <c r="U66" s="81"/>
      <c r="V66" t="str">
        <f t="shared" si="8"/>
        <v/>
      </c>
      <c r="W66">
        <f t="shared" si="2"/>
        <v>0</v>
      </c>
      <c r="X66" s="41">
        <f t="shared" si="6"/>
        <v>124996.24931863841</v>
      </c>
      <c r="Y66" s="42">
        <f t="shared" si="7"/>
        <v>0.27735086177503798</v>
      </c>
    </row>
    <row r="67" spans="2:25" x14ac:dyDescent="0.15">
      <c r="B67" s="35">
        <v>59</v>
      </c>
      <c r="C67" s="78">
        <f t="shared" si="0"/>
        <v>95070.674523668713</v>
      </c>
      <c r="D67" s="78"/>
      <c r="E67" s="35">
        <v>2016</v>
      </c>
      <c r="F67" s="8">
        <v>43709</v>
      </c>
      <c r="G67" s="35" t="s">
        <v>3</v>
      </c>
      <c r="H67" s="79">
        <v>103.23</v>
      </c>
      <c r="I67" s="79"/>
      <c r="J67" s="35">
        <v>9</v>
      </c>
      <c r="K67" s="82">
        <f t="shared" si="4"/>
        <v>2852.1202357100615</v>
      </c>
      <c r="L67" s="83"/>
      <c r="M67" s="6">
        <f>IF(J67="","",(K67/J67)/LOOKUP(RIGHT($D$2,3),定数!$A$6:$A$13,定数!$B$6:$B$13))</f>
        <v>3.1690224841222903</v>
      </c>
      <c r="N67" s="35">
        <v>2016</v>
      </c>
      <c r="O67" s="8">
        <v>43709</v>
      </c>
      <c r="P67" s="79">
        <v>103.32</v>
      </c>
      <c r="Q67" s="79"/>
      <c r="R67" s="80">
        <f>IF(P67="","",T67*M67*LOOKUP(RIGHT($D$2,3),定数!$A$6:$A$13,定数!$B$6:$B$13))</f>
        <v>-2852.1202357097186</v>
      </c>
      <c r="S67" s="80"/>
      <c r="T67" s="81">
        <f t="shared" si="5"/>
        <v>-8.99999999999892</v>
      </c>
      <c r="U67" s="81"/>
      <c r="V67" t="str">
        <f t="shared" si="8"/>
        <v/>
      </c>
      <c r="W67">
        <f t="shared" si="2"/>
        <v>1</v>
      </c>
      <c r="X67" s="41">
        <f t="shared" si="6"/>
        <v>124996.24931863841</v>
      </c>
      <c r="Y67" s="42">
        <f t="shared" si="7"/>
        <v>0.2394117820182261</v>
      </c>
    </row>
    <row r="68" spans="2:25" x14ac:dyDescent="0.15">
      <c r="B68" s="35">
        <v>60</v>
      </c>
      <c r="C68" s="78">
        <f t="shared" si="0"/>
        <v>92218.554287958992</v>
      </c>
      <c r="D68" s="78"/>
      <c r="E68" s="35">
        <v>2016</v>
      </c>
      <c r="F68" s="8">
        <v>43710</v>
      </c>
      <c r="G68" s="35" t="s">
        <v>4</v>
      </c>
      <c r="H68" s="79">
        <v>103.55</v>
      </c>
      <c r="I68" s="79"/>
      <c r="J68" s="35">
        <v>77</v>
      </c>
      <c r="K68" s="82">
        <f t="shared" si="4"/>
        <v>2766.5566286387698</v>
      </c>
      <c r="L68" s="83"/>
      <c r="M68" s="6">
        <f>IF(J68="","",(K68/J68)/LOOKUP(RIGHT($D$2,3),定数!$A$6:$A$13,定数!$B$6:$B$13))</f>
        <v>0.35929306865438571</v>
      </c>
      <c r="N68" s="35">
        <v>2016</v>
      </c>
      <c r="O68" s="8">
        <v>43714</v>
      </c>
      <c r="P68" s="79">
        <v>102.78</v>
      </c>
      <c r="Q68" s="79"/>
      <c r="R68" s="80">
        <f>IF(P68="","",T68*M68*LOOKUP(RIGHT($D$2,3),定数!$A$6:$A$13,定数!$B$6:$B$13))</f>
        <v>-2766.5566286387557</v>
      </c>
      <c r="S68" s="80"/>
      <c r="T68" s="81">
        <f t="shared" si="5"/>
        <v>-76.999999999999602</v>
      </c>
      <c r="U68" s="81"/>
      <c r="V68" t="str">
        <f t="shared" si="8"/>
        <v/>
      </c>
      <c r="W68">
        <f t="shared" si="2"/>
        <v>2</v>
      </c>
      <c r="X68" s="41">
        <f t="shared" si="6"/>
        <v>124996.24931863841</v>
      </c>
      <c r="Y68" s="42">
        <f t="shared" si="7"/>
        <v>0.2622294285576765</v>
      </c>
    </row>
    <row r="69" spans="2:25" x14ac:dyDescent="0.15">
      <c r="B69" s="35">
        <v>61</v>
      </c>
      <c r="C69" s="78">
        <f t="shared" si="0"/>
        <v>89451.99765932023</v>
      </c>
      <c r="D69" s="78"/>
      <c r="E69" s="35">
        <v>2016</v>
      </c>
      <c r="F69" s="8">
        <v>43716</v>
      </c>
      <c r="G69" s="35" t="s">
        <v>4</v>
      </c>
      <c r="H69" s="79">
        <v>101.73</v>
      </c>
      <c r="I69" s="79"/>
      <c r="J69" s="35">
        <v>10</v>
      </c>
      <c r="K69" s="82">
        <f t="shared" si="4"/>
        <v>2683.5599297796066</v>
      </c>
      <c r="L69" s="83"/>
      <c r="M69" s="6">
        <f>IF(J69="","",(K69/J69)/LOOKUP(RIGHT($D$2,3),定数!$A$6:$A$13,定数!$B$6:$B$13))</f>
        <v>2.6835599297796069</v>
      </c>
      <c r="N69" s="35">
        <v>2016</v>
      </c>
      <c r="O69" s="8">
        <v>43716</v>
      </c>
      <c r="P69" s="79">
        <v>101.88</v>
      </c>
      <c r="Q69" s="79"/>
      <c r="R69" s="80">
        <f>IF(P69="","",T69*M69*LOOKUP(RIGHT($D$2,3),定数!$A$6:$A$13,定数!$B$6:$B$13))</f>
        <v>4025.3398946691818</v>
      </c>
      <c r="S69" s="80"/>
      <c r="T69" s="81">
        <f t="shared" si="5"/>
        <v>14.999999999999147</v>
      </c>
      <c r="U69" s="81"/>
      <c r="V69" t="str">
        <f t="shared" si="8"/>
        <v/>
      </c>
      <c r="W69">
        <f t="shared" si="2"/>
        <v>0</v>
      </c>
      <c r="X69" s="41">
        <f t="shared" si="6"/>
        <v>124996.24931863841</v>
      </c>
      <c r="Y69" s="42">
        <f t="shared" si="7"/>
        <v>0.28436254570094621</v>
      </c>
    </row>
    <row r="70" spans="2:25" x14ac:dyDescent="0.15">
      <c r="B70" s="35">
        <v>62</v>
      </c>
      <c r="C70" s="78">
        <f t="shared" si="0"/>
        <v>93477.337553989419</v>
      </c>
      <c r="D70" s="78"/>
      <c r="E70" s="35">
        <v>2016</v>
      </c>
      <c r="F70" s="8">
        <v>43717</v>
      </c>
      <c r="G70" s="35" t="s">
        <v>4</v>
      </c>
      <c r="H70" s="79">
        <v>102.22</v>
      </c>
      <c r="I70" s="79"/>
      <c r="J70" s="35">
        <v>22</v>
      </c>
      <c r="K70" s="82">
        <f t="shared" si="4"/>
        <v>2804.3201266196825</v>
      </c>
      <c r="L70" s="83"/>
      <c r="M70" s="6">
        <f>IF(J70="","",(K70/J70)/LOOKUP(RIGHT($D$2,3),定数!$A$6:$A$13,定数!$B$6:$B$13))</f>
        <v>1.2746909666453101</v>
      </c>
      <c r="N70" s="35">
        <v>2016</v>
      </c>
      <c r="O70" s="8">
        <v>43717</v>
      </c>
      <c r="P70" s="79">
        <v>102.59</v>
      </c>
      <c r="Q70" s="79"/>
      <c r="R70" s="80">
        <f>IF(P70="","",T70*M70*LOOKUP(RIGHT($D$2,3),定数!$A$6:$A$13,定数!$B$6:$B$13))</f>
        <v>4716.3565765877056</v>
      </c>
      <c r="S70" s="80"/>
      <c r="T70" s="81">
        <f t="shared" si="5"/>
        <v>37.000000000000455</v>
      </c>
      <c r="U70" s="81"/>
      <c r="V70" t="str">
        <f t="shared" si="8"/>
        <v/>
      </c>
      <c r="W70">
        <f t="shared" si="2"/>
        <v>0</v>
      </c>
      <c r="X70" s="41">
        <f t="shared" si="6"/>
        <v>124996.24931863841</v>
      </c>
      <c r="Y70" s="42">
        <f t="shared" si="7"/>
        <v>0.25215886025749057</v>
      </c>
    </row>
    <row r="71" spans="2:25" x14ac:dyDescent="0.15">
      <c r="B71" s="35">
        <v>63</v>
      </c>
      <c r="C71" s="78">
        <f t="shared" si="0"/>
        <v>98193.694130577118</v>
      </c>
      <c r="D71" s="78"/>
      <c r="E71" s="35">
        <v>2016</v>
      </c>
      <c r="F71" s="8">
        <v>43720</v>
      </c>
      <c r="G71" s="35" t="s">
        <v>3</v>
      </c>
      <c r="H71" s="79">
        <v>102.41</v>
      </c>
      <c r="I71" s="79"/>
      <c r="J71" s="35">
        <v>19</v>
      </c>
      <c r="K71" s="82">
        <f t="shared" si="4"/>
        <v>2945.8108239173134</v>
      </c>
      <c r="L71" s="83"/>
      <c r="M71" s="6">
        <f>IF(J71="","",(K71/J71)/LOOKUP(RIGHT($D$2,3),定数!$A$6:$A$13,定数!$B$6:$B$13))</f>
        <v>1.5504267494301649</v>
      </c>
      <c r="N71" s="35">
        <v>2016</v>
      </c>
      <c r="O71" s="8">
        <v>43720</v>
      </c>
      <c r="P71" s="79">
        <v>102.07</v>
      </c>
      <c r="Q71" s="79"/>
      <c r="R71" s="80">
        <f>IF(P71="","",T71*M71*LOOKUP(RIGHT($D$2,3),定数!$A$6:$A$13,定数!$B$6:$B$13))</f>
        <v>5271.450948062613</v>
      </c>
      <c r="S71" s="80"/>
      <c r="T71" s="81">
        <f t="shared" si="5"/>
        <v>34.000000000000341</v>
      </c>
      <c r="U71" s="81"/>
      <c r="V71" t="str">
        <f t="shared" si="8"/>
        <v/>
      </c>
      <c r="W71">
        <f t="shared" si="2"/>
        <v>0</v>
      </c>
      <c r="X71" s="41">
        <f t="shared" si="6"/>
        <v>124996.24931863841</v>
      </c>
      <c r="Y71" s="42">
        <f t="shared" si="7"/>
        <v>0.21442687547957262</v>
      </c>
    </row>
    <row r="72" spans="2:25" x14ac:dyDescent="0.15">
      <c r="B72" s="35">
        <v>64</v>
      </c>
      <c r="C72" s="78">
        <f t="shared" si="0"/>
        <v>103465.14507863973</v>
      </c>
      <c r="D72" s="78"/>
      <c r="E72" s="35">
        <v>2016</v>
      </c>
      <c r="F72" s="8">
        <v>43722</v>
      </c>
      <c r="G72" s="35" t="s">
        <v>4</v>
      </c>
      <c r="H72" s="79">
        <v>102.57</v>
      </c>
      <c r="I72" s="79"/>
      <c r="J72" s="35">
        <v>16</v>
      </c>
      <c r="K72" s="82">
        <f t="shared" si="4"/>
        <v>3103.9543523591919</v>
      </c>
      <c r="L72" s="83"/>
      <c r="M72" s="6">
        <f>IF(J72="","",(K72/J72)/LOOKUP(RIGHT($D$2,3),定数!$A$6:$A$13,定数!$B$6:$B$13))</f>
        <v>1.939971470224495</v>
      </c>
      <c r="N72" s="35">
        <v>2016</v>
      </c>
      <c r="O72" s="8">
        <v>43722</v>
      </c>
      <c r="P72" s="79">
        <v>102.88</v>
      </c>
      <c r="Q72" s="79"/>
      <c r="R72" s="80">
        <f>IF(P72="","",T72*M72*LOOKUP(RIGHT($D$2,3),定数!$A$6:$A$13,定数!$B$6:$B$13))</f>
        <v>6013.9115576959784</v>
      </c>
      <c r="S72" s="80"/>
      <c r="T72" s="81">
        <f t="shared" si="5"/>
        <v>31.000000000000227</v>
      </c>
      <c r="U72" s="81"/>
      <c r="V72" t="str">
        <f t="shared" si="8"/>
        <v/>
      </c>
      <c r="W72">
        <f t="shared" si="2"/>
        <v>0</v>
      </c>
      <c r="X72" s="41">
        <f t="shared" si="6"/>
        <v>124996.24931863841</v>
      </c>
      <c r="Y72" s="42">
        <f t="shared" si="7"/>
        <v>0.17225400247900191</v>
      </c>
    </row>
    <row r="73" spans="2:25" x14ac:dyDescent="0.15">
      <c r="B73" s="35">
        <v>65</v>
      </c>
      <c r="C73" s="78">
        <f t="shared" si="0"/>
        <v>109479.05663633571</v>
      </c>
      <c r="D73" s="78"/>
      <c r="E73" s="35">
        <v>2016</v>
      </c>
      <c r="F73" s="8">
        <v>43723</v>
      </c>
      <c r="G73" s="35" t="s">
        <v>4</v>
      </c>
      <c r="H73" s="79">
        <v>102.49</v>
      </c>
      <c r="I73" s="79"/>
      <c r="J73" s="35">
        <v>58</v>
      </c>
      <c r="K73" s="82">
        <f t="shared" si="4"/>
        <v>3284.3716990900712</v>
      </c>
      <c r="L73" s="83"/>
      <c r="M73" s="6">
        <f>IF(J73="","",(K73/J73)/LOOKUP(RIGHT($D$2,3),定数!$A$6:$A$13,定数!$B$6:$B$13))</f>
        <v>0.56627098260173636</v>
      </c>
      <c r="N73" s="35">
        <v>2016</v>
      </c>
      <c r="O73" s="8">
        <v>43724</v>
      </c>
      <c r="P73" s="79">
        <v>101.91</v>
      </c>
      <c r="Q73" s="79"/>
      <c r="R73" s="80">
        <f>IF(P73="","",T73*M73*LOOKUP(RIGHT($D$2,3),定数!$A$6:$A$13,定数!$B$6:$B$13))</f>
        <v>-3284.3716990900612</v>
      </c>
      <c r="S73" s="80"/>
      <c r="T73" s="81">
        <f t="shared" si="5"/>
        <v>-57.999999999999829</v>
      </c>
      <c r="U73" s="81"/>
      <c r="V73" t="str">
        <f t="shared" si="8"/>
        <v/>
      </c>
      <c r="W73">
        <f t="shared" si="2"/>
        <v>1</v>
      </c>
      <c r="X73" s="41">
        <f t="shared" si="6"/>
        <v>124996.24931863841</v>
      </c>
      <c r="Y73" s="42">
        <f t="shared" si="7"/>
        <v>0.12414126637309353</v>
      </c>
    </row>
    <row r="74" spans="2:25" x14ac:dyDescent="0.15">
      <c r="B74" s="35">
        <v>66</v>
      </c>
      <c r="C74" s="78">
        <f t="shared" ref="C74:C108" si="9">IF(R73="","",C73+R73)</f>
        <v>106194.68493724565</v>
      </c>
      <c r="D74" s="78"/>
      <c r="E74" s="35">
        <v>2016</v>
      </c>
      <c r="F74" s="8">
        <v>43734</v>
      </c>
      <c r="G74" s="35" t="s">
        <v>3</v>
      </c>
      <c r="H74" s="79">
        <v>100.79</v>
      </c>
      <c r="I74" s="79"/>
      <c r="J74" s="35">
        <v>15</v>
      </c>
      <c r="K74" s="82">
        <f t="shared" si="4"/>
        <v>3185.8405481173695</v>
      </c>
      <c r="L74" s="83"/>
      <c r="M74" s="6">
        <f>IF(J74="","",(K74/J74)/LOOKUP(RIGHT($D$2,3),定数!$A$6:$A$13,定数!$B$6:$B$13))</f>
        <v>2.1238936987449133</v>
      </c>
      <c r="N74" s="35">
        <v>2016</v>
      </c>
      <c r="O74" s="8">
        <v>43734</v>
      </c>
      <c r="P74" s="79">
        <v>100.52</v>
      </c>
      <c r="Q74" s="79"/>
      <c r="R74" s="80">
        <f>IF(P74="","",T74*M74*LOOKUP(RIGHT($D$2,3),定数!$A$6:$A$13,定数!$B$6:$B$13))</f>
        <v>5734.512986611483</v>
      </c>
      <c r="S74" s="80"/>
      <c r="T74" s="81">
        <f t="shared" si="5"/>
        <v>27.000000000001023</v>
      </c>
      <c r="U74" s="81"/>
      <c r="V74" t="str">
        <f t="shared" si="8"/>
        <v/>
      </c>
      <c r="W74">
        <f t="shared" si="8"/>
        <v>0</v>
      </c>
      <c r="X74" s="41">
        <f t="shared" si="6"/>
        <v>124996.24931863841</v>
      </c>
      <c r="Y74" s="42">
        <f t="shared" si="7"/>
        <v>0.15041702838190063</v>
      </c>
    </row>
    <row r="75" spans="2:25" x14ac:dyDescent="0.15">
      <c r="B75" s="35">
        <v>67</v>
      </c>
      <c r="C75" s="78">
        <f t="shared" si="9"/>
        <v>111929.19792385714</v>
      </c>
      <c r="D75" s="78"/>
      <c r="E75" s="35">
        <v>2016</v>
      </c>
      <c r="F75" s="8">
        <v>43743</v>
      </c>
      <c r="G75" s="35" t="s">
        <v>4</v>
      </c>
      <c r="H75" s="79">
        <v>102.91</v>
      </c>
      <c r="I75" s="79"/>
      <c r="J75" s="35">
        <v>13</v>
      </c>
      <c r="K75" s="82">
        <f t="shared" ref="K75:K108" si="10">IF(J75="","",C75*0.03)</f>
        <v>3357.8759377157139</v>
      </c>
      <c r="L75" s="83"/>
      <c r="M75" s="6">
        <f>IF(J75="","",(K75/J75)/LOOKUP(RIGHT($D$2,3),定数!$A$6:$A$13,定数!$B$6:$B$13))</f>
        <v>2.5829814905505493</v>
      </c>
      <c r="N75" s="35">
        <v>2016</v>
      </c>
      <c r="O75" s="8">
        <v>43743</v>
      </c>
      <c r="P75" s="79">
        <v>102.78</v>
      </c>
      <c r="Q75" s="79"/>
      <c r="R75" s="80">
        <f>IF(P75="","",T75*M75*LOOKUP(RIGHT($D$2,3),定数!$A$6:$A$13,定数!$B$6:$B$13))</f>
        <v>-3357.875937715597</v>
      </c>
      <c r="S75" s="80"/>
      <c r="T75" s="81">
        <f t="shared" si="5"/>
        <v>-12.999999999999545</v>
      </c>
      <c r="U75" s="81"/>
      <c r="V75" t="str">
        <f t="shared" ref="V75:W90" si="11">IF(S75&lt;&gt;"",IF(S75&lt;0,1+V74,0),"")</f>
        <v/>
      </c>
      <c r="W75">
        <f t="shared" si="11"/>
        <v>1</v>
      </c>
      <c r="X75" s="41">
        <f t="shared" si="6"/>
        <v>124996.24931863841</v>
      </c>
      <c r="Y75" s="42">
        <f t="shared" si="7"/>
        <v>0.10453954791452147</v>
      </c>
    </row>
    <row r="76" spans="2:25" x14ac:dyDescent="0.15">
      <c r="B76" s="35">
        <v>68</v>
      </c>
      <c r="C76" s="78">
        <f t="shared" si="9"/>
        <v>108571.32198614154</v>
      </c>
      <c r="D76" s="78"/>
      <c r="E76" s="35">
        <v>2016</v>
      </c>
      <c r="F76" s="8">
        <v>43743</v>
      </c>
      <c r="G76" s="35" t="s">
        <v>4</v>
      </c>
      <c r="H76" s="79">
        <v>103.16</v>
      </c>
      <c r="I76" s="79"/>
      <c r="J76" s="35">
        <v>32</v>
      </c>
      <c r="K76" s="82">
        <f t="shared" si="10"/>
        <v>3257.1396595842461</v>
      </c>
      <c r="L76" s="83"/>
      <c r="M76" s="6">
        <f>IF(J76="","",(K76/J76)/LOOKUP(RIGHT($D$2,3),定数!$A$6:$A$13,定数!$B$6:$B$13))</f>
        <v>1.0178561436200768</v>
      </c>
      <c r="N76" s="35">
        <v>2016</v>
      </c>
      <c r="O76" s="8">
        <v>43744</v>
      </c>
      <c r="P76" s="79">
        <v>103.64</v>
      </c>
      <c r="Q76" s="79"/>
      <c r="R76" s="80">
        <f>IF(P76="","",T76*M76*LOOKUP(RIGHT($D$2,3),定数!$A$6:$A$13,定数!$B$6:$B$13))</f>
        <v>4885.7094893764088</v>
      </c>
      <c r="S76" s="80"/>
      <c r="T76" s="81">
        <f t="shared" ref="T76:T108" si="12">IF(P76="","",IF(G76="買",(P76-H76),(H76-P76))*IF(RIGHT($D$2,3)="JPY",100,10000))</f>
        <v>48.000000000000398</v>
      </c>
      <c r="U76" s="81"/>
      <c r="V76" t="str">
        <f t="shared" si="11"/>
        <v/>
      </c>
      <c r="W76">
        <f t="shared" si="11"/>
        <v>0</v>
      </c>
      <c r="X76" s="41">
        <f t="shared" ref="X76:X108" si="13">IF(C76&lt;&gt;"",MAX(X75,C76),"")</f>
        <v>124996.24931863841</v>
      </c>
      <c r="Y76" s="42">
        <f t="shared" ref="Y76:Y108" si="14">IF(X76&lt;&gt;"",1-(C76/X76),"")</f>
        <v>0.13140336147708487</v>
      </c>
    </row>
    <row r="77" spans="2:25" x14ac:dyDescent="0.15">
      <c r="B77" s="35">
        <v>69</v>
      </c>
      <c r="C77" s="78">
        <f t="shared" si="9"/>
        <v>113457.03147551796</v>
      </c>
      <c r="D77" s="78"/>
      <c r="E77" s="35">
        <v>2016</v>
      </c>
      <c r="F77" s="8">
        <v>43744</v>
      </c>
      <c r="G77" s="35" t="s">
        <v>4</v>
      </c>
      <c r="H77" s="79">
        <v>103.61</v>
      </c>
      <c r="I77" s="79"/>
      <c r="J77" s="35">
        <v>17</v>
      </c>
      <c r="K77" s="82">
        <f t="shared" si="10"/>
        <v>3403.7109442655387</v>
      </c>
      <c r="L77" s="83"/>
      <c r="M77" s="6">
        <f>IF(J77="","",(K77/J77)/LOOKUP(RIGHT($D$2,3),定数!$A$6:$A$13,定数!$B$6:$B$13))</f>
        <v>2.0021829083914935</v>
      </c>
      <c r="N77" s="35">
        <v>2016</v>
      </c>
      <c r="O77" s="8">
        <v>43744</v>
      </c>
      <c r="P77" s="79">
        <v>103.92</v>
      </c>
      <c r="Q77" s="79"/>
      <c r="R77" s="80">
        <f>IF(P77="","",T77*M77*LOOKUP(RIGHT($D$2,3),定数!$A$6:$A$13,定数!$B$6:$B$13))</f>
        <v>6206.7670160136759</v>
      </c>
      <c r="S77" s="80"/>
      <c r="T77" s="81">
        <f t="shared" si="12"/>
        <v>31.000000000000227</v>
      </c>
      <c r="U77" s="81"/>
      <c r="V77" t="str">
        <f t="shared" si="11"/>
        <v/>
      </c>
      <c r="W77">
        <f t="shared" si="11"/>
        <v>0</v>
      </c>
      <c r="X77" s="41">
        <f t="shared" si="13"/>
        <v>124996.24931863841</v>
      </c>
      <c r="Y77" s="42">
        <f t="shared" si="14"/>
        <v>9.2316512743553347E-2</v>
      </c>
    </row>
    <row r="78" spans="2:25" x14ac:dyDescent="0.15">
      <c r="B78" s="35">
        <v>70</v>
      </c>
      <c r="C78" s="78">
        <f t="shared" si="9"/>
        <v>119663.79849153163</v>
      </c>
      <c r="D78" s="78"/>
      <c r="E78" s="35">
        <v>2016</v>
      </c>
      <c r="F78" s="8">
        <v>43749</v>
      </c>
      <c r="G78" s="35" t="s">
        <v>4</v>
      </c>
      <c r="H78" s="79">
        <v>103.96</v>
      </c>
      <c r="I78" s="79"/>
      <c r="J78" s="35">
        <v>31</v>
      </c>
      <c r="K78" s="82">
        <f t="shared" si="10"/>
        <v>3589.913954745949</v>
      </c>
      <c r="L78" s="83"/>
      <c r="M78" s="6">
        <f>IF(J78="","",(K78/J78)/LOOKUP(RIGHT($D$2,3),定数!$A$6:$A$13,定数!$B$6:$B$13))</f>
        <v>1.1580367595954675</v>
      </c>
      <c r="N78" s="35">
        <v>2016</v>
      </c>
      <c r="O78" s="8">
        <v>43749</v>
      </c>
      <c r="P78" s="79">
        <v>103.65</v>
      </c>
      <c r="Q78" s="79"/>
      <c r="R78" s="80">
        <f>IF(P78="","",T78*M78*LOOKUP(RIGHT($D$2,3),定数!$A$6:$A$13,定数!$B$6:$B$13))</f>
        <v>-3589.9139547458112</v>
      </c>
      <c r="S78" s="80"/>
      <c r="T78" s="81">
        <f t="shared" si="12"/>
        <v>-30.999999999998806</v>
      </c>
      <c r="U78" s="81"/>
      <c r="V78" t="str">
        <f t="shared" si="11"/>
        <v/>
      </c>
      <c r="W78">
        <f t="shared" si="11"/>
        <v>1</v>
      </c>
      <c r="X78" s="41">
        <f t="shared" si="13"/>
        <v>124996.24931863841</v>
      </c>
      <c r="Y78" s="42">
        <f t="shared" si="14"/>
        <v>4.2660886675994436E-2</v>
      </c>
    </row>
    <row r="79" spans="2:25" x14ac:dyDescent="0.15">
      <c r="B79" s="35">
        <v>71</v>
      </c>
      <c r="C79" s="78">
        <f t="shared" si="9"/>
        <v>116073.88453678582</v>
      </c>
      <c r="D79" s="78"/>
      <c r="E79" s="35">
        <v>2016</v>
      </c>
      <c r="F79" s="8">
        <v>43750</v>
      </c>
      <c r="G79" s="35" t="s">
        <v>4</v>
      </c>
      <c r="H79" s="79">
        <v>103.63</v>
      </c>
      <c r="I79" s="79"/>
      <c r="J79" s="35">
        <v>11</v>
      </c>
      <c r="K79" s="82">
        <f t="shared" si="10"/>
        <v>3482.2165361035745</v>
      </c>
      <c r="L79" s="83"/>
      <c r="M79" s="6">
        <f>IF(J79="","",(K79/J79)/LOOKUP(RIGHT($D$2,3),定数!$A$6:$A$13,定数!$B$6:$B$13))</f>
        <v>3.165651396457795</v>
      </c>
      <c r="N79" s="35">
        <v>2016</v>
      </c>
      <c r="O79" s="8">
        <v>43750</v>
      </c>
      <c r="P79" s="79">
        <v>103.8</v>
      </c>
      <c r="Q79" s="79"/>
      <c r="R79" s="80">
        <f>IF(P79="","",T79*M79*LOOKUP(RIGHT($D$2,3),定数!$A$6:$A$13,定数!$B$6:$B$13))</f>
        <v>5381.607373978306</v>
      </c>
      <c r="S79" s="80"/>
      <c r="T79" s="81">
        <f t="shared" si="12"/>
        <v>17.000000000000171</v>
      </c>
      <c r="U79" s="81"/>
      <c r="V79" t="str">
        <f t="shared" si="11"/>
        <v/>
      </c>
      <c r="W79">
        <f t="shared" si="11"/>
        <v>0</v>
      </c>
      <c r="X79" s="41">
        <f t="shared" si="13"/>
        <v>124996.24931863841</v>
      </c>
      <c r="Y79" s="42">
        <f t="shared" si="14"/>
        <v>7.1381060075713543E-2</v>
      </c>
    </row>
    <row r="80" spans="2:25" x14ac:dyDescent="0.15">
      <c r="B80" s="35">
        <v>72</v>
      </c>
      <c r="C80" s="78">
        <f t="shared" si="9"/>
        <v>121455.49191076412</v>
      </c>
      <c r="D80" s="78"/>
      <c r="E80" s="35">
        <v>2016</v>
      </c>
      <c r="F80" s="8">
        <v>43755</v>
      </c>
      <c r="G80" s="35" t="s">
        <v>3</v>
      </c>
      <c r="H80" s="79">
        <v>104.12</v>
      </c>
      <c r="I80" s="79"/>
      <c r="J80" s="35">
        <v>17</v>
      </c>
      <c r="K80" s="82">
        <f t="shared" si="10"/>
        <v>3643.6647573229234</v>
      </c>
      <c r="L80" s="83"/>
      <c r="M80" s="6">
        <f>IF(J80="","",(K80/J80)/LOOKUP(RIGHT($D$2,3),定数!$A$6:$A$13,定数!$B$6:$B$13))</f>
        <v>2.1433322101899548</v>
      </c>
      <c r="N80" s="35">
        <v>2016</v>
      </c>
      <c r="O80" s="8">
        <v>43756</v>
      </c>
      <c r="P80" s="79">
        <v>103.79</v>
      </c>
      <c r="Q80" s="79"/>
      <c r="R80" s="80">
        <f>IF(P80="","",T80*M80*LOOKUP(RIGHT($D$2,3),定数!$A$6:$A$13,定数!$B$6:$B$13))</f>
        <v>7072.9962936268139</v>
      </c>
      <c r="S80" s="80"/>
      <c r="T80" s="81">
        <f t="shared" si="12"/>
        <v>32.999999999999829</v>
      </c>
      <c r="U80" s="81"/>
      <c r="V80" t="str">
        <f t="shared" si="11"/>
        <v/>
      </c>
      <c r="W80">
        <f t="shared" si="11"/>
        <v>0</v>
      </c>
      <c r="X80" s="41">
        <f t="shared" si="13"/>
        <v>124996.24931863841</v>
      </c>
      <c r="Y80" s="42">
        <f t="shared" si="14"/>
        <v>2.8326909224678065E-2</v>
      </c>
    </row>
    <row r="81" spans="2:25" x14ac:dyDescent="0.15">
      <c r="B81" s="35">
        <v>73</v>
      </c>
      <c r="C81" s="78">
        <f t="shared" si="9"/>
        <v>128528.48820439093</v>
      </c>
      <c r="D81" s="78"/>
      <c r="E81" s="35">
        <v>2016</v>
      </c>
      <c r="F81" s="8">
        <v>43756</v>
      </c>
      <c r="G81" s="35" t="s">
        <v>3</v>
      </c>
      <c r="H81" s="79">
        <v>103.8</v>
      </c>
      <c r="I81" s="79"/>
      <c r="J81" s="35">
        <v>10</v>
      </c>
      <c r="K81" s="82">
        <f t="shared" si="10"/>
        <v>3855.8546461317278</v>
      </c>
      <c r="L81" s="83"/>
      <c r="M81" s="6">
        <f>IF(J81="","",(K81/J81)/LOOKUP(RIGHT($D$2,3),定数!$A$6:$A$13,定数!$B$6:$B$13))</f>
        <v>3.855854646131728</v>
      </c>
      <c r="N81" s="35">
        <v>2016</v>
      </c>
      <c r="O81" s="8">
        <v>43756</v>
      </c>
      <c r="P81" s="79">
        <v>103.9</v>
      </c>
      <c r="Q81" s="79"/>
      <c r="R81" s="80">
        <f>IF(P81="","",T81*M81*LOOKUP(RIGHT($D$2,3),定数!$A$6:$A$13,定数!$B$6:$B$13))</f>
        <v>-3855.8546461320566</v>
      </c>
      <c r="S81" s="80"/>
      <c r="T81" s="81">
        <f t="shared" si="12"/>
        <v>-10.000000000000853</v>
      </c>
      <c r="U81" s="81"/>
      <c r="V81" t="str">
        <f t="shared" si="11"/>
        <v/>
      </c>
      <c r="W81">
        <f t="shared" si="11"/>
        <v>1</v>
      </c>
      <c r="X81" s="41">
        <f t="shared" si="13"/>
        <v>128528.48820439093</v>
      </c>
      <c r="Y81" s="42">
        <f t="shared" si="14"/>
        <v>0</v>
      </c>
    </row>
    <row r="82" spans="2:25" x14ac:dyDescent="0.15">
      <c r="B82" s="35">
        <v>74</v>
      </c>
      <c r="C82" s="78">
        <f t="shared" si="9"/>
        <v>124672.63355825888</v>
      </c>
      <c r="D82" s="78"/>
      <c r="E82" s="35">
        <v>2016</v>
      </c>
      <c r="F82" s="8">
        <v>43757</v>
      </c>
      <c r="G82" s="35" t="s">
        <v>3</v>
      </c>
      <c r="H82" s="79">
        <v>103.75</v>
      </c>
      <c r="I82" s="79"/>
      <c r="J82" s="35">
        <v>10</v>
      </c>
      <c r="K82" s="82">
        <f t="shared" si="10"/>
        <v>3740.1790067477664</v>
      </c>
      <c r="L82" s="83"/>
      <c r="M82" s="6">
        <f>IF(J82="","",(K82/J82)/LOOKUP(RIGHT($D$2,3),定数!$A$6:$A$13,定数!$B$6:$B$13))</f>
        <v>3.7401790067477663</v>
      </c>
      <c r="N82" s="35">
        <v>2016</v>
      </c>
      <c r="O82" s="8">
        <v>43757</v>
      </c>
      <c r="P82" s="79">
        <v>103.58</v>
      </c>
      <c r="Q82" s="79"/>
      <c r="R82" s="80">
        <f>IF(P82="","",T82*M82*LOOKUP(RIGHT($D$2,3),定数!$A$6:$A$13,定数!$B$6:$B$13))</f>
        <v>6358.3043114712664</v>
      </c>
      <c r="S82" s="80"/>
      <c r="T82" s="81">
        <f t="shared" si="12"/>
        <v>17.000000000000171</v>
      </c>
      <c r="U82" s="81"/>
      <c r="V82" t="str">
        <f t="shared" si="11"/>
        <v/>
      </c>
      <c r="W82">
        <f t="shared" si="11"/>
        <v>0</v>
      </c>
      <c r="X82" s="41">
        <f t="shared" si="13"/>
        <v>128528.48820439093</v>
      </c>
      <c r="Y82" s="42">
        <f t="shared" si="14"/>
        <v>3.0000000000002469E-2</v>
      </c>
    </row>
    <row r="83" spans="2:25" x14ac:dyDescent="0.15">
      <c r="B83" s="35">
        <v>75</v>
      </c>
      <c r="C83" s="78">
        <f t="shared" si="9"/>
        <v>131030.93786973014</v>
      </c>
      <c r="D83" s="78"/>
      <c r="E83" s="35">
        <v>2016</v>
      </c>
      <c r="F83" s="8">
        <v>43758</v>
      </c>
      <c r="G83" s="35" t="s">
        <v>4</v>
      </c>
      <c r="H83" s="79">
        <v>103.84</v>
      </c>
      <c r="I83" s="79"/>
      <c r="J83" s="35">
        <v>28</v>
      </c>
      <c r="K83" s="82">
        <f t="shared" si="10"/>
        <v>3930.928136091904</v>
      </c>
      <c r="L83" s="83"/>
      <c r="M83" s="6">
        <f>IF(J83="","",(K83/J83)/LOOKUP(RIGHT($D$2,3),定数!$A$6:$A$13,定数!$B$6:$B$13))</f>
        <v>1.4039029057471086</v>
      </c>
      <c r="N83" s="35">
        <v>2016</v>
      </c>
      <c r="O83" s="8">
        <v>43759</v>
      </c>
      <c r="P83" s="79">
        <v>103.56</v>
      </c>
      <c r="Q83" s="79"/>
      <c r="R83" s="80">
        <f>IF(P83="","",T83*M83*LOOKUP(RIGHT($D$2,3),定数!$A$6:$A$13,定数!$B$6:$B$13))</f>
        <v>-3930.9281360919199</v>
      </c>
      <c r="S83" s="80"/>
      <c r="T83" s="81">
        <f t="shared" si="12"/>
        <v>-28.000000000000114</v>
      </c>
      <c r="U83" s="81"/>
      <c r="V83" t="str">
        <f t="shared" si="11"/>
        <v/>
      </c>
      <c r="W83">
        <f t="shared" si="11"/>
        <v>1</v>
      </c>
      <c r="X83" s="41">
        <f t="shared" si="13"/>
        <v>131030.93786973014</v>
      </c>
      <c r="Y83" s="42">
        <f t="shared" si="14"/>
        <v>0</v>
      </c>
    </row>
    <row r="84" spans="2:25" x14ac:dyDescent="0.15">
      <c r="B84" s="35">
        <v>76</v>
      </c>
      <c r="C84" s="78">
        <f t="shared" si="9"/>
        <v>127100.00973363822</v>
      </c>
      <c r="D84" s="78"/>
      <c r="E84" s="35">
        <v>2016</v>
      </c>
      <c r="F84" s="8">
        <v>43762</v>
      </c>
      <c r="G84" s="35" t="s">
        <v>4</v>
      </c>
      <c r="H84" s="79">
        <v>103.92</v>
      </c>
      <c r="I84" s="79"/>
      <c r="J84" s="35">
        <v>11</v>
      </c>
      <c r="K84" s="82">
        <f t="shared" si="10"/>
        <v>3813.0002920091465</v>
      </c>
      <c r="L84" s="83"/>
      <c r="M84" s="6">
        <f>IF(J84="","",(K84/J84)/LOOKUP(RIGHT($D$2,3),定数!$A$6:$A$13,定数!$B$6:$B$13))</f>
        <v>3.4663639018264969</v>
      </c>
      <c r="N84" s="35">
        <v>2016</v>
      </c>
      <c r="O84" s="8">
        <v>43762</v>
      </c>
      <c r="P84" s="79">
        <v>103.81</v>
      </c>
      <c r="Q84" s="79"/>
      <c r="R84" s="80">
        <f>IF(P84="","",T84*M84*LOOKUP(RIGHT($D$2,3),定数!$A$6:$A$13,定数!$B$6:$B$13))</f>
        <v>-3813.0002920091274</v>
      </c>
      <c r="S84" s="80"/>
      <c r="T84" s="81">
        <f t="shared" si="12"/>
        <v>-10.999999999999943</v>
      </c>
      <c r="U84" s="81"/>
      <c r="V84" t="str">
        <f t="shared" si="11"/>
        <v/>
      </c>
      <c r="W84">
        <f t="shared" si="11"/>
        <v>2</v>
      </c>
      <c r="X84" s="41">
        <f t="shared" si="13"/>
        <v>131030.93786973014</v>
      </c>
      <c r="Y84" s="42">
        <f t="shared" si="14"/>
        <v>3.0000000000000138E-2</v>
      </c>
    </row>
    <row r="85" spans="2:25" x14ac:dyDescent="0.15">
      <c r="B85" s="35">
        <v>77</v>
      </c>
      <c r="C85" s="78">
        <f t="shared" si="9"/>
        <v>123287.0094416291</v>
      </c>
      <c r="D85" s="78"/>
      <c r="E85" s="35">
        <v>2016</v>
      </c>
      <c r="F85" s="8">
        <v>43763</v>
      </c>
      <c r="G85" s="35" t="s">
        <v>4</v>
      </c>
      <c r="H85" s="79">
        <v>104.56</v>
      </c>
      <c r="I85" s="79"/>
      <c r="J85" s="35">
        <v>11</v>
      </c>
      <c r="K85" s="82">
        <f t="shared" si="10"/>
        <v>3698.6102832488727</v>
      </c>
      <c r="L85" s="83"/>
      <c r="M85" s="6">
        <f>IF(J85="","",(K85/J85)/LOOKUP(RIGHT($D$2,3),定数!$A$6:$A$13,定数!$B$6:$B$13))</f>
        <v>3.3623729847717025</v>
      </c>
      <c r="N85" s="35">
        <v>2016</v>
      </c>
      <c r="O85" s="8">
        <v>43763</v>
      </c>
      <c r="P85" s="79">
        <v>104.77</v>
      </c>
      <c r="Q85" s="79"/>
      <c r="R85" s="80">
        <f>IF(P85="","",T85*M85*LOOKUP(RIGHT($D$2,3),定数!$A$6:$A$13,定数!$B$6:$B$13))</f>
        <v>7060.9832680203654</v>
      </c>
      <c r="S85" s="80"/>
      <c r="T85" s="81">
        <f t="shared" si="12"/>
        <v>20.999999999999375</v>
      </c>
      <c r="U85" s="81"/>
      <c r="V85" t="str">
        <f t="shared" si="11"/>
        <v/>
      </c>
      <c r="W85">
        <f t="shared" si="11"/>
        <v>0</v>
      </c>
      <c r="X85" s="41">
        <f t="shared" si="13"/>
        <v>131030.93786973014</v>
      </c>
      <c r="Y85" s="42">
        <f t="shared" si="14"/>
        <v>5.909999999999993E-2</v>
      </c>
    </row>
    <row r="86" spans="2:25" x14ac:dyDescent="0.15">
      <c r="B86" s="35">
        <v>78</v>
      </c>
      <c r="C86" s="78">
        <f t="shared" si="9"/>
        <v>130347.99270964946</v>
      </c>
      <c r="D86" s="78"/>
      <c r="E86" s="35">
        <v>2016</v>
      </c>
      <c r="F86" s="8">
        <v>43764</v>
      </c>
      <c r="G86" s="35" t="s">
        <v>3</v>
      </c>
      <c r="H86" s="79">
        <v>104.12</v>
      </c>
      <c r="I86" s="79"/>
      <c r="J86" s="35">
        <v>15</v>
      </c>
      <c r="K86" s="82">
        <f t="shared" si="10"/>
        <v>3910.439781289484</v>
      </c>
      <c r="L86" s="83"/>
      <c r="M86" s="6">
        <f>IF(J86="","",(K86/J86)/LOOKUP(RIGHT($D$2,3),定数!$A$6:$A$13,定数!$B$6:$B$13))</f>
        <v>2.6069598541929895</v>
      </c>
      <c r="N86" s="35">
        <v>2016</v>
      </c>
      <c r="O86" s="8">
        <v>43764</v>
      </c>
      <c r="P86" s="79">
        <v>104.27</v>
      </c>
      <c r="Q86" s="79"/>
      <c r="R86" s="80">
        <f>IF(P86="","",T86*M86*LOOKUP(RIGHT($D$2,3),定数!$A$6:$A$13,定数!$B$6:$B$13))</f>
        <v>-3910.4397812892621</v>
      </c>
      <c r="S86" s="80"/>
      <c r="T86" s="81">
        <f t="shared" si="12"/>
        <v>-14.999999999999147</v>
      </c>
      <c r="U86" s="81"/>
      <c r="V86" t="str">
        <f t="shared" si="11"/>
        <v/>
      </c>
      <c r="W86">
        <f t="shared" si="11"/>
        <v>1</v>
      </c>
      <c r="X86" s="41">
        <f t="shared" si="13"/>
        <v>131030.93786973014</v>
      </c>
      <c r="Y86" s="42">
        <f t="shared" si="14"/>
        <v>5.2120909090924705E-3</v>
      </c>
    </row>
    <row r="87" spans="2:25" x14ac:dyDescent="0.15">
      <c r="B87" s="35">
        <v>79</v>
      </c>
      <c r="C87" s="78">
        <f t="shared" si="9"/>
        <v>126437.55292836021</v>
      </c>
      <c r="D87" s="78"/>
      <c r="E87" s="35">
        <v>2016</v>
      </c>
      <c r="F87" s="8">
        <v>43772</v>
      </c>
      <c r="G87" s="35" t="s">
        <v>3</v>
      </c>
      <c r="H87" s="79">
        <v>103.18</v>
      </c>
      <c r="I87" s="79"/>
      <c r="J87" s="35">
        <v>22</v>
      </c>
      <c r="K87" s="82">
        <f t="shared" si="10"/>
        <v>3793.1265878508061</v>
      </c>
      <c r="L87" s="83"/>
      <c r="M87" s="6">
        <f>IF(J87="","",(K87/J87)/LOOKUP(RIGHT($D$2,3),定数!$A$6:$A$13,定数!$B$6:$B$13))</f>
        <v>1.7241484490230936</v>
      </c>
      <c r="N87" s="35">
        <v>2016</v>
      </c>
      <c r="O87" s="8">
        <v>43772</v>
      </c>
      <c r="P87" s="79">
        <v>102.74</v>
      </c>
      <c r="Q87" s="79"/>
      <c r="R87" s="80">
        <f>IF(P87="","",T87*M87*LOOKUP(RIGHT($D$2,3),定数!$A$6:$A$13,定数!$B$6:$B$13))</f>
        <v>7586.2531757018178</v>
      </c>
      <c r="S87" s="80"/>
      <c r="T87" s="81">
        <f t="shared" si="12"/>
        <v>44.000000000001194</v>
      </c>
      <c r="U87" s="81"/>
      <c r="V87" t="str">
        <f t="shared" si="11"/>
        <v/>
      </c>
      <c r="W87">
        <f t="shared" si="11"/>
        <v>0</v>
      </c>
      <c r="X87" s="41">
        <f t="shared" si="13"/>
        <v>131030.93786973014</v>
      </c>
      <c r="Y87" s="42">
        <f t="shared" si="14"/>
        <v>3.5055728181817902E-2</v>
      </c>
    </row>
    <row r="88" spans="2:25" x14ac:dyDescent="0.15">
      <c r="B88" s="35">
        <v>80</v>
      </c>
      <c r="C88" s="78">
        <f t="shared" si="9"/>
        <v>134023.80610406204</v>
      </c>
      <c r="D88" s="78"/>
      <c r="E88" s="35">
        <v>2016</v>
      </c>
      <c r="F88" s="8">
        <v>43773</v>
      </c>
      <c r="G88" s="35" t="s">
        <v>3</v>
      </c>
      <c r="H88" s="79">
        <v>102.89</v>
      </c>
      <c r="I88" s="79"/>
      <c r="J88" s="35">
        <v>40</v>
      </c>
      <c r="K88" s="82">
        <f t="shared" si="10"/>
        <v>4020.714183121861</v>
      </c>
      <c r="L88" s="83"/>
      <c r="M88" s="6">
        <f>IF(J88="","",(K88/J88)/LOOKUP(RIGHT($D$2,3),定数!$A$6:$A$13,定数!$B$6:$B$13))</f>
        <v>1.0051785457804652</v>
      </c>
      <c r="N88" s="35">
        <v>2016</v>
      </c>
      <c r="O88" s="8">
        <v>43774</v>
      </c>
      <c r="P88" s="79">
        <v>103.96</v>
      </c>
      <c r="Q88" s="79"/>
      <c r="R88" s="80">
        <f>IF(P88="","",T88*M88*LOOKUP(RIGHT($D$2,3),定数!$A$6:$A$13,定数!$B$6:$B$13))</f>
        <v>-10755.410439850908</v>
      </c>
      <c r="S88" s="80"/>
      <c r="T88" s="81">
        <f t="shared" si="12"/>
        <v>-106.99999999999932</v>
      </c>
      <c r="U88" s="81"/>
      <c r="V88" t="str">
        <f t="shared" si="11"/>
        <v/>
      </c>
      <c r="W88">
        <f t="shared" si="11"/>
        <v>1</v>
      </c>
      <c r="X88" s="41">
        <f t="shared" si="13"/>
        <v>134023.80610406204</v>
      </c>
      <c r="Y88" s="42">
        <f t="shared" si="14"/>
        <v>0</v>
      </c>
    </row>
    <row r="89" spans="2:25" x14ac:dyDescent="0.15">
      <c r="B89" s="35">
        <v>81</v>
      </c>
      <c r="C89" s="78">
        <f t="shared" si="9"/>
        <v>123268.39566421113</v>
      </c>
      <c r="D89" s="78"/>
      <c r="E89" s="35">
        <v>2016</v>
      </c>
      <c r="F89" s="8">
        <v>43780</v>
      </c>
      <c r="G89" s="35" t="s">
        <v>4</v>
      </c>
      <c r="H89" s="79">
        <v>106.82</v>
      </c>
      <c r="I89" s="79"/>
      <c r="J89" s="35">
        <v>18</v>
      </c>
      <c r="K89" s="82">
        <f t="shared" si="10"/>
        <v>3698.0518699263339</v>
      </c>
      <c r="L89" s="83"/>
      <c r="M89" s="6">
        <f>IF(J89="","",(K89/J89)/LOOKUP(RIGHT($D$2,3),定数!$A$6:$A$13,定数!$B$6:$B$13))</f>
        <v>2.0544732610701852</v>
      </c>
      <c r="N89" s="35">
        <v>2016</v>
      </c>
      <c r="O89" s="8">
        <v>43780</v>
      </c>
      <c r="P89" s="79">
        <v>106.64</v>
      </c>
      <c r="Q89" s="79"/>
      <c r="R89" s="80">
        <f>IF(P89="","",T89*M89*LOOKUP(RIGHT($D$2,3),定数!$A$6:$A$13,定数!$B$6:$B$13))</f>
        <v>-3698.0518699261816</v>
      </c>
      <c r="S89" s="80"/>
      <c r="T89" s="81">
        <f t="shared" si="12"/>
        <v>-17.999999999999261</v>
      </c>
      <c r="U89" s="81"/>
      <c r="V89" t="str">
        <f t="shared" si="11"/>
        <v/>
      </c>
      <c r="W89">
        <f t="shared" si="11"/>
        <v>2</v>
      </c>
      <c r="X89" s="41">
        <f t="shared" si="13"/>
        <v>134023.80610406204</v>
      </c>
      <c r="Y89" s="42">
        <f t="shared" si="14"/>
        <v>8.0249999999999488E-2</v>
      </c>
    </row>
    <row r="90" spans="2:25" x14ac:dyDescent="0.15">
      <c r="B90" s="35">
        <v>82</v>
      </c>
      <c r="C90" s="78">
        <f t="shared" si="9"/>
        <v>119570.34379428494</v>
      </c>
      <c r="D90" s="78"/>
      <c r="E90" s="35">
        <v>2016</v>
      </c>
      <c r="F90" s="8">
        <v>43780</v>
      </c>
      <c r="G90" s="35" t="s">
        <v>3</v>
      </c>
      <c r="H90" s="79">
        <v>106.44</v>
      </c>
      <c r="I90" s="79"/>
      <c r="J90" s="35">
        <v>21</v>
      </c>
      <c r="K90" s="82">
        <f t="shared" si="10"/>
        <v>3587.110313828548</v>
      </c>
      <c r="L90" s="83"/>
      <c r="M90" s="6">
        <f>IF(J90="","",(K90/J90)/LOOKUP(RIGHT($D$2,3),定数!$A$6:$A$13,定数!$B$6:$B$13))</f>
        <v>1.7081477684897848</v>
      </c>
      <c r="N90" s="35">
        <v>2016</v>
      </c>
      <c r="O90" s="8">
        <v>43780</v>
      </c>
      <c r="P90" s="79">
        <v>106.65</v>
      </c>
      <c r="Q90" s="79"/>
      <c r="R90" s="80">
        <f>IF(P90="","",T90*M90*LOOKUP(RIGHT($D$2,3),定数!$A$6:$A$13,定数!$B$6:$B$13))</f>
        <v>-3587.110313828684</v>
      </c>
      <c r="S90" s="80"/>
      <c r="T90" s="81">
        <f t="shared" si="12"/>
        <v>-21.000000000000796</v>
      </c>
      <c r="U90" s="81"/>
      <c r="V90" t="str">
        <f t="shared" si="11"/>
        <v/>
      </c>
      <c r="W90">
        <f t="shared" si="11"/>
        <v>3</v>
      </c>
      <c r="X90" s="41">
        <f t="shared" si="13"/>
        <v>134023.80610406204</v>
      </c>
      <c r="Y90" s="42">
        <f t="shared" si="14"/>
        <v>0.1078424999999984</v>
      </c>
    </row>
    <row r="91" spans="2:25" x14ac:dyDescent="0.15">
      <c r="B91" s="35">
        <v>83</v>
      </c>
      <c r="C91" s="78">
        <f t="shared" si="9"/>
        <v>115983.23348045626</v>
      </c>
      <c r="D91" s="78"/>
      <c r="E91" s="35">
        <v>2016</v>
      </c>
      <c r="F91" s="8">
        <v>43783</v>
      </c>
      <c r="G91" s="35" t="s">
        <v>4</v>
      </c>
      <c r="H91" s="79">
        <v>107.93</v>
      </c>
      <c r="I91" s="79"/>
      <c r="J91" s="35">
        <v>24</v>
      </c>
      <c r="K91" s="82">
        <f t="shared" si="10"/>
        <v>3479.4970044136876</v>
      </c>
      <c r="L91" s="83"/>
      <c r="M91" s="6">
        <f>IF(J91="","",(K91/J91)/LOOKUP(RIGHT($D$2,3),定数!$A$6:$A$13,定数!$B$6:$B$13))</f>
        <v>1.4497904185057033</v>
      </c>
      <c r="N91" s="35">
        <v>2016</v>
      </c>
      <c r="O91" s="8">
        <v>43784</v>
      </c>
      <c r="P91" s="79">
        <v>108.37</v>
      </c>
      <c r="Q91" s="79"/>
      <c r="R91" s="80">
        <f>IF(P91="","",T91*M91*LOOKUP(RIGHT($D$2,3),定数!$A$6:$A$13,定数!$B$6:$B$13))</f>
        <v>6379.0778414250617</v>
      </c>
      <c r="S91" s="80"/>
      <c r="T91" s="81">
        <f t="shared" si="12"/>
        <v>43.999999999999773</v>
      </c>
      <c r="U91" s="81"/>
      <c r="V91" t="str">
        <f t="shared" ref="V91:W106" si="15">IF(S91&lt;&gt;"",IF(S91&lt;0,1+V90,0),"")</f>
        <v/>
      </c>
      <c r="W91">
        <f t="shared" si="15"/>
        <v>0</v>
      </c>
      <c r="X91" s="41">
        <f t="shared" si="13"/>
        <v>134023.80610406204</v>
      </c>
      <c r="Y91" s="42">
        <f t="shared" si="14"/>
        <v>0.13460722499999944</v>
      </c>
    </row>
    <row r="92" spans="2:25" x14ac:dyDescent="0.15">
      <c r="B92" s="35">
        <v>84</v>
      </c>
      <c r="C92" s="78">
        <f t="shared" si="9"/>
        <v>122362.31132188132</v>
      </c>
      <c r="D92" s="78"/>
      <c r="E92" s="35">
        <v>2016</v>
      </c>
      <c r="F92" s="8">
        <v>43790</v>
      </c>
      <c r="G92" s="35" t="s">
        <v>4</v>
      </c>
      <c r="H92" s="79">
        <v>111.14</v>
      </c>
      <c r="I92" s="79"/>
      <c r="J92" s="35">
        <v>21</v>
      </c>
      <c r="K92" s="82">
        <f t="shared" si="10"/>
        <v>3670.8693396564395</v>
      </c>
      <c r="L92" s="83"/>
      <c r="M92" s="6">
        <f>IF(J92="","",(K92/J92)/LOOKUP(RIGHT($D$2,3),定数!$A$6:$A$13,定数!$B$6:$B$13))</f>
        <v>1.7480330188840187</v>
      </c>
      <c r="N92" s="35">
        <v>2016</v>
      </c>
      <c r="O92" s="8">
        <v>43790</v>
      </c>
      <c r="P92" s="79">
        <v>110.93</v>
      </c>
      <c r="Q92" s="79"/>
      <c r="R92" s="80">
        <f>IF(P92="","",T92*M92*LOOKUP(RIGHT($D$2,3),定数!$A$6:$A$13,定数!$B$6:$B$13))</f>
        <v>-3670.8693396563299</v>
      </c>
      <c r="S92" s="80"/>
      <c r="T92" s="81">
        <f t="shared" si="12"/>
        <v>-20.999999999999375</v>
      </c>
      <c r="U92" s="81"/>
      <c r="V92" t="str">
        <f t="shared" si="15"/>
        <v/>
      </c>
      <c r="W92">
        <f t="shared" si="15"/>
        <v>1</v>
      </c>
      <c r="X92" s="41">
        <f t="shared" si="13"/>
        <v>134023.80610406204</v>
      </c>
      <c r="Y92" s="42">
        <f t="shared" si="14"/>
        <v>8.701062237499968E-2</v>
      </c>
    </row>
    <row r="93" spans="2:25" x14ac:dyDescent="0.15">
      <c r="B93" s="35">
        <v>85</v>
      </c>
      <c r="C93" s="78">
        <f t="shared" si="9"/>
        <v>118691.44198222499</v>
      </c>
      <c r="D93" s="78"/>
      <c r="E93" s="35">
        <v>2016</v>
      </c>
      <c r="F93" s="8">
        <v>43792</v>
      </c>
      <c r="G93" s="35" t="s">
        <v>3</v>
      </c>
      <c r="H93" s="79">
        <v>110.96</v>
      </c>
      <c r="I93" s="79"/>
      <c r="J93" s="35">
        <v>17</v>
      </c>
      <c r="K93" s="82">
        <f t="shared" si="10"/>
        <v>3560.7432594667498</v>
      </c>
      <c r="L93" s="83"/>
      <c r="M93" s="6">
        <f>IF(J93="","",(K93/J93)/LOOKUP(RIGHT($D$2,3),定数!$A$6:$A$13,定数!$B$6:$B$13))</f>
        <v>2.0945548585098526</v>
      </c>
      <c r="N93" s="35">
        <v>2016</v>
      </c>
      <c r="O93" s="8">
        <v>43792</v>
      </c>
      <c r="P93" s="79">
        <v>111.13</v>
      </c>
      <c r="Q93" s="79"/>
      <c r="R93" s="80">
        <f>IF(P93="","",T93*M93*LOOKUP(RIGHT($D$2,3),定数!$A$6:$A$13,定数!$B$6:$B$13))</f>
        <v>-3560.7432594667848</v>
      </c>
      <c r="S93" s="80"/>
      <c r="T93" s="81">
        <f t="shared" si="12"/>
        <v>-17.000000000000171</v>
      </c>
      <c r="U93" s="81"/>
      <c r="V93" t="str">
        <f t="shared" si="15"/>
        <v/>
      </c>
      <c r="W93">
        <f t="shared" si="15"/>
        <v>2</v>
      </c>
      <c r="X93" s="41">
        <f t="shared" si="13"/>
        <v>134023.80610406204</v>
      </c>
      <c r="Y93" s="42">
        <f t="shared" si="14"/>
        <v>0.11440030370374887</v>
      </c>
    </row>
    <row r="94" spans="2:25" x14ac:dyDescent="0.15">
      <c r="B94" s="35">
        <v>86</v>
      </c>
      <c r="C94" s="78">
        <f t="shared" si="9"/>
        <v>115130.6987227582</v>
      </c>
      <c r="D94" s="78"/>
      <c r="E94" s="35">
        <v>2016</v>
      </c>
      <c r="F94" s="8">
        <v>43793</v>
      </c>
      <c r="G94" s="35" t="s">
        <v>4</v>
      </c>
      <c r="H94" s="79">
        <v>113.21</v>
      </c>
      <c r="I94" s="79"/>
      <c r="J94" s="35">
        <v>26</v>
      </c>
      <c r="K94" s="82">
        <f t="shared" si="10"/>
        <v>3453.9209616827457</v>
      </c>
      <c r="L94" s="83"/>
      <c r="M94" s="6">
        <f>IF(J94="","",(K94/J94)/LOOKUP(RIGHT($D$2,3),定数!$A$6:$A$13,定数!$B$6:$B$13))</f>
        <v>1.3284311391087482</v>
      </c>
      <c r="N94" s="35">
        <v>2016</v>
      </c>
      <c r="O94" s="8">
        <v>43794</v>
      </c>
      <c r="P94" s="79">
        <v>113.71</v>
      </c>
      <c r="Q94" s="79"/>
      <c r="R94" s="80">
        <f>IF(P94="","",T94*M94*LOOKUP(RIGHT($D$2,3),定数!$A$6:$A$13,定数!$B$6:$B$13))</f>
        <v>6642.1556955437409</v>
      </c>
      <c r="S94" s="80"/>
      <c r="T94" s="81">
        <f t="shared" si="12"/>
        <v>50</v>
      </c>
      <c r="U94" s="81"/>
      <c r="V94" t="str">
        <f t="shared" si="15"/>
        <v/>
      </c>
      <c r="W94">
        <f t="shared" si="15"/>
        <v>0</v>
      </c>
      <c r="X94" s="41">
        <f t="shared" si="13"/>
        <v>134023.80610406204</v>
      </c>
      <c r="Y94" s="42">
        <f t="shared" si="14"/>
        <v>0.14096829459263671</v>
      </c>
    </row>
    <row r="95" spans="2:25" x14ac:dyDescent="0.15">
      <c r="B95" s="35">
        <v>87</v>
      </c>
      <c r="C95" s="78">
        <f t="shared" si="9"/>
        <v>121772.85441830194</v>
      </c>
      <c r="D95" s="78"/>
      <c r="E95" s="35">
        <v>2016</v>
      </c>
      <c r="F95" s="8">
        <v>43797</v>
      </c>
      <c r="G95" s="35" t="s">
        <v>3</v>
      </c>
      <c r="H95" s="79">
        <v>111.75</v>
      </c>
      <c r="I95" s="79"/>
      <c r="J95" s="35">
        <v>41</v>
      </c>
      <c r="K95" s="82">
        <f t="shared" si="10"/>
        <v>3653.185632549058</v>
      </c>
      <c r="L95" s="83"/>
      <c r="M95" s="6">
        <f>IF(J95="","",(K95/J95)/LOOKUP(RIGHT($D$2,3),定数!$A$6:$A$13,定数!$B$6:$B$13))</f>
        <v>0.89102088598757523</v>
      </c>
      <c r="N95" s="35">
        <v>2016</v>
      </c>
      <c r="O95" s="8">
        <v>43797</v>
      </c>
      <c r="P95" s="79">
        <v>112.16</v>
      </c>
      <c r="Q95" s="79"/>
      <c r="R95" s="80">
        <f>IF(P95="","",T95*M95*LOOKUP(RIGHT($D$2,3),定数!$A$6:$A$13,定数!$B$6:$B$13))</f>
        <v>-3653.185632549028</v>
      </c>
      <c r="S95" s="80"/>
      <c r="T95" s="81">
        <f t="shared" si="12"/>
        <v>-40.999999999999659</v>
      </c>
      <c r="U95" s="81"/>
      <c r="V95" t="str">
        <f t="shared" si="15"/>
        <v/>
      </c>
      <c r="W95">
        <f t="shared" si="15"/>
        <v>1</v>
      </c>
      <c r="X95" s="41">
        <f t="shared" si="13"/>
        <v>134023.80610406204</v>
      </c>
      <c r="Y95" s="42">
        <f t="shared" si="14"/>
        <v>9.140877312682727E-2</v>
      </c>
    </row>
    <row r="96" spans="2:25" x14ac:dyDescent="0.15">
      <c r="B96" s="35">
        <v>88</v>
      </c>
      <c r="C96" s="78">
        <f t="shared" si="9"/>
        <v>118119.66878575292</v>
      </c>
      <c r="D96" s="78"/>
      <c r="E96" s="35">
        <v>2016</v>
      </c>
      <c r="F96" s="8">
        <v>43801</v>
      </c>
      <c r="G96" s="35" t="s">
        <v>3</v>
      </c>
      <c r="H96" s="79">
        <v>113.84</v>
      </c>
      <c r="I96" s="79"/>
      <c r="J96" s="35">
        <v>27</v>
      </c>
      <c r="K96" s="82">
        <f t="shared" si="10"/>
        <v>3543.5900635725875</v>
      </c>
      <c r="L96" s="83"/>
      <c r="M96" s="6">
        <f>IF(J96="","",(K96/J96)/LOOKUP(RIGHT($D$2,3),定数!$A$6:$A$13,定数!$B$6:$B$13))</f>
        <v>1.3124407642861435</v>
      </c>
      <c r="N96" s="35">
        <v>2016</v>
      </c>
      <c r="O96" s="8">
        <v>43801</v>
      </c>
      <c r="P96" s="79">
        <v>114.11</v>
      </c>
      <c r="Q96" s="79"/>
      <c r="R96" s="80">
        <f>IF(P96="","",T96*M96*LOOKUP(RIGHT($D$2,3),定数!$A$6:$A$13,定数!$B$6:$B$13))</f>
        <v>-3543.5900635725352</v>
      </c>
      <c r="S96" s="80"/>
      <c r="T96" s="81">
        <f t="shared" si="12"/>
        <v>-26.999999999999602</v>
      </c>
      <c r="U96" s="81"/>
      <c r="V96" t="str">
        <f t="shared" si="15"/>
        <v/>
      </c>
      <c r="W96">
        <f t="shared" si="15"/>
        <v>2</v>
      </c>
      <c r="X96" s="41">
        <f t="shared" si="13"/>
        <v>134023.80610406204</v>
      </c>
      <c r="Y96" s="42">
        <f t="shared" si="14"/>
        <v>0.11866650993302219</v>
      </c>
    </row>
    <row r="97" spans="2:25" x14ac:dyDescent="0.15">
      <c r="B97" s="35">
        <v>89</v>
      </c>
      <c r="C97" s="78">
        <f t="shared" si="9"/>
        <v>114576.07872218038</v>
      </c>
      <c r="D97" s="78"/>
      <c r="E97" s="35">
        <v>2016</v>
      </c>
      <c r="F97" s="8">
        <v>43806</v>
      </c>
      <c r="G97" s="35" t="s">
        <v>4</v>
      </c>
      <c r="H97" s="79">
        <v>114.06</v>
      </c>
      <c r="I97" s="79"/>
      <c r="J97" s="35">
        <v>14</v>
      </c>
      <c r="K97" s="82">
        <f t="shared" si="10"/>
        <v>3437.2823616654114</v>
      </c>
      <c r="L97" s="83"/>
      <c r="M97" s="6">
        <f>IF(J97="","",(K97/J97)/LOOKUP(RIGHT($D$2,3),定数!$A$6:$A$13,定数!$B$6:$B$13))</f>
        <v>2.4552016869038651</v>
      </c>
      <c r="N97" s="35">
        <v>2016</v>
      </c>
      <c r="O97" s="8">
        <v>43806</v>
      </c>
      <c r="P97" s="79">
        <v>114.27</v>
      </c>
      <c r="Q97" s="79"/>
      <c r="R97" s="80">
        <f>IF(P97="","",T97*M97*LOOKUP(RIGHT($D$2,3),定数!$A$6:$A$13,定数!$B$6:$B$13))</f>
        <v>5155.9235424979634</v>
      </c>
      <c r="S97" s="80"/>
      <c r="T97" s="81">
        <f t="shared" si="12"/>
        <v>20.999999999999375</v>
      </c>
      <c r="U97" s="81"/>
      <c r="V97" t="str">
        <f t="shared" si="15"/>
        <v/>
      </c>
      <c r="W97">
        <f t="shared" si="15"/>
        <v>0</v>
      </c>
      <c r="X97" s="41">
        <f t="shared" si="13"/>
        <v>134023.80610406204</v>
      </c>
      <c r="Y97" s="42">
        <f t="shared" si="14"/>
        <v>0.14510651463503121</v>
      </c>
    </row>
    <row r="98" spans="2:25" x14ac:dyDescent="0.15">
      <c r="B98" s="35">
        <v>90</v>
      </c>
      <c r="C98" s="78">
        <f t="shared" si="9"/>
        <v>119732.00226467833</v>
      </c>
      <c r="D98" s="78"/>
      <c r="E98" s="35">
        <v>2016</v>
      </c>
      <c r="F98" s="8">
        <v>43806</v>
      </c>
      <c r="G98" s="35" t="s">
        <v>4</v>
      </c>
      <c r="H98" s="79">
        <v>114.1</v>
      </c>
      <c r="I98" s="79"/>
      <c r="J98" s="35">
        <v>16</v>
      </c>
      <c r="K98" s="82">
        <f t="shared" si="10"/>
        <v>3591.9600679403497</v>
      </c>
      <c r="L98" s="83"/>
      <c r="M98" s="6">
        <f>IF(J98="","",(K98/J98)/LOOKUP(RIGHT($D$2,3),定数!$A$6:$A$13,定数!$B$6:$B$13))</f>
        <v>2.2449750424627184</v>
      </c>
      <c r="N98" s="35">
        <v>2016</v>
      </c>
      <c r="O98" s="8">
        <v>43806</v>
      </c>
      <c r="P98" s="79">
        <v>114.38</v>
      </c>
      <c r="Q98" s="79"/>
      <c r="R98" s="80">
        <f>IF(P98="","",T98*M98*LOOKUP(RIGHT($D$2,3),定数!$A$6:$A$13,定数!$B$6:$B$13))</f>
        <v>6285.930118895637</v>
      </c>
      <c r="S98" s="80"/>
      <c r="T98" s="81">
        <f t="shared" si="12"/>
        <v>28.000000000000114</v>
      </c>
      <c r="U98" s="81"/>
      <c r="V98" t="str">
        <f t="shared" si="15"/>
        <v/>
      </c>
      <c r="W98">
        <f t="shared" si="15"/>
        <v>0</v>
      </c>
      <c r="X98" s="41">
        <f t="shared" si="13"/>
        <v>134023.80610406204</v>
      </c>
      <c r="Y98" s="42">
        <f t="shared" si="14"/>
        <v>0.10663630779360878</v>
      </c>
    </row>
    <row r="99" spans="2:25" x14ac:dyDescent="0.15">
      <c r="B99" s="35">
        <v>91</v>
      </c>
      <c r="C99" s="78">
        <f t="shared" si="9"/>
        <v>126017.93238357396</v>
      </c>
      <c r="D99" s="78"/>
      <c r="E99" s="35">
        <v>2016</v>
      </c>
      <c r="F99" s="8">
        <v>43807</v>
      </c>
      <c r="G99" s="35" t="s">
        <v>3</v>
      </c>
      <c r="H99" s="79">
        <v>113.37</v>
      </c>
      <c r="I99" s="79"/>
      <c r="J99" s="35">
        <v>28</v>
      </c>
      <c r="K99" s="82">
        <f t="shared" si="10"/>
        <v>3780.5379715072186</v>
      </c>
      <c r="L99" s="83"/>
      <c r="M99" s="6">
        <f>IF(J99="","",(K99/J99)/LOOKUP(RIGHT($D$2,3),定数!$A$6:$A$13,定数!$B$6:$B$13))</f>
        <v>1.3501921326811495</v>
      </c>
      <c r="N99" s="35">
        <v>2016</v>
      </c>
      <c r="O99" s="8">
        <v>43807</v>
      </c>
      <c r="P99" s="79">
        <v>113.65</v>
      </c>
      <c r="Q99" s="79"/>
      <c r="R99" s="80">
        <f>IF(P99="","",T99*M99*LOOKUP(RIGHT($D$2,3),定数!$A$6:$A$13,定数!$B$6:$B$13))</f>
        <v>-3780.537971507234</v>
      </c>
      <c r="S99" s="80"/>
      <c r="T99" s="81">
        <f t="shared" si="12"/>
        <v>-28.000000000000114</v>
      </c>
      <c r="U99" s="81"/>
      <c r="V99" t="str">
        <f t="shared" si="15"/>
        <v/>
      </c>
      <c r="W99">
        <f t="shared" si="15"/>
        <v>1</v>
      </c>
      <c r="X99" s="41">
        <f t="shared" si="13"/>
        <v>134023.80610406204</v>
      </c>
      <c r="Y99" s="42">
        <f t="shared" si="14"/>
        <v>5.9734713952773077E-2</v>
      </c>
    </row>
    <row r="100" spans="2:25" x14ac:dyDescent="0.15">
      <c r="B100" s="35">
        <v>92</v>
      </c>
      <c r="C100" s="78">
        <f t="shared" si="9"/>
        <v>122237.39441206673</v>
      </c>
      <c r="D100" s="78"/>
      <c r="E100" s="35">
        <v>2016</v>
      </c>
      <c r="F100" s="8">
        <v>43813</v>
      </c>
      <c r="G100" s="35" t="s">
        <v>3</v>
      </c>
      <c r="H100" s="79">
        <v>115.11</v>
      </c>
      <c r="I100" s="79"/>
      <c r="J100" s="35">
        <v>22</v>
      </c>
      <c r="K100" s="82">
        <f t="shared" si="10"/>
        <v>3667.1218323620019</v>
      </c>
      <c r="L100" s="83"/>
      <c r="M100" s="6">
        <f>IF(J100="","",(K100/J100)/LOOKUP(RIGHT($D$2,3),定数!$A$6:$A$13,定数!$B$6:$B$13))</f>
        <v>1.6668735601645464</v>
      </c>
      <c r="N100" s="35">
        <v>2016</v>
      </c>
      <c r="O100" s="8">
        <v>43813</v>
      </c>
      <c r="P100" s="79">
        <v>115.33</v>
      </c>
      <c r="Q100" s="79"/>
      <c r="R100" s="80">
        <f>IF(P100="","",T100*M100*LOOKUP(RIGHT($D$2,3),定数!$A$6:$A$13,定数!$B$6:$B$13))</f>
        <v>-3667.1218323619833</v>
      </c>
      <c r="S100" s="80"/>
      <c r="T100" s="81">
        <f t="shared" si="12"/>
        <v>-21.999999999999886</v>
      </c>
      <c r="U100" s="81"/>
      <c r="V100" t="str">
        <f t="shared" si="15"/>
        <v/>
      </c>
      <c r="W100">
        <f t="shared" si="15"/>
        <v>2</v>
      </c>
      <c r="X100" s="41">
        <f t="shared" si="13"/>
        <v>134023.80610406204</v>
      </c>
      <c r="Y100" s="42">
        <f t="shared" si="14"/>
        <v>8.7942672534190081E-2</v>
      </c>
    </row>
    <row r="101" spans="2:25" x14ac:dyDescent="0.15">
      <c r="B101" s="35">
        <v>93</v>
      </c>
      <c r="C101" s="78">
        <f t="shared" si="9"/>
        <v>118570.27257970475</v>
      </c>
      <c r="D101" s="78"/>
      <c r="E101" s="35">
        <v>2016</v>
      </c>
      <c r="F101" s="8">
        <v>43822</v>
      </c>
      <c r="G101" s="35" t="s">
        <v>3</v>
      </c>
      <c r="H101" s="79">
        <v>117.5</v>
      </c>
      <c r="I101" s="79"/>
      <c r="J101" s="35">
        <v>11</v>
      </c>
      <c r="K101" s="82">
        <f t="shared" si="10"/>
        <v>3557.1081773911424</v>
      </c>
      <c r="L101" s="83"/>
      <c r="M101" s="6">
        <f>IF(J101="","",(K101/J101)/LOOKUP(RIGHT($D$2,3),定数!$A$6:$A$13,定数!$B$6:$B$13))</f>
        <v>3.2337347067192201</v>
      </c>
      <c r="N101" s="35">
        <v>2016</v>
      </c>
      <c r="O101" s="8">
        <v>43822</v>
      </c>
      <c r="P101" s="79">
        <v>117.35</v>
      </c>
      <c r="Q101" s="79"/>
      <c r="R101" s="80">
        <f>IF(P101="","",T101*M101*LOOKUP(RIGHT($D$2,3),定数!$A$6:$A$13,定数!$B$6:$B$13))</f>
        <v>4850.6020600790134</v>
      </c>
      <c r="S101" s="80"/>
      <c r="T101" s="81">
        <f t="shared" si="12"/>
        <v>15.000000000000568</v>
      </c>
      <c r="U101" s="81"/>
      <c r="V101" t="str">
        <f t="shared" si="15"/>
        <v/>
      </c>
      <c r="W101">
        <f t="shared" si="15"/>
        <v>0</v>
      </c>
      <c r="X101" s="41">
        <f t="shared" si="13"/>
        <v>134023.80610406204</v>
      </c>
      <c r="Y101" s="42">
        <f t="shared" si="14"/>
        <v>0.11530439235816425</v>
      </c>
    </row>
    <row r="102" spans="2:25" x14ac:dyDescent="0.15">
      <c r="B102" s="35">
        <v>94</v>
      </c>
      <c r="C102" s="78">
        <f t="shared" si="9"/>
        <v>123420.87463978375</v>
      </c>
      <c r="D102" s="78"/>
      <c r="E102" s="35">
        <v>2016</v>
      </c>
      <c r="F102" s="8">
        <v>43826</v>
      </c>
      <c r="G102" s="35" t="s">
        <v>4</v>
      </c>
      <c r="H102" s="79">
        <v>117.32</v>
      </c>
      <c r="I102" s="79"/>
      <c r="J102" s="35">
        <v>9</v>
      </c>
      <c r="K102" s="82">
        <f t="shared" si="10"/>
        <v>3702.6262391935124</v>
      </c>
      <c r="L102" s="83"/>
      <c r="M102" s="6">
        <f>IF(J102="","",(K102/J102)/LOOKUP(RIGHT($D$2,3),定数!$A$6:$A$13,定数!$B$6:$B$13))</f>
        <v>4.114029154659459</v>
      </c>
      <c r="N102" s="35">
        <v>2016</v>
      </c>
      <c r="O102" s="8">
        <v>43826</v>
      </c>
      <c r="P102" s="79">
        <v>117.23</v>
      </c>
      <c r="Q102" s="79"/>
      <c r="R102" s="80">
        <f>IF(P102="","",T102*M102*LOOKUP(RIGHT($D$2,3),定数!$A$6:$A$13,定数!$B$6:$B$13))</f>
        <v>-3702.6262391930686</v>
      </c>
      <c r="S102" s="80"/>
      <c r="T102" s="81">
        <f t="shared" si="12"/>
        <v>-8.99999999999892</v>
      </c>
      <c r="U102" s="81"/>
      <c r="V102" t="str">
        <f t="shared" si="15"/>
        <v/>
      </c>
      <c r="W102">
        <f t="shared" si="15"/>
        <v>1</v>
      </c>
      <c r="X102" s="41">
        <f t="shared" si="13"/>
        <v>134023.80610406204</v>
      </c>
      <c r="Y102" s="42">
        <f t="shared" si="14"/>
        <v>7.9112299318269574E-2</v>
      </c>
    </row>
    <row r="103" spans="2:25" x14ac:dyDescent="0.15">
      <c r="B103" s="35">
        <v>95</v>
      </c>
      <c r="C103" s="78">
        <f t="shared" si="9"/>
        <v>119718.24840059069</v>
      </c>
      <c r="D103" s="78"/>
      <c r="E103" s="35"/>
      <c r="F103" s="8"/>
      <c r="G103" s="35"/>
      <c r="H103" s="79"/>
      <c r="I103" s="79"/>
      <c r="J103" s="35"/>
      <c r="K103" s="82" t="str">
        <f t="shared" si="10"/>
        <v/>
      </c>
      <c r="L103" s="83"/>
      <c r="M103" s="6" t="str">
        <f>IF(J103="","",(K103/J103)/LOOKUP(RIGHT($D$2,3),定数!$A$6:$A$13,定数!$B$6:$B$13))</f>
        <v/>
      </c>
      <c r="N103" s="35"/>
      <c r="O103" s="8"/>
      <c r="P103" s="79"/>
      <c r="Q103" s="79"/>
      <c r="R103" s="80" t="str">
        <f>IF(P103="","",T103*M103*LOOKUP(RIGHT($D$2,3),定数!$A$6:$A$13,定数!$B$6:$B$13))</f>
        <v/>
      </c>
      <c r="S103" s="80"/>
      <c r="T103" s="81" t="str">
        <f t="shared" si="12"/>
        <v/>
      </c>
      <c r="U103" s="81"/>
      <c r="V103" t="str">
        <f t="shared" si="15"/>
        <v/>
      </c>
      <c r="W103" t="str">
        <f t="shared" si="15"/>
        <v/>
      </c>
      <c r="X103" s="41">
        <f t="shared" si="13"/>
        <v>134023.80610406204</v>
      </c>
      <c r="Y103" s="42">
        <f t="shared" si="14"/>
        <v>0.10673893033871817</v>
      </c>
    </row>
    <row r="104" spans="2:25" x14ac:dyDescent="0.15">
      <c r="B104" s="35">
        <v>96</v>
      </c>
      <c r="C104" s="78" t="str">
        <f t="shared" si="9"/>
        <v/>
      </c>
      <c r="D104" s="78"/>
      <c r="E104" s="35"/>
      <c r="F104" s="8"/>
      <c r="G104" s="35"/>
      <c r="H104" s="79"/>
      <c r="I104" s="79"/>
      <c r="J104" s="35"/>
      <c r="K104" s="82" t="str">
        <f t="shared" si="10"/>
        <v/>
      </c>
      <c r="L104" s="83"/>
      <c r="M104" s="6" t="str">
        <f>IF(J104="","",(K104/J104)/LOOKUP(RIGHT($D$2,3),定数!$A$6:$A$13,定数!$B$6:$B$13))</f>
        <v/>
      </c>
      <c r="N104" s="35"/>
      <c r="O104" s="8"/>
      <c r="P104" s="79"/>
      <c r="Q104" s="79"/>
      <c r="R104" s="80" t="str">
        <f>IF(P104="","",T104*M104*LOOKUP(RIGHT($D$2,3),定数!$A$6:$A$13,定数!$B$6:$B$13))</f>
        <v/>
      </c>
      <c r="S104" s="80"/>
      <c r="T104" s="81" t="str">
        <f t="shared" si="12"/>
        <v/>
      </c>
      <c r="U104" s="81"/>
      <c r="V104" t="str">
        <f t="shared" si="15"/>
        <v/>
      </c>
      <c r="W104" t="str">
        <f t="shared" si="15"/>
        <v/>
      </c>
      <c r="X104" s="41" t="str">
        <f t="shared" si="13"/>
        <v/>
      </c>
      <c r="Y104" s="42" t="str">
        <f t="shared" si="14"/>
        <v/>
      </c>
    </row>
    <row r="105" spans="2:25" x14ac:dyDescent="0.15">
      <c r="B105" s="35">
        <v>97</v>
      </c>
      <c r="C105" s="78" t="str">
        <f t="shared" si="9"/>
        <v/>
      </c>
      <c r="D105" s="78"/>
      <c r="E105" s="35"/>
      <c r="F105" s="8"/>
      <c r="G105" s="35"/>
      <c r="H105" s="79"/>
      <c r="I105" s="79"/>
      <c r="J105" s="35"/>
      <c r="K105" s="82" t="str">
        <f t="shared" si="10"/>
        <v/>
      </c>
      <c r="L105" s="83"/>
      <c r="M105" s="6" t="str">
        <f>IF(J105="","",(K105/J105)/LOOKUP(RIGHT($D$2,3),定数!$A$6:$A$13,定数!$B$6:$B$13))</f>
        <v/>
      </c>
      <c r="N105" s="35"/>
      <c r="O105" s="8"/>
      <c r="P105" s="79"/>
      <c r="Q105" s="79"/>
      <c r="R105" s="80" t="str">
        <f>IF(P105="","",T105*M105*LOOKUP(RIGHT($D$2,3),定数!$A$6:$A$13,定数!$B$6:$B$13))</f>
        <v/>
      </c>
      <c r="S105" s="80"/>
      <c r="T105" s="81" t="str">
        <f t="shared" si="12"/>
        <v/>
      </c>
      <c r="U105" s="81"/>
      <c r="V105" t="str">
        <f t="shared" si="15"/>
        <v/>
      </c>
      <c r="W105" t="str">
        <f t="shared" si="15"/>
        <v/>
      </c>
      <c r="X105" s="41" t="str">
        <f t="shared" si="13"/>
        <v/>
      </c>
      <c r="Y105" s="42" t="str">
        <f t="shared" si="14"/>
        <v/>
      </c>
    </row>
    <row r="106" spans="2:25" x14ac:dyDescent="0.15">
      <c r="B106" s="35">
        <v>98</v>
      </c>
      <c r="C106" s="78" t="str">
        <f t="shared" si="9"/>
        <v/>
      </c>
      <c r="D106" s="78"/>
      <c r="E106" s="35"/>
      <c r="F106" s="8"/>
      <c r="G106" s="35"/>
      <c r="H106" s="79"/>
      <c r="I106" s="79"/>
      <c r="J106" s="35"/>
      <c r="K106" s="82" t="str">
        <f t="shared" si="10"/>
        <v/>
      </c>
      <c r="L106" s="83"/>
      <c r="M106" s="6" t="str">
        <f>IF(J106="","",(K106/J106)/LOOKUP(RIGHT($D$2,3),定数!$A$6:$A$13,定数!$B$6:$B$13))</f>
        <v/>
      </c>
      <c r="N106" s="35"/>
      <c r="O106" s="8"/>
      <c r="P106" s="79"/>
      <c r="Q106" s="79"/>
      <c r="R106" s="80" t="str">
        <f>IF(P106="","",T106*M106*LOOKUP(RIGHT($D$2,3),定数!$A$6:$A$13,定数!$B$6:$B$13))</f>
        <v/>
      </c>
      <c r="S106" s="80"/>
      <c r="T106" s="81" t="str">
        <f t="shared" si="12"/>
        <v/>
      </c>
      <c r="U106" s="81"/>
      <c r="V106" t="str">
        <f t="shared" si="15"/>
        <v/>
      </c>
      <c r="W106" t="str">
        <f t="shared" si="15"/>
        <v/>
      </c>
      <c r="X106" s="41" t="str">
        <f t="shared" si="13"/>
        <v/>
      </c>
      <c r="Y106" s="42" t="str">
        <f t="shared" si="14"/>
        <v/>
      </c>
    </row>
    <row r="107" spans="2:25" x14ac:dyDescent="0.15">
      <c r="B107" s="35">
        <v>99</v>
      </c>
      <c r="C107" s="78" t="str">
        <f t="shared" si="9"/>
        <v/>
      </c>
      <c r="D107" s="78"/>
      <c r="E107" s="35"/>
      <c r="F107" s="8"/>
      <c r="G107" s="35"/>
      <c r="H107" s="79"/>
      <c r="I107" s="79"/>
      <c r="J107" s="35"/>
      <c r="K107" s="82" t="str">
        <f t="shared" si="10"/>
        <v/>
      </c>
      <c r="L107" s="83"/>
      <c r="M107" s="6" t="str">
        <f>IF(J107="","",(K107/J107)/LOOKUP(RIGHT($D$2,3),定数!$A$6:$A$13,定数!$B$6:$B$13))</f>
        <v/>
      </c>
      <c r="N107" s="35"/>
      <c r="O107" s="8"/>
      <c r="P107" s="79"/>
      <c r="Q107" s="79"/>
      <c r="R107" s="80" t="str">
        <f>IF(P107="","",T107*M107*LOOKUP(RIGHT($D$2,3),定数!$A$6:$A$13,定数!$B$6:$B$13))</f>
        <v/>
      </c>
      <c r="S107" s="80"/>
      <c r="T107" s="81" t="str">
        <f t="shared" si="12"/>
        <v/>
      </c>
      <c r="U107" s="81"/>
      <c r="V107" t="str">
        <f>IF(S107&lt;&gt;"",IF(S107&lt;0,1+V106,0),"")</f>
        <v/>
      </c>
      <c r="W107" t="str">
        <f>IF(T107&lt;&gt;"",IF(T107&lt;0,1+W106,0),"")</f>
        <v/>
      </c>
      <c r="X107" s="41" t="str">
        <f t="shared" si="13"/>
        <v/>
      </c>
      <c r="Y107" s="42" t="str">
        <f t="shared" si="14"/>
        <v/>
      </c>
    </row>
    <row r="108" spans="2:25" x14ac:dyDescent="0.15">
      <c r="B108" s="35">
        <v>100</v>
      </c>
      <c r="C108" s="78" t="str">
        <f t="shared" si="9"/>
        <v/>
      </c>
      <c r="D108" s="78"/>
      <c r="E108" s="35"/>
      <c r="F108" s="8"/>
      <c r="G108" s="35"/>
      <c r="H108" s="79"/>
      <c r="I108" s="79"/>
      <c r="J108" s="35"/>
      <c r="K108" s="82" t="str">
        <f t="shared" si="10"/>
        <v/>
      </c>
      <c r="L108" s="83"/>
      <c r="M108" s="6" t="str">
        <f>IF(J108="","",(K108/J108)/LOOKUP(RIGHT($D$2,3),定数!$A$6:$A$13,定数!$B$6:$B$13))</f>
        <v/>
      </c>
      <c r="N108" s="35"/>
      <c r="O108" s="8"/>
      <c r="P108" s="79"/>
      <c r="Q108" s="79"/>
      <c r="R108" s="80" t="str">
        <f>IF(P108="","",T108*M108*LOOKUP(RIGHT($D$2,3),定数!$A$6:$A$13,定数!$B$6:$B$13))</f>
        <v/>
      </c>
      <c r="S108" s="80"/>
      <c r="T108" s="81" t="str">
        <f t="shared" si="12"/>
        <v/>
      </c>
      <c r="U108" s="81"/>
      <c r="V108" t="str">
        <f>IF(S108&lt;&gt;"",IF(S108&lt;0,1+V107,0),"")</f>
        <v/>
      </c>
      <c r="W108" t="str">
        <f>IF(T108&lt;&gt;"",IF(T108&lt;0,1+W107,0),"")</f>
        <v/>
      </c>
      <c r="X108" s="41" t="str">
        <f t="shared" si="13"/>
        <v/>
      </c>
      <c r="Y108" s="42" t="str">
        <f t="shared" si="14"/>
        <v/>
      </c>
    </row>
    <row r="109" spans="2:25" x14ac:dyDescent="0.15">
      <c r="B109" s="1"/>
      <c r="C109" s="1"/>
      <c r="D109" s="1"/>
      <c r="E109" s="1"/>
      <c r="F109" s="1"/>
      <c r="G109" s="1"/>
      <c r="H109" s="1"/>
      <c r="I109" s="1"/>
      <c r="J109" s="1"/>
      <c r="K109" s="1"/>
      <c r="L109" s="1"/>
      <c r="M109" s="1"/>
      <c r="N109" s="1"/>
      <c r="O109" s="1"/>
      <c r="P109" s="1"/>
      <c r="Q109" s="1"/>
      <c r="R109" s="1"/>
    </row>
  </sheetData>
  <sheetCalcPr fullCalcOnLoad="1"/>
  <mergeCells count="635">
    <mergeCell ref="J2:K2"/>
    <mergeCell ref="L2:M2"/>
    <mergeCell ref="N2:O2"/>
    <mergeCell ref="P2:Q2"/>
    <mergeCell ref="B3:C3"/>
    <mergeCell ref="D3:I3"/>
    <mergeCell ref="J3:K3"/>
    <mergeCell ref="L3:Q3"/>
    <mergeCell ref="B2:C2"/>
    <mergeCell ref="D2:E2"/>
    <mergeCell ref="F2:G2"/>
    <mergeCell ref="H2:I2"/>
    <mergeCell ref="B4:C4"/>
    <mergeCell ref="D4:E4"/>
    <mergeCell ref="F4:G4"/>
    <mergeCell ref="H4:I4"/>
    <mergeCell ref="J4:K4"/>
    <mergeCell ref="L4:M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s>
  <phoneticPr fontId="2"/>
  <conditionalFormatting sqref="G46">
    <cfRule type="cellIs" dxfId="15" priority="5" stopIfTrue="1" operator="equal">
      <formula>"買"</formula>
    </cfRule>
    <cfRule type="cellIs" dxfId="14" priority="6" stopIfTrue="1" operator="equal">
      <formula>"売"</formula>
    </cfRule>
  </conditionalFormatting>
  <conditionalFormatting sqref="G9:G11 G14:G45 G47:G108">
    <cfRule type="cellIs" dxfId="13" priority="7" stopIfTrue="1" operator="equal">
      <formula>"買"</formula>
    </cfRule>
    <cfRule type="cellIs" dxfId="12" priority="8" stopIfTrue="1" operator="equal">
      <formula>"売"</formula>
    </cfRule>
  </conditionalFormatting>
  <conditionalFormatting sqref="G12">
    <cfRule type="cellIs" dxfId="11" priority="3" stopIfTrue="1" operator="equal">
      <formula>"買"</formula>
    </cfRule>
    <cfRule type="cellIs" dxfId="10" priority="4" stopIfTrue="1" operator="equal">
      <formula>"売"</formula>
    </cfRule>
  </conditionalFormatting>
  <conditionalFormatting sqref="G13">
    <cfRule type="cellIs" dxfId="9" priority="1" stopIfTrue="1" operator="equal">
      <formula>"買"</formula>
    </cfRule>
    <cfRule type="cellIs" dxfId="8" priority="2"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91:C411"/>
  <sheetViews>
    <sheetView topLeftCell="A481" workbookViewId="0">
      <selection activeCell="A458" sqref="A458"/>
    </sheetView>
  </sheetViews>
  <sheetFormatPr defaultRowHeight="14.25" x14ac:dyDescent="0.15"/>
  <cols>
    <col min="1" max="1" width="7.375" style="34" customWidth="1"/>
    <col min="2" max="2" width="8.125" customWidth="1"/>
  </cols>
  <sheetData>
    <row r="91" spans="2:2" x14ac:dyDescent="0.15">
      <c r="B91" t="s">
        <v>75</v>
      </c>
    </row>
    <row r="137" spans="2:2" x14ac:dyDescent="0.15">
      <c r="B137" t="s">
        <v>76</v>
      </c>
    </row>
    <row r="183" spans="2:2" x14ac:dyDescent="0.15">
      <c r="B183" t="s">
        <v>78</v>
      </c>
    </row>
    <row r="230" spans="2:2" x14ac:dyDescent="0.15">
      <c r="B230" t="s">
        <v>79</v>
      </c>
    </row>
    <row r="276" spans="2:2" x14ac:dyDescent="0.15">
      <c r="B276" t="s">
        <v>77</v>
      </c>
    </row>
    <row r="411" spans="2:3" x14ac:dyDescent="0.15">
      <c r="B411" t="s">
        <v>80</v>
      </c>
      <c r="C411" t="s">
        <v>81</v>
      </c>
    </row>
  </sheetData>
  <phoneticPr fontId="2"/>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
  <sheetViews>
    <sheetView zoomScale="145" zoomScaleNormal="145" zoomScaleSheetLayoutView="100" workbookViewId="0">
      <selection activeCell="A12" sqref="A12:J19"/>
    </sheetView>
  </sheetViews>
  <sheetFormatPr defaultRowHeight="13.5" x14ac:dyDescent="0.15"/>
  <sheetData>
    <row r="1" spans="1:10" x14ac:dyDescent="0.15">
      <c r="A1" t="s">
        <v>0</v>
      </c>
    </row>
    <row r="2" spans="1:10" x14ac:dyDescent="0.15">
      <c r="A2" s="84" t="s">
        <v>49</v>
      </c>
      <c r="B2" s="85"/>
      <c r="C2" s="85"/>
      <c r="D2" s="85"/>
      <c r="E2" s="85"/>
      <c r="F2" s="85"/>
      <c r="G2" s="85"/>
      <c r="H2" s="85"/>
      <c r="I2" s="85"/>
      <c r="J2" s="85"/>
    </row>
    <row r="3" spans="1:10" x14ac:dyDescent="0.15">
      <c r="A3" s="85"/>
      <c r="B3" s="85"/>
      <c r="C3" s="85"/>
      <c r="D3" s="85"/>
      <c r="E3" s="85"/>
      <c r="F3" s="85"/>
      <c r="G3" s="85"/>
      <c r="H3" s="85"/>
      <c r="I3" s="85"/>
      <c r="J3" s="85"/>
    </row>
    <row r="4" spans="1:10" x14ac:dyDescent="0.15">
      <c r="A4" s="85"/>
      <c r="B4" s="85"/>
      <c r="C4" s="85"/>
      <c r="D4" s="85"/>
      <c r="E4" s="85"/>
      <c r="F4" s="85"/>
      <c r="G4" s="85"/>
      <c r="H4" s="85"/>
      <c r="I4" s="85"/>
      <c r="J4" s="85"/>
    </row>
    <row r="5" spans="1:10" x14ac:dyDescent="0.15">
      <c r="A5" s="85"/>
      <c r="B5" s="85"/>
      <c r="C5" s="85"/>
      <c r="D5" s="85"/>
      <c r="E5" s="85"/>
      <c r="F5" s="85"/>
      <c r="G5" s="85"/>
      <c r="H5" s="85"/>
      <c r="I5" s="85"/>
      <c r="J5" s="85"/>
    </row>
    <row r="6" spans="1:10" x14ac:dyDescent="0.15">
      <c r="A6" s="85"/>
      <c r="B6" s="85"/>
      <c r="C6" s="85"/>
      <c r="D6" s="85"/>
      <c r="E6" s="85"/>
      <c r="F6" s="85"/>
      <c r="G6" s="85"/>
      <c r="H6" s="85"/>
      <c r="I6" s="85"/>
      <c r="J6" s="85"/>
    </row>
    <row r="7" spans="1:10" x14ac:dyDescent="0.15">
      <c r="A7" s="85"/>
      <c r="B7" s="85"/>
      <c r="C7" s="85"/>
      <c r="D7" s="85"/>
      <c r="E7" s="85"/>
      <c r="F7" s="85"/>
      <c r="G7" s="85"/>
      <c r="H7" s="85"/>
      <c r="I7" s="85"/>
      <c r="J7" s="85"/>
    </row>
    <row r="8" spans="1:10" x14ac:dyDescent="0.15">
      <c r="A8" s="85"/>
      <c r="B8" s="85"/>
      <c r="C8" s="85"/>
      <c r="D8" s="85"/>
      <c r="E8" s="85"/>
      <c r="F8" s="85"/>
      <c r="G8" s="85"/>
      <c r="H8" s="85"/>
      <c r="I8" s="85"/>
      <c r="J8" s="85"/>
    </row>
    <row r="9" spans="1:10" x14ac:dyDescent="0.15">
      <c r="A9" s="85"/>
      <c r="B9" s="85"/>
      <c r="C9" s="85"/>
      <c r="D9" s="85"/>
      <c r="E9" s="85"/>
      <c r="F9" s="85"/>
      <c r="G9" s="85"/>
      <c r="H9" s="85"/>
      <c r="I9" s="85"/>
      <c r="J9" s="85"/>
    </row>
    <row r="11" spans="1:10" x14ac:dyDescent="0.15">
      <c r="A11" t="s">
        <v>1</v>
      </c>
    </row>
    <row r="12" spans="1:10" x14ac:dyDescent="0.15">
      <c r="A12" s="86" t="s">
        <v>51</v>
      </c>
      <c r="B12" s="87"/>
      <c r="C12" s="87"/>
      <c r="D12" s="87"/>
      <c r="E12" s="87"/>
      <c r="F12" s="87"/>
      <c r="G12" s="87"/>
      <c r="H12" s="87"/>
      <c r="I12" s="87"/>
      <c r="J12" s="87"/>
    </row>
    <row r="13" spans="1:10" x14ac:dyDescent="0.15">
      <c r="A13" s="87"/>
      <c r="B13" s="87"/>
      <c r="C13" s="87"/>
      <c r="D13" s="87"/>
      <c r="E13" s="87"/>
      <c r="F13" s="87"/>
      <c r="G13" s="87"/>
      <c r="H13" s="87"/>
      <c r="I13" s="87"/>
      <c r="J13" s="87"/>
    </row>
    <row r="14" spans="1:10" x14ac:dyDescent="0.15">
      <c r="A14" s="87"/>
      <c r="B14" s="87"/>
      <c r="C14" s="87"/>
      <c r="D14" s="87"/>
      <c r="E14" s="87"/>
      <c r="F14" s="87"/>
      <c r="G14" s="87"/>
      <c r="H14" s="87"/>
      <c r="I14" s="87"/>
      <c r="J14" s="87"/>
    </row>
    <row r="15" spans="1:10" x14ac:dyDescent="0.15">
      <c r="A15" s="87"/>
      <c r="B15" s="87"/>
      <c r="C15" s="87"/>
      <c r="D15" s="87"/>
      <c r="E15" s="87"/>
      <c r="F15" s="87"/>
      <c r="G15" s="87"/>
      <c r="H15" s="87"/>
      <c r="I15" s="87"/>
      <c r="J15" s="87"/>
    </row>
    <row r="16" spans="1:10" x14ac:dyDescent="0.15">
      <c r="A16" s="87"/>
      <c r="B16" s="87"/>
      <c r="C16" s="87"/>
      <c r="D16" s="87"/>
      <c r="E16" s="87"/>
      <c r="F16" s="87"/>
      <c r="G16" s="87"/>
      <c r="H16" s="87"/>
      <c r="I16" s="87"/>
      <c r="J16" s="87"/>
    </row>
    <row r="17" spans="1:10" x14ac:dyDescent="0.15">
      <c r="A17" s="87"/>
      <c r="B17" s="87"/>
      <c r="C17" s="87"/>
      <c r="D17" s="87"/>
      <c r="E17" s="87"/>
      <c r="F17" s="87"/>
      <c r="G17" s="87"/>
      <c r="H17" s="87"/>
      <c r="I17" s="87"/>
      <c r="J17" s="87"/>
    </row>
    <row r="18" spans="1:10" x14ac:dyDescent="0.15">
      <c r="A18" s="87"/>
      <c r="B18" s="87"/>
      <c r="C18" s="87"/>
      <c r="D18" s="87"/>
      <c r="E18" s="87"/>
      <c r="F18" s="87"/>
      <c r="G18" s="87"/>
      <c r="H18" s="87"/>
      <c r="I18" s="87"/>
      <c r="J18" s="87"/>
    </row>
    <row r="19" spans="1:10" x14ac:dyDescent="0.15">
      <c r="A19" s="87"/>
      <c r="B19" s="87"/>
      <c r="C19" s="87"/>
      <c r="D19" s="87"/>
      <c r="E19" s="87"/>
      <c r="F19" s="87"/>
      <c r="G19" s="87"/>
      <c r="H19" s="87"/>
      <c r="I19" s="87"/>
      <c r="J19" s="87"/>
    </row>
    <row r="21" spans="1:10" x14ac:dyDescent="0.15">
      <c r="A21" t="s">
        <v>2</v>
      </c>
    </row>
    <row r="22" spans="1:10" x14ac:dyDescent="0.15">
      <c r="A22" s="86" t="s">
        <v>50</v>
      </c>
      <c r="B22" s="86"/>
      <c r="C22" s="86"/>
      <c r="D22" s="86"/>
      <c r="E22" s="86"/>
      <c r="F22" s="86"/>
      <c r="G22" s="86"/>
      <c r="H22" s="86"/>
      <c r="I22" s="86"/>
      <c r="J22" s="86"/>
    </row>
    <row r="23" spans="1:10" x14ac:dyDescent="0.15">
      <c r="A23" s="86"/>
      <c r="B23" s="86"/>
      <c r="C23" s="86"/>
      <c r="D23" s="86"/>
      <c r="E23" s="86"/>
      <c r="F23" s="86"/>
      <c r="G23" s="86"/>
      <c r="H23" s="86"/>
      <c r="I23" s="86"/>
      <c r="J23" s="86"/>
    </row>
    <row r="24" spans="1:10" x14ac:dyDescent="0.15">
      <c r="A24" s="86"/>
      <c r="B24" s="86"/>
      <c r="C24" s="86"/>
      <c r="D24" s="86"/>
      <c r="E24" s="86"/>
      <c r="F24" s="86"/>
      <c r="G24" s="86"/>
      <c r="H24" s="86"/>
      <c r="I24" s="86"/>
      <c r="J24" s="86"/>
    </row>
    <row r="25" spans="1:10" x14ac:dyDescent="0.15">
      <c r="A25" s="86"/>
      <c r="B25" s="86"/>
      <c r="C25" s="86"/>
      <c r="D25" s="86"/>
      <c r="E25" s="86"/>
      <c r="F25" s="86"/>
      <c r="G25" s="86"/>
      <c r="H25" s="86"/>
      <c r="I25" s="86"/>
      <c r="J25" s="86"/>
    </row>
    <row r="26" spans="1:10" x14ac:dyDescent="0.15">
      <c r="A26" s="86"/>
      <c r="B26" s="86"/>
      <c r="C26" s="86"/>
      <c r="D26" s="86"/>
      <c r="E26" s="86"/>
      <c r="F26" s="86"/>
      <c r="G26" s="86"/>
      <c r="H26" s="86"/>
      <c r="I26" s="86"/>
      <c r="J26" s="86"/>
    </row>
    <row r="27" spans="1:10" x14ac:dyDescent="0.15">
      <c r="A27" s="86"/>
      <c r="B27" s="86"/>
      <c r="C27" s="86"/>
      <c r="D27" s="86"/>
      <c r="E27" s="86"/>
      <c r="F27" s="86"/>
      <c r="G27" s="86"/>
      <c r="H27" s="86"/>
      <c r="I27" s="86"/>
      <c r="J27" s="86"/>
    </row>
    <row r="28" spans="1:10" x14ac:dyDescent="0.15">
      <c r="A28" s="86"/>
      <c r="B28" s="86"/>
      <c r="C28" s="86"/>
      <c r="D28" s="86"/>
      <c r="E28" s="86"/>
      <c r="F28" s="86"/>
      <c r="G28" s="86"/>
      <c r="H28" s="86"/>
      <c r="I28" s="86"/>
      <c r="J28" s="86"/>
    </row>
    <row r="29" spans="1:10" x14ac:dyDescent="0.15">
      <c r="A29" s="86"/>
      <c r="B29" s="86"/>
      <c r="C29" s="86"/>
      <c r="D29" s="86"/>
      <c r="E29" s="86"/>
      <c r="F29" s="86"/>
      <c r="G29" s="86"/>
      <c r="H29" s="86"/>
      <c r="I29" s="86"/>
      <c r="J29" s="86"/>
    </row>
  </sheetData>
  <mergeCells count="3">
    <mergeCell ref="A2:J9"/>
    <mergeCell ref="A12:J19"/>
    <mergeCell ref="A22:J29"/>
  </mergeCells>
  <phoneticPr fontId="2"/>
  <pageMargins left="0.75" right="0.75" top="1" bottom="1" header="0.51111111111111107" footer="0.51111111111111107"/>
  <pageSetup paperSize="9" firstPageNumber="4294963191" orientation="portrait"/>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12"/>
  <sheetViews>
    <sheetView zoomScaleSheetLayoutView="100" workbookViewId="0">
      <selection activeCell="E27" sqref="E27"/>
    </sheetView>
  </sheetViews>
  <sheetFormatPr defaultColWidth="8.875" defaultRowHeight="17.25" x14ac:dyDescent="0.15"/>
  <cols>
    <col min="1" max="1" width="3.125" style="26" customWidth="1"/>
    <col min="2" max="2" width="13.25" style="23" customWidth="1"/>
    <col min="3" max="3" width="15.75" style="25" customWidth="1"/>
    <col min="4" max="4" width="13" style="25" customWidth="1"/>
    <col min="5" max="5" width="15.875" style="31" customWidth="1"/>
    <col min="6" max="6" width="15.875" style="25" customWidth="1"/>
    <col min="7" max="7" width="15.875" style="31" customWidth="1"/>
    <col min="8" max="8" width="15.875" style="25" customWidth="1"/>
    <col min="9" max="9" width="15.875" style="31" customWidth="1"/>
    <col min="10" max="16384" width="8.875" style="26"/>
  </cols>
  <sheetData>
    <row r="2" spans="2:9" x14ac:dyDescent="0.15">
      <c r="B2" s="24" t="s">
        <v>39</v>
      </c>
      <c r="C2" s="26"/>
    </row>
    <row r="4" spans="2:9" x14ac:dyDescent="0.15">
      <c r="B4" s="29" t="s">
        <v>42</v>
      </c>
      <c r="C4" s="29" t="s">
        <v>40</v>
      </c>
      <c r="D4" s="29" t="s">
        <v>45</v>
      </c>
      <c r="E4" s="30" t="s">
        <v>41</v>
      </c>
      <c r="F4" s="29" t="s">
        <v>46</v>
      </c>
      <c r="G4" s="30" t="s">
        <v>41</v>
      </c>
      <c r="H4" s="29" t="s">
        <v>47</v>
      </c>
      <c r="I4" s="30" t="s">
        <v>41</v>
      </c>
    </row>
    <row r="5" spans="2:9" x14ac:dyDescent="0.15">
      <c r="B5" s="27" t="s">
        <v>43</v>
      </c>
      <c r="C5" s="28" t="s">
        <v>44</v>
      </c>
      <c r="D5" s="28">
        <v>54</v>
      </c>
      <c r="E5" s="32">
        <v>42194</v>
      </c>
      <c r="F5" s="28">
        <v>100</v>
      </c>
      <c r="G5" s="32">
        <v>42197</v>
      </c>
      <c r="H5" s="28">
        <v>100</v>
      </c>
      <c r="I5" s="32">
        <v>42196</v>
      </c>
    </row>
    <row r="6" spans="2:9" x14ac:dyDescent="0.15">
      <c r="B6" s="27" t="s">
        <v>43</v>
      </c>
      <c r="C6" s="28" t="s">
        <v>48</v>
      </c>
      <c r="D6" s="28">
        <v>46</v>
      </c>
      <c r="E6" s="32">
        <v>42195</v>
      </c>
      <c r="F6" s="28"/>
      <c r="G6" s="33"/>
      <c r="H6" s="28"/>
      <c r="I6" s="33"/>
    </row>
    <row r="7" spans="2:9" x14ac:dyDescent="0.15">
      <c r="B7" s="27" t="s">
        <v>43</v>
      </c>
      <c r="C7" s="28"/>
      <c r="D7" s="28"/>
      <c r="E7" s="33"/>
      <c r="F7" s="28"/>
      <c r="G7" s="33"/>
      <c r="H7" s="28"/>
      <c r="I7" s="33"/>
    </row>
    <row r="8" spans="2:9" x14ac:dyDescent="0.15">
      <c r="B8" s="27" t="s">
        <v>43</v>
      </c>
      <c r="C8" s="28"/>
      <c r="D8" s="28"/>
      <c r="E8" s="33"/>
      <c r="F8" s="28"/>
      <c r="G8" s="33"/>
      <c r="H8" s="28"/>
      <c r="I8" s="33"/>
    </row>
    <row r="9" spans="2:9" x14ac:dyDescent="0.15">
      <c r="B9" s="27" t="s">
        <v>43</v>
      </c>
      <c r="C9" s="28"/>
      <c r="D9" s="28"/>
      <c r="E9" s="33"/>
      <c r="F9" s="28"/>
      <c r="G9" s="33"/>
      <c r="H9" s="28"/>
      <c r="I9" s="33"/>
    </row>
    <row r="10" spans="2:9" x14ac:dyDescent="0.15">
      <c r="B10" s="27" t="s">
        <v>43</v>
      </c>
      <c r="C10" s="28"/>
      <c r="D10" s="28"/>
      <c r="E10" s="33"/>
      <c r="F10" s="28"/>
      <c r="G10" s="33"/>
      <c r="H10" s="28"/>
      <c r="I10" s="33"/>
    </row>
    <row r="11" spans="2:9" x14ac:dyDescent="0.15">
      <c r="B11" s="27" t="s">
        <v>43</v>
      </c>
      <c r="C11" s="28"/>
      <c r="D11" s="28"/>
      <c r="E11" s="33"/>
      <c r="F11" s="28"/>
      <c r="G11" s="33"/>
      <c r="H11" s="28"/>
      <c r="I11" s="33"/>
    </row>
    <row r="12" spans="2:9" x14ac:dyDescent="0.15">
      <c r="B12" s="27" t="s">
        <v>43</v>
      </c>
      <c r="C12" s="28"/>
      <c r="D12" s="28"/>
      <c r="E12" s="33"/>
      <c r="F12" s="28"/>
      <c r="G12" s="33"/>
      <c r="H12" s="28"/>
      <c r="I12" s="33"/>
    </row>
  </sheetData>
  <phoneticPr fontId="2"/>
  <pageMargins left="0.75" right="0.75" top="1" bottom="1" header="0.51111111111111107" footer="0.51111111111111107"/>
  <pageSetup paperSize="9" firstPageNumber="4294963191" orientation="portrait"/>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V109"/>
  <sheetViews>
    <sheetView zoomScale="115" zoomScaleNormal="115" workbookViewId="0">
      <pane ySplit="8" topLeftCell="A9" activePane="bottomLeft" state="frozen"/>
      <selection pane="bottomLeft" activeCell="C7" sqref="C7:D8"/>
    </sheetView>
  </sheetViews>
  <sheetFormatPr defaultRowHeight="13.5" x14ac:dyDescent="0.15"/>
  <cols>
    <col min="1" max="1" width="2.875" customWidth="1"/>
    <col min="2" max="18" width="6.625" customWidth="1"/>
    <col min="22" max="22" width="10.875" style="22" bestFit="1" customWidth="1"/>
  </cols>
  <sheetData>
    <row r="2" spans="2:21" x14ac:dyDescent="0.15">
      <c r="B2" s="44" t="s">
        <v>5</v>
      </c>
      <c r="C2" s="44"/>
      <c r="D2" s="48"/>
      <c r="E2" s="48"/>
      <c r="F2" s="44" t="s">
        <v>6</v>
      </c>
      <c r="G2" s="44"/>
      <c r="H2" s="48" t="s">
        <v>36</v>
      </c>
      <c r="I2" s="48"/>
      <c r="J2" s="44" t="s">
        <v>7</v>
      </c>
      <c r="K2" s="44"/>
      <c r="L2" s="47">
        <f>C9</f>
        <v>1000000</v>
      </c>
      <c r="M2" s="48"/>
      <c r="N2" s="44" t="s">
        <v>8</v>
      </c>
      <c r="O2" s="44"/>
      <c r="P2" s="47" t="e">
        <f>C108+R108</f>
        <v>#VALUE!</v>
      </c>
      <c r="Q2" s="48"/>
      <c r="R2" s="1"/>
      <c r="S2" s="1"/>
      <c r="T2" s="1"/>
    </row>
    <row r="3" spans="2:21" ht="57" customHeight="1" x14ac:dyDescent="0.15">
      <c r="B3" s="44" t="s">
        <v>9</v>
      </c>
      <c r="C3" s="44"/>
      <c r="D3" s="49" t="s">
        <v>38</v>
      </c>
      <c r="E3" s="49"/>
      <c r="F3" s="49"/>
      <c r="G3" s="49"/>
      <c r="H3" s="49"/>
      <c r="I3" s="49"/>
      <c r="J3" s="44" t="s">
        <v>10</v>
      </c>
      <c r="K3" s="44"/>
      <c r="L3" s="49" t="s">
        <v>35</v>
      </c>
      <c r="M3" s="50"/>
      <c r="N3" s="50"/>
      <c r="O3" s="50"/>
      <c r="P3" s="50"/>
      <c r="Q3" s="50"/>
      <c r="R3" s="1"/>
      <c r="S3" s="1"/>
    </row>
    <row r="4" spans="2:21" x14ac:dyDescent="0.15">
      <c r="B4" s="44" t="s">
        <v>11</v>
      </c>
      <c r="C4" s="44"/>
      <c r="D4" s="51">
        <f>SUM($R$9:$S$993)</f>
        <v>153684.21052631587</v>
      </c>
      <c r="E4" s="51"/>
      <c r="F4" s="44" t="s">
        <v>12</v>
      </c>
      <c r="G4" s="44"/>
      <c r="H4" s="52">
        <f>SUM($T$9:$U$108)</f>
        <v>292.00000000000017</v>
      </c>
      <c r="I4" s="48"/>
      <c r="J4" s="53" t="s">
        <v>13</v>
      </c>
      <c r="K4" s="53"/>
      <c r="L4" s="47">
        <f>MAX($C$9:$D$990)-C9</f>
        <v>153684.21052631596</v>
      </c>
      <c r="M4" s="47"/>
      <c r="N4" s="53" t="s">
        <v>14</v>
      </c>
      <c r="O4" s="53"/>
      <c r="P4" s="51">
        <f>MIN($C$9:$D$990)-C9</f>
        <v>0</v>
      </c>
      <c r="Q4" s="51"/>
      <c r="R4" s="1"/>
      <c r="S4" s="1"/>
      <c r="T4" s="1"/>
    </row>
    <row r="5" spans="2:21" x14ac:dyDescent="0.15">
      <c r="B5" s="21" t="s">
        <v>15</v>
      </c>
      <c r="C5" s="2">
        <f>COUNTIF($R$9:$R$990,"&gt;0")</f>
        <v>1</v>
      </c>
      <c r="D5" s="20" t="s">
        <v>16</v>
      </c>
      <c r="E5" s="15">
        <f>COUNTIF($R$9:$R$990,"&lt;0")</f>
        <v>0</v>
      </c>
      <c r="F5" s="20" t="s">
        <v>17</v>
      </c>
      <c r="G5" s="2">
        <f>COUNTIF($R$9:$R$990,"=0")</f>
        <v>0</v>
      </c>
      <c r="H5" s="20" t="s">
        <v>18</v>
      </c>
      <c r="I5" s="3">
        <f>C5/SUM(C5,E5,G5)</f>
        <v>1</v>
      </c>
      <c r="J5" s="55" t="s">
        <v>19</v>
      </c>
      <c r="K5" s="44"/>
      <c r="L5" s="56"/>
      <c r="M5" s="57"/>
      <c r="N5" s="17" t="s">
        <v>20</v>
      </c>
      <c r="O5" s="9"/>
      <c r="P5" s="56"/>
      <c r="Q5" s="57"/>
      <c r="R5" s="1"/>
      <c r="S5" s="1"/>
      <c r="T5" s="1"/>
    </row>
    <row r="6" spans="2:21" x14ac:dyDescent="0.15">
      <c r="B6" s="11"/>
      <c r="C6" s="13"/>
      <c r="D6" s="14"/>
      <c r="E6" s="10"/>
      <c r="F6" s="11"/>
      <c r="G6" s="10"/>
      <c r="H6" s="11"/>
      <c r="I6" s="16"/>
      <c r="J6" s="11"/>
      <c r="K6" s="11"/>
      <c r="L6" s="10"/>
      <c r="M6" s="10"/>
      <c r="N6" s="12"/>
      <c r="O6" s="12"/>
      <c r="P6" s="10"/>
      <c r="Q6" s="7"/>
      <c r="R6" s="1"/>
      <c r="S6" s="1"/>
      <c r="T6" s="1"/>
    </row>
    <row r="7" spans="2:21" x14ac:dyDescent="0.15">
      <c r="B7" s="58" t="s">
        <v>21</v>
      </c>
      <c r="C7" s="60" t="s">
        <v>22</v>
      </c>
      <c r="D7" s="61"/>
      <c r="E7" s="64" t="s">
        <v>23</v>
      </c>
      <c r="F7" s="65"/>
      <c r="G7" s="65"/>
      <c r="H7" s="65"/>
      <c r="I7" s="66"/>
      <c r="J7" s="67" t="s">
        <v>24</v>
      </c>
      <c r="K7" s="68"/>
      <c r="L7" s="69"/>
      <c r="M7" s="70" t="s">
        <v>25</v>
      </c>
      <c r="N7" s="71" t="s">
        <v>26</v>
      </c>
      <c r="O7" s="72"/>
      <c r="P7" s="72"/>
      <c r="Q7" s="73"/>
      <c r="R7" s="74" t="s">
        <v>27</v>
      </c>
      <c r="S7" s="74"/>
      <c r="T7" s="74"/>
      <c r="U7" s="74"/>
    </row>
    <row r="8" spans="2:21" x14ac:dyDescent="0.15">
      <c r="B8" s="59"/>
      <c r="C8" s="62"/>
      <c r="D8" s="63"/>
      <c r="E8" s="18" t="s">
        <v>28</v>
      </c>
      <c r="F8" s="18" t="s">
        <v>29</v>
      </c>
      <c r="G8" s="18" t="s">
        <v>30</v>
      </c>
      <c r="H8" s="75" t="s">
        <v>31</v>
      </c>
      <c r="I8" s="66"/>
      <c r="J8" s="4" t="s">
        <v>32</v>
      </c>
      <c r="K8" s="76" t="s">
        <v>33</v>
      </c>
      <c r="L8" s="69"/>
      <c r="M8" s="70"/>
      <c r="N8" s="5" t="s">
        <v>28</v>
      </c>
      <c r="O8" s="5" t="s">
        <v>29</v>
      </c>
      <c r="P8" s="77" t="s">
        <v>31</v>
      </c>
      <c r="Q8" s="73"/>
      <c r="R8" s="74" t="s">
        <v>34</v>
      </c>
      <c r="S8" s="74"/>
      <c r="T8" s="74" t="s">
        <v>32</v>
      </c>
      <c r="U8" s="74"/>
    </row>
    <row r="9" spans="2:21" x14ac:dyDescent="0.15">
      <c r="B9" s="19">
        <v>1</v>
      </c>
      <c r="C9" s="78">
        <v>1000000</v>
      </c>
      <c r="D9" s="78"/>
      <c r="E9" s="19">
        <v>2001</v>
      </c>
      <c r="F9" s="8">
        <v>42111</v>
      </c>
      <c r="G9" s="19" t="s">
        <v>4</v>
      </c>
      <c r="H9" s="79">
        <v>105.33</v>
      </c>
      <c r="I9" s="79"/>
      <c r="J9" s="19">
        <v>57</v>
      </c>
      <c r="K9" s="78">
        <f t="shared" ref="K9:K72" si="0">IF(F9="","",C9*0.03)</f>
        <v>30000</v>
      </c>
      <c r="L9" s="78"/>
      <c r="M9" s="6">
        <f>IF(J9="","",(K9/J9)/1000)</f>
        <v>0.52631578947368418</v>
      </c>
      <c r="N9" s="19">
        <v>2001</v>
      </c>
      <c r="O9" s="8">
        <v>42111</v>
      </c>
      <c r="P9" s="79">
        <v>108.25</v>
      </c>
      <c r="Q9" s="79"/>
      <c r="R9" s="80">
        <f>IF(O9="","",(IF(G9="売",H9-P9,P9-H9))*M9*100000)</f>
        <v>153684.21052631587</v>
      </c>
      <c r="S9" s="80"/>
      <c r="T9" s="81">
        <f>IF(O9="","",IF(R9&lt;0,J9*(-1),IF(G9="買",(P9-H9)*100,(H9-P9)*100)))</f>
        <v>292.00000000000017</v>
      </c>
      <c r="U9" s="81"/>
    </row>
    <row r="10" spans="2:21" x14ac:dyDescent="0.15">
      <c r="B10" s="19">
        <v>2</v>
      </c>
      <c r="C10" s="78">
        <f t="shared" ref="C10:C73" si="1">IF(R9="","",C9+R9)</f>
        <v>1153684.210526316</v>
      </c>
      <c r="D10" s="78"/>
      <c r="E10" s="19"/>
      <c r="F10" s="8"/>
      <c r="G10" s="19" t="s">
        <v>4</v>
      </c>
      <c r="H10" s="79"/>
      <c r="I10" s="79"/>
      <c r="J10" s="19"/>
      <c r="K10" s="78" t="str">
        <f t="shared" si="0"/>
        <v/>
      </c>
      <c r="L10" s="78"/>
      <c r="M10" s="6" t="str">
        <f t="shared" ref="M10:M73" si="2">IF(J10="","",(K10/J10)/1000)</f>
        <v/>
      </c>
      <c r="N10" s="19"/>
      <c r="O10" s="8"/>
      <c r="P10" s="79"/>
      <c r="Q10" s="79"/>
      <c r="R10" s="80" t="str">
        <f t="shared" ref="R10:R73" si="3">IF(O10="","",(IF(G10="売",H10-P10,P10-H10))*M10*100000)</f>
        <v/>
      </c>
      <c r="S10" s="80"/>
      <c r="T10" s="81" t="str">
        <f t="shared" ref="T10:T73" si="4">IF(O10="","",IF(R10&lt;0,J10*(-1),IF(G10="買",(P10-H10)*100,(H10-P10)*100)))</f>
        <v/>
      </c>
      <c r="U10" s="81"/>
    </row>
    <row r="11" spans="2:21" x14ac:dyDescent="0.15">
      <c r="B11" s="19">
        <v>3</v>
      </c>
      <c r="C11" s="78" t="str">
        <f t="shared" si="1"/>
        <v/>
      </c>
      <c r="D11" s="78"/>
      <c r="E11" s="19"/>
      <c r="F11" s="8"/>
      <c r="G11" s="19" t="s">
        <v>4</v>
      </c>
      <c r="H11" s="79"/>
      <c r="I11" s="79"/>
      <c r="J11" s="19"/>
      <c r="K11" s="78" t="str">
        <f t="shared" si="0"/>
        <v/>
      </c>
      <c r="L11" s="78"/>
      <c r="M11" s="6" t="str">
        <f t="shared" si="2"/>
        <v/>
      </c>
      <c r="N11" s="19"/>
      <c r="O11" s="8"/>
      <c r="P11" s="79"/>
      <c r="Q11" s="79"/>
      <c r="R11" s="80" t="str">
        <f t="shared" si="3"/>
        <v/>
      </c>
      <c r="S11" s="80"/>
      <c r="T11" s="81" t="str">
        <f t="shared" si="4"/>
        <v/>
      </c>
      <c r="U11" s="81"/>
    </row>
    <row r="12" spans="2:21" x14ac:dyDescent="0.15">
      <c r="B12" s="19">
        <v>4</v>
      </c>
      <c r="C12" s="78" t="str">
        <f t="shared" si="1"/>
        <v/>
      </c>
      <c r="D12" s="78"/>
      <c r="E12" s="19"/>
      <c r="F12" s="8"/>
      <c r="G12" s="19" t="s">
        <v>3</v>
      </c>
      <c r="H12" s="79"/>
      <c r="I12" s="79"/>
      <c r="J12" s="19"/>
      <c r="K12" s="78" t="str">
        <f t="shared" si="0"/>
        <v/>
      </c>
      <c r="L12" s="78"/>
      <c r="M12" s="6" t="str">
        <f t="shared" si="2"/>
        <v/>
      </c>
      <c r="N12" s="19"/>
      <c r="O12" s="8"/>
      <c r="P12" s="79"/>
      <c r="Q12" s="79"/>
      <c r="R12" s="80" t="str">
        <f t="shared" si="3"/>
        <v/>
      </c>
      <c r="S12" s="80"/>
      <c r="T12" s="81" t="str">
        <f t="shared" si="4"/>
        <v/>
      </c>
      <c r="U12" s="81"/>
    </row>
    <row r="13" spans="2:21" x14ac:dyDescent="0.15">
      <c r="B13" s="19">
        <v>5</v>
      </c>
      <c r="C13" s="78" t="str">
        <f t="shared" si="1"/>
        <v/>
      </c>
      <c r="D13" s="78"/>
      <c r="E13" s="19"/>
      <c r="F13" s="8"/>
      <c r="G13" s="19" t="s">
        <v>3</v>
      </c>
      <c r="H13" s="79"/>
      <c r="I13" s="79"/>
      <c r="J13" s="19"/>
      <c r="K13" s="78" t="str">
        <f t="shared" si="0"/>
        <v/>
      </c>
      <c r="L13" s="78"/>
      <c r="M13" s="6" t="str">
        <f t="shared" si="2"/>
        <v/>
      </c>
      <c r="N13" s="19"/>
      <c r="O13" s="8"/>
      <c r="P13" s="79"/>
      <c r="Q13" s="79"/>
      <c r="R13" s="80" t="str">
        <f t="shared" si="3"/>
        <v/>
      </c>
      <c r="S13" s="80"/>
      <c r="T13" s="81" t="str">
        <f t="shared" si="4"/>
        <v/>
      </c>
      <c r="U13" s="81"/>
    </row>
    <row r="14" spans="2:21" x14ac:dyDescent="0.15">
      <c r="B14" s="19">
        <v>6</v>
      </c>
      <c r="C14" s="78" t="str">
        <f t="shared" si="1"/>
        <v/>
      </c>
      <c r="D14" s="78"/>
      <c r="E14" s="19"/>
      <c r="F14" s="8"/>
      <c r="G14" s="19" t="s">
        <v>4</v>
      </c>
      <c r="H14" s="79"/>
      <c r="I14" s="79"/>
      <c r="J14" s="19"/>
      <c r="K14" s="78" t="str">
        <f t="shared" si="0"/>
        <v/>
      </c>
      <c r="L14" s="78"/>
      <c r="M14" s="6" t="str">
        <f t="shared" si="2"/>
        <v/>
      </c>
      <c r="N14" s="19"/>
      <c r="O14" s="8"/>
      <c r="P14" s="79"/>
      <c r="Q14" s="79"/>
      <c r="R14" s="80" t="str">
        <f t="shared" si="3"/>
        <v/>
      </c>
      <c r="S14" s="80"/>
      <c r="T14" s="81" t="str">
        <f t="shared" si="4"/>
        <v/>
      </c>
      <c r="U14" s="81"/>
    </row>
    <row r="15" spans="2:21" x14ac:dyDescent="0.15">
      <c r="B15" s="19">
        <v>7</v>
      </c>
      <c r="C15" s="78" t="str">
        <f t="shared" si="1"/>
        <v/>
      </c>
      <c r="D15" s="78"/>
      <c r="E15" s="19"/>
      <c r="F15" s="8"/>
      <c r="G15" s="19" t="s">
        <v>4</v>
      </c>
      <c r="H15" s="79"/>
      <c r="I15" s="79"/>
      <c r="J15" s="19"/>
      <c r="K15" s="78" t="str">
        <f t="shared" si="0"/>
        <v/>
      </c>
      <c r="L15" s="78"/>
      <c r="M15" s="6" t="str">
        <f t="shared" si="2"/>
        <v/>
      </c>
      <c r="N15" s="19"/>
      <c r="O15" s="8"/>
      <c r="P15" s="79"/>
      <c r="Q15" s="79"/>
      <c r="R15" s="80" t="str">
        <f t="shared" si="3"/>
        <v/>
      </c>
      <c r="S15" s="80"/>
      <c r="T15" s="81" t="str">
        <f t="shared" si="4"/>
        <v/>
      </c>
      <c r="U15" s="81"/>
    </row>
    <row r="16" spans="2:21" x14ac:dyDescent="0.15">
      <c r="B16" s="19">
        <v>8</v>
      </c>
      <c r="C16" s="78" t="str">
        <f t="shared" si="1"/>
        <v/>
      </c>
      <c r="D16" s="78"/>
      <c r="E16" s="19"/>
      <c r="F16" s="8"/>
      <c r="G16" s="19" t="s">
        <v>4</v>
      </c>
      <c r="H16" s="79"/>
      <c r="I16" s="79"/>
      <c r="J16" s="19"/>
      <c r="K16" s="78" t="str">
        <f t="shared" si="0"/>
        <v/>
      </c>
      <c r="L16" s="78"/>
      <c r="M16" s="6" t="str">
        <f t="shared" si="2"/>
        <v/>
      </c>
      <c r="N16" s="19"/>
      <c r="O16" s="8"/>
      <c r="P16" s="79"/>
      <c r="Q16" s="79"/>
      <c r="R16" s="80" t="str">
        <f t="shared" si="3"/>
        <v/>
      </c>
      <c r="S16" s="80"/>
      <c r="T16" s="81" t="str">
        <f t="shared" si="4"/>
        <v/>
      </c>
      <c r="U16" s="81"/>
    </row>
    <row r="17" spans="2:21" x14ac:dyDescent="0.15">
      <c r="B17" s="19">
        <v>9</v>
      </c>
      <c r="C17" s="78" t="str">
        <f t="shared" si="1"/>
        <v/>
      </c>
      <c r="D17" s="78"/>
      <c r="E17" s="19"/>
      <c r="F17" s="8"/>
      <c r="G17" s="19" t="s">
        <v>4</v>
      </c>
      <c r="H17" s="79"/>
      <c r="I17" s="79"/>
      <c r="J17" s="19"/>
      <c r="K17" s="78" t="str">
        <f t="shared" si="0"/>
        <v/>
      </c>
      <c r="L17" s="78"/>
      <c r="M17" s="6" t="str">
        <f t="shared" si="2"/>
        <v/>
      </c>
      <c r="N17" s="19"/>
      <c r="O17" s="8"/>
      <c r="P17" s="79"/>
      <c r="Q17" s="79"/>
      <c r="R17" s="80" t="str">
        <f t="shared" si="3"/>
        <v/>
      </c>
      <c r="S17" s="80"/>
      <c r="T17" s="81" t="str">
        <f t="shared" si="4"/>
        <v/>
      </c>
      <c r="U17" s="81"/>
    </row>
    <row r="18" spans="2:21" x14ac:dyDescent="0.15">
      <c r="B18" s="19">
        <v>10</v>
      </c>
      <c r="C18" s="78" t="str">
        <f t="shared" si="1"/>
        <v/>
      </c>
      <c r="D18" s="78"/>
      <c r="E18" s="19"/>
      <c r="F18" s="8"/>
      <c r="G18" s="19" t="s">
        <v>4</v>
      </c>
      <c r="H18" s="79"/>
      <c r="I18" s="79"/>
      <c r="J18" s="19"/>
      <c r="K18" s="78" t="str">
        <f t="shared" si="0"/>
        <v/>
      </c>
      <c r="L18" s="78"/>
      <c r="M18" s="6" t="str">
        <f t="shared" si="2"/>
        <v/>
      </c>
      <c r="N18" s="19"/>
      <c r="O18" s="8"/>
      <c r="P18" s="79"/>
      <c r="Q18" s="79"/>
      <c r="R18" s="80" t="str">
        <f t="shared" si="3"/>
        <v/>
      </c>
      <c r="S18" s="80"/>
      <c r="T18" s="81" t="str">
        <f t="shared" si="4"/>
        <v/>
      </c>
      <c r="U18" s="81"/>
    </row>
    <row r="19" spans="2:21" x14ac:dyDescent="0.15">
      <c r="B19" s="19">
        <v>11</v>
      </c>
      <c r="C19" s="78" t="str">
        <f t="shared" si="1"/>
        <v/>
      </c>
      <c r="D19" s="78"/>
      <c r="E19" s="19"/>
      <c r="F19" s="8"/>
      <c r="G19" s="19" t="s">
        <v>4</v>
      </c>
      <c r="H19" s="79"/>
      <c r="I19" s="79"/>
      <c r="J19" s="19"/>
      <c r="K19" s="78" t="str">
        <f t="shared" si="0"/>
        <v/>
      </c>
      <c r="L19" s="78"/>
      <c r="M19" s="6" t="str">
        <f t="shared" si="2"/>
        <v/>
      </c>
      <c r="N19" s="19"/>
      <c r="O19" s="8"/>
      <c r="P19" s="79"/>
      <c r="Q19" s="79"/>
      <c r="R19" s="80" t="str">
        <f t="shared" si="3"/>
        <v/>
      </c>
      <c r="S19" s="80"/>
      <c r="T19" s="81" t="str">
        <f t="shared" si="4"/>
        <v/>
      </c>
      <c r="U19" s="81"/>
    </row>
    <row r="20" spans="2:21" x14ac:dyDescent="0.15">
      <c r="B20" s="19">
        <v>12</v>
      </c>
      <c r="C20" s="78" t="str">
        <f t="shared" si="1"/>
        <v/>
      </c>
      <c r="D20" s="78"/>
      <c r="E20" s="19"/>
      <c r="F20" s="8"/>
      <c r="G20" s="19" t="s">
        <v>4</v>
      </c>
      <c r="H20" s="79"/>
      <c r="I20" s="79"/>
      <c r="J20" s="19"/>
      <c r="K20" s="78" t="str">
        <f t="shared" si="0"/>
        <v/>
      </c>
      <c r="L20" s="78"/>
      <c r="M20" s="6" t="str">
        <f t="shared" si="2"/>
        <v/>
      </c>
      <c r="N20" s="19"/>
      <c r="O20" s="8"/>
      <c r="P20" s="79"/>
      <c r="Q20" s="79"/>
      <c r="R20" s="80" t="str">
        <f t="shared" si="3"/>
        <v/>
      </c>
      <c r="S20" s="80"/>
      <c r="T20" s="81" t="str">
        <f t="shared" si="4"/>
        <v/>
      </c>
      <c r="U20" s="81"/>
    </row>
    <row r="21" spans="2:21" x14ac:dyDescent="0.15">
      <c r="B21" s="19">
        <v>13</v>
      </c>
      <c r="C21" s="78" t="str">
        <f t="shared" si="1"/>
        <v/>
      </c>
      <c r="D21" s="78"/>
      <c r="E21" s="19"/>
      <c r="F21" s="8"/>
      <c r="G21" s="19" t="s">
        <v>4</v>
      </c>
      <c r="H21" s="79"/>
      <c r="I21" s="79"/>
      <c r="J21" s="19"/>
      <c r="K21" s="78" t="str">
        <f t="shared" si="0"/>
        <v/>
      </c>
      <c r="L21" s="78"/>
      <c r="M21" s="6" t="str">
        <f t="shared" si="2"/>
        <v/>
      </c>
      <c r="N21" s="19"/>
      <c r="O21" s="8"/>
      <c r="P21" s="79"/>
      <c r="Q21" s="79"/>
      <c r="R21" s="80" t="str">
        <f t="shared" si="3"/>
        <v/>
      </c>
      <c r="S21" s="80"/>
      <c r="T21" s="81" t="str">
        <f t="shared" si="4"/>
        <v/>
      </c>
      <c r="U21" s="81"/>
    </row>
    <row r="22" spans="2:21" x14ac:dyDescent="0.15">
      <c r="B22" s="19">
        <v>14</v>
      </c>
      <c r="C22" s="78" t="str">
        <f t="shared" si="1"/>
        <v/>
      </c>
      <c r="D22" s="78"/>
      <c r="E22" s="19"/>
      <c r="F22" s="8"/>
      <c r="G22" s="19" t="s">
        <v>3</v>
      </c>
      <c r="H22" s="79"/>
      <c r="I22" s="79"/>
      <c r="J22" s="19"/>
      <c r="K22" s="78" t="str">
        <f t="shared" si="0"/>
        <v/>
      </c>
      <c r="L22" s="78"/>
      <c r="M22" s="6" t="str">
        <f t="shared" si="2"/>
        <v/>
      </c>
      <c r="N22" s="19"/>
      <c r="O22" s="8"/>
      <c r="P22" s="79"/>
      <c r="Q22" s="79"/>
      <c r="R22" s="80" t="str">
        <f t="shared" si="3"/>
        <v/>
      </c>
      <c r="S22" s="80"/>
      <c r="T22" s="81" t="str">
        <f t="shared" si="4"/>
        <v/>
      </c>
      <c r="U22" s="81"/>
    </row>
    <row r="23" spans="2:21" x14ac:dyDescent="0.15">
      <c r="B23" s="19">
        <v>15</v>
      </c>
      <c r="C23" s="78" t="str">
        <f t="shared" si="1"/>
        <v/>
      </c>
      <c r="D23" s="78"/>
      <c r="E23" s="19"/>
      <c r="F23" s="8"/>
      <c r="G23" s="19" t="s">
        <v>4</v>
      </c>
      <c r="H23" s="79"/>
      <c r="I23" s="79"/>
      <c r="J23" s="19"/>
      <c r="K23" s="78" t="str">
        <f t="shared" si="0"/>
        <v/>
      </c>
      <c r="L23" s="78"/>
      <c r="M23" s="6" t="str">
        <f t="shared" si="2"/>
        <v/>
      </c>
      <c r="N23" s="19"/>
      <c r="O23" s="8"/>
      <c r="P23" s="79"/>
      <c r="Q23" s="79"/>
      <c r="R23" s="80" t="str">
        <f t="shared" si="3"/>
        <v/>
      </c>
      <c r="S23" s="80"/>
      <c r="T23" s="81" t="str">
        <f t="shared" si="4"/>
        <v/>
      </c>
      <c r="U23" s="81"/>
    </row>
    <row r="24" spans="2:21" x14ac:dyDescent="0.15">
      <c r="B24" s="19">
        <v>16</v>
      </c>
      <c r="C24" s="78" t="str">
        <f t="shared" si="1"/>
        <v/>
      </c>
      <c r="D24" s="78"/>
      <c r="E24" s="19"/>
      <c r="F24" s="8"/>
      <c r="G24" s="19" t="s">
        <v>4</v>
      </c>
      <c r="H24" s="79"/>
      <c r="I24" s="79"/>
      <c r="J24" s="19"/>
      <c r="K24" s="78" t="str">
        <f t="shared" si="0"/>
        <v/>
      </c>
      <c r="L24" s="78"/>
      <c r="M24" s="6" t="str">
        <f t="shared" si="2"/>
        <v/>
      </c>
      <c r="N24" s="19"/>
      <c r="O24" s="8"/>
      <c r="P24" s="79"/>
      <c r="Q24" s="79"/>
      <c r="R24" s="80" t="str">
        <f t="shared" si="3"/>
        <v/>
      </c>
      <c r="S24" s="80"/>
      <c r="T24" s="81" t="str">
        <f t="shared" si="4"/>
        <v/>
      </c>
      <c r="U24" s="81"/>
    </row>
    <row r="25" spans="2:21" x14ac:dyDescent="0.15">
      <c r="B25" s="19">
        <v>17</v>
      </c>
      <c r="C25" s="78" t="str">
        <f t="shared" si="1"/>
        <v/>
      </c>
      <c r="D25" s="78"/>
      <c r="E25" s="19"/>
      <c r="F25" s="8"/>
      <c r="G25" s="19" t="s">
        <v>4</v>
      </c>
      <c r="H25" s="79"/>
      <c r="I25" s="79"/>
      <c r="J25" s="19"/>
      <c r="K25" s="78" t="str">
        <f t="shared" si="0"/>
        <v/>
      </c>
      <c r="L25" s="78"/>
      <c r="M25" s="6" t="str">
        <f t="shared" si="2"/>
        <v/>
      </c>
      <c r="N25" s="19"/>
      <c r="O25" s="8"/>
      <c r="P25" s="79"/>
      <c r="Q25" s="79"/>
      <c r="R25" s="80" t="str">
        <f t="shared" si="3"/>
        <v/>
      </c>
      <c r="S25" s="80"/>
      <c r="T25" s="81" t="str">
        <f t="shared" si="4"/>
        <v/>
      </c>
      <c r="U25" s="81"/>
    </row>
    <row r="26" spans="2:21" x14ac:dyDescent="0.15">
      <c r="B26" s="19">
        <v>18</v>
      </c>
      <c r="C26" s="78" t="str">
        <f t="shared" si="1"/>
        <v/>
      </c>
      <c r="D26" s="78"/>
      <c r="E26" s="19"/>
      <c r="F26" s="8"/>
      <c r="G26" s="19" t="s">
        <v>4</v>
      </c>
      <c r="H26" s="79"/>
      <c r="I26" s="79"/>
      <c r="J26" s="19"/>
      <c r="K26" s="78" t="str">
        <f t="shared" si="0"/>
        <v/>
      </c>
      <c r="L26" s="78"/>
      <c r="M26" s="6" t="str">
        <f t="shared" si="2"/>
        <v/>
      </c>
      <c r="N26" s="19"/>
      <c r="O26" s="8"/>
      <c r="P26" s="79"/>
      <c r="Q26" s="79"/>
      <c r="R26" s="80" t="str">
        <f t="shared" si="3"/>
        <v/>
      </c>
      <c r="S26" s="80"/>
      <c r="T26" s="81" t="str">
        <f t="shared" si="4"/>
        <v/>
      </c>
      <c r="U26" s="81"/>
    </row>
    <row r="27" spans="2:21" x14ac:dyDescent="0.15">
      <c r="B27" s="19">
        <v>19</v>
      </c>
      <c r="C27" s="78" t="str">
        <f t="shared" si="1"/>
        <v/>
      </c>
      <c r="D27" s="78"/>
      <c r="E27" s="19"/>
      <c r="F27" s="8"/>
      <c r="G27" s="19" t="s">
        <v>3</v>
      </c>
      <c r="H27" s="79"/>
      <c r="I27" s="79"/>
      <c r="J27" s="19"/>
      <c r="K27" s="78" t="str">
        <f t="shared" si="0"/>
        <v/>
      </c>
      <c r="L27" s="78"/>
      <c r="M27" s="6" t="str">
        <f t="shared" si="2"/>
        <v/>
      </c>
      <c r="N27" s="19"/>
      <c r="O27" s="8"/>
      <c r="P27" s="79"/>
      <c r="Q27" s="79"/>
      <c r="R27" s="80" t="str">
        <f t="shared" si="3"/>
        <v/>
      </c>
      <c r="S27" s="80"/>
      <c r="T27" s="81" t="str">
        <f t="shared" si="4"/>
        <v/>
      </c>
      <c r="U27" s="81"/>
    </row>
    <row r="28" spans="2:21" x14ac:dyDescent="0.15">
      <c r="B28" s="19">
        <v>20</v>
      </c>
      <c r="C28" s="78" t="str">
        <f t="shared" si="1"/>
        <v/>
      </c>
      <c r="D28" s="78"/>
      <c r="E28" s="19"/>
      <c r="F28" s="8"/>
      <c r="G28" s="19" t="s">
        <v>4</v>
      </c>
      <c r="H28" s="79"/>
      <c r="I28" s="79"/>
      <c r="J28" s="19"/>
      <c r="K28" s="78" t="str">
        <f t="shared" si="0"/>
        <v/>
      </c>
      <c r="L28" s="78"/>
      <c r="M28" s="6" t="str">
        <f t="shared" si="2"/>
        <v/>
      </c>
      <c r="N28" s="19"/>
      <c r="O28" s="8"/>
      <c r="P28" s="79"/>
      <c r="Q28" s="79"/>
      <c r="R28" s="80" t="str">
        <f t="shared" si="3"/>
        <v/>
      </c>
      <c r="S28" s="80"/>
      <c r="T28" s="81" t="str">
        <f t="shared" si="4"/>
        <v/>
      </c>
      <c r="U28" s="81"/>
    </row>
    <row r="29" spans="2:21" x14ac:dyDescent="0.15">
      <c r="B29" s="19">
        <v>21</v>
      </c>
      <c r="C29" s="78" t="str">
        <f t="shared" si="1"/>
        <v/>
      </c>
      <c r="D29" s="78"/>
      <c r="E29" s="19"/>
      <c r="F29" s="8"/>
      <c r="G29" s="19" t="s">
        <v>3</v>
      </c>
      <c r="H29" s="79"/>
      <c r="I29" s="79"/>
      <c r="J29" s="19"/>
      <c r="K29" s="78" t="str">
        <f t="shared" si="0"/>
        <v/>
      </c>
      <c r="L29" s="78"/>
      <c r="M29" s="6" t="str">
        <f t="shared" si="2"/>
        <v/>
      </c>
      <c r="N29" s="19"/>
      <c r="O29" s="8"/>
      <c r="P29" s="79"/>
      <c r="Q29" s="79"/>
      <c r="R29" s="80" t="str">
        <f t="shared" si="3"/>
        <v/>
      </c>
      <c r="S29" s="80"/>
      <c r="T29" s="81" t="str">
        <f t="shared" si="4"/>
        <v/>
      </c>
      <c r="U29" s="81"/>
    </row>
    <row r="30" spans="2:21" x14ac:dyDescent="0.15">
      <c r="B30" s="19">
        <v>22</v>
      </c>
      <c r="C30" s="78" t="str">
        <f t="shared" si="1"/>
        <v/>
      </c>
      <c r="D30" s="78"/>
      <c r="E30" s="19"/>
      <c r="F30" s="8"/>
      <c r="G30" s="19" t="s">
        <v>3</v>
      </c>
      <c r="H30" s="79"/>
      <c r="I30" s="79"/>
      <c r="J30" s="19"/>
      <c r="K30" s="78" t="str">
        <f t="shared" si="0"/>
        <v/>
      </c>
      <c r="L30" s="78"/>
      <c r="M30" s="6" t="str">
        <f t="shared" si="2"/>
        <v/>
      </c>
      <c r="N30" s="19"/>
      <c r="O30" s="8"/>
      <c r="P30" s="79"/>
      <c r="Q30" s="79"/>
      <c r="R30" s="80" t="str">
        <f t="shared" si="3"/>
        <v/>
      </c>
      <c r="S30" s="80"/>
      <c r="T30" s="81" t="str">
        <f t="shared" si="4"/>
        <v/>
      </c>
      <c r="U30" s="81"/>
    </row>
    <row r="31" spans="2:21" x14ac:dyDescent="0.15">
      <c r="B31" s="19">
        <v>23</v>
      </c>
      <c r="C31" s="78" t="str">
        <f t="shared" si="1"/>
        <v/>
      </c>
      <c r="D31" s="78"/>
      <c r="E31" s="19"/>
      <c r="F31" s="8"/>
      <c r="G31" s="19" t="s">
        <v>3</v>
      </c>
      <c r="H31" s="79"/>
      <c r="I31" s="79"/>
      <c r="J31" s="19"/>
      <c r="K31" s="78" t="str">
        <f t="shared" si="0"/>
        <v/>
      </c>
      <c r="L31" s="78"/>
      <c r="M31" s="6" t="str">
        <f t="shared" si="2"/>
        <v/>
      </c>
      <c r="N31" s="19"/>
      <c r="O31" s="8"/>
      <c r="P31" s="79"/>
      <c r="Q31" s="79"/>
      <c r="R31" s="80" t="str">
        <f t="shared" si="3"/>
        <v/>
      </c>
      <c r="S31" s="80"/>
      <c r="T31" s="81" t="str">
        <f t="shared" si="4"/>
        <v/>
      </c>
      <c r="U31" s="81"/>
    </row>
    <row r="32" spans="2:21" x14ac:dyDescent="0.15">
      <c r="B32" s="19">
        <v>24</v>
      </c>
      <c r="C32" s="78" t="str">
        <f t="shared" si="1"/>
        <v/>
      </c>
      <c r="D32" s="78"/>
      <c r="E32" s="19"/>
      <c r="F32" s="8"/>
      <c r="G32" s="19" t="s">
        <v>3</v>
      </c>
      <c r="H32" s="79"/>
      <c r="I32" s="79"/>
      <c r="J32" s="19"/>
      <c r="K32" s="78" t="str">
        <f t="shared" si="0"/>
        <v/>
      </c>
      <c r="L32" s="78"/>
      <c r="M32" s="6" t="str">
        <f t="shared" si="2"/>
        <v/>
      </c>
      <c r="N32" s="19"/>
      <c r="O32" s="8"/>
      <c r="P32" s="79"/>
      <c r="Q32" s="79"/>
      <c r="R32" s="80" t="str">
        <f t="shared" si="3"/>
        <v/>
      </c>
      <c r="S32" s="80"/>
      <c r="T32" s="81" t="str">
        <f t="shared" si="4"/>
        <v/>
      </c>
      <c r="U32" s="81"/>
    </row>
    <row r="33" spans="2:21" x14ac:dyDescent="0.15">
      <c r="B33" s="19">
        <v>25</v>
      </c>
      <c r="C33" s="78" t="str">
        <f t="shared" si="1"/>
        <v/>
      </c>
      <c r="D33" s="78"/>
      <c r="E33" s="19"/>
      <c r="F33" s="8"/>
      <c r="G33" s="19" t="s">
        <v>4</v>
      </c>
      <c r="H33" s="79"/>
      <c r="I33" s="79"/>
      <c r="J33" s="19"/>
      <c r="K33" s="78" t="str">
        <f t="shared" si="0"/>
        <v/>
      </c>
      <c r="L33" s="78"/>
      <c r="M33" s="6" t="str">
        <f t="shared" si="2"/>
        <v/>
      </c>
      <c r="N33" s="19"/>
      <c r="O33" s="8"/>
      <c r="P33" s="79"/>
      <c r="Q33" s="79"/>
      <c r="R33" s="80" t="str">
        <f t="shared" si="3"/>
        <v/>
      </c>
      <c r="S33" s="80"/>
      <c r="T33" s="81" t="str">
        <f t="shared" si="4"/>
        <v/>
      </c>
      <c r="U33" s="81"/>
    </row>
    <row r="34" spans="2:21" x14ac:dyDescent="0.15">
      <c r="B34" s="19">
        <v>26</v>
      </c>
      <c r="C34" s="78" t="str">
        <f t="shared" si="1"/>
        <v/>
      </c>
      <c r="D34" s="78"/>
      <c r="E34" s="19"/>
      <c r="F34" s="8"/>
      <c r="G34" s="19" t="s">
        <v>3</v>
      </c>
      <c r="H34" s="79"/>
      <c r="I34" s="79"/>
      <c r="J34" s="19"/>
      <c r="K34" s="78" t="str">
        <f t="shared" si="0"/>
        <v/>
      </c>
      <c r="L34" s="78"/>
      <c r="M34" s="6" t="str">
        <f t="shared" si="2"/>
        <v/>
      </c>
      <c r="N34" s="19"/>
      <c r="O34" s="8"/>
      <c r="P34" s="79"/>
      <c r="Q34" s="79"/>
      <c r="R34" s="80" t="str">
        <f t="shared" si="3"/>
        <v/>
      </c>
      <c r="S34" s="80"/>
      <c r="T34" s="81" t="str">
        <f t="shared" si="4"/>
        <v/>
      </c>
      <c r="U34" s="81"/>
    </row>
    <row r="35" spans="2:21" x14ac:dyDescent="0.15">
      <c r="B35" s="19">
        <v>27</v>
      </c>
      <c r="C35" s="78" t="str">
        <f t="shared" si="1"/>
        <v/>
      </c>
      <c r="D35" s="78"/>
      <c r="E35" s="19"/>
      <c r="F35" s="8"/>
      <c r="G35" s="19" t="s">
        <v>3</v>
      </c>
      <c r="H35" s="79"/>
      <c r="I35" s="79"/>
      <c r="J35" s="19"/>
      <c r="K35" s="78" t="str">
        <f t="shared" si="0"/>
        <v/>
      </c>
      <c r="L35" s="78"/>
      <c r="M35" s="6" t="str">
        <f t="shared" si="2"/>
        <v/>
      </c>
      <c r="N35" s="19"/>
      <c r="O35" s="8"/>
      <c r="P35" s="79"/>
      <c r="Q35" s="79"/>
      <c r="R35" s="80" t="str">
        <f t="shared" si="3"/>
        <v/>
      </c>
      <c r="S35" s="80"/>
      <c r="T35" s="81" t="str">
        <f t="shared" si="4"/>
        <v/>
      </c>
      <c r="U35" s="81"/>
    </row>
    <row r="36" spans="2:21" x14ac:dyDescent="0.15">
      <c r="B36" s="19">
        <v>28</v>
      </c>
      <c r="C36" s="78" t="str">
        <f t="shared" si="1"/>
        <v/>
      </c>
      <c r="D36" s="78"/>
      <c r="E36" s="19"/>
      <c r="F36" s="8"/>
      <c r="G36" s="19" t="s">
        <v>3</v>
      </c>
      <c r="H36" s="79"/>
      <c r="I36" s="79"/>
      <c r="J36" s="19"/>
      <c r="K36" s="78" t="str">
        <f t="shared" si="0"/>
        <v/>
      </c>
      <c r="L36" s="78"/>
      <c r="M36" s="6" t="str">
        <f t="shared" si="2"/>
        <v/>
      </c>
      <c r="N36" s="19"/>
      <c r="O36" s="8"/>
      <c r="P36" s="79"/>
      <c r="Q36" s="79"/>
      <c r="R36" s="80" t="str">
        <f t="shared" si="3"/>
        <v/>
      </c>
      <c r="S36" s="80"/>
      <c r="T36" s="81" t="str">
        <f t="shared" si="4"/>
        <v/>
      </c>
      <c r="U36" s="81"/>
    </row>
    <row r="37" spans="2:21" x14ac:dyDescent="0.15">
      <c r="B37" s="19">
        <v>29</v>
      </c>
      <c r="C37" s="78" t="str">
        <f t="shared" si="1"/>
        <v/>
      </c>
      <c r="D37" s="78"/>
      <c r="E37" s="19"/>
      <c r="F37" s="8"/>
      <c r="G37" s="19" t="s">
        <v>3</v>
      </c>
      <c r="H37" s="79"/>
      <c r="I37" s="79"/>
      <c r="J37" s="19"/>
      <c r="K37" s="78" t="str">
        <f t="shared" si="0"/>
        <v/>
      </c>
      <c r="L37" s="78"/>
      <c r="M37" s="6" t="str">
        <f t="shared" si="2"/>
        <v/>
      </c>
      <c r="N37" s="19"/>
      <c r="O37" s="8"/>
      <c r="P37" s="79"/>
      <c r="Q37" s="79"/>
      <c r="R37" s="80" t="str">
        <f t="shared" si="3"/>
        <v/>
      </c>
      <c r="S37" s="80"/>
      <c r="T37" s="81" t="str">
        <f t="shared" si="4"/>
        <v/>
      </c>
      <c r="U37" s="81"/>
    </row>
    <row r="38" spans="2:21" x14ac:dyDescent="0.15">
      <c r="B38" s="19">
        <v>30</v>
      </c>
      <c r="C38" s="78" t="str">
        <f t="shared" si="1"/>
        <v/>
      </c>
      <c r="D38" s="78"/>
      <c r="E38" s="19"/>
      <c r="F38" s="8"/>
      <c r="G38" s="19" t="s">
        <v>4</v>
      </c>
      <c r="H38" s="79"/>
      <c r="I38" s="79"/>
      <c r="J38" s="19"/>
      <c r="K38" s="78" t="str">
        <f t="shared" si="0"/>
        <v/>
      </c>
      <c r="L38" s="78"/>
      <c r="M38" s="6" t="str">
        <f t="shared" si="2"/>
        <v/>
      </c>
      <c r="N38" s="19"/>
      <c r="O38" s="8"/>
      <c r="P38" s="79"/>
      <c r="Q38" s="79"/>
      <c r="R38" s="80" t="str">
        <f t="shared" si="3"/>
        <v/>
      </c>
      <c r="S38" s="80"/>
      <c r="T38" s="81" t="str">
        <f t="shared" si="4"/>
        <v/>
      </c>
      <c r="U38" s="81"/>
    </row>
    <row r="39" spans="2:21" x14ac:dyDescent="0.15">
      <c r="B39" s="19">
        <v>31</v>
      </c>
      <c r="C39" s="78" t="str">
        <f t="shared" si="1"/>
        <v/>
      </c>
      <c r="D39" s="78"/>
      <c r="E39" s="19"/>
      <c r="F39" s="8"/>
      <c r="G39" s="19" t="s">
        <v>4</v>
      </c>
      <c r="H39" s="79"/>
      <c r="I39" s="79"/>
      <c r="J39" s="19"/>
      <c r="K39" s="78" t="str">
        <f t="shared" si="0"/>
        <v/>
      </c>
      <c r="L39" s="78"/>
      <c r="M39" s="6" t="str">
        <f t="shared" si="2"/>
        <v/>
      </c>
      <c r="N39" s="19"/>
      <c r="O39" s="8"/>
      <c r="P39" s="79"/>
      <c r="Q39" s="79"/>
      <c r="R39" s="80" t="str">
        <f t="shared" si="3"/>
        <v/>
      </c>
      <c r="S39" s="80"/>
      <c r="T39" s="81" t="str">
        <f t="shared" si="4"/>
        <v/>
      </c>
      <c r="U39" s="81"/>
    </row>
    <row r="40" spans="2:21" x14ac:dyDescent="0.15">
      <c r="B40" s="19">
        <v>32</v>
      </c>
      <c r="C40" s="78" t="str">
        <f t="shared" si="1"/>
        <v/>
      </c>
      <c r="D40" s="78"/>
      <c r="E40" s="19"/>
      <c r="F40" s="8"/>
      <c r="G40" s="19" t="s">
        <v>4</v>
      </c>
      <c r="H40" s="79"/>
      <c r="I40" s="79"/>
      <c r="J40" s="19"/>
      <c r="K40" s="78" t="str">
        <f t="shared" si="0"/>
        <v/>
      </c>
      <c r="L40" s="78"/>
      <c r="M40" s="6" t="str">
        <f t="shared" si="2"/>
        <v/>
      </c>
      <c r="N40" s="19"/>
      <c r="O40" s="8"/>
      <c r="P40" s="79"/>
      <c r="Q40" s="79"/>
      <c r="R40" s="80" t="str">
        <f t="shared" si="3"/>
        <v/>
      </c>
      <c r="S40" s="80"/>
      <c r="T40" s="81" t="str">
        <f t="shared" si="4"/>
        <v/>
      </c>
      <c r="U40" s="81"/>
    </row>
    <row r="41" spans="2:21" x14ac:dyDescent="0.15">
      <c r="B41" s="19">
        <v>33</v>
      </c>
      <c r="C41" s="78" t="str">
        <f t="shared" si="1"/>
        <v/>
      </c>
      <c r="D41" s="78"/>
      <c r="E41" s="19"/>
      <c r="F41" s="8"/>
      <c r="G41" s="19" t="s">
        <v>3</v>
      </c>
      <c r="H41" s="79"/>
      <c r="I41" s="79"/>
      <c r="J41" s="19"/>
      <c r="K41" s="78" t="str">
        <f t="shared" si="0"/>
        <v/>
      </c>
      <c r="L41" s="78"/>
      <c r="M41" s="6" t="str">
        <f t="shared" si="2"/>
        <v/>
      </c>
      <c r="N41" s="19"/>
      <c r="O41" s="8"/>
      <c r="P41" s="79"/>
      <c r="Q41" s="79"/>
      <c r="R41" s="80" t="str">
        <f t="shared" si="3"/>
        <v/>
      </c>
      <c r="S41" s="80"/>
      <c r="T41" s="81" t="str">
        <f t="shared" si="4"/>
        <v/>
      </c>
      <c r="U41" s="81"/>
    </row>
    <row r="42" spans="2:21" x14ac:dyDescent="0.15">
      <c r="B42" s="19">
        <v>34</v>
      </c>
      <c r="C42" s="78" t="str">
        <f t="shared" si="1"/>
        <v/>
      </c>
      <c r="D42" s="78"/>
      <c r="E42" s="19"/>
      <c r="F42" s="8"/>
      <c r="G42" s="19" t="s">
        <v>4</v>
      </c>
      <c r="H42" s="79"/>
      <c r="I42" s="79"/>
      <c r="J42" s="19"/>
      <c r="K42" s="78" t="str">
        <f t="shared" si="0"/>
        <v/>
      </c>
      <c r="L42" s="78"/>
      <c r="M42" s="6" t="str">
        <f t="shared" si="2"/>
        <v/>
      </c>
      <c r="N42" s="19"/>
      <c r="O42" s="8"/>
      <c r="P42" s="79"/>
      <c r="Q42" s="79"/>
      <c r="R42" s="80" t="str">
        <f t="shared" si="3"/>
        <v/>
      </c>
      <c r="S42" s="80"/>
      <c r="T42" s="81" t="str">
        <f t="shared" si="4"/>
        <v/>
      </c>
      <c r="U42" s="81"/>
    </row>
    <row r="43" spans="2:21" x14ac:dyDescent="0.15">
      <c r="B43" s="19">
        <v>35</v>
      </c>
      <c r="C43" s="78" t="str">
        <f t="shared" si="1"/>
        <v/>
      </c>
      <c r="D43" s="78"/>
      <c r="E43" s="19"/>
      <c r="F43" s="8"/>
      <c r="G43" s="19" t="s">
        <v>3</v>
      </c>
      <c r="H43" s="79"/>
      <c r="I43" s="79"/>
      <c r="J43" s="19"/>
      <c r="K43" s="78" t="str">
        <f t="shared" si="0"/>
        <v/>
      </c>
      <c r="L43" s="78"/>
      <c r="M43" s="6" t="str">
        <f t="shared" si="2"/>
        <v/>
      </c>
      <c r="N43" s="19"/>
      <c r="O43" s="8"/>
      <c r="P43" s="79"/>
      <c r="Q43" s="79"/>
      <c r="R43" s="80" t="str">
        <f t="shared" si="3"/>
        <v/>
      </c>
      <c r="S43" s="80"/>
      <c r="T43" s="81" t="str">
        <f t="shared" si="4"/>
        <v/>
      </c>
      <c r="U43" s="81"/>
    </row>
    <row r="44" spans="2:21" x14ac:dyDescent="0.15">
      <c r="B44" s="19">
        <v>36</v>
      </c>
      <c r="C44" s="78" t="str">
        <f t="shared" si="1"/>
        <v/>
      </c>
      <c r="D44" s="78"/>
      <c r="E44" s="19"/>
      <c r="F44" s="8"/>
      <c r="G44" s="19" t="s">
        <v>4</v>
      </c>
      <c r="H44" s="79"/>
      <c r="I44" s="79"/>
      <c r="J44" s="19"/>
      <c r="K44" s="78" t="str">
        <f t="shared" si="0"/>
        <v/>
      </c>
      <c r="L44" s="78"/>
      <c r="M44" s="6" t="str">
        <f t="shared" si="2"/>
        <v/>
      </c>
      <c r="N44" s="19"/>
      <c r="O44" s="8"/>
      <c r="P44" s="79"/>
      <c r="Q44" s="79"/>
      <c r="R44" s="80" t="str">
        <f t="shared" si="3"/>
        <v/>
      </c>
      <c r="S44" s="80"/>
      <c r="T44" s="81" t="str">
        <f t="shared" si="4"/>
        <v/>
      </c>
      <c r="U44" s="81"/>
    </row>
    <row r="45" spans="2:21" x14ac:dyDescent="0.15">
      <c r="B45" s="19">
        <v>37</v>
      </c>
      <c r="C45" s="78" t="str">
        <f t="shared" si="1"/>
        <v/>
      </c>
      <c r="D45" s="78"/>
      <c r="E45" s="19"/>
      <c r="F45" s="8"/>
      <c r="G45" s="19" t="s">
        <v>3</v>
      </c>
      <c r="H45" s="79"/>
      <c r="I45" s="79"/>
      <c r="J45" s="19"/>
      <c r="K45" s="78" t="str">
        <f t="shared" si="0"/>
        <v/>
      </c>
      <c r="L45" s="78"/>
      <c r="M45" s="6" t="str">
        <f t="shared" si="2"/>
        <v/>
      </c>
      <c r="N45" s="19"/>
      <c r="O45" s="8"/>
      <c r="P45" s="79"/>
      <c r="Q45" s="79"/>
      <c r="R45" s="80" t="str">
        <f t="shared" si="3"/>
        <v/>
      </c>
      <c r="S45" s="80"/>
      <c r="T45" s="81" t="str">
        <f t="shared" si="4"/>
        <v/>
      </c>
      <c r="U45" s="81"/>
    </row>
    <row r="46" spans="2:21" x14ac:dyDescent="0.15">
      <c r="B46" s="19">
        <v>38</v>
      </c>
      <c r="C46" s="78" t="str">
        <f t="shared" si="1"/>
        <v/>
      </c>
      <c r="D46" s="78"/>
      <c r="E46" s="19"/>
      <c r="F46" s="8"/>
      <c r="G46" s="19" t="s">
        <v>4</v>
      </c>
      <c r="H46" s="79"/>
      <c r="I46" s="79"/>
      <c r="J46" s="19"/>
      <c r="K46" s="78" t="str">
        <f t="shared" si="0"/>
        <v/>
      </c>
      <c r="L46" s="78"/>
      <c r="M46" s="6" t="str">
        <f t="shared" si="2"/>
        <v/>
      </c>
      <c r="N46" s="19"/>
      <c r="O46" s="8"/>
      <c r="P46" s="79"/>
      <c r="Q46" s="79"/>
      <c r="R46" s="80" t="str">
        <f t="shared" si="3"/>
        <v/>
      </c>
      <c r="S46" s="80"/>
      <c r="T46" s="81" t="str">
        <f t="shared" si="4"/>
        <v/>
      </c>
      <c r="U46" s="81"/>
    </row>
    <row r="47" spans="2:21" x14ac:dyDescent="0.15">
      <c r="B47" s="19">
        <v>39</v>
      </c>
      <c r="C47" s="78" t="str">
        <f t="shared" si="1"/>
        <v/>
      </c>
      <c r="D47" s="78"/>
      <c r="E47" s="19"/>
      <c r="F47" s="8"/>
      <c r="G47" s="19" t="s">
        <v>4</v>
      </c>
      <c r="H47" s="79"/>
      <c r="I47" s="79"/>
      <c r="J47" s="19"/>
      <c r="K47" s="78" t="str">
        <f t="shared" si="0"/>
        <v/>
      </c>
      <c r="L47" s="78"/>
      <c r="M47" s="6" t="str">
        <f t="shared" si="2"/>
        <v/>
      </c>
      <c r="N47" s="19"/>
      <c r="O47" s="8"/>
      <c r="P47" s="79"/>
      <c r="Q47" s="79"/>
      <c r="R47" s="80" t="str">
        <f t="shared" si="3"/>
        <v/>
      </c>
      <c r="S47" s="80"/>
      <c r="T47" s="81" t="str">
        <f t="shared" si="4"/>
        <v/>
      </c>
      <c r="U47" s="81"/>
    </row>
    <row r="48" spans="2:21" x14ac:dyDescent="0.15">
      <c r="B48" s="19">
        <v>40</v>
      </c>
      <c r="C48" s="78" t="str">
        <f t="shared" si="1"/>
        <v/>
      </c>
      <c r="D48" s="78"/>
      <c r="E48" s="19"/>
      <c r="F48" s="8"/>
      <c r="G48" s="19" t="s">
        <v>37</v>
      </c>
      <c r="H48" s="79"/>
      <c r="I48" s="79"/>
      <c r="J48" s="19"/>
      <c r="K48" s="78" t="str">
        <f t="shared" si="0"/>
        <v/>
      </c>
      <c r="L48" s="78"/>
      <c r="M48" s="6" t="str">
        <f t="shared" si="2"/>
        <v/>
      </c>
      <c r="N48" s="19"/>
      <c r="O48" s="8"/>
      <c r="P48" s="79"/>
      <c r="Q48" s="79"/>
      <c r="R48" s="80" t="str">
        <f t="shared" si="3"/>
        <v/>
      </c>
      <c r="S48" s="80"/>
      <c r="T48" s="81" t="str">
        <f t="shared" si="4"/>
        <v/>
      </c>
      <c r="U48" s="81"/>
    </row>
    <row r="49" spans="2:21" x14ac:dyDescent="0.15">
      <c r="B49" s="19">
        <v>41</v>
      </c>
      <c r="C49" s="78" t="str">
        <f t="shared" si="1"/>
        <v/>
      </c>
      <c r="D49" s="78"/>
      <c r="E49" s="19"/>
      <c r="F49" s="8"/>
      <c r="G49" s="19" t="s">
        <v>4</v>
      </c>
      <c r="H49" s="79"/>
      <c r="I49" s="79"/>
      <c r="J49" s="19"/>
      <c r="K49" s="78" t="str">
        <f t="shared" si="0"/>
        <v/>
      </c>
      <c r="L49" s="78"/>
      <c r="M49" s="6" t="str">
        <f t="shared" si="2"/>
        <v/>
      </c>
      <c r="N49" s="19"/>
      <c r="O49" s="8"/>
      <c r="P49" s="79"/>
      <c r="Q49" s="79"/>
      <c r="R49" s="80" t="str">
        <f t="shared" si="3"/>
        <v/>
      </c>
      <c r="S49" s="80"/>
      <c r="T49" s="81" t="str">
        <f t="shared" si="4"/>
        <v/>
      </c>
      <c r="U49" s="81"/>
    </row>
    <row r="50" spans="2:21" x14ac:dyDescent="0.15">
      <c r="B50" s="19">
        <v>42</v>
      </c>
      <c r="C50" s="78" t="str">
        <f t="shared" si="1"/>
        <v/>
      </c>
      <c r="D50" s="78"/>
      <c r="E50" s="19"/>
      <c r="F50" s="8"/>
      <c r="G50" s="19" t="s">
        <v>4</v>
      </c>
      <c r="H50" s="79"/>
      <c r="I50" s="79"/>
      <c r="J50" s="19"/>
      <c r="K50" s="78" t="str">
        <f t="shared" si="0"/>
        <v/>
      </c>
      <c r="L50" s="78"/>
      <c r="M50" s="6" t="str">
        <f t="shared" si="2"/>
        <v/>
      </c>
      <c r="N50" s="19"/>
      <c r="O50" s="8"/>
      <c r="P50" s="79"/>
      <c r="Q50" s="79"/>
      <c r="R50" s="80" t="str">
        <f t="shared" si="3"/>
        <v/>
      </c>
      <c r="S50" s="80"/>
      <c r="T50" s="81" t="str">
        <f t="shared" si="4"/>
        <v/>
      </c>
      <c r="U50" s="81"/>
    </row>
    <row r="51" spans="2:21" x14ac:dyDescent="0.15">
      <c r="B51" s="19">
        <v>43</v>
      </c>
      <c r="C51" s="78" t="str">
        <f t="shared" si="1"/>
        <v/>
      </c>
      <c r="D51" s="78"/>
      <c r="E51" s="19"/>
      <c r="F51" s="8"/>
      <c r="G51" s="19" t="s">
        <v>3</v>
      </c>
      <c r="H51" s="79"/>
      <c r="I51" s="79"/>
      <c r="J51" s="19"/>
      <c r="K51" s="78" t="str">
        <f t="shared" si="0"/>
        <v/>
      </c>
      <c r="L51" s="78"/>
      <c r="M51" s="6" t="str">
        <f t="shared" si="2"/>
        <v/>
      </c>
      <c r="N51" s="19"/>
      <c r="O51" s="8"/>
      <c r="P51" s="79"/>
      <c r="Q51" s="79"/>
      <c r="R51" s="80" t="str">
        <f t="shared" si="3"/>
        <v/>
      </c>
      <c r="S51" s="80"/>
      <c r="T51" s="81" t="str">
        <f t="shared" si="4"/>
        <v/>
      </c>
      <c r="U51" s="81"/>
    </row>
    <row r="52" spans="2:21" x14ac:dyDescent="0.15">
      <c r="B52" s="19">
        <v>44</v>
      </c>
      <c r="C52" s="78" t="str">
        <f t="shared" si="1"/>
        <v/>
      </c>
      <c r="D52" s="78"/>
      <c r="E52" s="19"/>
      <c r="F52" s="8"/>
      <c r="G52" s="19" t="s">
        <v>3</v>
      </c>
      <c r="H52" s="79"/>
      <c r="I52" s="79"/>
      <c r="J52" s="19"/>
      <c r="K52" s="78" t="str">
        <f t="shared" si="0"/>
        <v/>
      </c>
      <c r="L52" s="78"/>
      <c r="M52" s="6" t="str">
        <f t="shared" si="2"/>
        <v/>
      </c>
      <c r="N52" s="19"/>
      <c r="O52" s="8"/>
      <c r="P52" s="79"/>
      <c r="Q52" s="79"/>
      <c r="R52" s="80" t="str">
        <f t="shared" si="3"/>
        <v/>
      </c>
      <c r="S52" s="80"/>
      <c r="T52" s="81" t="str">
        <f t="shared" si="4"/>
        <v/>
      </c>
      <c r="U52" s="81"/>
    </row>
    <row r="53" spans="2:21" x14ac:dyDescent="0.15">
      <c r="B53" s="19">
        <v>45</v>
      </c>
      <c r="C53" s="78" t="str">
        <f t="shared" si="1"/>
        <v/>
      </c>
      <c r="D53" s="78"/>
      <c r="E53" s="19"/>
      <c r="F53" s="8"/>
      <c r="G53" s="19" t="s">
        <v>4</v>
      </c>
      <c r="H53" s="79"/>
      <c r="I53" s="79"/>
      <c r="J53" s="19"/>
      <c r="K53" s="78" t="str">
        <f t="shared" si="0"/>
        <v/>
      </c>
      <c r="L53" s="78"/>
      <c r="M53" s="6" t="str">
        <f t="shared" si="2"/>
        <v/>
      </c>
      <c r="N53" s="19"/>
      <c r="O53" s="8"/>
      <c r="P53" s="79"/>
      <c r="Q53" s="79"/>
      <c r="R53" s="80" t="str">
        <f t="shared" si="3"/>
        <v/>
      </c>
      <c r="S53" s="80"/>
      <c r="T53" s="81" t="str">
        <f t="shared" si="4"/>
        <v/>
      </c>
      <c r="U53" s="81"/>
    </row>
    <row r="54" spans="2:21" x14ac:dyDescent="0.15">
      <c r="B54" s="19">
        <v>46</v>
      </c>
      <c r="C54" s="78" t="str">
        <f t="shared" si="1"/>
        <v/>
      </c>
      <c r="D54" s="78"/>
      <c r="E54" s="19"/>
      <c r="F54" s="8"/>
      <c r="G54" s="19" t="s">
        <v>4</v>
      </c>
      <c r="H54" s="79"/>
      <c r="I54" s="79"/>
      <c r="J54" s="19"/>
      <c r="K54" s="78" t="str">
        <f t="shared" si="0"/>
        <v/>
      </c>
      <c r="L54" s="78"/>
      <c r="M54" s="6" t="str">
        <f t="shared" si="2"/>
        <v/>
      </c>
      <c r="N54" s="19"/>
      <c r="O54" s="8"/>
      <c r="P54" s="79"/>
      <c r="Q54" s="79"/>
      <c r="R54" s="80" t="str">
        <f t="shared" si="3"/>
        <v/>
      </c>
      <c r="S54" s="80"/>
      <c r="T54" s="81" t="str">
        <f t="shared" si="4"/>
        <v/>
      </c>
      <c r="U54" s="81"/>
    </row>
    <row r="55" spans="2:21" x14ac:dyDescent="0.15">
      <c r="B55" s="19">
        <v>47</v>
      </c>
      <c r="C55" s="78" t="str">
        <f t="shared" si="1"/>
        <v/>
      </c>
      <c r="D55" s="78"/>
      <c r="E55" s="19"/>
      <c r="F55" s="8"/>
      <c r="G55" s="19" t="s">
        <v>3</v>
      </c>
      <c r="H55" s="79"/>
      <c r="I55" s="79"/>
      <c r="J55" s="19"/>
      <c r="K55" s="78" t="str">
        <f t="shared" si="0"/>
        <v/>
      </c>
      <c r="L55" s="78"/>
      <c r="M55" s="6" t="str">
        <f t="shared" si="2"/>
        <v/>
      </c>
      <c r="N55" s="19"/>
      <c r="O55" s="8"/>
      <c r="P55" s="79"/>
      <c r="Q55" s="79"/>
      <c r="R55" s="80" t="str">
        <f t="shared" si="3"/>
        <v/>
      </c>
      <c r="S55" s="80"/>
      <c r="T55" s="81" t="str">
        <f t="shared" si="4"/>
        <v/>
      </c>
      <c r="U55" s="81"/>
    </row>
    <row r="56" spans="2:21" x14ac:dyDescent="0.15">
      <c r="B56" s="19">
        <v>48</v>
      </c>
      <c r="C56" s="78" t="str">
        <f t="shared" si="1"/>
        <v/>
      </c>
      <c r="D56" s="78"/>
      <c r="E56" s="19"/>
      <c r="F56" s="8"/>
      <c r="G56" s="19" t="s">
        <v>3</v>
      </c>
      <c r="H56" s="79"/>
      <c r="I56" s="79"/>
      <c r="J56" s="19"/>
      <c r="K56" s="78" t="str">
        <f t="shared" si="0"/>
        <v/>
      </c>
      <c r="L56" s="78"/>
      <c r="M56" s="6" t="str">
        <f t="shared" si="2"/>
        <v/>
      </c>
      <c r="N56" s="19"/>
      <c r="O56" s="8"/>
      <c r="P56" s="79"/>
      <c r="Q56" s="79"/>
      <c r="R56" s="80" t="str">
        <f t="shared" si="3"/>
        <v/>
      </c>
      <c r="S56" s="80"/>
      <c r="T56" s="81" t="str">
        <f t="shared" si="4"/>
        <v/>
      </c>
      <c r="U56" s="81"/>
    </row>
    <row r="57" spans="2:21" x14ac:dyDescent="0.15">
      <c r="B57" s="19">
        <v>49</v>
      </c>
      <c r="C57" s="78" t="str">
        <f t="shared" si="1"/>
        <v/>
      </c>
      <c r="D57" s="78"/>
      <c r="E57" s="19"/>
      <c r="F57" s="8"/>
      <c r="G57" s="19" t="s">
        <v>3</v>
      </c>
      <c r="H57" s="79"/>
      <c r="I57" s="79"/>
      <c r="J57" s="19"/>
      <c r="K57" s="78" t="str">
        <f t="shared" si="0"/>
        <v/>
      </c>
      <c r="L57" s="78"/>
      <c r="M57" s="6" t="str">
        <f t="shared" si="2"/>
        <v/>
      </c>
      <c r="N57" s="19"/>
      <c r="O57" s="8"/>
      <c r="P57" s="79"/>
      <c r="Q57" s="79"/>
      <c r="R57" s="80" t="str">
        <f t="shared" si="3"/>
        <v/>
      </c>
      <c r="S57" s="80"/>
      <c r="T57" s="81" t="str">
        <f t="shared" si="4"/>
        <v/>
      </c>
      <c r="U57" s="81"/>
    </row>
    <row r="58" spans="2:21" x14ac:dyDescent="0.15">
      <c r="B58" s="19">
        <v>50</v>
      </c>
      <c r="C58" s="78" t="str">
        <f t="shared" si="1"/>
        <v/>
      </c>
      <c r="D58" s="78"/>
      <c r="E58" s="19"/>
      <c r="F58" s="8"/>
      <c r="G58" s="19" t="s">
        <v>3</v>
      </c>
      <c r="H58" s="79"/>
      <c r="I58" s="79"/>
      <c r="J58" s="19"/>
      <c r="K58" s="78" t="str">
        <f t="shared" si="0"/>
        <v/>
      </c>
      <c r="L58" s="78"/>
      <c r="M58" s="6" t="str">
        <f t="shared" si="2"/>
        <v/>
      </c>
      <c r="N58" s="19"/>
      <c r="O58" s="8"/>
      <c r="P58" s="79"/>
      <c r="Q58" s="79"/>
      <c r="R58" s="80" t="str">
        <f t="shared" si="3"/>
        <v/>
      </c>
      <c r="S58" s="80"/>
      <c r="T58" s="81" t="str">
        <f t="shared" si="4"/>
        <v/>
      </c>
      <c r="U58" s="81"/>
    </row>
    <row r="59" spans="2:21" x14ac:dyDescent="0.15">
      <c r="B59" s="19">
        <v>51</v>
      </c>
      <c r="C59" s="78" t="str">
        <f t="shared" si="1"/>
        <v/>
      </c>
      <c r="D59" s="78"/>
      <c r="E59" s="19"/>
      <c r="F59" s="8"/>
      <c r="G59" s="19" t="s">
        <v>3</v>
      </c>
      <c r="H59" s="79"/>
      <c r="I59" s="79"/>
      <c r="J59" s="19"/>
      <c r="K59" s="78" t="str">
        <f t="shared" si="0"/>
        <v/>
      </c>
      <c r="L59" s="78"/>
      <c r="M59" s="6" t="str">
        <f t="shared" si="2"/>
        <v/>
      </c>
      <c r="N59" s="19"/>
      <c r="O59" s="8"/>
      <c r="P59" s="79"/>
      <c r="Q59" s="79"/>
      <c r="R59" s="80" t="str">
        <f t="shared" si="3"/>
        <v/>
      </c>
      <c r="S59" s="80"/>
      <c r="T59" s="81" t="str">
        <f t="shared" si="4"/>
        <v/>
      </c>
      <c r="U59" s="81"/>
    </row>
    <row r="60" spans="2:21" x14ac:dyDescent="0.15">
      <c r="B60" s="19">
        <v>52</v>
      </c>
      <c r="C60" s="78" t="str">
        <f t="shared" si="1"/>
        <v/>
      </c>
      <c r="D60" s="78"/>
      <c r="E60" s="19"/>
      <c r="F60" s="8"/>
      <c r="G60" s="19" t="s">
        <v>3</v>
      </c>
      <c r="H60" s="79"/>
      <c r="I60" s="79"/>
      <c r="J60" s="19"/>
      <c r="K60" s="78" t="str">
        <f t="shared" si="0"/>
        <v/>
      </c>
      <c r="L60" s="78"/>
      <c r="M60" s="6" t="str">
        <f t="shared" si="2"/>
        <v/>
      </c>
      <c r="N60" s="19"/>
      <c r="O60" s="8"/>
      <c r="P60" s="79"/>
      <c r="Q60" s="79"/>
      <c r="R60" s="80" t="str">
        <f t="shared" si="3"/>
        <v/>
      </c>
      <c r="S60" s="80"/>
      <c r="T60" s="81" t="str">
        <f t="shared" si="4"/>
        <v/>
      </c>
      <c r="U60" s="81"/>
    </row>
    <row r="61" spans="2:21" x14ac:dyDescent="0.15">
      <c r="B61" s="19">
        <v>53</v>
      </c>
      <c r="C61" s="78" t="str">
        <f t="shared" si="1"/>
        <v/>
      </c>
      <c r="D61" s="78"/>
      <c r="E61" s="19"/>
      <c r="F61" s="8"/>
      <c r="G61" s="19" t="s">
        <v>3</v>
      </c>
      <c r="H61" s="79"/>
      <c r="I61" s="79"/>
      <c r="J61" s="19"/>
      <c r="K61" s="78" t="str">
        <f t="shared" si="0"/>
        <v/>
      </c>
      <c r="L61" s="78"/>
      <c r="M61" s="6" t="str">
        <f t="shared" si="2"/>
        <v/>
      </c>
      <c r="N61" s="19"/>
      <c r="O61" s="8"/>
      <c r="P61" s="79"/>
      <c r="Q61" s="79"/>
      <c r="R61" s="80" t="str">
        <f t="shared" si="3"/>
        <v/>
      </c>
      <c r="S61" s="80"/>
      <c r="T61" s="81" t="str">
        <f t="shared" si="4"/>
        <v/>
      </c>
      <c r="U61" s="81"/>
    </row>
    <row r="62" spans="2:21" x14ac:dyDescent="0.15">
      <c r="B62" s="19">
        <v>54</v>
      </c>
      <c r="C62" s="78" t="str">
        <f t="shared" si="1"/>
        <v/>
      </c>
      <c r="D62" s="78"/>
      <c r="E62" s="19"/>
      <c r="F62" s="8"/>
      <c r="G62" s="19" t="s">
        <v>3</v>
      </c>
      <c r="H62" s="79"/>
      <c r="I62" s="79"/>
      <c r="J62" s="19"/>
      <c r="K62" s="78" t="str">
        <f t="shared" si="0"/>
        <v/>
      </c>
      <c r="L62" s="78"/>
      <c r="M62" s="6" t="str">
        <f t="shared" si="2"/>
        <v/>
      </c>
      <c r="N62" s="19"/>
      <c r="O62" s="8"/>
      <c r="P62" s="79"/>
      <c r="Q62" s="79"/>
      <c r="R62" s="80" t="str">
        <f t="shared" si="3"/>
        <v/>
      </c>
      <c r="S62" s="80"/>
      <c r="T62" s="81" t="str">
        <f t="shared" si="4"/>
        <v/>
      </c>
      <c r="U62" s="81"/>
    </row>
    <row r="63" spans="2:21" x14ac:dyDescent="0.15">
      <c r="B63" s="19">
        <v>55</v>
      </c>
      <c r="C63" s="78" t="str">
        <f t="shared" si="1"/>
        <v/>
      </c>
      <c r="D63" s="78"/>
      <c r="E63" s="19"/>
      <c r="F63" s="8"/>
      <c r="G63" s="19" t="s">
        <v>4</v>
      </c>
      <c r="H63" s="79"/>
      <c r="I63" s="79"/>
      <c r="J63" s="19"/>
      <c r="K63" s="78" t="str">
        <f t="shared" si="0"/>
        <v/>
      </c>
      <c r="L63" s="78"/>
      <c r="M63" s="6" t="str">
        <f t="shared" si="2"/>
        <v/>
      </c>
      <c r="N63" s="19"/>
      <c r="O63" s="8"/>
      <c r="P63" s="79"/>
      <c r="Q63" s="79"/>
      <c r="R63" s="80" t="str">
        <f t="shared" si="3"/>
        <v/>
      </c>
      <c r="S63" s="80"/>
      <c r="T63" s="81" t="str">
        <f t="shared" si="4"/>
        <v/>
      </c>
      <c r="U63" s="81"/>
    </row>
    <row r="64" spans="2:21" x14ac:dyDescent="0.15">
      <c r="B64" s="19">
        <v>56</v>
      </c>
      <c r="C64" s="78" t="str">
        <f t="shared" si="1"/>
        <v/>
      </c>
      <c r="D64" s="78"/>
      <c r="E64" s="19"/>
      <c r="F64" s="8"/>
      <c r="G64" s="19" t="s">
        <v>3</v>
      </c>
      <c r="H64" s="79"/>
      <c r="I64" s="79"/>
      <c r="J64" s="19"/>
      <c r="K64" s="78" t="str">
        <f t="shared" si="0"/>
        <v/>
      </c>
      <c r="L64" s="78"/>
      <c r="M64" s="6" t="str">
        <f t="shared" si="2"/>
        <v/>
      </c>
      <c r="N64" s="19"/>
      <c r="O64" s="8"/>
      <c r="P64" s="79"/>
      <c r="Q64" s="79"/>
      <c r="R64" s="80" t="str">
        <f t="shared" si="3"/>
        <v/>
      </c>
      <c r="S64" s="80"/>
      <c r="T64" s="81" t="str">
        <f t="shared" si="4"/>
        <v/>
      </c>
      <c r="U64" s="81"/>
    </row>
    <row r="65" spans="2:21" x14ac:dyDescent="0.15">
      <c r="B65" s="19">
        <v>57</v>
      </c>
      <c r="C65" s="78" t="str">
        <f t="shared" si="1"/>
        <v/>
      </c>
      <c r="D65" s="78"/>
      <c r="E65" s="19"/>
      <c r="F65" s="8"/>
      <c r="G65" s="19" t="s">
        <v>3</v>
      </c>
      <c r="H65" s="79"/>
      <c r="I65" s="79"/>
      <c r="J65" s="19"/>
      <c r="K65" s="78" t="str">
        <f t="shared" si="0"/>
        <v/>
      </c>
      <c r="L65" s="78"/>
      <c r="M65" s="6" t="str">
        <f t="shared" si="2"/>
        <v/>
      </c>
      <c r="N65" s="19"/>
      <c r="O65" s="8"/>
      <c r="P65" s="79"/>
      <c r="Q65" s="79"/>
      <c r="R65" s="80" t="str">
        <f t="shared" si="3"/>
        <v/>
      </c>
      <c r="S65" s="80"/>
      <c r="T65" s="81" t="str">
        <f t="shared" si="4"/>
        <v/>
      </c>
      <c r="U65" s="81"/>
    </row>
    <row r="66" spans="2:21" x14ac:dyDescent="0.15">
      <c r="B66" s="19">
        <v>58</v>
      </c>
      <c r="C66" s="78" t="str">
        <f t="shared" si="1"/>
        <v/>
      </c>
      <c r="D66" s="78"/>
      <c r="E66" s="19"/>
      <c r="F66" s="8"/>
      <c r="G66" s="19" t="s">
        <v>3</v>
      </c>
      <c r="H66" s="79"/>
      <c r="I66" s="79"/>
      <c r="J66" s="19"/>
      <c r="K66" s="78" t="str">
        <f t="shared" si="0"/>
        <v/>
      </c>
      <c r="L66" s="78"/>
      <c r="M66" s="6" t="str">
        <f t="shared" si="2"/>
        <v/>
      </c>
      <c r="N66" s="19"/>
      <c r="O66" s="8"/>
      <c r="P66" s="79"/>
      <c r="Q66" s="79"/>
      <c r="R66" s="80" t="str">
        <f t="shared" si="3"/>
        <v/>
      </c>
      <c r="S66" s="80"/>
      <c r="T66" s="81" t="str">
        <f t="shared" si="4"/>
        <v/>
      </c>
      <c r="U66" s="81"/>
    </row>
    <row r="67" spans="2:21" x14ac:dyDescent="0.15">
      <c r="B67" s="19">
        <v>59</v>
      </c>
      <c r="C67" s="78" t="str">
        <f t="shared" si="1"/>
        <v/>
      </c>
      <c r="D67" s="78"/>
      <c r="E67" s="19"/>
      <c r="F67" s="8"/>
      <c r="G67" s="19" t="s">
        <v>3</v>
      </c>
      <c r="H67" s="79"/>
      <c r="I67" s="79"/>
      <c r="J67" s="19"/>
      <c r="K67" s="78" t="str">
        <f t="shared" si="0"/>
        <v/>
      </c>
      <c r="L67" s="78"/>
      <c r="M67" s="6" t="str">
        <f t="shared" si="2"/>
        <v/>
      </c>
      <c r="N67" s="19"/>
      <c r="O67" s="8"/>
      <c r="P67" s="79"/>
      <c r="Q67" s="79"/>
      <c r="R67" s="80" t="str">
        <f t="shared" si="3"/>
        <v/>
      </c>
      <c r="S67" s="80"/>
      <c r="T67" s="81" t="str">
        <f t="shared" si="4"/>
        <v/>
      </c>
      <c r="U67" s="81"/>
    </row>
    <row r="68" spans="2:21" x14ac:dyDescent="0.15">
      <c r="B68" s="19">
        <v>60</v>
      </c>
      <c r="C68" s="78" t="str">
        <f t="shared" si="1"/>
        <v/>
      </c>
      <c r="D68" s="78"/>
      <c r="E68" s="19"/>
      <c r="F68" s="8"/>
      <c r="G68" s="19" t="s">
        <v>4</v>
      </c>
      <c r="H68" s="79"/>
      <c r="I68" s="79"/>
      <c r="J68" s="19"/>
      <c r="K68" s="78" t="str">
        <f t="shared" si="0"/>
        <v/>
      </c>
      <c r="L68" s="78"/>
      <c r="M68" s="6" t="str">
        <f t="shared" si="2"/>
        <v/>
      </c>
      <c r="N68" s="19"/>
      <c r="O68" s="8"/>
      <c r="P68" s="79"/>
      <c r="Q68" s="79"/>
      <c r="R68" s="80" t="str">
        <f t="shared" si="3"/>
        <v/>
      </c>
      <c r="S68" s="80"/>
      <c r="T68" s="81" t="str">
        <f t="shared" si="4"/>
        <v/>
      </c>
      <c r="U68" s="81"/>
    </row>
    <row r="69" spans="2:21" x14ac:dyDescent="0.15">
      <c r="B69" s="19">
        <v>61</v>
      </c>
      <c r="C69" s="78" t="str">
        <f t="shared" si="1"/>
        <v/>
      </c>
      <c r="D69" s="78"/>
      <c r="E69" s="19"/>
      <c r="F69" s="8"/>
      <c r="G69" s="19" t="s">
        <v>4</v>
      </c>
      <c r="H69" s="79"/>
      <c r="I69" s="79"/>
      <c r="J69" s="19"/>
      <c r="K69" s="78" t="str">
        <f t="shared" si="0"/>
        <v/>
      </c>
      <c r="L69" s="78"/>
      <c r="M69" s="6" t="str">
        <f t="shared" si="2"/>
        <v/>
      </c>
      <c r="N69" s="19"/>
      <c r="O69" s="8"/>
      <c r="P69" s="79"/>
      <c r="Q69" s="79"/>
      <c r="R69" s="80" t="str">
        <f t="shared" si="3"/>
        <v/>
      </c>
      <c r="S69" s="80"/>
      <c r="T69" s="81" t="str">
        <f t="shared" si="4"/>
        <v/>
      </c>
      <c r="U69" s="81"/>
    </row>
    <row r="70" spans="2:21" x14ac:dyDescent="0.15">
      <c r="B70" s="19">
        <v>62</v>
      </c>
      <c r="C70" s="78" t="str">
        <f t="shared" si="1"/>
        <v/>
      </c>
      <c r="D70" s="78"/>
      <c r="E70" s="19"/>
      <c r="F70" s="8"/>
      <c r="G70" s="19" t="s">
        <v>3</v>
      </c>
      <c r="H70" s="79"/>
      <c r="I70" s="79"/>
      <c r="J70" s="19"/>
      <c r="K70" s="78" t="str">
        <f t="shared" si="0"/>
        <v/>
      </c>
      <c r="L70" s="78"/>
      <c r="M70" s="6" t="str">
        <f t="shared" si="2"/>
        <v/>
      </c>
      <c r="N70" s="19"/>
      <c r="O70" s="8"/>
      <c r="P70" s="79"/>
      <c r="Q70" s="79"/>
      <c r="R70" s="80" t="str">
        <f t="shared" si="3"/>
        <v/>
      </c>
      <c r="S70" s="80"/>
      <c r="T70" s="81" t="str">
        <f t="shared" si="4"/>
        <v/>
      </c>
      <c r="U70" s="81"/>
    </row>
    <row r="71" spans="2:21" x14ac:dyDescent="0.15">
      <c r="B71" s="19">
        <v>63</v>
      </c>
      <c r="C71" s="78" t="str">
        <f t="shared" si="1"/>
        <v/>
      </c>
      <c r="D71" s="78"/>
      <c r="E71" s="19"/>
      <c r="F71" s="8"/>
      <c r="G71" s="19" t="s">
        <v>4</v>
      </c>
      <c r="H71" s="79"/>
      <c r="I71" s="79"/>
      <c r="J71" s="19"/>
      <c r="K71" s="78" t="str">
        <f t="shared" si="0"/>
        <v/>
      </c>
      <c r="L71" s="78"/>
      <c r="M71" s="6" t="str">
        <f t="shared" si="2"/>
        <v/>
      </c>
      <c r="N71" s="19"/>
      <c r="O71" s="8"/>
      <c r="P71" s="79"/>
      <c r="Q71" s="79"/>
      <c r="R71" s="80" t="str">
        <f t="shared" si="3"/>
        <v/>
      </c>
      <c r="S71" s="80"/>
      <c r="T71" s="81" t="str">
        <f t="shared" si="4"/>
        <v/>
      </c>
      <c r="U71" s="81"/>
    </row>
    <row r="72" spans="2:21" x14ac:dyDescent="0.15">
      <c r="B72" s="19">
        <v>64</v>
      </c>
      <c r="C72" s="78" t="str">
        <f t="shared" si="1"/>
        <v/>
      </c>
      <c r="D72" s="78"/>
      <c r="E72" s="19"/>
      <c r="F72" s="8"/>
      <c r="G72" s="19" t="s">
        <v>3</v>
      </c>
      <c r="H72" s="79"/>
      <c r="I72" s="79"/>
      <c r="J72" s="19"/>
      <c r="K72" s="78" t="str">
        <f t="shared" si="0"/>
        <v/>
      </c>
      <c r="L72" s="78"/>
      <c r="M72" s="6" t="str">
        <f t="shared" si="2"/>
        <v/>
      </c>
      <c r="N72" s="19"/>
      <c r="O72" s="8"/>
      <c r="P72" s="79"/>
      <c r="Q72" s="79"/>
      <c r="R72" s="80" t="str">
        <f t="shared" si="3"/>
        <v/>
      </c>
      <c r="S72" s="80"/>
      <c r="T72" s="81" t="str">
        <f t="shared" si="4"/>
        <v/>
      </c>
      <c r="U72" s="81"/>
    </row>
    <row r="73" spans="2:21" x14ac:dyDescent="0.15">
      <c r="B73" s="19">
        <v>65</v>
      </c>
      <c r="C73" s="78" t="str">
        <f t="shared" si="1"/>
        <v/>
      </c>
      <c r="D73" s="78"/>
      <c r="E73" s="19"/>
      <c r="F73" s="8"/>
      <c r="G73" s="19" t="s">
        <v>4</v>
      </c>
      <c r="H73" s="79"/>
      <c r="I73" s="79"/>
      <c r="J73" s="19"/>
      <c r="K73" s="78" t="str">
        <f t="shared" ref="K73:K108" si="5">IF(F73="","",C73*0.03)</f>
        <v/>
      </c>
      <c r="L73" s="78"/>
      <c r="M73" s="6" t="str">
        <f t="shared" si="2"/>
        <v/>
      </c>
      <c r="N73" s="19"/>
      <c r="O73" s="8"/>
      <c r="P73" s="79"/>
      <c r="Q73" s="79"/>
      <c r="R73" s="80" t="str">
        <f t="shared" si="3"/>
        <v/>
      </c>
      <c r="S73" s="80"/>
      <c r="T73" s="81" t="str">
        <f t="shared" si="4"/>
        <v/>
      </c>
      <c r="U73" s="81"/>
    </row>
    <row r="74" spans="2:21" x14ac:dyDescent="0.15">
      <c r="B74" s="19">
        <v>66</v>
      </c>
      <c r="C74" s="78" t="str">
        <f t="shared" ref="C74:C108" si="6">IF(R73="","",C73+R73)</f>
        <v/>
      </c>
      <c r="D74" s="78"/>
      <c r="E74" s="19"/>
      <c r="F74" s="8"/>
      <c r="G74" s="19" t="s">
        <v>4</v>
      </c>
      <c r="H74" s="79"/>
      <c r="I74" s="79"/>
      <c r="J74" s="19"/>
      <c r="K74" s="78" t="str">
        <f t="shared" si="5"/>
        <v/>
      </c>
      <c r="L74" s="78"/>
      <c r="M74" s="6" t="str">
        <f t="shared" ref="M74:M108" si="7">IF(J74="","",(K74/J74)/1000)</f>
        <v/>
      </c>
      <c r="N74" s="19"/>
      <c r="O74" s="8"/>
      <c r="P74" s="79"/>
      <c r="Q74" s="79"/>
      <c r="R74" s="80" t="str">
        <f t="shared" ref="R74:R108" si="8">IF(O74="","",(IF(G74="売",H74-P74,P74-H74))*M74*100000)</f>
        <v/>
      </c>
      <c r="S74" s="80"/>
      <c r="T74" s="81" t="str">
        <f t="shared" ref="T74:T108" si="9">IF(O74="","",IF(R74&lt;0,J74*(-1),IF(G74="買",(P74-H74)*100,(H74-P74)*100)))</f>
        <v/>
      </c>
      <c r="U74" s="81"/>
    </row>
    <row r="75" spans="2:21" x14ac:dyDescent="0.15">
      <c r="B75" s="19">
        <v>67</v>
      </c>
      <c r="C75" s="78" t="str">
        <f t="shared" si="6"/>
        <v/>
      </c>
      <c r="D75" s="78"/>
      <c r="E75" s="19"/>
      <c r="F75" s="8"/>
      <c r="G75" s="19" t="s">
        <v>3</v>
      </c>
      <c r="H75" s="79"/>
      <c r="I75" s="79"/>
      <c r="J75" s="19"/>
      <c r="K75" s="78" t="str">
        <f t="shared" si="5"/>
        <v/>
      </c>
      <c r="L75" s="78"/>
      <c r="M75" s="6" t="str">
        <f t="shared" si="7"/>
        <v/>
      </c>
      <c r="N75" s="19"/>
      <c r="O75" s="8"/>
      <c r="P75" s="79"/>
      <c r="Q75" s="79"/>
      <c r="R75" s="80" t="str">
        <f t="shared" si="8"/>
        <v/>
      </c>
      <c r="S75" s="80"/>
      <c r="T75" s="81" t="str">
        <f t="shared" si="9"/>
        <v/>
      </c>
      <c r="U75" s="81"/>
    </row>
    <row r="76" spans="2:21" x14ac:dyDescent="0.15">
      <c r="B76" s="19">
        <v>68</v>
      </c>
      <c r="C76" s="78" t="str">
        <f t="shared" si="6"/>
        <v/>
      </c>
      <c r="D76" s="78"/>
      <c r="E76" s="19"/>
      <c r="F76" s="8"/>
      <c r="G76" s="19" t="s">
        <v>3</v>
      </c>
      <c r="H76" s="79"/>
      <c r="I76" s="79"/>
      <c r="J76" s="19"/>
      <c r="K76" s="78" t="str">
        <f t="shared" si="5"/>
        <v/>
      </c>
      <c r="L76" s="78"/>
      <c r="M76" s="6" t="str">
        <f t="shared" si="7"/>
        <v/>
      </c>
      <c r="N76" s="19"/>
      <c r="O76" s="8"/>
      <c r="P76" s="79"/>
      <c r="Q76" s="79"/>
      <c r="R76" s="80" t="str">
        <f t="shared" si="8"/>
        <v/>
      </c>
      <c r="S76" s="80"/>
      <c r="T76" s="81" t="str">
        <f t="shared" si="9"/>
        <v/>
      </c>
      <c r="U76" s="81"/>
    </row>
    <row r="77" spans="2:21" x14ac:dyDescent="0.15">
      <c r="B77" s="19">
        <v>69</v>
      </c>
      <c r="C77" s="78" t="str">
        <f t="shared" si="6"/>
        <v/>
      </c>
      <c r="D77" s="78"/>
      <c r="E77" s="19"/>
      <c r="F77" s="8"/>
      <c r="G77" s="19" t="s">
        <v>3</v>
      </c>
      <c r="H77" s="79"/>
      <c r="I77" s="79"/>
      <c r="J77" s="19"/>
      <c r="K77" s="78" t="str">
        <f t="shared" si="5"/>
        <v/>
      </c>
      <c r="L77" s="78"/>
      <c r="M77" s="6" t="str">
        <f t="shared" si="7"/>
        <v/>
      </c>
      <c r="N77" s="19"/>
      <c r="O77" s="8"/>
      <c r="P77" s="79"/>
      <c r="Q77" s="79"/>
      <c r="R77" s="80" t="str">
        <f t="shared" si="8"/>
        <v/>
      </c>
      <c r="S77" s="80"/>
      <c r="T77" s="81" t="str">
        <f t="shared" si="9"/>
        <v/>
      </c>
      <c r="U77" s="81"/>
    </row>
    <row r="78" spans="2:21" x14ac:dyDescent="0.15">
      <c r="B78" s="19">
        <v>70</v>
      </c>
      <c r="C78" s="78" t="str">
        <f t="shared" si="6"/>
        <v/>
      </c>
      <c r="D78" s="78"/>
      <c r="E78" s="19"/>
      <c r="F78" s="8"/>
      <c r="G78" s="19" t="s">
        <v>4</v>
      </c>
      <c r="H78" s="79"/>
      <c r="I78" s="79"/>
      <c r="J78" s="19"/>
      <c r="K78" s="78" t="str">
        <f t="shared" si="5"/>
        <v/>
      </c>
      <c r="L78" s="78"/>
      <c r="M78" s="6" t="str">
        <f t="shared" si="7"/>
        <v/>
      </c>
      <c r="N78" s="19"/>
      <c r="O78" s="8"/>
      <c r="P78" s="79"/>
      <c r="Q78" s="79"/>
      <c r="R78" s="80" t="str">
        <f t="shared" si="8"/>
        <v/>
      </c>
      <c r="S78" s="80"/>
      <c r="T78" s="81" t="str">
        <f t="shared" si="9"/>
        <v/>
      </c>
      <c r="U78" s="81"/>
    </row>
    <row r="79" spans="2:21" x14ac:dyDescent="0.15">
      <c r="B79" s="19">
        <v>71</v>
      </c>
      <c r="C79" s="78" t="str">
        <f t="shared" si="6"/>
        <v/>
      </c>
      <c r="D79" s="78"/>
      <c r="E79" s="19"/>
      <c r="F79" s="8"/>
      <c r="G79" s="19" t="s">
        <v>3</v>
      </c>
      <c r="H79" s="79"/>
      <c r="I79" s="79"/>
      <c r="J79" s="19"/>
      <c r="K79" s="78" t="str">
        <f t="shared" si="5"/>
        <v/>
      </c>
      <c r="L79" s="78"/>
      <c r="M79" s="6" t="str">
        <f t="shared" si="7"/>
        <v/>
      </c>
      <c r="N79" s="19"/>
      <c r="O79" s="8"/>
      <c r="P79" s="79"/>
      <c r="Q79" s="79"/>
      <c r="R79" s="80" t="str">
        <f t="shared" si="8"/>
        <v/>
      </c>
      <c r="S79" s="80"/>
      <c r="T79" s="81" t="str">
        <f t="shared" si="9"/>
        <v/>
      </c>
      <c r="U79" s="81"/>
    </row>
    <row r="80" spans="2:21" x14ac:dyDescent="0.15">
      <c r="B80" s="19">
        <v>72</v>
      </c>
      <c r="C80" s="78" t="str">
        <f t="shared" si="6"/>
        <v/>
      </c>
      <c r="D80" s="78"/>
      <c r="E80" s="19"/>
      <c r="F80" s="8"/>
      <c r="G80" s="19" t="s">
        <v>4</v>
      </c>
      <c r="H80" s="79"/>
      <c r="I80" s="79"/>
      <c r="J80" s="19"/>
      <c r="K80" s="78" t="str">
        <f t="shared" si="5"/>
        <v/>
      </c>
      <c r="L80" s="78"/>
      <c r="M80" s="6" t="str">
        <f t="shared" si="7"/>
        <v/>
      </c>
      <c r="N80" s="19"/>
      <c r="O80" s="8"/>
      <c r="P80" s="79"/>
      <c r="Q80" s="79"/>
      <c r="R80" s="80" t="str">
        <f t="shared" si="8"/>
        <v/>
      </c>
      <c r="S80" s="80"/>
      <c r="T80" s="81" t="str">
        <f t="shared" si="9"/>
        <v/>
      </c>
      <c r="U80" s="81"/>
    </row>
    <row r="81" spans="2:21" x14ac:dyDescent="0.15">
      <c r="B81" s="19">
        <v>73</v>
      </c>
      <c r="C81" s="78" t="str">
        <f t="shared" si="6"/>
        <v/>
      </c>
      <c r="D81" s="78"/>
      <c r="E81" s="19"/>
      <c r="F81" s="8"/>
      <c r="G81" s="19" t="s">
        <v>3</v>
      </c>
      <c r="H81" s="79"/>
      <c r="I81" s="79"/>
      <c r="J81" s="19"/>
      <c r="K81" s="78" t="str">
        <f t="shared" si="5"/>
        <v/>
      </c>
      <c r="L81" s="78"/>
      <c r="M81" s="6" t="str">
        <f t="shared" si="7"/>
        <v/>
      </c>
      <c r="N81" s="19"/>
      <c r="O81" s="8"/>
      <c r="P81" s="79"/>
      <c r="Q81" s="79"/>
      <c r="R81" s="80" t="str">
        <f t="shared" si="8"/>
        <v/>
      </c>
      <c r="S81" s="80"/>
      <c r="T81" s="81" t="str">
        <f t="shared" si="9"/>
        <v/>
      </c>
      <c r="U81" s="81"/>
    </row>
    <row r="82" spans="2:21" x14ac:dyDescent="0.15">
      <c r="B82" s="19">
        <v>74</v>
      </c>
      <c r="C82" s="78" t="str">
        <f t="shared" si="6"/>
        <v/>
      </c>
      <c r="D82" s="78"/>
      <c r="E82" s="19"/>
      <c r="F82" s="8"/>
      <c r="G82" s="19" t="s">
        <v>3</v>
      </c>
      <c r="H82" s="79"/>
      <c r="I82" s="79"/>
      <c r="J82" s="19"/>
      <c r="K82" s="78" t="str">
        <f t="shared" si="5"/>
        <v/>
      </c>
      <c r="L82" s="78"/>
      <c r="M82" s="6" t="str">
        <f t="shared" si="7"/>
        <v/>
      </c>
      <c r="N82" s="19"/>
      <c r="O82" s="8"/>
      <c r="P82" s="79"/>
      <c r="Q82" s="79"/>
      <c r="R82" s="80" t="str">
        <f t="shared" si="8"/>
        <v/>
      </c>
      <c r="S82" s="80"/>
      <c r="T82" s="81" t="str">
        <f t="shared" si="9"/>
        <v/>
      </c>
      <c r="U82" s="81"/>
    </row>
    <row r="83" spans="2:21" x14ac:dyDescent="0.15">
      <c r="B83" s="19">
        <v>75</v>
      </c>
      <c r="C83" s="78" t="str">
        <f t="shared" si="6"/>
        <v/>
      </c>
      <c r="D83" s="78"/>
      <c r="E83" s="19"/>
      <c r="F83" s="8"/>
      <c r="G83" s="19" t="s">
        <v>3</v>
      </c>
      <c r="H83" s="79"/>
      <c r="I83" s="79"/>
      <c r="J83" s="19"/>
      <c r="K83" s="78" t="str">
        <f t="shared" si="5"/>
        <v/>
      </c>
      <c r="L83" s="78"/>
      <c r="M83" s="6" t="str">
        <f t="shared" si="7"/>
        <v/>
      </c>
      <c r="N83" s="19"/>
      <c r="O83" s="8"/>
      <c r="P83" s="79"/>
      <c r="Q83" s="79"/>
      <c r="R83" s="80" t="str">
        <f t="shared" si="8"/>
        <v/>
      </c>
      <c r="S83" s="80"/>
      <c r="T83" s="81" t="str">
        <f t="shared" si="9"/>
        <v/>
      </c>
      <c r="U83" s="81"/>
    </row>
    <row r="84" spans="2:21" x14ac:dyDescent="0.15">
      <c r="B84" s="19">
        <v>76</v>
      </c>
      <c r="C84" s="78" t="str">
        <f t="shared" si="6"/>
        <v/>
      </c>
      <c r="D84" s="78"/>
      <c r="E84" s="19"/>
      <c r="F84" s="8"/>
      <c r="G84" s="19" t="s">
        <v>3</v>
      </c>
      <c r="H84" s="79"/>
      <c r="I84" s="79"/>
      <c r="J84" s="19"/>
      <c r="K84" s="78" t="str">
        <f t="shared" si="5"/>
        <v/>
      </c>
      <c r="L84" s="78"/>
      <c r="M84" s="6" t="str">
        <f t="shared" si="7"/>
        <v/>
      </c>
      <c r="N84" s="19"/>
      <c r="O84" s="8"/>
      <c r="P84" s="79"/>
      <c r="Q84" s="79"/>
      <c r="R84" s="80" t="str">
        <f t="shared" si="8"/>
        <v/>
      </c>
      <c r="S84" s="80"/>
      <c r="T84" s="81" t="str">
        <f t="shared" si="9"/>
        <v/>
      </c>
      <c r="U84" s="81"/>
    </row>
    <row r="85" spans="2:21" x14ac:dyDescent="0.15">
      <c r="B85" s="19">
        <v>77</v>
      </c>
      <c r="C85" s="78" t="str">
        <f t="shared" si="6"/>
        <v/>
      </c>
      <c r="D85" s="78"/>
      <c r="E85" s="19"/>
      <c r="F85" s="8"/>
      <c r="G85" s="19" t="s">
        <v>4</v>
      </c>
      <c r="H85" s="79"/>
      <c r="I85" s="79"/>
      <c r="J85" s="19"/>
      <c r="K85" s="78" t="str">
        <f t="shared" si="5"/>
        <v/>
      </c>
      <c r="L85" s="78"/>
      <c r="M85" s="6" t="str">
        <f t="shared" si="7"/>
        <v/>
      </c>
      <c r="N85" s="19"/>
      <c r="O85" s="8"/>
      <c r="P85" s="79"/>
      <c r="Q85" s="79"/>
      <c r="R85" s="80" t="str">
        <f t="shared" si="8"/>
        <v/>
      </c>
      <c r="S85" s="80"/>
      <c r="T85" s="81" t="str">
        <f t="shared" si="9"/>
        <v/>
      </c>
      <c r="U85" s="81"/>
    </row>
    <row r="86" spans="2:21" x14ac:dyDescent="0.15">
      <c r="B86" s="19">
        <v>78</v>
      </c>
      <c r="C86" s="78" t="str">
        <f t="shared" si="6"/>
        <v/>
      </c>
      <c r="D86" s="78"/>
      <c r="E86" s="19"/>
      <c r="F86" s="8"/>
      <c r="G86" s="19" t="s">
        <v>3</v>
      </c>
      <c r="H86" s="79"/>
      <c r="I86" s="79"/>
      <c r="J86" s="19"/>
      <c r="K86" s="78" t="str">
        <f t="shared" si="5"/>
        <v/>
      </c>
      <c r="L86" s="78"/>
      <c r="M86" s="6" t="str">
        <f t="shared" si="7"/>
        <v/>
      </c>
      <c r="N86" s="19"/>
      <c r="O86" s="8"/>
      <c r="P86" s="79"/>
      <c r="Q86" s="79"/>
      <c r="R86" s="80" t="str">
        <f t="shared" si="8"/>
        <v/>
      </c>
      <c r="S86" s="80"/>
      <c r="T86" s="81" t="str">
        <f t="shared" si="9"/>
        <v/>
      </c>
      <c r="U86" s="81"/>
    </row>
    <row r="87" spans="2:21" x14ac:dyDescent="0.15">
      <c r="B87" s="19">
        <v>79</v>
      </c>
      <c r="C87" s="78" t="str">
        <f t="shared" si="6"/>
        <v/>
      </c>
      <c r="D87" s="78"/>
      <c r="E87" s="19"/>
      <c r="F87" s="8"/>
      <c r="G87" s="19" t="s">
        <v>4</v>
      </c>
      <c r="H87" s="79"/>
      <c r="I87" s="79"/>
      <c r="J87" s="19"/>
      <c r="K87" s="78" t="str">
        <f t="shared" si="5"/>
        <v/>
      </c>
      <c r="L87" s="78"/>
      <c r="M87" s="6" t="str">
        <f t="shared" si="7"/>
        <v/>
      </c>
      <c r="N87" s="19"/>
      <c r="O87" s="8"/>
      <c r="P87" s="79"/>
      <c r="Q87" s="79"/>
      <c r="R87" s="80" t="str">
        <f t="shared" si="8"/>
        <v/>
      </c>
      <c r="S87" s="80"/>
      <c r="T87" s="81" t="str">
        <f t="shared" si="9"/>
        <v/>
      </c>
      <c r="U87" s="81"/>
    </row>
    <row r="88" spans="2:21" x14ac:dyDescent="0.15">
      <c r="B88" s="19">
        <v>80</v>
      </c>
      <c r="C88" s="78" t="str">
        <f t="shared" si="6"/>
        <v/>
      </c>
      <c r="D88" s="78"/>
      <c r="E88" s="19"/>
      <c r="F88" s="8"/>
      <c r="G88" s="19" t="s">
        <v>4</v>
      </c>
      <c r="H88" s="79"/>
      <c r="I88" s="79"/>
      <c r="J88" s="19"/>
      <c r="K88" s="78" t="str">
        <f t="shared" si="5"/>
        <v/>
      </c>
      <c r="L88" s="78"/>
      <c r="M88" s="6" t="str">
        <f t="shared" si="7"/>
        <v/>
      </c>
      <c r="N88" s="19"/>
      <c r="O88" s="8"/>
      <c r="P88" s="79"/>
      <c r="Q88" s="79"/>
      <c r="R88" s="80" t="str">
        <f t="shared" si="8"/>
        <v/>
      </c>
      <c r="S88" s="80"/>
      <c r="T88" s="81" t="str">
        <f t="shared" si="9"/>
        <v/>
      </c>
      <c r="U88" s="81"/>
    </row>
    <row r="89" spans="2:21" x14ac:dyDescent="0.15">
      <c r="B89" s="19">
        <v>81</v>
      </c>
      <c r="C89" s="78" t="str">
        <f t="shared" si="6"/>
        <v/>
      </c>
      <c r="D89" s="78"/>
      <c r="E89" s="19"/>
      <c r="F89" s="8"/>
      <c r="G89" s="19" t="s">
        <v>4</v>
      </c>
      <c r="H89" s="79"/>
      <c r="I89" s="79"/>
      <c r="J89" s="19"/>
      <c r="K89" s="78" t="str">
        <f t="shared" si="5"/>
        <v/>
      </c>
      <c r="L89" s="78"/>
      <c r="M89" s="6" t="str">
        <f t="shared" si="7"/>
        <v/>
      </c>
      <c r="N89" s="19"/>
      <c r="O89" s="8"/>
      <c r="P89" s="79"/>
      <c r="Q89" s="79"/>
      <c r="R89" s="80" t="str">
        <f t="shared" si="8"/>
        <v/>
      </c>
      <c r="S89" s="80"/>
      <c r="T89" s="81" t="str">
        <f t="shared" si="9"/>
        <v/>
      </c>
      <c r="U89" s="81"/>
    </row>
    <row r="90" spans="2:21" x14ac:dyDescent="0.15">
      <c r="B90" s="19">
        <v>82</v>
      </c>
      <c r="C90" s="78" t="str">
        <f t="shared" si="6"/>
        <v/>
      </c>
      <c r="D90" s="78"/>
      <c r="E90" s="19"/>
      <c r="F90" s="8"/>
      <c r="G90" s="19" t="s">
        <v>4</v>
      </c>
      <c r="H90" s="79"/>
      <c r="I90" s="79"/>
      <c r="J90" s="19"/>
      <c r="K90" s="78" t="str">
        <f t="shared" si="5"/>
        <v/>
      </c>
      <c r="L90" s="78"/>
      <c r="M90" s="6" t="str">
        <f t="shared" si="7"/>
        <v/>
      </c>
      <c r="N90" s="19"/>
      <c r="O90" s="8"/>
      <c r="P90" s="79"/>
      <c r="Q90" s="79"/>
      <c r="R90" s="80" t="str">
        <f t="shared" si="8"/>
        <v/>
      </c>
      <c r="S90" s="80"/>
      <c r="T90" s="81" t="str">
        <f t="shared" si="9"/>
        <v/>
      </c>
      <c r="U90" s="81"/>
    </row>
    <row r="91" spans="2:21" x14ac:dyDescent="0.15">
      <c r="B91" s="19">
        <v>83</v>
      </c>
      <c r="C91" s="78" t="str">
        <f t="shared" si="6"/>
        <v/>
      </c>
      <c r="D91" s="78"/>
      <c r="E91" s="19"/>
      <c r="F91" s="8"/>
      <c r="G91" s="19" t="s">
        <v>4</v>
      </c>
      <c r="H91" s="79"/>
      <c r="I91" s="79"/>
      <c r="J91" s="19"/>
      <c r="K91" s="78" t="str">
        <f t="shared" si="5"/>
        <v/>
      </c>
      <c r="L91" s="78"/>
      <c r="M91" s="6" t="str">
        <f t="shared" si="7"/>
        <v/>
      </c>
      <c r="N91" s="19"/>
      <c r="O91" s="8"/>
      <c r="P91" s="79"/>
      <c r="Q91" s="79"/>
      <c r="R91" s="80" t="str">
        <f t="shared" si="8"/>
        <v/>
      </c>
      <c r="S91" s="80"/>
      <c r="T91" s="81" t="str">
        <f t="shared" si="9"/>
        <v/>
      </c>
      <c r="U91" s="81"/>
    </row>
    <row r="92" spans="2:21" x14ac:dyDescent="0.15">
      <c r="B92" s="19">
        <v>84</v>
      </c>
      <c r="C92" s="78" t="str">
        <f t="shared" si="6"/>
        <v/>
      </c>
      <c r="D92" s="78"/>
      <c r="E92" s="19"/>
      <c r="F92" s="8"/>
      <c r="G92" s="19" t="s">
        <v>3</v>
      </c>
      <c r="H92" s="79"/>
      <c r="I92" s="79"/>
      <c r="J92" s="19"/>
      <c r="K92" s="78" t="str">
        <f t="shared" si="5"/>
        <v/>
      </c>
      <c r="L92" s="78"/>
      <c r="M92" s="6" t="str">
        <f t="shared" si="7"/>
        <v/>
      </c>
      <c r="N92" s="19"/>
      <c r="O92" s="8"/>
      <c r="P92" s="79"/>
      <c r="Q92" s="79"/>
      <c r="R92" s="80" t="str">
        <f t="shared" si="8"/>
        <v/>
      </c>
      <c r="S92" s="80"/>
      <c r="T92" s="81" t="str">
        <f t="shared" si="9"/>
        <v/>
      </c>
      <c r="U92" s="81"/>
    </row>
    <row r="93" spans="2:21" x14ac:dyDescent="0.15">
      <c r="B93" s="19">
        <v>85</v>
      </c>
      <c r="C93" s="78" t="str">
        <f t="shared" si="6"/>
        <v/>
      </c>
      <c r="D93" s="78"/>
      <c r="E93" s="19"/>
      <c r="F93" s="8"/>
      <c r="G93" s="19" t="s">
        <v>4</v>
      </c>
      <c r="H93" s="79"/>
      <c r="I93" s="79"/>
      <c r="J93" s="19"/>
      <c r="K93" s="78" t="str">
        <f t="shared" si="5"/>
        <v/>
      </c>
      <c r="L93" s="78"/>
      <c r="M93" s="6" t="str">
        <f t="shared" si="7"/>
        <v/>
      </c>
      <c r="N93" s="19"/>
      <c r="O93" s="8"/>
      <c r="P93" s="79"/>
      <c r="Q93" s="79"/>
      <c r="R93" s="80" t="str">
        <f t="shared" si="8"/>
        <v/>
      </c>
      <c r="S93" s="80"/>
      <c r="T93" s="81" t="str">
        <f t="shared" si="9"/>
        <v/>
      </c>
      <c r="U93" s="81"/>
    </row>
    <row r="94" spans="2:21" x14ac:dyDescent="0.15">
      <c r="B94" s="19">
        <v>86</v>
      </c>
      <c r="C94" s="78" t="str">
        <f t="shared" si="6"/>
        <v/>
      </c>
      <c r="D94" s="78"/>
      <c r="E94" s="19"/>
      <c r="F94" s="8"/>
      <c r="G94" s="19" t="s">
        <v>3</v>
      </c>
      <c r="H94" s="79"/>
      <c r="I94" s="79"/>
      <c r="J94" s="19"/>
      <c r="K94" s="78" t="str">
        <f t="shared" si="5"/>
        <v/>
      </c>
      <c r="L94" s="78"/>
      <c r="M94" s="6" t="str">
        <f t="shared" si="7"/>
        <v/>
      </c>
      <c r="N94" s="19"/>
      <c r="O94" s="8"/>
      <c r="P94" s="79"/>
      <c r="Q94" s="79"/>
      <c r="R94" s="80" t="str">
        <f t="shared" si="8"/>
        <v/>
      </c>
      <c r="S94" s="80"/>
      <c r="T94" s="81" t="str">
        <f t="shared" si="9"/>
        <v/>
      </c>
      <c r="U94" s="81"/>
    </row>
    <row r="95" spans="2:21" x14ac:dyDescent="0.15">
      <c r="B95" s="19">
        <v>87</v>
      </c>
      <c r="C95" s="78" t="str">
        <f t="shared" si="6"/>
        <v/>
      </c>
      <c r="D95" s="78"/>
      <c r="E95" s="19"/>
      <c r="F95" s="8"/>
      <c r="G95" s="19" t="s">
        <v>4</v>
      </c>
      <c r="H95" s="79"/>
      <c r="I95" s="79"/>
      <c r="J95" s="19"/>
      <c r="K95" s="78" t="str">
        <f t="shared" si="5"/>
        <v/>
      </c>
      <c r="L95" s="78"/>
      <c r="M95" s="6" t="str">
        <f t="shared" si="7"/>
        <v/>
      </c>
      <c r="N95" s="19"/>
      <c r="O95" s="8"/>
      <c r="P95" s="79"/>
      <c r="Q95" s="79"/>
      <c r="R95" s="80" t="str">
        <f t="shared" si="8"/>
        <v/>
      </c>
      <c r="S95" s="80"/>
      <c r="T95" s="81" t="str">
        <f t="shared" si="9"/>
        <v/>
      </c>
      <c r="U95" s="81"/>
    </row>
    <row r="96" spans="2:21" x14ac:dyDescent="0.15">
      <c r="B96" s="19">
        <v>88</v>
      </c>
      <c r="C96" s="78" t="str">
        <f t="shared" si="6"/>
        <v/>
      </c>
      <c r="D96" s="78"/>
      <c r="E96" s="19"/>
      <c r="F96" s="8"/>
      <c r="G96" s="19" t="s">
        <v>3</v>
      </c>
      <c r="H96" s="79"/>
      <c r="I96" s="79"/>
      <c r="J96" s="19"/>
      <c r="K96" s="78" t="str">
        <f t="shared" si="5"/>
        <v/>
      </c>
      <c r="L96" s="78"/>
      <c r="M96" s="6" t="str">
        <f t="shared" si="7"/>
        <v/>
      </c>
      <c r="N96" s="19"/>
      <c r="O96" s="8"/>
      <c r="P96" s="79"/>
      <c r="Q96" s="79"/>
      <c r="R96" s="80" t="str">
        <f t="shared" si="8"/>
        <v/>
      </c>
      <c r="S96" s="80"/>
      <c r="T96" s="81" t="str">
        <f t="shared" si="9"/>
        <v/>
      </c>
      <c r="U96" s="81"/>
    </row>
    <row r="97" spans="2:21" x14ac:dyDescent="0.15">
      <c r="B97" s="19">
        <v>89</v>
      </c>
      <c r="C97" s="78" t="str">
        <f t="shared" si="6"/>
        <v/>
      </c>
      <c r="D97" s="78"/>
      <c r="E97" s="19"/>
      <c r="F97" s="8"/>
      <c r="G97" s="19" t="s">
        <v>4</v>
      </c>
      <c r="H97" s="79"/>
      <c r="I97" s="79"/>
      <c r="J97" s="19"/>
      <c r="K97" s="78" t="str">
        <f t="shared" si="5"/>
        <v/>
      </c>
      <c r="L97" s="78"/>
      <c r="M97" s="6" t="str">
        <f t="shared" si="7"/>
        <v/>
      </c>
      <c r="N97" s="19"/>
      <c r="O97" s="8"/>
      <c r="P97" s="79"/>
      <c r="Q97" s="79"/>
      <c r="R97" s="80" t="str">
        <f t="shared" si="8"/>
        <v/>
      </c>
      <c r="S97" s="80"/>
      <c r="T97" s="81" t="str">
        <f t="shared" si="9"/>
        <v/>
      </c>
      <c r="U97" s="81"/>
    </row>
    <row r="98" spans="2:21" x14ac:dyDescent="0.15">
      <c r="B98" s="19">
        <v>90</v>
      </c>
      <c r="C98" s="78" t="str">
        <f t="shared" si="6"/>
        <v/>
      </c>
      <c r="D98" s="78"/>
      <c r="E98" s="19"/>
      <c r="F98" s="8"/>
      <c r="G98" s="19" t="s">
        <v>3</v>
      </c>
      <c r="H98" s="79"/>
      <c r="I98" s="79"/>
      <c r="J98" s="19"/>
      <c r="K98" s="78" t="str">
        <f t="shared" si="5"/>
        <v/>
      </c>
      <c r="L98" s="78"/>
      <c r="M98" s="6" t="str">
        <f t="shared" si="7"/>
        <v/>
      </c>
      <c r="N98" s="19"/>
      <c r="O98" s="8"/>
      <c r="P98" s="79"/>
      <c r="Q98" s="79"/>
      <c r="R98" s="80" t="str">
        <f t="shared" si="8"/>
        <v/>
      </c>
      <c r="S98" s="80"/>
      <c r="T98" s="81" t="str">
        <f t="shared" si="9"/>
        <v/>
      </c>
      <c r="U98" s="81"/>
    </row>
    <row r="99" spans="2:21" x14ac:dyDescent="0.15">
      <c r="B99" s="19">
        <v>91</v>
      </c>
      <c r="C99" s="78" t="str">
        <f t="shared" si="6"/>
        <v/>
      </c>
      <c r="D99" s="78"/>
      <c r="E99" s="19"/>
      <c r="F99" s="8"/>
      <c r="G99" s="19" t="s">
        <v>4</v>
      </c>
      <c r="H99" s="79"/>
      <c r="I99" s="79"/>
      <c r="J99" s="19"/>
      <c r="K99" s="78" t="str">
        <f t="shared" si="5"/>
        <v/>
      </c>
      <c r="L99" s="78"/>
      <c r="M99" s="6" t="str">
        <f t="shared" si="7"/>
        <v/>
      </c>
      <c r="N99" s="19"/>
      <c r="O99" s="8"/>
      <c r="P99" s="79"/>
      <c r="Q99" s="79"/>
      <c r="R99" s="80" t="str">
        <f t="shared" si="8"/>
        <v/>
      </c>
      <c r="S99" s="80"/>
      <c r="T99" s="81" t="str">
        <f t="shared" si="9"/>
        <v/>
      </c>
      <c r="U99" s="81"/>
    </row>
    <row r="100" spans="2:21" x14ac:dyDescent="0.15">
      <c r="B100" s="19">
        <v>92</v>
      </c>
      <c r="C100" s="78" t="str">
        <f t="shared" si="6"/>
        <v/>
      </c>
      <c r="D100" s="78"/>
      <c r="E100" s="19"/>
      <c r="F100" s="8"/>
      <c r="G100" s="19" t="s">
        <v>4</v>
      </c>
      <c r="H100" s="79"/>
      <c r="I100" s="79"/>
      <c r="J100" s="19"/>
      <c r="K100" s="78" t="str">
        <f t="shared" si="5"/>
        <v/>
      </c>
      <c r="L100" s="78"/>
      <c r="M100" s="6" t="str">
        <f t="shared" si="7"/>
        <v/>
      </c>
      <c r="N100" s="19"/>
      <c r="O100" s="8"/>
      <c r="P100" s="79"/>
      <c r="Q100" s="79"/>
      <c r="R100" s="80" t="str">
        <f t="shared" si="8"/>
        <v/>
      </c>
      <c r="S100" s="80"/>
      <c r="T100" s="81" t="str">
        <f t="shared" si="9"/>
        <v/>
      </c>
      <c r="U100" s="81"/>
    </row>
    <row r="101" spans="2:21" x14ac:dyDescent="0.15">
      <c r="B101" s="19">
        <v>93</v>
      </c>
      <c r="C101" s="78" t="str">
        <f t="shared" si="6"/>
        <v/>
      </c>
      <c r="D101" s="78"/>
      <c r="E101" s="19"/>
      <c r="F101" s="8"/>
      <c r="G101" s="19" t="s">
        <v>3</v>
      </c>
      <c r="H101" s="79"/>
      <c r="I101" s="79"/>
      <c r="J101" s="19"/>
      <c r="K101" s="78" t="str">
        <f t="shared" si="5"/>
        <v/>
      </c>
      <c r="L101" s="78"/>
      <c r="M101" s="6" t="str">
        <f t="shared" si="7"/>
        <v/>
      </c>
      <c r="N101" s="19"/>
      <c r="O101" s="8"/>
      <c r="P101" s="79"/>
      <c r="Q101" s="79"/>
      <c r="R101" s="80" t="str">
        <f t="shared" si="8"/>
        <v/>
      </c>
      <c r="S101" s="80"/>
      <c r="T101" s="81" t="str">
        <f t="shared" si="9"/>
        <v/>
      </c>
      <c r="U101" s="81"/>
    </row>
    <row r="102" spans="2:21" x14ac:dyDescent="0.15">
      <c r="B102" s="19">
        <v>94</v>
      </c>
      <c r="C102" s="78" t="str">
        <f t="shared" si="6"/>
        <v/>
      </c>
      <c r="D102" s="78"/>
      <c r="E102" s="19"/>
      <c r="F102" s="8"/>
      <c r="G102" s="19" t="s">
        <v>3</v>
      </c>
      <c r="H102" s="79"/>
      <c r="I102" s="79"/>
      <c r="J102" s="19"/>
      <c r="K102" s="78" t="str">
        <f t="shared" si="5"/>
        <v/>
      </c>
      <c r="L102" s="78"/>
      <c r="M102" s="6" t="str">
        <f t="shared" si="7"/>
        <v/>
      </c>
      <c r="N102" s="19"/>
      <c r="O102" s="8"/>
      <c r="P102" s="79"/>
      <c r="Q102" s="79"/>
      <c r="R102" s="80" t="str">
        <f t="shared" si="8"/>
        <v/>
      </c>
      <c r="S102" s="80"/>
      <c r="T102" s="81" t="str">
        <f t="shared" si="9"/>
        <v/>
      </c>
      <c r="U102" s="81"/>
    </row>
    <row r="103" spans="2:21" x14ac:dyDescent="0.15">
      <c r="B103" s="19">
        <v>95</v>
      </c>
      <c r="C103" s="78" t="str">
        <f t="shared" si="6"/>
        <v/>
      </c>
      <c r="D103" s="78"/>
      <c r="E103" s="19"/>
      <c r="F103" s="8"/>
      <c r="G103" s="19" t="s">
        <v>3</v>
      </c>
      <c r="H103" s="79"/>
      <c r="I103" s="79"/>
      <c r="J103" s="19"/>
      <c r="K103" s="78" t="str">
        <f t="shared" si="5"/>
        <v/>
      </c>
      <c r="L103" s="78"/>
      <c r="M103" s="6" t="str">
        <f t="shared" si="7"/>
        <v/>
      </c>
      <c r="N103" s="19"/>
      <c r="O103" s="8"/>
      <c r="P103" s="79"/>
      <c r="Q103" s="79"/>
      <c r="R103" s="80" t="str">
        <f t="shared" si="8"/>
        <v/>
      </c>
      <c r="S103" s="80"/>
      <c r="T103" s="81" t="str">
        <f t="shared" si="9"/>
        <v/>
      </c>
      <c r="U103" s="81"/>
    </row>
    <row r="104" spans="2:21" x14ac:dyDescent="0.15">
      <c r="B104" s="19">
        <v>96</v>
      </c>
      <c r="C104" s="78" t="str">
        <f t="shared" si="6"/>
        <v/>
      </c>
      <c r="D104" s="78"/>
      <c r="E104" s="19"/>
      <c r="F104" s="8"/>
      <c r="G104" s="19" t="s">
        <v>4</v>
      </c>
      <c r="H104" s="79"/>
      <c r="I104" s="79"/>
      <c r="J104" s="19"/>
      <c r="K104" s="78" t="str">
        <f t="shared" si="5"/>
        <v/>
      </c>
      <c r="L104" s="78"/>
      <c r="M104" s="6" t="str">
        <f t="shared" si="7"/>
        <v/>
      </c>
      <c r="N104" s="19"/>
      <c r="O104" s="8"/>
      <c r="P104" s="79"/>
      <c r="Q104" s="79"/>
      <c r="R104" s="80" t="str">
        <f t="shared" si="8"/>
        <v/>
      </c>
      <c r="S104" s="80"/>
      <c r="T104" s="81" t="str">
        <f t="shared" si="9"/>
        <v/>
      </c>
      <c r="U104" s="81"/>
    </row>
    <row r="105" spans="2:21" x14ac:dyDescent="0.15">
      <c r="B105" s="19">
        <v>97</v>
      </c>
      <c r="C105" s="78" t="str">
        <f t="shared" si="6"/>
        <v/>
      </c>
      <c r="D105" s="78"/>
      <c r="E105" s="19"/>
      <c r="F105" s="8"/>
      <c r="G105" s="19" t="s">
        <v>3</v>
      </c>
      <c r="H105" s="79"/>
      <c r="I105" s="79"/>
      <c r="J105" s="19"/>
      <c r="K105" s="78" t="str">
        <f t="shared" si="5"/>
        <v/>
      </c>
      <c r="L105" s="78"/>
      <c r="M105" s="6" t="str">
        <f t="shared" si="7"/>
        <v/>
      </c>
      <c r="N105" s="19"/>
      <c r="O105" s="8"/>
      <c r="P105" s="79"/>
      <c r="Q105" s="79"/>
      <c r="R105" s="80" t="str">
        <f t="shared" si="8"/>
        <v/>
      </c>
      <c r="S105" s="80"/>
      <c r="T105" s="81" t="str">
        <f t="shared" si="9"/>
        <v/>
      </c>
      <c r="U105" s="81"/>
    </row>
    <row r="106" spans="2:21" x14ac:dyDescent="0.15">
      <c r="B106" s="19">
        <v>98</v>
      </c>
      <c r="C106" s="78" t="str">
        <f t="shared" si="6"/>
        <v/>
      </c>
      <c r="D106" s="78"/>
      <c r="E106" s="19"/>
      <c r="F106" s="8"/>
      <c r="G106" s="19" t="s">
        <v>4</v>
      </c>
      <c r="H106" s="79"/>
      <c r="I106" s="79"/>
      <c r="J106" s="19"/>
      <c r="K106" s="78" t="str">
        <f t="shared" si="5"/>
        <v/>
      </c>
      <c r="L106" s="78"/>
      <c r="M106" s="6" t="str">
        <f t="shared" si="7"/>
        <v/>
      </c>
      <c r="N106" s="19"/>
      <c r="O106" s="8"/>
      <c r="P106" s="79"/>
      <c r="Q106" s="79"/>
      <c r="R106" s="80" t="str">
        <f t="shared" si="8"/>
        <v/>
      </c>
      <c r="S106" s="80"/>
      <c r="T106" s="81" t="str">
        <f t="shared" si="9"/>
        <v/>
      </c>
      <c r="U106" s="81"/>
    </row>
    <row r="107" spans="2:21" x14ac:dyDescent="0.15">
      <c r="B107" s="19">
        <v>99</v>
      </c>
      <c r="C107" s="78" t="str">
        <f t="shared" si="6"/>
        <v/>
      </c>
      <c r="D107" s="78"/>
      <c r="E107" s="19"/>
      <c r="F107" s="8"/>
      <c r="G107" s="19" t="s">
        <v>4</v>
      </c>
      <c r="H107" s="79"/>
      <c r="I107" s="79"/>
      <c r="J107" s="19"/>
      <c r="K107" s="78" t="str">
        <f t="shared" si="5"/>
        <v/>
      </c>
      <c r="L107" s="78"/>
      <c r="M107" s="6" t="str">
        <f t="shared" si="7"/>
        <v/>
      </c>
      <c r="N107" s="19"/>
      <c r="O107" s="8"/>
      <c r="P107" s="79"/>
      <c r="Q107" s="79"/>
      <c r="R107" s="80" t="str">
        <f t="shared" si="8"/>
        <v/>
      </c>
      <c r="S107" s="80"/>
      <c r="T107" s="81" t="str">
        <f t="shared" si="9"/>
        <v/>
      </c>
      <c r="U107" s="81"/>
    </row>
    <row r="108" spans="2:21" x14ac:dyDescent="0.15">
      <c r="B108" s="19">
        <v>100</v>
      </c>
      <c r="C108" s="78" t="str">
        <f t="shared" si="6"/>
        <v/>
      </c>
      <c r="D108" s="78"/>
      <c r="E108" s="19"/>
      <c r="F108" s="8"/>
      <c r="G108" s="19" t="s">
        <v>3</v>
      </c>
      <c r="H108" s="79"/>
      <c r="I108" s="79"/>
      <c r="J108" s="19"/>
      <c r="K108" s="78" t="str">
        <f t="shared" si="5"/>
        <v/>
      </c>
      <c r="L108" s="78"/>
      <c r="M108" s="6" t="str">
        <f t="shared" si="7"/>
        <v/>
      </c>
      <c r="N108" s="19"/>
      <c r="O108" s="8"/>
      <c r="P108" s="79"/>
      <c r="Q108" s="79"/>
      <c r="R108" s="80" t="str">
        <f t="shared" si="8"/>
        <v/>
      </c>
      <c r="S108" s="80"/>
      <c r="T108" s="81" t="str">
        <f t="shared" si="9"/>
        <v/>
      </c>
      <c r="U108" s="81"/>
    </row>
    <row r="109" spans="2:21" x14ac:dyDescent="0.15">
      <c r="B109" s="1"/>
      <c r="C109" s="1"/>
      <c r="D109" s="1"/>
      <c r="E109" s="1"/>
      <c r="F109" s="1"/>
      <c r="G109" s="1"/>
      <c r="H109" s="1"/>
      <c r="I109" s="1"/>
      <c r="J109" s="1"/>
      <c r="K109" s="1"/>
      <c r="L109" s="1"/>
      <c r="M109" s="1"/>
      <c r="N109" s="1"/>
      <c r="O109" s="1"/>
      <c r="P109" s="1"/>
      <c r="Q109" s="1"/>
      <c r="R109" s="1"/>
    </row>
  </sheetData>
  <mergeCells count="635">
    <mergeCell ref="J2:K2"/>
    <mergeCell ref="L2:M2"/>
    <mergeCell ref="N2:O2"/>
    <mergeCell ref="P2:Q2"/>
    <mergeCell ref="B3:C3"/>
    <mergeCell ref="D3:I3"/>
    <mergeCell ref="J3:K3"/>
    <mergeCell ref="L3:Q3"/>
    <mergeCell ref="B2:C2"/>
    <mergeCell ref="D2:E2"/>
    <mergeCell ref="F2:G2"/>
    <mergeCell ref="H2:I2"/>
    <mergeCell ref="B4:C4"/>
    <mergeCell ref="D4:E4"/>
    <mergeCell ref="F4:G4"/>
    <mergeCell ref="H4:I4"/>
    <mergeCell ref="J4:K4"/>
    <mergeCell ref="L4:M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s>
  <phoneticPr fontId="2"/>
  <conditionalFormatting sqref="G46">
    <cfRule type="cellIs" dxfId="7" priority="1" stopIfTrue="1" operator="equal">
      <formula>"買"</formula>
    </cfRule>
    <cfRule type="cellIs" dxfId="6" priority="2" stopIfTrue="1" operator="equal">
      <formula>"売"</formula>
    </cfRule>
  </conditionalFormatting>
  <conditionalFormatting sqref="G9:G11 G14:G45 G47:G108">
    <cfRule type="cellIs" dxfId="5" priority="7" stopIfTrue="1" operator="equal">
      <formula>"買"</formula>
    </cfRule>
    <cfRule type="cellIs" dxfId="4" priority="8" stopIfTrue="1" operator="equal">
      <formula>"売"</formula>
    </cfRule>
  </conditionalFormatting>
  <conditionalFormatting sqref="G12">
    <cfRule type="cellIs" dxfId="3" priority="5" stopIfTrue="1" operator="equal">
      <formula>"買"</formula>
    </cfRule>
    <cfRule type="cellIs" dxfId="2" priority="6" stopIfTrue="1" operator="equal">
      <formula>"売"</formula>
    </cfRule>
  </conditionalFormatting>
  <conditionalFormatting sqref="G13">
    <cfRule type="cellIs" dxfId="1" priority="3" stopIfTrue="1" operator="equal">
      <formula>"買"</formula>
    </cfRule>
    <cfRule type="cellIs" dxfId="0" priority="4"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emplate/>
  <TotalTime>157255200</TotalTime>
  <Pages>0</Pages>
  <Words>0</Words>
  <Characters>0</Characters>
  <Application>Microsoft Excel</Application>
  <DocSecurity>0</DocSecurity>
  <PresentationFormat/>
  <Lines>0</Lines>
  <Paragraphs>0</Paragraphs>
  <Slides>0</Slides>
  <Notes>0</Notes>
  <HiddenSlides>0</HiddenSlides>
  <MMClips>0</MMClips>
  <ScaleCrop>false</ScaleCrop>
  <HeadingPairs>
    <vt:vector size="2" baseType="variant">
      <vt:variant>
        <vt:lpstr>ワークシート</vt:lpstr>
      </vt:variant>
      <vt:variant>
        <vt:i4>8</vt:i4>
      </vt:variant>
    </vt:vector>
  </HeadingPairs>
  <TitlesOfParts>
    <vt:vector size="8" baseType="lpstr">
      <vt:lpstr>定数</vt:lpstr>
      <vt:lpstr>検証シート　FIB1.27</vt:lpstr>
      <vt:lpstr>検証シート　FIB1.5</vt:lpstr>
      <vt:lpstr>検証シート　FIB2.0</vt:lpstr>
      <vt:lpstr>画像</vt:lpstr>
      <vt:lpstr>気づき</vt:lpstr>
      <vt:lpstr>検証終了通貨</vt:lpstr>
      <vt:lpstr>テンプレ</vt:lpstr>
    </vt:vector>
  </TitlesOfParts>
  <LinksUpToDate>false</LinksUpToDate>
  <CharactersWithSpaces>0</CharactersWithSpaces>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YUUYA YAMAMURA</dc:creator>
  <cp:lastModifiedBy>USER</cp:lastModifiedBy>
  <cp:revision/>
  <cp:lastPrinted>2019-05-29T09:23:45Z</cp:lastPrinted>
  <dcterms:created xsi:type="dcterms:W3CDTF">2013-10-09T23:04:08Z</dcterms:created>
  <dcterms:modified xsi:type="dcterms:W3CDTF">2019-05-30T05:08:32Z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1041-6.6.0.2724</vt:lpwstr>
  </property>
</Properties>
</file>