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320" windowHeight="61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3" i="1" l="1"/>
  <c r="R183" i="1"/>
  <c r="M183" i="1"/>
  <c r="K183" i="1"/>
  <c r="T182" i="1"/>
  <c r="T181" i="1"/>
  <c r="T180" i="1"/>
  <c r="T179" i="1"/>
  <c r="T178" i="1"/>
  <c r="T177" i="1"/>
  <c r="C177" i="1"/>
  <c r="C178" i="1" s="1"/>
  <c r="P173" i="1"/>
  <c r="P172" i="1"/>
  <c r="H172" i="1"/>
  <c r="C179" i="1" l="1"/>
  <c r="C180" i="1" s="1"/>
  <c r="K178" i="1"/>
  <c r="K177" i="1"/>
  <c r="T167" i="1"/>
  <c r="R167" i="1"/>
  <c r="M167" i="1"/>
  <c r="K167" i="1"/>
  <c r="T166" i="1"/>
  <c r="R166" i="1"/>
  <c r="M166" i="1"/>
  <c r="K166" i="1"/>
  <c r="T165" i="1"/>
  <c r="T164" i="1"/>
  <c r="T163" i="1"/>
  <c r="T162" i="1"/>
  <c r="T161" i="1"/>
  <c r="T160" i="1"/>
  <c r="C160" i="1"/>
  <c r="K160" i="1" s="1"/>
  <c r="P156" i="1"/>
  <c r="L156" i="1"/>
  <c r="P155" i="1"/>
  <c r="H155" i="1"/>
  <c r="K179" i="1" l="1"/>
  <c r="C167" i="1"/>
  <c r="E173" i="1"/>
  <c r="C173" i="1"/>
  <c r="P170" i="1"/>
  <c r="G173" i="1"/>
  <c r="C181" i="1"/>
  <c r="K180" i="1"/>
  <c r="C156" i="1"/>
  <c r="C161" i="1"/>
  <c r="G156" i="1"/>
  <c r="E156" i="1"/>
  <c r="I173" i="1" l="1"/>
  <c r="C182" i="1"/>
  <c r="K181" i="1"/>
  <c r="I156" i="1"/>
  <c r="C162" i="1"/>
  <c r="C183" i="1" l="1"/>
  <c r="K182" i="1"/>
  <c r="C163" i="1"/>
  <c r="C164" i="1" l="1"/>
  <c r="C165" i="1" l="1"/>
  <c r="C166" i="1" l="1"/>
  <c r="L172" i="1" s="1"/>
</calcChain>
</file>

<file path=xl/sharedStrings.xml><?xml version="1.0" encoding="utf-8"?>
<sst xmlns="http://schemas.openxmlformats.org/spreadsheetml/2006/main" count="123" uniqueCount="75">
  <si>
    <t>＜画　像＞</t>
    <rPh sb="1" eb="2">
      <t>ガ</t>
    </rPh>
    <rPh sb="3" eb="4">
      <t>ゾウ</t>
    </rPh>
    <phoneticPr fontId="2"/>
  </si>
  <si>
    <t>2015.8.10</t>
    <phoneticPr fontId="2"/>
  </si>
  <si>
    <t>エントリ―</t>
    <phoneticPr fontId="2"/>
  </si>
  <si>
    <t>決済</t>
    <rPh sb="0" eb="2">
      <t>ケッサイ</t>
    </rPh>
    <phoneticPr fontId="2"/>
  </si>
  <si>
    <t>2016. 5. 6</t>
    <phoneticPr fontId="2"/>
  </si>
  <si>
    <t>2017. 1.11</t>
    <phoneticPr fontId="2"/>
  </si>
  <si>
    <t>2017. 7. 5</t>
    <phoneticPr fontId="2"/>
  </si>
  <si>
    <t>2017. 9.22</t>
    <phoneticPr fontId="2"/>
  </si>
  <si>
    <t>＜検証シート＞</t>
    <rPh sb="1" eb="3">
      <t>ケンショウ</t>
    </rPh>
    <phoneticPr fontId="2"/>
  </si>
  <si>
    <t>通貨ペア</t>
    <rPh sb="0" eb="2">
      <t>ツウカ</t>
    </rPh>
    <phoneticPr fontId="4"/>
  </si>
  <si>
    <t>EURUSD</t>
    <phoneticPr fontId="4"/>
  </si>
  <si>
    <t>時間足</t>
    <rPh sb="0" eb="2">
      <t>ジカン</t>
    </rPh>
    <rPh sb="2" eb="3">
      <t>アシ</t>
    </rPh>
    <phoneticPr fontId="4"/>
  </si>
  <si>
    <t>日足</t>
    <rPh sb="0" eb="2">
      <t>ヒアシ</t>
    </rPh>
    <phoneticPr fontId="4"/>
  </si>
  <si>
    <t>当初資金</t>
    <rPh sb="0" eb="2">
      <t>トウショ</t>
    </rPh>
    <rPh sb="2" eb="4">
      <t>シキン</t>
    </rPh>
    <phoneticPr fontId="4"/>
  </si>
  <si>
    <t>最終資金</t>
    <rPh sb="0" eb="2">
      <t>サイシュウ</t>
    </rPh>
    <rPh sb="2" eb="4">
      <t>シキン</t>
    </rPh>
    <phoneticPr fontId="4"/>
  </si>
  <si>
    <t>エントリー理由</t>
    <rPh sb="5" eb="7">
      <t>リユウ</t>
    </rPh>
    <phoneticPr fontId="4"/>
  </si>
  <si>
    <t>10MA・20MAの両方の上側にキャンドルがあれば買い方向、下側なら売り方向。MAに触れてPB出現でエントリー待ち、PB高値or安値ブレイクでエントリー。</t>
    <phoneticPr fontId="4"/>
  </si>
  <si>
    <t>決済理由</t>
    <rPh sb="0" eb="2">
      <t>ケッサイ</t>
    </rPh>
    <rPh sb="2" eb="4">
      <t>リユウ</t>
    </rPh>
    <phoneticPr fontId="4"/>
  </si>
  <si>
    <t>損益金額</t>
    <rPh sb="0" eb="2">
      <t>ソンエキ</t>
    </rPh>
    <rPh sb="2" eb="4">
      <t>キンガク</t>
    </rPh>
    <phoneticPr fontId="4"/>
  </si>
  <si>
    <t>損益pips</t>
    <rPh sb="0" eb="2">
      <t>ソンエキ</t>
    </rPh>
    <phoneticPr fontId="4"/>
  </si>
  <si>
    <t>最大ドローダウン%</t>
    <rPh sb="0" eb="2">
      <t>サイダイ</t>
    </rPh>
    <phoneticPr fontId="4"/>
  </si>
  <si>
    <t>勝数</t>
    <rPh sb="0" eb="1">
      <t>カ</t>
    </rPh>
    <rPh sb="1" eb="2">
      <t>カズ</t>
    </rPh>
    <phoneticPr fontId="4"/>
  </si>
  <si>
    <t>負数</t>
    <rPh sb="0" eb="1">
      <t>マ</t>
    </rPh>
    <rPh sb="1" eb="2">
      <t>カズ</t>
    </rPh>
    <phoneticPr fontId="4"/>
  </si>
  <si>
    <t>引分</t>
    <rPh sb="0" eb="1">
      <t>ヒ</t>
    </rPh>
    <rPh sb="1" eb="2">
      <t>ワ</t>
    </rPh>
    <phoneticPr fontId="4"/>
  </si>
  <si>
    <t>勝率</t>
    <rPh sb="0" eb="2">
      <t>ショウリツ</t>
    </rPh>
    <phoneticPr fontId="4"/>
  </si>
  <si>
    <t>最大連勝</t>
    <rPh sb="0" eb="2">
      <t>サイダイ</t>
    </rPh>
    <rPh sb="2" eb="4">
      <t>レンショウ</t>
    </rPh>
    <phoneticPr fontId="4"/>
  </si>
  <si>
    <t>最大連敗</t>
    <rPh sb="0" eb="2">
      <t>サイダイ</t>
    </rPh>
    <rPh sb="2" eb="4">
      <t>レンパイ</t>
    </rPh>
    <phoneticPr fontId="4"/>
  </si>
  <si>
    <t>No.</t>
    <phoneticPr fontId="4"/>
  </si>
  <si>
    <t>資金</t>
    <rPh sb="0" eb="2">
      <t>シキン</t>
    </rPh>
    <phoneticPr fontId="4"/>
  </si>
  <si>
    <t>エントリー</t>
    <phoneticPr fontId="4"/>
  </si>
  <si>
    <t>リスク（3%）</t>
    <phoneticPr fontId="4"/>
  </si>
  <si>
    <t>ロット</t>
    <phoneticPr fontId="4"/>
  </si>
  <si>
    <t>決済</t>
    <rPh sb="0" eb="2">
      <t>ケッサイ</t>
    </rPh>
    <phoneticPr fontId="4"/>
  </si>
  <si>
    <t>損益</t>
    <rPh sb="0" eb="2">
      <t>ソンエキ</t>
    </rPh>
    <phoneticPr fontId="4"/>
  </si>
  <si>
    <t>西暦</t>
    <rPh sb="0" eb="2">
      <t>セイレキ</t>
    </rPh>
    <phoneticPr fontId="4"/>
  </si>
  <si>
    <t>日付</t>
    <rPh sb="0" eb="2">
      <t>ヒヅケ</t>
    </rPh>
    <phoneticPr fontId="4"/>
  </si>
  <si>
    <t>売買</t>
    <rPh sb="0" eb="2">
      <t>バイバイ</t>
    </rPh>
    <phoneticPr fontId="4"/>
  </si>
  <si>
    <t>レート</t>
    <phoneticPr fontId="4"/>
  </si>
  <si>
    <t>pips</t>
    <phoneticPr fontId="4"/>
  </si>
  <si>
    <t>損失上限</t>
    <rPh sb="0" eb="2">
      <t>ソンシツ</t>
    </rPh>
    <rPh sb="2" eb="4">
      <t>ジョウゲン</t>
    </rPh>
    <phoneticPr fontId="4"/>
  </si>
  <si>
    <t>金額</t>
    <rPh sb="0" eb="2">
      <t>キンガク</t>
    </rPh>
    <phoneticPr fontId="4"/>
  </si>
  <si>
    <t>買</t>
  </si>
  <si>
    <t>売</t>
  </si>
  <si>
    <t>＜気付き・質問＞</t>
    <rPh sb="1" eb="3">
      <t>キヅ</t>
    </rPh>
    <rPh sb="5" eb="7">
      <t>シツモン</t>
    </rPh>
    <phoneticPr fontId="2"/>
  </si>
  <si>
    <t>　　10ＭＡが20ＭＡより上にあり、実体の3倍のヒゲを有し、実体が線の外側で１０ＭＡにタッチするか貫いているという条件の揃ったＰＢを探すことは、容易なことではない。</t>
    <rPh sb="13" eb="14">
      <t>ウエ</t>
    </rPh>
    <rPh sb="18" eb="20">
      <t>ジッタイ</t>
    </rPh>
    <rPh sb="22" eb="23">
      <t>バイ</t>
    </rPh>
    <rPh sb="27" eb="28">
      <t>ユウ</t>
    </rPh>
    <rPh sb="30" eb="32">
      <t>ジッタイ</t>
    </rPh>
    <rPh sb="33" eb="34">
      <t>セン</t>
    </rPh>
    <rPh sb="35" eb="37">
      <t>ソトガワ</t>
    </rPh>
    <rPh sb="49" eb="50">
      <t>ツラヌ</t>
    </rPh>
    <rPh sb="57" eb="59">
      <t>ジョウケン</t>
    </rPh>
    <rPh sb="60" eb="61">
      <t>ソロ</t>
    </rPh>
    <rPh sb="66" eb="67">
      <t>サガ</t>
    </rPh>
    <rPh sb="72" eb="74">
      <t>ヨウイ</t>
    </rPh>
    <phoneticPr fontId="2"/>
  </si>
  <si>
    <t>やって行こうと思う。　</t>
    <rPh sb="3" eb="4">
      <t>イ</t>
    </rPh>
    <rPh sb="7" eb="8">
      <t>オモ</t>
    </rPh>
    <phoneticPr fontId="2"/>
  </si>
  <si>
    <t>　　検証シートは11日に勉強会があるので、再度確認してきます。　　今回も見難い提出物で申し訳ありませんが宜しくお願いします。　　計算は教えて頂いた方法で</t>
    <rPh sb="2" eb="4">
      <t>ケンショウ</t>
    </rPh>
    <rPh sb="10" eb="11">
      <t>ニチ</t>
    </rPh>
    <rPh sb="12" eb="15">
      <t>ベンキョウカイ</t>
    </rPh>
    <rPh sb="21" eb="23">
      <t>サイド</t>
    </rPh>
    <rPh sb="23" eb="25">
      <t>カクニン</t>
    </rPh>
    <rPh sb="33" eb="35">
      <t>コンカイ</t>
    </rPh>
    <rPh sb="36" eb="38">
      <t>ミニク</t>
    </rPh>
    <rPh sb="39" eb="41">
      <t>テイシュツ</t>
    </rPh>
    <rPh sb="41" eb="42">
      <t>ブツ</t>
    </rPh>
    <rPh sb="43" eb="44">
      <t>モウ</t>
    </rPh>
    <rPh sb="45" eb="46">
      <t>ワケ</t>
    </rPh>
    <rPh sb="52" eb="53">
      <t>ヨロ</t>
    </rPh>
    <rPh sb="56" eb="57">
      <t>ネガ</t>
    </rPh>
    <rPh sb="64" eb="66">
      <t>ケイサン</t>
    </rPh>
    <rPh sb="67" eb="68">
      <t>オシ</t>
    </rPh>
    <rPh sb="70" eb="71">
      <t>イタダ</t>
    </rPh>
    <rPh sb="73" eb="75">
      <t>ホウホウ</t>
    </rPh>
    <phoneticPr fontId="2"/>
  </si>
  <si>
    <t>しています。　</t>
    <phoneticPr fontId="2"/>
  </si>
  <si>
    <t>＜感　想＞</t>
    <rPh sb="1" eb="2">
      <t>カン</t>
    </rPh>
    <rPh sb="3" eb="4">
      <t>ソウ</t>
    </rPh>
    <phoneticPr fontId="2"/>
  </si>
  <si>
    <t>＜今　後＞</t>
    <rPh sb="1" eb="2">
      <t>イマ</t>
    </rPh>
    <rPh sb="3" eb="4">
      <t>アト</t>
    </rPh>
    <phoneticPr fontId="2"/>
  </si>
  <si>
    <t>　　10ＭＡと20ＭＡを使ったやり方は少々煮詰まって来たので、資料を基に少し変更したルールでやってみようかと考えている。　日足を中心にゆったりトレードのスタイル</t>
    <rPh sb="12" eb="13">
      <t>ツカ</t>
    </rPh>
    <rPh sb="17" eb="18">
      <t>カタ</t>
    </rPh>
    <rPh sb="19" eb="21">
      <t>ショウショウ</t>
    </rPh>
    <rPh sb="21" eb="23">
      <t>ニツ</t>
    </rPh>
    <rPh sb="26" eb="27">
      <t>キ</t>
    </rPh>
    <rPh sb="31" eb="33">
      <t>シリョウ</t>
    </rPh>
    <rPh sb="34" eb="35">
      <t>モト</t>
    </rPh>
    <rPh sb="36" eb="37">
      <t>スコ</t>
    </rPh>
    <rPh sb="38" eb="40">
      <t>ヘンコウ</t>
    </rPh>
    <rPh sb="54" eb="55">
      <t>カンガ</t>
    </rPh>
    <rPh sb="61" eb="62">
      <t>ヒ</t>
    </rPh>
    <rPh sb="62" eb="63">
      <t>アシ</t>
    </rPh>
    <rPh sb="64" eb="66">
      <t>チュウシン</t>
    </rPh>
    <phoneticPr fontId="2"/>
  </si>
  <si>
    <t>を探してみようと思う。　毎日こんなに長時間チャートに張り付いているスタイルは、リアルトレードをするようになったら</t>
    <rPh sb="1" eb="2">
      <t>サガ</t>
    </rPh>
    <rPh sb="8" eb="9">
      <t>オモ</t>
    </rPh>
    <rPh sb="12" eb="14">
      <t>マイニチ</t>
    </rPh>
    <rPh sb="18" eb="21">
      <t>チョウジカン</t>
    </rPh>
    <rPh sb="26" eb="27">
      <t>ハ</t>
    </rPh>
    <rPh sb="28" eb="29">
      <t>ツ</t>
    </rPh>
    <phoneticPr fontId="2"/>
  </si>
  <si>
    <t>やりたくない。　　今はトレーニング中と思うから</t>
    <rPh sb="9" eb="10">
      <t>イマ</t>
    </rPh>
    <rPh sb="17" eb="18">
      <t>チュウ</t>
    </rPh>
    <rPh sb="19" eb="20">
      <t>オモ</t>
    </rPh>
    <phoneticPr fontId="2"/>
  </si>
  <si>
    <t>しているけれど・・・。</t>
    <phoneticPr fontId="2"/>
  </si>
  <si>
    <t>　　検証シートは11日以降トラブルのない見やすいものを提出したいと考えている。　　</t>
    <rPh sb="2" eb="4">
      <t>ケンショウ</t>
    </rPh>
    <rPh sb="10" eb="11">
      <t>ヒ</t>
    </rPh>
    <rPh sb="11" eb="13">
      <t>イコウ</t>
    </rPh>
    <rPh sb="20" eb="21">
      <t>ミ</t>
    </rPh>
    <rPh sb="27" eb="29">
      <t>テイシュツ</t>
    </rPh>
    <rPh sb="33" eb="34">
      <t>カンガ</t>
    </rPh>
    <phoneticPr fontId="2"/>
  </si>
  <si>
    <t>ＦＩＢ  1.5で決済</t>
    <rPh sb="9" eb="11">
      <t>ケッサイ</t>
    </rPh>
    <phoneticPr fontId="4"/>
  </si>
  <si>
    <t>EURUSD</t>
    <phoneticPr fontId="4"/>
  </si>
  <si>
    <t>10MA・20MAの両方の上側にキャンドルがあれば買い方向、下側なら売り方向。MAに触れてPB出現でエントリー待ち、PB高値or安値ブレイクでエントリー。</t>
    <phoneticPr fontId="4"/>
  </si>
  <si>
    <t>FIB 2.0で決済</t>
    <rPh sb="8" eb="10">
      <t>ケッサイ</t>
    </rPh>
    <phoneticPr fontId="4"/>
  </si>
  <si>
    <t>最大ドローアップ</t>
    <rPh sb="0" eb="2">
      <t>サイダイ</t>
    </rPh>
    <phoneticPr fontId="4"/>
  </si>
  <si>
    <t>最大ドローダウン</t>
    <rPh sb="0" eb="2">
      <t>サイダイ</t>
    </rPh>
    <phoneticPr fontId="4"/>
  </si>
  <si>
    <t>No.</t>
    <phoneticPr fontId="4"/>
  </si>
  <si>
    <t>エントリー</t>
    <phoneticPr fontId="4"/>
  </si>
  <si>
    <t>リスク（3%）</t>
    <phoneticPr fontId="4"/>
  </si>
  <si>
    <t>ロット</t>
    <phoneticPr fontId="4"/>
  </si>
  <si>
    <t>レート</t>
    <phoneticPr fontId="4"/>
  </si>
  <si>
    <t>pips</t>
    <phoneticPr fontId="4"/>
  </si>
  <si>
    <t>pips</t>
    <phoneticPr fontId="4"/>
  </si>
  <si>
    <t>NO1 FIB1.5で決済</t>
    <rPh sb="11" eb="13">
      <t>ケッサイ</t>
    </rPh>
    <phoneticPr fontId="2"/>
  </si>
  <si>
    <t>NO2　FIB2.0で決済</t>
    <rPh sb="11" eb="13">
      <t>ケッサイ</t>
    </rPh>
    <phoneticPr fontId="2"/>
  </si>
  <si>
    <t>今回試しにFIB1.5とFIB2.0を表にしてみた。　決済するPBはほぼ同じものであったが、時間軸を変更すると変更するのかも知れない。</t>
    <rPh sb="0" eb="2">
      <t>コンカイ</t>
    </rPh>
    <rPh sb="2" eb="3">
      <t>タメ</t>
    </rPh>
    <rPh sb="19" eb="20">
      <t>ヒョウ</t>
    </rPh>
    <rPh sb="27" eb="29">
      <t>ケッサイ</t>
    </rPh>
    <rPh sb="36" eb="37">
      <t>オナ</t>
    </rPh>
    <rPh sb="46" eb="49">
      <t>ジカンジク</t>
    </rPh>
    <rPh sb="50" eb="52">
      <t>ヘンコウ</t>
    </rPh>
    <rPh sb="55" eb="57">
      <t>ヘンコウ</t>
    </rPh>
    <rPh sb="62" eb="63">
      <t>シ</t>
    </rPh>
    <phoneticPr fontId="2"/>
  </si>
  <si>
    <t>損益pipsとロット、損失上限は自動計算でしています。</t>
    <rPh sb="0" eb="2">
      <t>ソンエキ</t>
    </rPh>
    <rPh sb="11" eb="13">
      <t>ソンシツ</t>
    </rPh>
    <rPh sb="13" eb="15">
      <t>ジョウゲン</t>
    </rPh>
    <rPh sb="16" eb="18">
      <t>ジドウ</t>
    </rPh>
    <rPh sb="18" eb="20">
      <t>ケイサン</t>
    </rPh>
    <phoneticPr fontId="2"/>
  </si>
  <si>
    <t>ＰＢが少し見えるように成って来たので、エントリーと決済のルールを変えて、試してみたいと思っている。　　　ＯＢシステムも興味あるが、もう暫くは部分的なルールの変更で</t>
    <rPh sb="3" eb="4">
      <t>スコ</t>
    </rPh>
    <rPh sb="5" eb="6">
      <t>ミ</t>
    </rPh>
    <rPh sb="11" eb="12">
      <t>ナ</t>
    </rPh>
    <rPh sb="14" eb="15">
      <t>キ</t>
    </rPh>
    <rPh sb="25" eb="27">
      <t>ケッサイ</t>
    </rPh>
    <rPh sb="32" eb="33">
      <t>カ</t>
    </rPh>
    <rPh sb="36" eb="37">
      <t>タメ</t>
    </rPh>
    <rPh sb="43" eb="44">
      <t>オモ</t>
    </rPh>
    <rPh sb="59" eb="61">
      <t>キョウミ</t>
    </rPh>
    <rPh sb="67" eb="68">
      <t>シバラ</t>
    </rPh>
    <rPh sb="70" eb="73">
      <t>ブブンテキ</t>
    </rPh>
    <rPh sb="78" eb="80">
      <t>ヘンコウ</t>
    </rPh>
    <phoneticPr fontId="2"/>
  </si>
  <si>
    <t>　　質問ですが、画像3のケースはエントリーした後、安値に絡むものが無かったので、決済の数値にぶつかる所まで引っ張りましたが、これで良いですか？</t>
    <rPh sb="2" eb="4">
      <t>シツモン</t>
    </rPh>
    <rPh sb="8" eb="10">
      <t>ガゾウ</t>
    </rPh>
    <rPh sb="23" eb="24">
      <t>アト</t>
    </rPh>
    <rPh sb="25" eb="27">
      <t>ヤスネ</t>
    </rPh>
    <rPh sb="28" eb="29">
      <t>カラ</t>
    </rPh>
    <rPh sb="33" eb="34">
      <t>ナ</t>
    </rPh>
    <rPh sb="40" eb="42">
      <t>ケッサイ</t>
    </rPh>
    <rPh sb="43" eb="45">
      <t>スウチ</t>
    </rPh>
    <rPh sb="50" eb="51">
      <t>トコロ</t>
    </rPh>
    <rPh sb="53" eb="54">
      <t>ヒ</t>
    </rPh>
    <rPh sb="55" eb="56">
      <t>パ</t>
    </rPh>
    <rPh sb="65" eb="66">
      <t>ヨ</t>
    </rPh>
    <phoneticPr fontId="2"/>
  </si>
  <si>
    <t>どこかに落とし穴がありますか？</t>
    <rPh sb="4" eb="5">
      <t>オ</t>
    </rPh>
    <rPh sb="7" eb="8">
      <t>アナ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</si>
</sst>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 ;[Red]\-#,##0\ "/>
    <numFmt numFmtId="178" formatCode="0.0_ ;[Red]\-0.0\ "/>
    <numFmt numFmtId="179" formatCode="0.0%"/>
    <numFmt numFmtId="180" formatCode="m/d;@"/>
    <numFmt numFmtId="181" formatCode="0.00_ 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6" xfId="1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9" fontId="0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10" borderId="1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パーセント" xfId="1" builtinId="5"/>
    <cellStyle name="標準" xfId="0" builtinId="0"/>
  </cellStyles>
  <dxfs count="1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219075</xdr:rowOff>
    </xdr:from>
    <xdr:to>
      <xdr:col>10</xdr:col>
      <xdr:colOff>392905</xdr:colOff>
      <xdr:row>28</xdr:row>
      <xdr:rowOff>154337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19075"/>
          <a:ext cx="5888830" cy="479301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161925</xdr:rowOff>
    </xdr:from>
    <xdr:to>
      <xdr:col>10</xdr:col>
      <xdr:colOff>431013</xdr:colOff>
      <xdr:row>58</xdr:row>
      <xdr:rowOff>144808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5362575"/>
          <a:ext cx="5907888" cy="478348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60</xdr:row>
      <xdr:rowOff>152400</xdr:rowOff>
    </xdr:from>
    <xdr:to>
      <xdr:col>10</xdr:col>
      <xdr:colOff>402426</xdr:colOff>
      <xdr:row>88</xdr:row>
      <xdr:rowOff>116226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10496550"/>
          <a:ext cx="5879301" cy="47644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90</xdr:row>
      <xdr:rowOff>133350</xdr:rowOff>
    </xdr:from>
    <xdr:to>
      <xdr:col>10</xdr:col>
      <xdr:colOff>411951</xdr:colOff>
      <xdr:row>118</xdr:row>
      <xdr:rowOff>144820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15621000"/>
          <a:ext cx="5879301" cy="481207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120</xdr:row>
      <xdr:rowOff>152400</xdr:rowOff>
    </xdr:from>
    <xdr:to>
      <xdr:col>10</xdr:col>
      <xdr:colOff>431021</xdr:colOff>
      <xdr:row>148</xdr:row>
      <xdr:rowOff>154341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800" y="20783550"/>
          <a:ext cx="5926946" cy="4802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5104;&#23798;\AppData\Local\Temp\Temp2_&#12488;&#12524;&#12540;&#12489;&#31649;&#29702;&#12471;&#12540;&#12488;2.zip\&#12488;&#12524;&#12540;&#12489;&#31649;&#29702;&#12471;&#12540;&#12488;2\&#65288;&#21517;&#21069;&#12434;&#20837;&#21147;&#65289;&#26908;&#35388;&#29992;&#12456;&#12463;&#12475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5104;&#23798;\AppData\Local\Temp\Temp1_&#12488;&#12524;&#12540;&#12489;&#31649;&#29702;&#12471;&#12540;&#12488;2.zip\&#12488;&#12524;&#12540;&#12489;&#31649;&#29702;&#12471;&#12540;&#12488;2\&#65288;&#21517;&#21069;&#12434;&#20837;&#21147;&#65289;&#26908;&#35388;&#29992;&#12456;&#12463;&#12475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1 "/>
      <sheetName val="検証2"/>
      <sheetName val="検証3"/>
      <sheetName val="画像"/>
      <sheetName val="気づき"/>
      <sheetName val="検証終了通貨"/>
      <sheetName val="テンプレ"/>
    </sheetNames>
    <sheetDataSet>
      <sheetData sheetId="0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1"/>
      <sheetName val="検証2"/>
      <sheetName val="検証3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topLeftCell="B151" workbookViewId="0">
      <selection activeCell="U173" sqref="U173"/>
    </sheetView>
  </sheetViews>
  <sheetFormatPr defaultRowHeight="13.5"/>
  <cols>
    <col min="1" max="1" width="4.7109375" customWidth="1"/>
  </cols>
  <sheetData>
    <row r="1" spans="1:13" ht="18" customHeight="1">
      <c r="B1" s="1" t="s">
        <v>0</v>
      </c>
    </row>
    <row r="2" spans="1:13">
      <c r="L2" t="s">
        <v>1</v>
      </c>
    </row>
    <row r="4" spans="1:13">
      <c r="L4" t="s">
        <v>2</v>
      </c>
      <c r="M4" s="3">
        <v>43688</v>
      </c>
    </row>
    <row r="5" spans="1:13">
      <c r="L5" t="s">
        <v>3</v>
      </c>
      <c r="M5" s="3">
        <v>43697</v>
      </c>
    </row>
    <row r="15" spans="1:13">
      <c r="A15" s="2">
        <v>1</v>
      </c>
    </row>
    <row r="32" spans="12:12">
      <c r="L32" t="s">
        <v>4</v>
      </c>
    </row>
    <row r="34" spans="1:13">
      <c r="L34" t="s">
        <v>2</v>
      </c>
      <c r="M34" s="3">
        <v>43594</v>
      </c>
    </row>
    <row r="35" spans="1:13">
      <c r="L35" t="s">
        <v>3</v>
      </c>
      <c r="M35" s="3">
        <v>43603</v>
      </c>
    </row>
    <row r="45" spans="1:13">
      <c r="A45" s="2">
        <v>2</v>
      </c>
    </row>
    <row r="62" spans="12:13">
      <c r="L62" t="s">
        <v>5</v>
      </c>
    </row>
    <row r="64" spans="12:13">
      <c r="L64" t="s">
        <v>2</v>
      </c>
      <c r="M64" s="3">
        <v>43477</v>
      </c>
    </row>
    <row r="65" spans="1:13">
      <c r="L65" t="s">
        <v>3</v>
      </c>
      <c r="M65" s="3">
        <v>43551</v>
      </c>
    </row>
    <row r="75" spans="1:13">
      <c r="A75" s="2">
        <v>3</v>
      </c>
    </row>
    <row r="92" spans="12:13">
      <c r="L92" t="s">
        <v>6</v>
      </c>
    </row>
    <row r="94" spans="12:13">
      <c r="L94" t="s">
        <v>2</v>
      </c>
      <c r="M94" s="3">
        <v>43652</v>
      </c>
    </row>
    <row r="95" spans="12:13">
      <c r="L95" t="s">
        <v>3</v>
      </c>
      <c r="M95" s="3">
        <v>43657</v>
      </c>
    </row>
    <row r="105" spans="1:1">
      <c r="A105" s="2">
        <v>4</v>
      </c>
    </row>
    <row r="122" spans="12:13">
      <c r="L122" t="s">
        <v>7</v>
      </c>
    </row>
    <row r="124" spans="12:13">
      <c r="L124" t="s">
        <v>2</v>
      </c>
      <c r="M124" s="3">
        <v>43733</v>
      </c>
    </row>
    <row r="125" spans="12:13">
      <c r="L125" t="s">
        <v>3</v>
      </c>
      <c r="M125" s="3">
        <v>43734</v>
      </c>
    </row>
    <row r="135" spans="1:1">
      <c r="A135" s="2">
        <v>5</v>
      </c>
    </row>
    <row r="151" spans="2:21" ht="18" customHeight="1">
      <c r="B151" s="1" t="s">
        <v>8</v>
      </c>
    </row>
    <row r="152" spans="2:21" ht="18.75" customHeight="1">
      <c r="B152" s="1" t="s">
        <v>68</v>
      </c>
      <c r="C152" s="1"/>
    </row>
    <row r="153" spans="2:21" ht="18" customHeight="1">
      <c r="B153" s="78" t="s">
        <v>9</v>
      </c>
      <c r="C153" s="78"/>
      <c r="D153" s="84" t="s">
        <v>10</v>
      </c>
      <c r="E153" s="84"/>
      <c r="F153" s="78" t="s">
        <v>11</v>
      </c>
      <c r="G153" s="78"/>
      <c r="H153" s="82" t="s">
        <v>12</v>
      </c>
      <c r="I153" s="82"/>
      <c r="J153" s="78" t="s">
        <v>13</v>
      </c>
      <c r="K153" s="78"/>
      <c r="L153" s="83">
        <v>100000</v>
      </c>
      <c r="M153" s="84"/>
      <c r="N153" s="78" t="s">
        <v>14</v>
      </c>
      <c r="O153" s="78"/>
      <c r="P153" s="74">
        <v>183200</v>
      </c>
      <c r="Q153" s="82"/>
      <c r="R153" s="4"/>
      <c r="S153" s="4"/>
      <c r="T153" s="4"/>
    </row>
    <row r="154" spans="2:21" ht="39.75" customHeight="1">
      <c r="B154" s="78" t="s">
        <v>15</v>
      </c>
      <c r="C154" s="78"/>
      <c r="D154" s="85" t="s">
        <v>16</v>
      </c>
      <c r="E154" s="85"/>
      <c r="F154" s="85"/>
      <c r="G154" s="85"/>
      <c r="H154" s="85"/>
      <c r="I154" s="85"/>
      <c r="J154" s="78" t="s">
        <v>17</v>
      </c>
      <c r="K154" s="78"/>
      <c r="L154" s="85" t="s">
        <v>55</v>
      </c>
      <c r="M154" s="94"/>
      <c r="N154" s="94"/>
      <c r="O154" s="94"/>
      <c r="P154" s="94"/>
      <c r="Q154" s="94"/>
      <c r="R154" s="4"/>
      <c r="S154" s="4"/>
    </row>
    <row r="155" spans="2:21" ht="18" customHeight="1">
      <c r="B155" s="78" t="s">
        <v>18</v>
      </c>
      <c r="C155" s="78"/>
      <c r="D155" s="76">
        <v>83200</v>
      </c>
      <c r="E155" s="76"/>
      <c r="F155" s="78" t="s">
        <v>19</v>
      </c>
      <c r="G155" s="78"/>
      <c r="H155" s="81">
        <f>SUM($T$9:$U$108)</f>
        <v>0</v>
      </c>
      <c r="I155" s="82"/>
      <c r="J155" s="75"/>
      <c r="K155" s="75"/>
      <c r="L155" s="74"/>
      <c r="M155" s="74"/>
      <c r="N155" s="75" t="s">
        <v>20</v>
      </c>
      <c r="O155" s="75"/>
      <c r="P155" s="93">
        <f>MAX(Y:Y)</f>
        <v>0</v>
      </c>
      <c r="Q155" s="93"/>
      <c r="R155" s="4"/>
      <c r="S155" s="4"/>
      <c r="T155" s="4"/>
    </row>
    <row r="156" spans="2:21" ht="18" customHeight="1">
      <c r="B156" s="5" t="s">
        <v>21</v>
      </c>
      <c r="C156" s="6">
        <f>COUNTIF($R$9:$R$998,"&gt;0")</f>
        <v>12</v>
      </c>
      <c r="D156" s="7" t="s">
        <v>22</v>
      </c>
      <c r="E156" s="8">
        <f>COUNTIF($R$9:$R$998,"&lt;0")</f>
        <v>0</v>
      </c>
      <c r="F156" s="7" t="s">
        <v>23</v>
      </c>
      <c r="G156" s="6">
        <f>COUNTIF($R$9:$R$998,"=0")</f>
        <v>0</v>
      </c>
      <c r="H156" s="7" t="s">
        <v>24</v>
      </c>
      <c r="I156" s="9">
        <f>C156/SUM(C156,E156,G156)</f>
        <v>1</v>
      </c>
      <c r="J156" s="77" t="s">
        <v>25</v>
      </c>
      <c r="K156" s="78"/>
      <c r="L156" s="79">
        <f>MAX(V160:V1153)</f>
        <v>0</v>
      </c>
      <c r="M156" s="80"/>
      <c r="N156" s="10" t="s">
        <v>26</v>
      </c>
      <c r="O156" s="11"/>
      <c r="P156" s="79">
        <f>MAX(W160:W1153)</f>
        <v>0</v>
      </c>
      <c r="Q156" s="80"/>
      <c r="R156" s="4"/>
      <c r="S156" s="4"/>
      <c r="T156" s="4"/>
    </row>
    <row r="157" spans="2:21">
      <c r="B157" s="12"/>
      <c r="C157" s="13"/>
      <c r="D157" s="14"/>
      <c r="E157" s="15"/>
      <c r="F157" s="12"/>
      <c r="G157" s="15"/>
      <c r="H157" s="12"/>
      <c r="I157" s="16"/>
      <c r="J157" s="12"/>
      <c r="K157" s="12"/>
      <c r="L157" s="15"/>
      <c r="M157" s="15"/>
      <c r="N157" s="17"/>
      <c r="O157" s="17"/>
      <c r="P157" s="15"/>
      <c r="Q157" s="18"/>
      <c r="R157" s="4"/>
      <c r="S157" s="4"/>
      <c r="T157" s="4"/>
    </row>
    <row r="158" spans="2:21">
      <c r="B158" s="63" t="s">
        <v>27</v>
      </c>
      <c r="C158" s="65" t="s">
        <v>28</v>
      </c>
      <c r="D158" s="66"/>
      <c r="E158" s="69" t="s">
        <v>29</v>
      </c>
      <c r="F158" s="70"/>
      <c r="G158" s="70"/>
      <c r="H158" s="70"/>
      <c r="I158" s="59"/>
      <c r="J158" s="71" t="s">
        <v>30</v>
      </c>
      <c r="K158" s="72"/>
      <c r="L158" s="61"/>
      <c r="M158" s="73" t="s">
        <v>31</v>
      </c>
      <c r="N158" s="54" t="s">
        <v>32</v>
      </c>
      <c r="O158" s="55"/>
      <c r="P158" s="55"/>
      <c r="Q158" s="56"/>
      <c r="R158" s="57" t="s">
        <v>33</v>
      </c>
      <c r="S158" s="57"/>
      <c r="T158" s="57"/>
      <c r="U158" s="57"/>
    </row>
    <row r="159" spans="2:21">
      <c r="B159" s="64"/>
      <c r="C159" s="67"/>
      <c r="D159" s="68"/>
      <c r="E159" s="19" t="s">
        <v>34</v>
      </c>
      <c r="F159" s="19" t="s">
        <v>35</v>
      </c>
      <c r="G159" s="19" t="s">
        <v>36</v>
      </c>
      <c r="H159" s="58" t="s">
        <v>37</v>
      </c>
      <c r="I159" s="59"/>
      <c r="J159" s="20" t="s">
        <v>38</v>
      </c>
      <c r="K159" s="60" t="s">
        <v>39</v>
      </c>
      <c r="L159" s="61"/>
      <c r="M159" s="73"/>
      <c r="N159" s="21" t="s">
        <v>34</v>
      </c>
      <c r="O159" s="21" t="s">
        <v>35</v>
      </c>
      <c r="P159" s="62" t="s">
        <v>37</v>
      </c>
      <c r="Q159" s="56"/>
      <c r="R159" s="57" t="s">
        <v>40</v>
      </c>
      <c r="S159" s="57"/>
      <c r="T159" s="57" t="s">
        <v>38</v>
      </c>
      <c r="U159" s="57"/>
    </row>
    <row r="160" spans="2:21">
      <c r="B160" s="22">
        <v>1</v>
      </c>
      <c r="C160" s="88">
        <f>L153</f>
        <v>100000</v>
      </c>
      <c r="D160" s="88"/>
      <c r="E160" s="22">
        <v>2001</v>
      </c>
      <c r="F160" s="23">
        <v>42111</v>
      </c>
      <c r="G160" s="22" t="s">
        <v>41</v>
      </c>
      <c r="H160" s="89">
        <v>1</v>
      </c>
      <c r="I160" s="89"/>
      <c r="J160" s="22">
        <v>57</v>
      </c>
      <c r="K160" s="88">
        <f>IF(J160="","",C160*0.03)</f>
        <v>3000</v>
      </c>
      <c r="L160" s="88"/>
      <c r="M160" s="24">
        <v>0.44</v>
      </c>
      <c r="N160" s="22">
        <v>2001</v>
      </c>
      <c r="O160" s="23">
        <v>42111</v>
      </c>
      <c r="P160" s="89">
        <v>1.02</v>
      </c>
      <c r="Q160" s="89"/>
      <c r="R160" s="92">
        <v>8550</v>
      </c>
      <c r="S160" s="92"/>
      <c r="T160" s="87">
        <f>IF(P160="","",IF(G160="買",(P160-H160),(H160-P160))*IF(RIGHT($D$2,3)="JPY",100,10000))</f>
        <v>200.00000000000017</v>
      </c>
      <c r="U160" s="87"/>
    </row>
    <row r="161" spans="2:21">
      <c r="B161" s="22">
        <v>2</v>
      </c>
      <c r="C161" s="88">
        <f t="shared" ref="C161:C167" si="0">IF(R160="","",C160+R160)</f>
        <v>108550</v>
      </c>
      <c r="D161" s="88"/>
      <c r="E161" s="22">
        <v>2015</v>
      </c>
      <c r="F161" s="23">
        <v>43687</v>
      </c>
      <c r="G161" s="22" t="s">
        <v>41</v>
      </c>
      <c r="H161" s="89">
        <v>1.1041000000000001</v>
      </c>
      <c r="I161" s="89"/>
      <c r="J161" s="22">
        <v>123</v>
      </c>
      <c r="K161" s="90">
        <v>3316</v>
      </c>
      <c r="L161" s="91"/>
      <c r="M161" s="24">
        <v>2.2999999999999998</v>
      </c>
      <c r="N161" s="22">
        <v>2015</v>
      </c>
      <c r="O161" s="23">
        <v>43697</v>
      </c>
      <c r="P161" s="89">
        <v>1.1216999999999999</v>
      </c>
      <c r="Q161" s="89"/>
      <c r="R161" s="92">
        <v>18450</v>
      </c>
      <c r="S161" s="92"/>
      <c r="T161" s="87">
        <f>IF(P161="","",IF(G161="買",(P161-H161),(H161-P161))*IF(RIGHT($D$2,3)="JPY",100,10000))</f>
        <v>175.99999999999838</v>
      </c>
      <c r="U161" s="87"/>
    </row>
    <row r="162" spans="2:21">
      <c r="B162" s="22">
        <v>3</v>
      </c>
      <c r="C162" s="88">
        <f t="shared" si="0"/>
        <v>127000</v>
      </c>
      <c r="D162" s="88"/>
      <c r="E162" s="22">
        <v>2016</v>
      </c>
      <c r="F162" s="23">
        <v>43591</v>
      </c>
      <c r="G162" s="22" t="s">
        <v>42</v>
      </c>
      <c r="H162" s="89">
        <v>1.1385000000000001</v>
      </c>
      <c r="I162" s="89"/>
      <c r="J162" s="22">
        <v>93</v>
      </c>
      <c r="K162" s="90">
        <v>3362</v>
      </c>
      <c r="L162" s="91"/>
      <c r="M162" s="24">
        <v>0.97</v>
      </c>
      <c r="N162" s="22">
        <v>2016</v>
      </c>
      <c r="O162" s="23">
        <v>43603</v>
      </c>
      <c r="P162" s="89">
        <v>1.2479</v>
      </c>
      <c r="Q162" s="89"/>
      <c r="R162" s="92">
        <v>13950</v>
      </c>
      <c r="S162" s="92"/>
      <c r="T162" s="87">
        <f>IF(P162="","",IF(G162="買",(P162-H162),(H162-P162))*IF(RIGHT($D$2,3)="JPY",100,10000))</f>
        <v>-1093.9999999999993</v>
      </c>
      <c r="U162" s="87"/>
    </row>
    <row r="163" spans="2:21">
      <c r="B163" s="22">
        <v>4</v>
      </c>
      <c r="C163" s="88">
        <f t="shared" si="0"/>
        <v>140950</v>
      </c>
      <c r="D163" s="88"/>
      <c r="E163" s="22">
        <v>2017</v>
      </c>
      <c r="F163" s="23">
        <v>43476</v>
      </c>
      <c r="G163" s="22" t="s">
        <v>41</v>
      </c>
      <c r="H163" s="89">
        <v>1.0623</v>
      </c>
      <c r="I163" s="89"/>
      <c r="J163" s="22">
        <v>171</v>
      </c>
      <c r="K163" s="90">
        <v>3472</v>
      </c>
      <c r="L163" s="91"/>
      <c r="M163" s="24">
        <v>0.78</v>
      </c>
      <c r="N163" s="22">
        <v>2017</v>
      </c>
      <c r="O163" s="23">
        <v>43551</v>
      </c>
      <c r="P163" s="89">
        <v>1.0878000000000001</v>
      </c>
      <c r="Q163" s="89"/>
      <c r="R163" s="92">
        <v>25650</v>
      </c>
      <c r="S163" s="92"/>
      <c r="T163" s="87">
        <f t="shared" ref="T163:T167" si="1">IF(P163="","",IF(G163="買",(P163-H163),(H163-P163))*IF(RIGHT($D$2,3)="JPY",100,10000))</f>
        <v>255.0000000000008</v>
      </c>
      <c r="U163" s="87"/>
    </row>
    <row r="164" spans="2:21">
      <c r="B164" s="22">
        <v>5</v>
      </c>
      <c r="C164" s="88">
        <f t="shared" si="0"/>
        <v>166600</v>
      </c>
      <c r="D164" s="88"/>
      <c r="E164" s="22">
        <v>2017</v>
      </c>
      <c r="F164" s="23">
        <v>43651</v>
      </c>
      <c r="G164" s="22" t="s">
        <v>41</v>
      </c>
      <c r="H164" s="89">
        <v>1.1368</v>
      </c>
      <c r="I164" s="89"/>
      <c r="J164" s="22">
        <v>58</v>
      </c>
      <c r="K164" s="90">
        <v>3613</v>
      </c>
      <c r="L164" s="91"/>
      <c r="M164" s="24">
        <v>1.1599999999999999</v>
      </c>
      <c r="N164" s="22">
        <v>2017</v>
      </c>
      <c r="O164" s="23">
        <v>43657</v>
      </c>
      <c r="P164" s="89">
        <v>1.1452</v>
      </c>
      <c r="Q164" s="89"/>
      <c r="R164" s="92">
        <v>5650</v>
      </c>
      <c r="S164" s="92"/>
      <c r="T164" s="87">
        <f t="shared" si="1"/>
        <v>83.999999999999631</v>
      </c>
      <c r="U164" s="87"/>
    </row>
    <row r="165" spans="2:21">
      <c r="B165" s="22">
        <v>6</v>
      </c>
      <c r="C165" s="88">
        <f t="shared" si="0"/>
        <v>172250</v>
      </c>
      <c r="D165" s="88"/>
      <c r="E165" s="22">
        <v>2017</v>
      </c>
      <c r="F165" s="23">
        <v>43730</v>
      </c>
      <c r="G165" s="22" t="s">
        <v>42</v>
      </c>
      <c r="H165" s="89">
        <v>1.1932</v>
      </c>
      <c r="I165" s="89"/>
      <c r="J165" s="22">
        <v>73</v>
      </c>
      <c r="K165" s="90">
        <v>3712</v>
      </c>
      <c r="L165" s="91"/>
      <c r="M165" s="24">
        <v>1.1499999999999999</v>
      </c>
      <c r="N165" s="22">
        <v>2017</v>
      </c>
      <c r="O165" s="23">
        <v>43734</v>
      </c>
      <c r="P165" s="89">
        <v>1.1825000000000001</v>
      </c>
      <c r="Q165" s="89"/>
      <c r="R165" s="92">
        <v>10950</v>
      </c>
      <c r="S165" s="92"/>
      <c r="T165" s="87">
        <f t="shared" si="1"/>
        <v>106.99999999999932</v>
      </c>
      <c r="U165" s="87"/>
    </row>
    <row r="166" spans="2:21">
      <c r="B166" s="22">
        <v>7</v>
      </c>
      <c r="C166" s="88">
        <f t="shared" si="0"/>
        <v>183200</v>
      </c>
      <c r="D166" s="88"/>
      <c r="E166" s="22"/>
      <c r="F166" s="23"/>
      <c r="G166" s="22"/>
      <c r="H166" s="89"/>
      <c r="I166" s="89"/>
      <c r="J166" s="22"/>
      <c r="K166" s="90" t="str">
        <f t="shared" ref="K166:K167" si="2">IF(J166="","",C166*0.03)</f>
        <v/>
      </c>
      <c r="L166" s="91"/>
      <c r="M166" s="24" t="str">
        <f>IF(J166="","",(K166/J166)/LOOKUP(RIGHT($D$2,3),[1]定数!$A$6:$A$13,[1]定数!$B$6:$B$13))</f>
        <v/>
      </c>
      <c r="N166" s="22"/>
      <c r="O166" s="23"/>
      <c r="P166" s="89"/>
      <c r="Q166" s="89"/>
      <c r="R166" s="92" t="str">
        <f>IF(P166="","",T166*M166*LOOKUP(RIGHT($D$2,3),[1]定数!$A$6:$A$13,[1]定数!$B$6:$B$13))</f>
        <v/>
      </c>
      <c r="S166" s="92"/>
      <c r="T166" s="87" t="str">
        <f t="shared" si="1"/>
        <v/>
      </c>
      <c r="U166" s="87"/>
    </row>
    <row r="167" spans="2:21">
      <c r="B167" s="22">
        <v>8</v>
      </c>
      <c r="C167" s="88" t="str">
        <f t="shared" si="0"/>
        <v/>
      </c>
      <c r="D167" s="88"/>
      <c r="E167" s="22"/>
      <c r="F167" s="23"/>
      <c r="G167" s="22"/>
      <c r="H167" s="89"/>
      <c r="I167" s="89"/>
      <c r="J167" s="22"/>
      <c r="K167" s="90" t="str">
        <f t="shared" si="2"/>
        <v/>
      </c>
      <c r="L167" s="91"/>
      <c r="M167" s="24" t="str">
        <f>IF(J167="","",(K167/J167)/LOOKUP(RIGHT($D$2,3),[1]定数!$A$6:$A$13,[1]定数!$B$6:$B$13))</f>
        <v/>
      </c>
      <c r="N167" s="22"/>
      <c r="O167" s="23"/>
      <c r="P167" s="89"/>
      <c r="Q167" s="89"/>
      <c r="R167" s="92" t="str">
        <f>IF(P167="","",T167*M167*LOOKUP(RIGHT($D$2,3),[1]定数!$A$6:$A$13,[1]定数!$B$6:$B$13))</f>
        <v/>
      </c>
      <c r="S167" s="92"/>
      <c r="T167" s="87" t="str">
        <f t="shared" si="1"/>
        <v/>
      </c>
      <c r="U167" s="87"/>
    </row>
    <row r="168" spans="2:21">
      <c r="B168" s="30"/>
      <c r="C168" s="31"/>
      <c r="D168" s="31"/>
      <c r="E168" s="30"/>
      <c r="F168" s="32"/>
      <c r="G168" s="30"/>
      <c r="H168" s="30"/>
      <c r="I168" s="30"/>
      <c r="J168" s="30"/>
      <c r="K168" s="31"/>
      <c r="L168" s="31"/>
      <c r="M168" s="33"/>
      <c r="N168" s="30"/>
      <c r="O168" s="32"/>
      <c r="P168" s="30"/>
      <c r="Q168" s="30"/>
      <c r="R168" s="34"/>
      <c r="S168" s="34"/>
      <c r="T168" s="35"/>
      <c r="U168" s="35"/>
    </row>
    <row r="169" spans="2:21" ht="18" customHeight="1">
      <c r="B169" s="1" t="s">
        <v>69</v>
      </c>
      <c r="C169" s="1"/>
    </row>
    <row r="170" spans="2:21" ht="18" customHeight="1">
      <c r="B170" s="78" t="s">
        <v>9</v>
      </c>
      <c r="C170" s="78"/>
      <c r="D170" s="84" t="s">
        <v>56</v>
      </c>
      <c r="E170" s="84"/>
      <c r="F170" s="78" t="s">
        <v>11</v>
      </c>
      <c r="G170" s="78"/>
      <c r="H170" s="82" t="s">
        <v>12</v>
      </c>
      <c r="I170" s="82"/>
      <c r="J170" s="78" t="s">
        <v>13</v>
      </c>
      <c r="K170" s="78"/>
      <c r="L170" s="83">
        <v>100000</v>
      </c>
      <c r="M170" s="84"/>
      <c r="N170" s="78" t="s">
        <v>14</v>
      </c>
      <c r="O170" s="78"/>
      <c r="P170" s="74">
        <f>SUM(L170,D172)</f>
        <v>215000</v>
      </c>
      <c r="Q170" s="82"/>
      <c r="R170" s="4"/>
      <c r="S170" s="4"/>
      <c r="T170" s="4"/>
    </row>
    <row r="171" spans="2:21" ht="40.5" customHeight="1">
      <c r="B171" s="78" t="s">
        <v>15</v>
      </c>
      <c r="C171" s="78"/>
      <c r="D171" s="85" t="s">
        <v>57</v>
      </c>
      <c r="E171" s="85"/>
      <c r="F171" s="85"/>
      <c r="G171" s="85"/>
      <c r="H171" s="85"/>
      <c r="I171" s="85"/>
      <c r="J171" s="78" t="s">
        <v>17</v>
      </c>
      <c r="K171" s="78"/>
      <c r="L171" s="85" t="s">
        <v>58</v>
      </c>
      <c r="M171" s="86"/>
      <c r="N171" s="86"/>
      <c r="O171" s="86"/>
      <c r="P171" s="86"/>
      <c r="Q171" s="86"/>
      <c r="R171" s="4"/>
      <c r="S171" s="4"/>
    </row>
    <row r="172" spans="2:21" ht="18" customHeight="1">
      <c r="B172" s="78" t="s">
        <v>18</v>
      </c>
      <c r="C172" s="78"/>
      <c r="D172" s="76">
        <v>115000</v>
      </c>
      <c r="E172" s="76"/>
      <c r="F172" s="78" t="s">
        <v>19</v>
      </c>
      <c r="G172" s="78"/>
      <c r="H172" s="81">
        <f>SUM($T$9:$U$108)</f>
        <v>0</v>
      </c>
      <c r="I172" s="82"/>
      <c r="J172" s="75" t="s">
        <v>59</v>
      </c>
      <c r="K172" s="75"/>
      <c r="L172" s="74">
        <f>MAX($C$9:$D$984)-C177</f>
        <v>115000</v>
      </c>
      <c r="M172" s="74"/>
      <c r="N172" s="75" t="s">
        <v>60</v>
      </c>
      <c r="O172" s="75"/>
      <c r="P172" s="76">
        <f>SUMIF(R177:S1153,"&lt;0",R177:S1153)</f>
        <v>0</v>
      </c>
      <c r="Q172" s="76"/>
      <c r="R172" s="4"/>
      <c r="S172" s="4"/>
      <c r="T172" s="4"/>
    </row>
    <row r="173" spans="2:21" ht="18" customHeight="1">
      <c r="B173" s="26" t="s">
        <v>21</v>
      </c>
      <c r="C173" s="29">
        <f>COUNTIF($R$9:$R$984,"&gt;0")</f>
        <v>12</v>
      </c>
      <c r="D173" s="27" t="s">
        <v>22</v>
      </c>
      <c r="E173" s="8">
        <f>COUNTIF($R$9:$R$984,"&lt;0")</f>
        <v>0</v>
      </c>
      <c r="F173" s="27" t="s">
        <v>23</v>
      </c>
      <c r="G173" s="29">
        <f>COUNTIF($R$9:$R$984,"=0")</f>
        <v>0</v>
      </c>
      <c r="H173" s="27" t="s">
        <v>24</v>
      </c>
      <c r="I173" s="25">
        <f>C173/SUM(C173,E173,G173)</f>
        <v>1</v>
      </c>
      <c r="J173" s="77" t="s">
        <v>25</v>
      </c>
      <c r="K173" s="78"/>
      <c r="L173" s="79">
        <v>2</v>
      </c>
      <c r="M173" s="80"/>
      <c r="N173" s="36" t="s">
        <v>26</v>
      </c>
      <c r="O173" s="37"/>
      <c r="P173" s="79">
        <f>MAX(W177:W1156)</f>
        <v>0</v>
      </c>
      <c r="Q173" s="80"/>
      <c r="R173" s="4"/>
      <c r="S173" s="4"/>
      <c r="T173" s="4"/>
    </row>
    <row r="174" spans="2:21">
      <c r="B174" s="38"/>
      <c r="C174" s="39"/>
      <c r="D174" s="40"/>
      <c r="E174" s="41"/>
      <c r="F174" s="38"/>
      <c r="G174" s="41"/>
      <c r="H174" s="38"/>
      <c r="I174" s="42"/>
      <c r="J174" s="38"/>
      <c r="K174" s="38"/>
      <c r="L174" s="41"/>
      <c r="M174" s="41"/>
      <c r="N174" s="43"/>
      <c r="O174" s="43"/>
      <c r="P174" s="15"/>
      <c r="Q174" s="28"/>
      <c r="R174" s="4"/>
      <c r="S174" s="4"/>
      <c r="T174" s="4"/>
    </row>
    <row r="175" spans="2:21">
      <c r="B175" s="63" t="s">
        <v>61</v>
      </c>
      <c r="C175" s="65" t="s">
        <v>28</v>
      </c>
      <c r="D175" s="66"/>
      <c r="E175" s="69" t="s">
        <v>62</v>
      </c>
      <c r="F175" s="70"/>
      <c r="G175" s="70"/>
      <c r="H175" s="70"/>
      <c r="I175" s="59"/>
      <c r="J175" s="71" t="s">
        <v>63</v>
      </c>
      <c r="K175" s="72"/>
      <c r="L175" s="61"/>
      <c r="M175" s="73" t="s">
        <v>64</v>
      </c>
      <c r="N175" s="54" t="s">
        <v>32</v>
      </c>
      <c r="O175" s="55"/>
      <c r="P175" s="55"/>
      <c r="Q175" s="56"/>
      <c r="R175" s="57" t="s">
        <v>33</v>
      </c>
      <c r="S175" s="57"/>
      <c r="T175" s="57"/>
      <c r="U175" s="57"/>
    </row>
    <row r="176" spans="2:21">
      <c r="B176" s="64"/>
      <c r="C176" s="67"/>
      <c r="D176" s="68"/>
      <c r="E176" s="19" t="s">
        <v>34</v>
      </c>
      <c r="F176" s="19" t="s">
        <v>35</v>
      </c>
      <c r="G176" s="19" t="s">
        <v>36</v>
      </c>
      <c r="H176" s="58" t="s">
        <v>65</v>
      </c>
      <c r="I176" s="59"/>
      <c r="J176" s="20" t="s">
        <v>66</v>
      </c>
      <c r="K176" s="60" t="s">
        <v>39</v>
      </c>
      <c r="L176" s="61"/>
      <c r="M176" s="73"/>
      <c r="N176" s="21" t="s">
        <v>34</v>
      </c>
      <c r="O176" s="21" t="s">
        <v>35</v>
      </c>
      <c r="P176" s="62" t="s">
        <v>65</v>
      </c>
      <c r="Q176" s="56"/>
      <c r="R176" s="57" t="s">
        <v>40</v>
      </c>
      <c r="S176" s="57"/>
      <c r="T176" s="57" t="s">
        <v>67</v>
      </c>
      <c r="U176" s="57"/>
    </row>
    <row r="177" spans="2:21">
      <c r="B177" s="44">
        <v>1</v>
      </c>
      <c r="C177" s="48">
        <f>L170</f>
        <v>100000</v>
      </c>
      <c r="D177" s="48"/>
      <c r="E177" s="44">
        <v>2001</v>
      </c>
      <c r="F177" s="45">
        <v>42111</v>
      </c>
      <c r="G177" s="44" t="s">
        <v>41</v>
      </c>
      <c r="H177" s="49">
        <v>1</v>
      </c>
      <c r="I177" s="49"/>
      <c r="J177" s="44">
        <v>57</v>
      </c>
      <c r="K177" s="48">
        <f>IF(J177="","",C177*0.03)</f>
        <v>3000</v>
      </c>
      <c r="L177" s="48"/>
      <c r="M177" s="46">
        <v>0.44</v>
      </c>
      <c r="N177" s="44">
        <v>2001</v>
      </c>
      <c r="O177" s="45">
        <v>43572</v>
      </c>
      <c r="P177" s="49">
        <v>1.02</v>
      </c>
      <c r="Q177" s="49"/>
      <c r="R177" s="52">
        <v>11400</v>
      </c>
      <c r="S177" s="52"/>
      <c r="T177" s="47">
        <f>IF(P177="","",IF(G177="買",(P177-H177),(H177-P177))*IF(RIGHT($D$2,3)="JPY",100,10000))</f>
        <v>200.00000000000017</v>
      </c>
      <c r="U177" s="47"/>
    </row>
    <row r="178" spans="2:21">
      <c r="B178" s="44">
        <v>2</v>
      </c>
      <c r="C178" s="48">
        <f t="shared" ref="C178:C183" si="3">IF(R177="","",C177+R177)</f>
        <v>111400</v>
      </c>
      <c r="D178" s="48"/>
      <c r="E178" s="44">
        <v>2015</v>
      </c>
      <c r="F178" s="45">
        <v>43687</v>
      </c>
      <c r="G178" s="44" t="s">
        <v>41</v>
      </c>
      <c r="H178" s="49">
        <v>1.1041000000000001</v>
      </c>
      <c r="I178" s="49"/>
      <c r="J178" s="44">
        <v>123</v>
      </c>
      <c r="K178" s="50">
        <f>IF(J178="","",C178*0.03)</f>
        <v>3342</v>
      </c>
      <c r="L178" s="51"/>
      <c r="M178" s="46">
        <v>2.3199999999999998</v>
      </c>
      <c r="N178" s="44">
        <v>2015</v>
      </c>
      <c r="O178" s="45">
        <v>43698</v>
      </c>
      <c r="P178" s="49">
        <v>1.1238999999999999</v>
      </c>
      <c r="Q178" s="49"/>
      <c r="R178" s="52">
        <v>24600</v>
      </c>
      <c r="S178" s="52"/>
      <c r="T178" s="47">
        <f>IF(P178="","",IF(G178="買",(P178-H178),(H178-P178))*IF(RIGHT($D$2,3)="JPY",100,10000))</f>
        <v>197.99999999999818</v>
      </c>
      <c r="U178" s="47"/>
    </row>
    <row r="179" spans="2:21">
      <c r="B179" s="44">
        <v>3</v>
      </c>
      <c r="C179" s="48">
        <f t="shared" si="3"/>
        <v>136000</v>
      </c>
      <c r="D179" s="48"/>
      <c r="E179" s="44">
        <v>2016</v>
      </c>
      <c r="F179" s="45">
        <v>43591</v>
      </c>
      <c r="G179" s="44" t="s">
        <v>42</v>
      </c>
      <c r="H179" s="49">
        <v>1.1385000000000001</v>
      </c>
      <c r="I179" s="49"/>
      <c r="J179" s="44">
        <v>93</v>
      </c>
      <c r="K179" s="50">
        <f t="shared" ref="K179:K183" si="4">IF(J179="","",C179*0.03)</f>
        <v>4080</v>
      </c>
      <c r="L179" s="51"/>
      <c r="M179" s="46">
        <v>0.98</v>
      </c>
      <c r="N179" s="44">
        <v>2016</v>
      </c>
      <c r="O179" s="45">
        <v>43609</v>
      </c>
      <c r="P179" s="49">
        <v>1.1202000000000001</v>
      </c>
      <c r="Q179" s="49"/>
      <c r="R179" s="52">
        <v>18600</v>
      </c>
      <c r="S179" s="52"/>
      <c r="T179" s="47">
        <f>IF(P179="","",IF(G179="買",(P179-H179),(H179-P179))*IF(RIGHT($D$2,3)="JPY",100,10000))</f>
        <v>182.99999999999983</v>
      </c>
      <c r="U179" s="47"/>
    </row>
    <row r="180" spans="2:21">
      <c r="B180" s="44">
        <v>4</v>
      </c>
      <c r="C180" s="48">
        <f t="shared" si="3"/>
        <v>154600</v>
      </c>
      <c r="D180" s="48"/>
      <c r="E180" s="44">
        <v>2017</v>
      </c>
      <c r="F180" s="45">
        <v>43476</v>
      </c>
      <c r="G180" s="44" t="s">
        <v>41</v>
      </c>
      <c r="H180" s="53">
        <v>1.06</v>
      </c>
      <c r="I180" s="49"/>
      <c r="J180" s="44">
        <v>171</v>
      </c>
      <c r="K180" s="50">
        <f t="shared" si="4"/>
        <v>4638</v>
      </c>
      <c r="L180" s="51"/>
      <c r="M180" s="46">
        <v>0.81</v>
      </c>
      <c r="N180" s="44">
        <v>2017</v>
      </c>
      <c r="O180" s="45">
        <v>43589</v>
      </c>
      <c r="P180" s="49">
        <v>1.0961000000000001</v>
      </c>
      <c r="Q180" s="49"/>
      <c r="R180" s="52">
        <v>34200</v>
      </c>
      <c r="S180" s="52"/>
      <c r="T180" s="47">
        <f t="shared" ref="T180:T183" si="5">IF(P180="","",IF(G180="買",(P180-H180),(H180-P180))*IF(RIGHT($D$2,3)="JPY",100,10000))</f>
        <v>361.00000000000023</v>
      </c>
      <c r="U180" s="47"/>
    </row>
    <row r="181" spans="2:21">
      <c r="B181" s="44">
        <v>5</v>
      </c>
      <c r="C181" s="48">
        <f t="shared" si="3"/>
        <v>188800</v>
      </c>
      <c r="D181" s="48"/>
      <c r="E181" s="44">
        <v>2017</v>
      </c>
      <c r="F181" s="45">
        <v>43651</v>
      </c>
      <c r="G181" s="44" t="s">
        <v>41</v>
      </c>
      <c r="H181" s="49">
        <v>1.1368</v>
      </c>
      <c r="I181" s="49"/>
      <c r="J181" s="44">
        <v>58</v>
      </c>
      <c r="K181" s="50">
        <f t="shared" si="4"/>
        <v>5664</v>
      </c>
      <c r="L181" s="51"/>
      <c r="M181" s="46">
        <v>1.22</v>
      </c>
      <c r="N181" s="44">
        <v>2017</v>
      </c>
      <c r="O181" s="45">
        <v>43664</v>
      </c>
      <c r="P181" s="49">
        <v>1.1480999999999999</v>
      </c>
      <c r="Q181" s="49"/>
      <c r="R181" s="52">
        <v>11600</v>
      </c>
      <c r="S181" s="52"/>
      <c r="T181" s="47">
        <f t="shared" si="5"/>
        <v>112.99999999999866</v>
      </c>
      <c r="U181" s="47"/>
    </row>
    <row r="182" spans="2:21">
      <c r="B182" s="44">
        <v>6</v>
      </c>
      <c r="C182" s="48">
        <f t="shared" si="3"/>
        <v>200400</v>
      </c>
      <c r="D182" s="48"/>
      <c r="E182" s="44">
        <v>2017</v>
      </c>
      <c r="F182" s="45">
        <v>43730</v>
      </c>
      <c r="G182" s="44" t="s">
        <v>42</v>
      </c>
      <c r="H182" s="49">
        <v>1.1932</v>
      </c>
      <c r="I182" s="49"/>
      <c r="J182" s="44">
        <v>73</v>
      </c>
      <c r="K182" s="50">
        <f t="shared" si="4"/>
        <v>6012</v>
      </c>
      <c r="L182" s="51"/>
      <c r="M182" s="46">
        <v>1.22</v>
      </c>
      <c r="N182" s="44">
        <v>2017</v>
      </c>
      <c r="O182" s="45">
        <v>43737</v>
      </c>
      <c r="P182" s="49">
        <v>1.1930000000000001</v>
      </c>
      <c r="Q182" s="49"/>
      <c r="R182" s="52">
        <v>14600</v>
      </c>
      <c r="S182" s="52"/>
      <c r="T182" s="47">
        <f t="shared" si="5"/>
        <v>1.9999999999997797</v>
      </c>
      <c r="U182" s="47"/>
    </row>
    <row r="183" spans="2:21">
      <c r="B183" s="44">
        <v>7</v>
      </c>
      <c r="C183" s="48">
        <f t="shared" si="3"/>
        <v>215000</v>
      </c>
      <c r="D183" s="48"/>
      <c r="E183" s="44"/>
      <c r="F183" s="45"/>
      <c r="G183" s="44"/>
      <c r="H183" s="49"/>
      <c r="I183" s="49"/>
      <c r="J183" s="44"/>
      <c r="K183" s="50" t="str">
        <f t="shared" si="4"/>
        <v/>
      </c>
      <c r="L183" s="51"/>
      <c r="M183" s="46" t="str">
        <f>IF(J183="","",(K183/J183)/LOOKUP(RIGHT($D$2,3),[2]定数!$A$6:$A$13,[2]定数!$B$6:$B$13))</f>
        <v/>
      </c>
      <c r="N183" s="44"/>
      <c r="O183" s="45"/>
      <c r="P183" s="49"/>
      <c r="Q183" s="49"/>
      <c r="R183" s="52" t="str">
        <f>IF(P183="","",T183*M183*LOOKUP(RIGHT($D$2,3),[2]定数!$A$6:$A$13,[2]定数!$B$6:$B$13))</f>
        <v/>
      </c>
      <c r="S183" s="52"/>
      <c r="T183" s="47" t="str">
        <f t="shared" si="5"/>
        <v/>
      </c>
      <c r="U183" s="47"/>
    </row>
    <row r="184" spans="2:21">
      <c r="B184" s="30"/>
      <c r="C184" s="31"/>
      <c r="D184" s="31"/>
      <c r="E184" s="30"/>
      <c r="F184" s="32"/>
      <c r="G184" s="30"/>
      <c r="H184" s="30"/>
      <c r="I184" s="30"/>
      <c r="J184" s="30"/>
      <c r="K184" s="31"/>
      <c r="L184" s="31"/>
      <c r="M184" s="33"/>
      <c r="N184" s="30"/>
      <c r="O184" s="32"/>
      <c r="P184" s="30"/>
      <c r="Q184" s="30"/>
      <c r="R184" s="34"/>
      <c r="S184" s="34"/>
      <c r="T184" s="35"/>
      <c r="U184" s="35"/>
    </row>
    <row r="185" spans="2:21">
      <c r="B185" s="1" t="s">
        <v>43</v>
      </c>
    </row>
    <row r="186" spans="2:21">
      <c r="B186" t="s">
        <v>44</v>
      </c>
    </row>
    <row r="187" spans="2:21">
      <c r="B187" t="s">
        <v>72</v>
      </c>
    </row>
    <row r="188" spans="2:21">
      <c r="B188" t="s">
        <v>45</v>
      </c>
      <c r="E188" t="s">
        <v>70</v>
      </c>
    </row>
    <row r="189" spans="2:21">
      <c r="B189" t="s">
        <v>46</v>
      </c>
    </row>
    <row r="190" spans="2:21">
      <c r="B190" t="s">
        <v>47</v>
      </c>
      <c r="D190" t="s">
        <v>71</v>
      </c>
    </row>
    <row r="191" spans="2:21">
      <c r="B191" t="s">
        <v>73</v>
      </c>
    </row>
    <row r="192" spans="2:21">
      <c r="B192" t="s">
        <v>74</v>
      </c>
    </row>
    <row r="194" spans="2:13">
      <c r="B194" s="1" t="s">
        <v>48</v>
      </c>
    </row>
    <row r="199" spans="2:13">
      <c r="B199" s="1" t="s">
        <v>49</v>
      </c>
    </row>
    <row r="200" spans="2:13">
      <c r="B200" t="s">
        <v>50</v>
      </c>
    </row>
    <row r="201" spans="2:13">
      <c r="B201" t="s">
        <v>51</v>
      </c>
      <c r="M201" t="s">
        <v>52</v>
      </c>
    </row>
    <row r="202" spans="2:13">
      <c r="B202" t="s">
        <v>53</v>
      </c>
    </row>
    <row r="203" spans="2:13">
      <c r="B203" t="s">
        <v>54</v>
      </c>
    </row>
  </sheetData>
  <mergeCells count="160">
    <mergeCell ref="N153:O153"/>
    <mergeCell ref="P153:Q153"/>
    <mergeCell ref="B154:C154"/>
    <mergeCell ref="D154:I154"/>
    <mergeCell ref="J154:K154"/>
    <mergeCell ref="L154:Q154"/>
    <mergeCell ref="B153:C153"/>
    <mergeCell ref="D153:E153"/>
    <mergeCell ref="F153:G153"/>
    <mergeCell ref="H153:I153"/>
    <mergeCell ref="J153:K153"/>
    <mergeCell ref="L153:M153"/>
    <mergeCell ref="B155:C155"/>
    <mergeCell ref="D155:E155"/>
    <mergeCell ref="F155:G155"/>
    <mergeCell ref="H155:I155"/>
    <mergeCell ref="J155:K155"/>
    <mergeCell ref="B158:B159"/>
    <mergeCell ref="C158:D159"/>
    <mergeCell ref="E158:I158"/>
    <mergeCell ref="J158:L158"/>
    <mergeCell ref="L155:M155"/>
    <mergeCell ref="N158:Q158"/>
    <mergeCell ref="R158:U158"/>
    <mergeCell ref="H159:I159"/>
    <mergeCell ref="K159:L159"/>
    <mergeCell ref="P159:Q159"/>
    <mergeCell ref="R159:S159"/>
    <mergeCell ref="T159:U159"/>
    <mergeCell ref="N155:O155"/>
    <mergeCell ref="P155:Q155"/>
    <mergeCell ref="J156:K156"/>
    <mergeCell ref="L156:M156"/>
    <mergeCell ref="P156:Q156"/>
    <mergeCell ref="M158:M159"/>
    <mergeCell ref="T161:U161"/>
    <mergeCell ref="C160:D160"/>
    <mergeCell ref="H160:I160"/>
    <mergeCell ref="K160:L160"/>
    <mergeCell ref="P160:Q160"/>
    <mergeCell ref="R160:S160"/>
    <mergeCell ref="T160:U160"/>
    <mergeCell ref="C161:D161"/>
    <mergeCell ref="H161:I161"/>
    <mergeCell ref="K161:L161"/>
    <mergeCell ref="P161:Q161"/>
    <mergeCell ref="R161:S161"/>
    <mergeCell ref="T163:U163"/>
    <mergeCell ref="C162:D162"/>
    <mergeCell ref="H162:I162"/>
    <mergeCell ref="K162:L162"/>
    <mergeCell ref="P162:Q162"/>
    <mergeCell ref="R162:S162"/>
    <mergeCell ref="T162:U162"/>
    <mergeCell ref="C163:D163"/>
    <mergeCell ref="H163:I163"/>
    <mergeCell ref="K163:L163"/>
    <mergeCell ref="P163:Q163"/>
    <mergeCell ref="R163:S163"/>
    <mergeCell ref="T165:U165"/>
    <mergeCell ref="C164:D164"/>
    <mergeCell ref="H164:I164"/>
    <mergeCell ref="K164:L164"/>
    <mergeCell ref="P164:Q164"/>
    <mergeCell ref="R164:S164"/>
    <mergeCell ref="T164:U164"/>
    <mergeCell ref="C165:D165"/>
    <mergeCell ref="H165:I165"/>
    <mergeCell ref="K165:L165"/>
    <mergeCell ref="P165:Q165"/>
    <mergeCell ref="R165:S165"/>
    <mergeCell ref="T167:U167"/>
    <mergeCell ref="C166:D166"/>
    <mergeCell ref="H166:I166"/>
    <mergeCell ref="K166:L166"/>
    <mergeCell ref="P166:Q166"/>
    <mergeCell ref="R166:S166"/>
    <mergeCell ref="T166:U166"/>
    <mergeCell ref="C167:D167"/>
    <mergeCell ref="H167:I167"/>
    <mergeCell ref="K167:L167"/>
    <mergeCell ref="P167:Q167"/>
    <mergeCell ref="R167:S167"/>
    <mergeCell ref="L170:M170"/>
    <mergeCell ref="N170:O170"/>
    <mergeCell ref="P170:Q170"/>
    <mergeCell ref="B171:C171"/>
    <mergeCell ref="D171:I171"/>
    <mergeCell ref="J171:K171"/>
    <mergeCell ref="L171:Q171"/>
    <mergeCell ref="B170:C170"/>
    <mergeCell ref="D170:E170"/>
    <mergeCell ref="F170:G170"/>
    <mergeCell ref="H170:I170"/>
    <mergeCell ref="J170:K170"/>
    <mergeCell ref="L172:M172"/>
    <mergeCell ref="N172:O172"/>
    <mergeCell ref="P172:Q172"/>
    <mergeCell ref="J173:K173"/>
    <mergeCell ref="L173:M173"/>
    <mergeCell ref="P173:Q173"/>
    <mergeCell ref="B172:C172"/>
    <mergeCell ref="D172:E172"/>
    <mergeCell ref="F172:G172"/>
    <mergeCell ref="H172:I172"/>
    <mergeCell ref="J172:K172"/>
    <mergeCell ref="N175:Q175"/>
    <mergeCell ref="R175:U175"/>
    <mergeCell ref="H176:I176"/>
    <mergeCell ref="K176:L176"/>
    <mergeCell ref="P176:Q176"/>
    <mergeCell ref="R176:S176"/>
    <mergeCell ref="T176:U176"/>
    <mergeCell ref="B175:B176"/>
    <mergeCell ref="C175:D176"/>
    <mergeCell ref="E175:I175"/>
    <mergeCell ref="J175:L175"/>
    <mergeCell ref="M175:M176"/>
    <mergeCell ref="T177:U177"/>
    <mergeCell ref="C178:D178"/>
    <mergeCell ref="H178:I178"/>
    <mergeCell ref="K178:L178"/>
    <mergeCell ref="P178:Q178"/>
    <mergeCell ref="R178:S178"/>
    <mergeCell ref="T178:U178"/>
    <mergeCell ref="C177:D177"/>
    <mergeCell ref="H177:I177"/>
    <mergeCell ref="K177:L177"/>
    <mergeCell ref="P177:Q177"/>
    <mergeCell ref="R177:S177"/>
    <mergeCell ref="T179:U179"/>
    <mergeCell ref="C180:D180"/>
    <mergeCell ref="H180:I180"/>
    <mergeCell ref="K180:L180"/>
    <mergeCell ref="P180:Q180"/>
    <mergeCell ref="R180:S180"/>
    <mergeCell ref="T180:U180"/>
    <mergeCell ref="C179:D179"/>
    <mergeCell ref="H179:I179"/>
    <mergeCell ref="K179:L179"/>
    <mergeCell ref="P179:Q179"/>
    <mergeCell ref="R179:S179"/>
    <mergeCell ref="T183:U183"/>
    <mergeCell ref="C183:D183"/>
    <mergeCell ref="H183:I183"/>
    <mergeCell ref="K183:L183"/>
    <mergeCell ref="P183:Q183"/>
    <mergeCell ref="R183:S183"/>
    <mergeCell ref="T181:U181"/>
    <mergeCell ref="C182:D182"/>
    <mergeCell ref="H182:I182"/>
    <mergeCell ref="K182:L182"/>
    <mergeCell ref="P182:Q182"/>
    <mergeCell ref="R182:S182"/>
    <mergeCell ref="T182:U182"/>
    <mergeCell ref="C181:D181"/>
    <mergeCell ref="H181:I181"/>
    <mergeCell ref="K181:L181"/>
    <mergeCell ref="P181:Q181"/>
    <mergeCell ref="R181:S181"/>
  </mergeCells>
  <phoneticPr fontId="2"/>
  <conditionalFormatting sqref="G160:G162 G165:G168 G184">
    <cfRule type="cellIs" dxfId="11" priority="11" stopIfTrue="1" operator="equal">
      <formula>"買"</formula>
    </cfRule>
    <cfRule type="cellIs" dxfId="10" priority="12" stopIfTrue="1" operator="equal">
      <formula>"売"</formula>
    </cfRule>
  </conditionalFormatting>
  <conditionalFormatting sqref="G163">
    <cfRule type="cellIs" dxfId="9" priority="9" stopIfTrue="1" operator="equal">
      <formula>"買"</formula>
    </cfRule>
    <cfRule type="cellIs" dxfId="8" priority="10" stopIfTrue="1" operator="equal">
      <formula>"売"</formula>
    </cfRule>
  </conditionalFormatting>
  <conditionalFormatting sqref="G164">
    <cfRule type="cellIs" dxfId="7" priority="7" stopIfTrue="1" operator="equal">
      <formula>"買"</formula>
    </cfRule>
    <cfRule type="cellIs" dxfId="6" priority="8" stopIfTrue="1" operator="equal">
      <formula>"売"</formula>
    </cfRule>
  </conditionalFormatting>
  <conditionalFormatting sqref="G177:G179 G182:G183">
    <cfRule type="cellIs" dxfId="5" priority="5" stopIfTrue="1" operator="equal">
      <formula>"買"</formula>
    </cfRule>
    <cfRule type="cellIs" dxfId="4" priority="6" stopIfTrue="1" operator="equal">
      <formula>"売"</formula>
    </cfRule>
  </conditionalFormatting>
  <conditionalFormatting sqref="G180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G181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160:G168 G177:G184">
      <formula1>"買,売"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</dc:creator>
  <cp:lastModifiedBy>成島</cp:lastModifiedBy>
  <cp:lastPrinted>2019-05-08T23:00:14Z</cp:lastPrinted>
  <dcterms:created xsi:type="dcterms:W3CDTF">2019-05-07T07:59:57Z</dcterms:created>
  <dcterms:modified xsi:type="dcterms:W3CDTF">2019-05-11T02:12:24Z</dcterms:modified>
</cp:coreProperties>
</file>