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760" yWindow="32760" windowWidth="21840" windowHeight="11670" firstSheet="1" activeTab="1"/>
  </bookViews>
  <sheets>
    <sheet name="定数" sheetId="29" state="hidden" r:id="rId1"/>
    <sheet name="-127" sheetId="34" r:id="rId2"/>
    <sheet name="-150" sheetId="35" r:id="rId3"/>
    <sheet name="-20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25725"/>
</workbook>
</file>

<file path=xl/calcChain.xml><?xml version="1.0" encoding="utf-8"?>
<calcChain xmlns="http://schemas.openxmlformats.org/spreadsheetml/2006/main">
  <c r="V108" i="34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36"/>
  <c r="V37" s="1"/>
  <c r="V38" s="1"/>
  <c r="V39" s="1"/>
  <c r="V40" s="1"/>
  <c r="V41" s="1"/>
  <c r="V35"/>
  <c r="V31"/>
  <c r="V32" s="1"/>
  <c r="V33" s="1"/>
  <c r="V34" s="1"/>
  <c r="V28"/>
  <c r="V29" s="1"/>
  <c r="V30" s="1"/>
  <c r="V27"/>
  <c r="V25"/>
  <c r="V26" s="1"/>
  <c r="V23"/>
  <c r="V24" s="1"/>
  <c r="V108" i="35"/>
  <c r="T108"/>
  <c r="W108" s="1"/>
  <c r="R108"/>
  <c r="M108"/>
  <c r="K108"/>
  <c r="V107"/>
  <c r="T107"/>
  <c r="W107" s="1"/>
  <c r="R107"/>
  <c r="C108" s="1"/>
  <c r="X108" s="1"/>
  <c r="Y108" s="1"/>
  <c r="M107"/>
  <c r="K107"/>
  <c r="V106"/>
  <c r="T106"/>
  <c r="W106" s="1"/>
  <c r="R106"/>
  <c r="C107" s="1"/>
  <c r="X107" s="1"/>
  <c r="Y107" s="1"/>
  <c r="M106"/>
  <c r="K106"/>
  <c r="V105"/>
  <c r="T105"/>
  <c r="W105" s="1"/>
  <c r="R105"/>
  <c r="C106" s="1"/>
  <c r="X106" s="1"/>
  <c r="Y106" s="1"/>
  <c r="M105"/>
  <c r="K105"/>
  <c r="V104"/>
  <c r="T104"/>
  <c r="W104" s="1"/>
  <c r="R104"/>
  <c r="C105" s="1"/>
  <c r="X105" s="1"/>
  <c r="Y105" s="1"/>
  <c r="M104"/>
  <c r="K104"/>
  <c r="V103"/>
  <c r="T103"/>
  <c r="W103" s="1"/>
  <c r="R103"/>
  <c r="C104" s="1"/>
  <c r="X104" s="1"/>
  <c r="Y104" s="1"/>
  <c r="M103"/>
  <c r="K103"/>
  <c r="V102"/>
  <c r="T102"/>
  <c r="W102" s="1"/>
  <c r="R102"/>
  <c r="C103" s="1"/>
  <c r="X103" s="1"/>
  <c r="Y103" s="1"/>
  <c r="M102"/>
  <c r="K102"/>
  <c r="V101"/>
  <c r="T101"/>
  <c r="W101" s="1"/>
  <c r="R101"/>
  <c r="C102" s="1"/>
  <c r="X102" s="1"/>
  <c r="Y102" s="1"/>
  <c r="M101"/>
  <c r="K101"/>
  <c r="V100"/>
  <c r="T100"/>
  <c r="W100" s="1"/>
  <c r="R100"/>
  <c r="C101" s="1"/>
  <c r="X101" s="1"/>
  <c r="Y101" s="1"/>
  <c r="M100"/>
  <c r="K100"/>
  <c r="V99"/>
  <c r="T99"/>
  <c r="W99" s="1"/>
  <c r="R99"/>
  <c r="C100" s="1"/>
  <c r="X100" s="1"/>
  <c r="Y100" s="1"/>
  <c r="M99"/>
  <c r="K99"/>
  <c r="V98"/>
  <c r="T98"/>
  <c r="W98" s="1"/>
  <c r="R98"/>
  <c r="C99" s="1"/>
  <c r="X99" s="1"/>
  <c r="Y99" s="1"/>
  <c r="M98"/>
  <c r="K98"/>
  <c r="V97"/>
  <c r="T97"/>
  <c r="W97" s="1"/>
  <c r="R97"/>
  <c r="C98" s="1"/>
  <c r="X98" s="1"/>
  <c r="Y98" s="1"/>
  <c r="M97"/>
  <c r="K97"/>
  <c r="V96"/>
  <c r="T96"/>
  <c r="W96" s="1"/>
  <c r="R96"/>
  <c r="C97" s="1"/>
  <c r="X97" s="1"/>
  <c r="Y97" s="1"/>
  <c r="M96"/>
  <c r="K96"/>
  <c r="V95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V87"/>
  <c r="T87"/>
  <c r="W87" s="1"/>
  <c r="R87"/>
  <c r="C88" s="1"/>
  <c r="X88" s="1"/>
  <c r="Y88" s="1"/>
  <c r="M87"/>
  <c r="K87"/>
  <c r="V86"/>
  <c r="T86"/>
  <c r="W86" s="1"/>
  <c r="R86"/>
  <c r="C87" s="1"/>
  <c r="X87" s="1"/>
  <c r="Y87" s="1"/>
  <c r="M86"/>
  <c r="K86"/>
  <c r="V85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V82"/>
  <c r="T82"/>
  <c r="W82" s="1"/>
  <c r="R82"/>
  <c r="C83" s="1"/>
  <c r="X83" s="1"/>
  <c r="Y83" s="1"/>
  <c r="M82"/>
  <c r="K82"/>
  <c r="V81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V78"/>
  <c r="T78"/>
  <c r="W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V76"/>
  <c r="T76"/>
  <c r="W76" s="1"/>
  <c r="R76"/>
  <c r="C77" s="1"/>
  <c r="X77" s="1"/>
  <c r="Y77" s="1"/>
  <c r="M76"/>
  <c r="K76"/>
  <c r="V75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V73"/>
  <c r="T73"/>
  <c r="W73" s="1"/>
  <c r="R73"/>
  <c r="C74" s="1"/>
  <c r="X74" s="1"/>
  <c r="Y74" s="1"/>
  <c r="M73"/>
  <c r="K73"/>
  <c r="V72"/>
  <c r="T72"/>
  <c r="W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V69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V65"/>
  <c r="T65"/>
  <c r="W65" s="1"/>
  <c r="V64"/>
  <c r="T64"/>
  <c r="W64" s="1"/>
  <c r="V63"/>
  <c r="T63"/>
  <c r="V62"/>
  <c r="T62"/>
  <c r="V61"/>
  <c r="T61"/>
  <c r="V60"/>
  <c r="T60"/>
  <c r="V59"/>
  <c r="T59"/>
  <c r="V58"/>
  <c r="T58"/>
  <c r="W58" s="1"/>
  <c r="V57"/>
  <c r="T57"/>
  <c r="W57" s="1"/>
  <c r="V56"/>
  <c r="T56"/>
  <c r="V55"/>
  <c r="T55"/>
  <c r="V54"/>
  <c r="T54"/>
  <c r="V53"/>
  <c r="T53"/>
  <c r="V52"/>
  <c r="T52"/>
  <c r="V51"/>
  <c r="T51"/>
  <c r="W51" s="1"/>
  <c r="V50"/>
  <c r="T50"/>
  <c r="V49"/>
  <c r="T49"/>
  <c r="V48"/>
  <c r="T48"/>
  <c r="W48" s="1"/>
  <c r="V47"/>
  <c r="T47"/>
  <c r="W47" s="1"/>
  <c r="V46"/>
  <c r="T46"/>
  <c r="W46" s="1"/>
  <c r="V45"/>
  <c r="T45"/>
  <c r="V44"/>
  <c r="T44"/>
  <c r="V43"/>
  <c r="T43"/>
  <c r="W43" s="1"/>
  <c r="V42"/>
  <c r="T42"/>
  <c r="V41"/>
  <c r="T41"/>
  <c r="W41" s="1"/>
  <c r="V40"/>
  <c r="T40"/>
  <c r="W40" s="1"/>
  <c r="V39"/>
  <c r="T39"/>
  <c r="W39" s="1"/>
  <c r="V38"/>
  <c r="T38"/>
  <c r="W38" s="1"/>
  <c r="V37"/>
  <c r="T37"/>
  <c r="W37" s="1"/>
  <c r="V36"/>
  <c r="T36"/>
  <c r="V35"/>
  <c r="T35"/>
  <c r="V34"/>
  <c r="T34"/>
  <c r="W34" s="1"/>
  <c r="V33"/>
  <c r="T33"/>
  <c r="W33" s="1"/>
  <c r="V32"/>
  <c r="T32"/>
  <c r="W32" s="1"/>
  <c r="V31"/>
  <c r="T31"/>
  <c r="V30"/>
  <c r="T30"/>
  <c r="W30" s="1"/>
  <c r="V29"/>
  <c r="T29"/>
  <c r="W29" s="1"/>
  <c r="V28"/>
  <c r="T28"/>
  <c r="V27"/>
  <c r="T27"/>
  <c r="V26"/>
  <c r="T26"/>
  <c r="W26" s="1"/>
  <c r="V25"/>
  <c r="T25"/>
  <c r="V24"/>
  <c r="T24"/>
  <c r="W24" s="1"/>
  <c r="V23"/>
  <c r="T23"/>
  <c r="T22"/>
  <c r="V22" s="1"/>
  <c r="T21"/>
  <c r="T20"/>
  <c r="T19"/>
  <c r="W19" s="1"/>
  <c r="T18"/>
  <c r="T17"/>
  <c r="T16"/>
  <c r="V16" s="1"/>
  <c r="T15"/>
  <c r="W15" s="1"/>
  <c r="T14"/>
  <c r="V14" s="1"/>
  <c r="T13"/>
  <c r="W13" s="1"/>
  <c r="T12"/>
  <c r="T11"/>
  <c r="T10"/>
  <c r="T9"/>
  <c r="V9" s="1"/>
  <c r="C9"/>
  <c r="K9" s="1"/>
  <c r="M9" s="1"/>
  <c r="T108" i="34"/>
  <c r="W108" s="1"/>
  <c r="R108"/>
  <c r="M108"/>
  <c r="K108"/>
  <c r="T107"/>
  <c r="W107" s="1"/>
  <c r="R107"/>
  <c r="C108" s="1"/>
  <c r="X108" s="1"/>
  <c r="Y108" s="1"/>
  <c r="M107"/>
  <c r="K107"/>
  <c r="T106"/>
  <c r="W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W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W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W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W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W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W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W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W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W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W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W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W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W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W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W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W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W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W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W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W66" s="1"/>
  <c r="R66"/>
  <c r="C67" s="1"/>
  <c r="X67" s="1"/>
  <c r="Y67" s="1"/>
  <c r="M66"/>
  <c r="K66"/>
  <c r="T65"/>
  <c r="W65" s="1"/>
  <c r="T64"/>
  <c r="W64" s="1"/>
  <c r="T63"/>
  <c r="W63" s="1"/>
  <c r="T62"/>
  <c r="W62" s="1"/>
  <c r="T61"/>
  <c r="W61" s="1"/>
  <c r="T60"/>
  <c r="W60" s="1"/>
  <c r="T59"/>
  <c r="W59" s="1"/>
  <c r="T58"/>
  <c r="W58" s="1"/>
  <c r="T57"/>
  <c r="W57" s="1"/>
  <c r="T56"/>
  <c r="W56" s="1"/>
  <c r="T55"/>
  <c r="W55" s="1"/>
  <c r="T54"/>
  <c r="W54" s="1"/>
  <c r="T53"/>
  <c r="W53" s="1"/>
  <c r="T52"/>
  <c r="W52" s="1"/>
  <c r="T51"/>
  <c r="W51" s="1"/>
  <c r="T50"/>
  <c r="W50" s="1"/>
  <c r="T49"/>
  <c r="T48"/>
  <c r="W48" s="1"/>
  <c r="T47"/>
  <c r="W47" s="1"/>
  <c r="T46"/>
  <c r="W46" s="1"/>
  <c r="T45"/>
  <c r="W45" s="1"/>
  <c r="T44"/>
  <c r="W44" s="1"/>
  <c r="T43"/>
  <c r="W43" s="1"/>
  <c r="T42"/>
  <c r="W42" s="1"/>
  <c r="T41"/>
  <c r="W41" s="1"/>
  <c r="T40"/>
  <c r="W40" s="1"/>
  <c r="T39"/>
  <c r="W39" s="1"/>
  <c r="K39"/>
  <c r="M39" s="1"/>
  <c r="T38"/>
  <c r="W38" s="1"/>
  <c r="K38"/>
  <c r="M38" s="1"/>
  <c r="T37"/>
  <c r="W37" s="1"/>
  <c r="K37"/>
  <c r="M37" s="1"/>
  <c r="T36"/>
  <c r="W36" s="1"/>
  <c r="K36"/>
  <c r="M36" s="1"/>
  <c r="T35"/>
  <c r="W35" s="1"/>
  <c r="K35"/>
  <c r="M35" s="1"/>
  <c r="T34"/>
  <c r="W34" s="1"/>
  <c r="K34"/>
  <c r="M34" s="1"/>
  <c r="T33"/>
  <c r="W33" s="1"/>
  <c r="K33"/>
  <c r="M33" s="1"/>
  <c r="T32"/>
  <c r="W32" s="1"/>
  <c r="K32"/>
  <c r="M32" s="1"/>
  <c r="T31"/>
  <c r="W31" s="1"/>
  <c r="K31"/>
  <c r="M31" s="1"/>
  <c r="T30"/>
  <c r="W30" s="1"/>
  <c r="K30"/>
  <c r="M30" s="1"/>
  <c r="T29"/>
  <c r="W29" s="1"/>
  <c r="K29"/>
  <c r="M29" s="1"/>
  <c r="T28"/>
  <c r="W28" s="1"/>
  <c r="K28"/>
  <c r="M28" s="1"/>
  <c r="T27"/>
  <c r="W27" s="1"/>
  <c r="K27"/>
  <c r="M27" s="1"/>
  <c r="T26"/>
  <c r="W26" s="1"/>
  <c r="K26"/>
  <c r="M26" s="1"/>
  <c r="T25"/>
  <c r="W25" s="1"/>
  <c r="K25"/>
  <c r="M25" s="1"/>
  <c r="T24"/>
  <c r="W24" s="1"/>
  <c r="K24"/>
  <c r="M24" s="1"/>
  <c r="T23"/>
  <c r="W23" s="1"/>
  <c r="K23"/>
  <c r="M23" s="1"/>
  <c r="T22"/>
  <c r="V22" s="1"/>
  <c r="K22"/>
  <c r="M22" s="1"/>
  <c r="T21"/>
  <c r="W21" s="1"/>
  <c r="K21"/>
  <c r="M21" s="1"/>
  <c r="T20"/>
  <c r="W20" s="1"/>
  <c r="K20"/>
  <c r="M20" s="1"/>
  <c r="T19"/>
  <c r="W19" s="1"/>
  <c r="K19"/>
  <c r="M19" s="1"/>
  <c r="T18"/>
  <c r="W18" s="1"/>
  <c r="K18"/>
  <c r="M18" s="1"/>
  <c r="T17"/>
  <c r="W17" s="1"/>
  <c r="R17"/>
  <c r="C18" s="1"/>
  <c r="X18" s="1"/>
  <c r="Y18" s="1"/>
  <c r="K17"/>
  <c r="M17" s="1"/>
  <c r="T16"/>
  <c r="W16" s="1"/>
  <c r="K16"/>
  <c r="M16" s="1"/>
  <c r="T15"/>
  <c r="W15" s="1"/>
  <c r="M15"/>
  <c r="K15"/>
  <c r="T14"/>
  <c r="W14" s="1"/>
  <c r="R14"/>
  <c r="C15" s="1"/>
  <c r="X15" s="1"/>
  <c r="Y15" s="1"/>
  <c r="K14"/>
  <c r="M14" s="1"/>
  <c r="T13"/>
  <c r="W13" s="1"/>
  <c r="R13"/>
  <c r="C14" s="1"/>
  <c r="X14" s="1"/>
  <c r="Y14" s="1"/>
  <c r="K13"/>
  <c r="M13" s="1"/>
  <c r="T12"/>
  <c r="W12" s="1"/>
  <c r="R12"/>
  <c r="C13" s="1"/>
  <c r="X13" s="1"/>
  <c r="Y13" s="1"/>
  <c r="K12"/>
  <c r="M12" s="1"/>
  <c r="T11"/>
  <c r="W11" s="1"/>
  <c r="R11"/>
  <c r="C12" s="1"/>
  <c r="X12" s="1"/>
  <c r="Y12" s="1"/>
  <c r="K11"/>
  <c r="M11" s="1"/>
  <c r="T10"/>
  <c r="W10" s="1"/>
  <c r="R10"/>
  <c r="C11" s="1"/>
  <c r="X11" s="1"/>
  <c r="Y11" s="1"/>
  <c r="K10"/>
  <c r="M10" s="1"/>
  <c r="T9"/>
  <c r="V9" s="1"/>
  <c r="C9"/>
  <c r="K9" s="1"/>
  <c r="M9" s="1"/>
  <c r="V108" i="31"/>
  <c r="T108"/>
  <c r="W108" s="1"/>
  <c r="R108"/>
  <c r="M108"/>
  <c r="K108"/>
  <c r="V107"/>
  <c r="T107"/>
  <c r="W107" s="1"/>
  <c r="R107"/>
  <c r="C108" s="1"/>
  <c r="X108" s="1"/>
  <c r="Y108" s="1"/>
  <c r="M107"/>
  <c r="K107"/>
  <c r="V106"/>
  <c r="T106"/>
  <c r="W106" s="1"/>
  <c r="R106"/>
  <c r="C107" s="1"/>
  <c r="X107" s="1"/>
  <c r="Y107" s="1"/>
  <c r="M106"/>
  <c r="K106"/>
  <c r="V105"/>
  <c r="T105"/>
  <c r="W105" s="1"/>
  <c r="R105"/>
  <c r="C106" s="1"/>
  <c r="X106" s="1"/>
  <c r="Y106" s="1"/>
  <c r="M105"/>
  <c r="K105"/>
  <c r="V104"/>
  <c r="T104"/>
  <c r="W104" s="1"/>
  <c r="R104"/>
  <c r="C105" s="1"/>
  <c r="X105" s="1"/>
  <c r="Y105" s="1"/>
  <c r="M104"/>
  <c r="K104"/>
  <c r="V103"/>
  <c r="T103"/>
  <c r="W103"/>
  <c r="R103"/>
  <c r="C104" s="1"/>
  <c r="X104" s="1"/>
  <c r="Y104" s="1"/>
  <c r="M103"/>
  <c r="K103"/>
  <c r="V102"/>
  <c r="T102"/>
  <c r="W102"/>
  <c r="R102"/>
  <c r="C103" s="1"/>
  <c r="X103" s="1"/>
  <c r="Y103" s="1"/>
  <c r="M102"/>
  <c r="K102"/>
  <c r="V101"/>
  <c r="T101"/>
  <c r="W101" s="1"/>
  <c r="R101"/>
  <c r="C102" s="1"/>
  <c r="X102" s="1"/>
  <c r="Y102" s="1"/>
  <c r="M101"/>
  <c r="K101"/>
  <c r="V100"/>
  <c r="T100"/>
  <c r="W100" s="1"/>
  <c r="R100"/>
  <c r="C101" s="1"/>
  <c r="X101" s="1"/>
  <c r="Y101" s="1"/>
  <c r="M100"/>
  <c r="K100"/>
  <c r="V99"/>
  <c r="T99"/>
  <c r="W99" s="1"/>
  <c r="R99"/>
  <c r="C100" s="1"/>
  <c r="X100" s="1"/>
  <c r="Y100" s="1"/>
  <c r="M99"/>
  <c r="K99"/>
  <c r="V98"/>
  <c r="T98"/>
  <c r="W98"/>
  <c r="R98"/>
  <c r="C99" s="1"/>
  <c r="X99" s="1"/>
  <c r="Y99" s="1"/>
  <c r="M98"/>
  <c r="K98"/>
  <c r="V97"/>
  <c r="T97"/>
  <c r="W97" s="1"/>
  <c r="R97"/>
  <c r="C98" s="1"/>
  <c r="X98" s="1"/>
  <c r="Y98" s="1"/>
  <c r="M97"/>
  <c r="K97"/>
  <c r="V96"/>
  <c r="T96"/>
  <c r="W96" s="1"/>
  <c r="R96"/>
  <c r="C97" s="1"/>
  <c r="X97" s="1"/>
  <c r="Y97" s="1"/>
  <c r="M96"/>
  <c r="K96"/>
  <c r="V95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V87"/>
  <c r="T87"/>
  <c r="W87"/>
  <c r="R87"/>
  <c r="C88" s="1"/>
  <c r="X88" s="1"/>
  <c r="Y88" s="1"/>
  <c r="M87"/>
  <c r="K87"/>
  <c r="V86"/>
  <c r="T86"/>
  <c r="W86"/>
  <c r="R86"/>
  <c r="C87" s="1"/>
  <c r="X87" s="1"/>
  <c r="Y87" s="1"/>
  <c r="M86"/>
  <c r="K86"/>
  <c r="V85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V82"/>
  <c r="T82"/>
  <c r="W82"/>
  <c r="R82"/>
  <c r="C83" s="1"/>
  <c r="X83" s="1"/>
  <c r="Y83" s="1"/>
  <c r="M82"/>
  <c r="K82"/>
  <c r="V81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V78"/>
  <c r="T78"/>
  <c r="W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V76"/>
  <c r="T76"/>
  <c r="W76" s="1"/>
  <c r="R76"/>
  <c r="C77" s="1"/>
  <c r="X77" s="1"/>
  <c r="Y77" s="1"/>
  <c r="M76"/>
  <c r="K76"/>
  <c r="V75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V73"/>
  <c r="T73"/>
  <c r="W73"/>
  <c r="R73"/>
  <c r="C74" s="1"/>
  <c r="X74" s="1"/>
  <c r="Y74" s="1"/>
  <c r="M73"/>
  <c r="K73"/>
  <c r="V72"/>
  <c r="T72"/>
  <c r="W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V69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V65"/>
  <c r="T65"/>
  <c r="W65" s="1"/>
  <c r="V64"/>
  <c r="T64"/>
  <c r="W64" s="1"/>
  <c r="V63"/>
  <c r="T63"/>
  <c r="V62"/>
  <c r="T62"/>
  <c r="V61"/>
  <c r="T61"/>
  <c r="V60"/>
  <c r="T60"/>
  <c r="V59"/>
  <c r="T59"/>
  <c r="V58"/>
  <c r="T58"/>
  <c r="W58" s="1"/>
  <c r="V57"/>
  <c r="T57"/>
  <c r="W57" s="1"/>
  <c r="V56"/>
  <c r="T56"/>
  <c r="V55"/>
  <c r="T55"/>
  <c r="V54"/>
  <c r="T54"/>
  <c r="V53"/>
  <c r="T53"/>
  <c r="V52"/>
  <c r="T52"/>
  <c r="V51"/>
  <c r="T51"/>
  <c r="W51" s="1"/>
  <c r="V50"/>
  <c r="T50"/>
  <c r="V49"/>
  <c r="T49"/>
  <c r="V48"/>
  <c r="T48"/>
  <c r="W48" s="1"/>
  <c r="V47"/>
  <c r="T47"/>
  <c r="W47" s="1"/>
  <c r="V46"/>
  <c r="T46"/>
  <c r="W46" s="1"/>
  <c r="V45"/>
  <c r="T45"/>
  <c r="V44"/>
  <c r="T44"/>
  <c r="V43"/>
  <c r="T43"/>
  <c r="W43" s="1"/>
  <c r="V42"/>
  <c r="T42"/>
  <c r="V41"/>
  <c r="T41"/>
  <c r="W41" s="1"/>
  <c r="V40"/>
  <c r="T40"/>
  <c r="W40" s="1"/>
  <c r="V39"/>
  <c r="T39"/>
  <c r="W39" s="1"/>
  <c r="V38"/>
  <c r="T38"/>
  <c r="W38" s="1"/>
  <c r="V37"/>
  <c r="T37"/>
  <c r="W37" s="1"/>
  <c r="V36"/>
  <c r="T36"/>
  <c r="V35"/>
  <c r="T35"/>
  <c r="V34"/>
  <c r="T34"/>
  <c r="W34" s="1"/>
  <c r="V33"/>
  <c r="T33"/>
  <c r="W33" s="1"/>
  <c r="V32"/>
  <c r="T32"/>
  <c r="W32" s="1"/>
  <c r="V31"/>
  <c r="T31"/>
  <c r="V30"/>
  <c r="T30"/>
  <c r="W30" s="1"/>
  <c r="V29"/>
  <c r="T29"/>
  <c r="W29" s="1"/>
  <c r="V28"/>
  <c r="T28"/>
  <c r="V27"/>
  <c r="T27"/>
  <c r="V26"/>
  <c r="T26"/>
  <c r="W26" s="1"/>
  <c r="V25"/>
  <c r="T25"/>
  <c r="V24"/>
  <c r="T24"/>
  <c r="W24" s="1"/>
  <c r="V23"/>
  <c r="T23"/>
  <c r="T22"/>
  <c r="T21"/>
  <c r="T20"/>
  <c r="T19"/>
  <c r="W19" s="1"/>
  <c r="T18"/>
  <c r="T17"/>
  <c r="T16"/>
  <c r="V16" s="1"/>
  <c r="T15"/>
  <c r="W15" s="1"/>
  <c r="T14"/>
  <c r="T13"/>
  <c r="W13" s="1"/>
  <c r="T12"/>
  <c r="T11"/>
  <c r="T10"/>
  <c r="T9"/>
  <c r="K9"/>
  <c r="M9" s="1"/>
  <c r="C9"/>
  <c r="R10" i="17"/>
  <c r="C11" s="1"/>
  <c r="T10"/>
  <c r="R11"/>
  <c r="C12" s="1"/>
  <c r="T11"/>
  <c r="R12"/>
  <c r="C13"/>
  <c r="T12"/>
  <c r="R13"/>
  <c r="C14" s="1"/>
  <c r="T13"/>
  <c r="R14"/>
  <c r="C15" s="1"/>
  <c r="T14"/>
  <c r="R15"/>
  <c r="C16" s="1"/>
  <c r="T15"/>
  <c r="R16"/>
  <c r="C17" s="1"/>
  <c r="T16"/>
  <c r="R17"/>
  <c r="T17"/>
  <c r="R18"/>
  <c r="T18"/>
  <c r="R19"/>
  <c r="T19"/>
  <c r="R20"/>
  <c r="C2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/>
  <c r="T28"/>
  <c r="R29"/>
  <c r="C30" s="1"/>
  <c r="T29"/>
  <c r="R30"/>
  <c r="C31" s="1"/>
  <c r="T30"/>
  <c r="R31"/>
  <c r="C32" s="1"/>
  <c r="T31"/>
  <c r="R32"/>
  <c r="C33" s="1"/>
  <c r="T32"/>
  <c r="R33"/>
  <c r="T33"/>
  <c r="R34"/>
  <c r="T34"/>
  <c r="R35"/>
  <c r="T35"/>
  <c r="R36"/>
  <c r="C37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/>
  <c r="T44"/>
  <c r="R45"/>
  <c r="C46" s="1"/>
  <c r="T45"/>
  <c r="R46"/>
  <c r="C47" s="1"/>
  <c r="T46"/>
  <c r="R47"/>
  <c r="C48" s="1"/>
  <c r="T47"/>
  <c r="R48"/>
  <c r="C49" s="1"/>
  <c r="T48"/>
  <c r="R49"/>
  <c r="T49"/>
  <c r="R50"/>
  <c r="T50"/>
  <c r="R51"/>
  <c r="T51"/>
  <c r="R52"/>
  <c r="C53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/>
  <c r="T60"/>
  <c r="R61"/>
  <c r="C62" s="1"/>
  <c r="T61"/>
  <c r="R62"/>
  <c r="C63" s="1"/>
  <c r="T62"/>
  <c r="R63"/>
  <c r="C64" s="1"/>
  <c r="T63"/>
  <c r="R64"/>
  <c r="C65" s="1"/>
  <c r="T64"/>
  <c r="R65"/>
  <c r="T65"/>
  <c r="R66"/>
  <c r="T66"/>
  <c r="R67"/>
  <c r="T67"/>
  <c r="R68"/>
  <c r="C69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/>
  <c r="T75"/>
  <c r="R76"/>
  <c r="C77" s="1"/>
  <c r="T76"/>
  <c r="R77"/>
  <c r="T77"/>
  <c r="R78"/>
  <c r="T78"/>
  <c r="R79"/>
  <c r="C80"/>
  <c r="T79"/>
  <c r="R80"/>
  <c r="C81" s="1"/>
  <c r="T80"/>
  <c r="R81"/>
  <c r="T81"/>
  <c r="R82"/>
  <c r="T82"/>
  <c r="R83"/>
  <c r="C84"/>
  <c r="T83"/>
  <c r="R84"/>
  <c r="C85" s="1"/>
  <c r="T84"/>
  <c r="R85"/>
  <c r="T85"/>
  <c r="R86"/>
  <c r="T86"/>
  <c r="R87"/>
  <c r="C88"/>
  <c r="T87"/>
  <c r="R88"/>
  <c r="C89" s="1"/>
  <c r="T88"/>
  <c r="R89"/>
  <c r="T89"/>
  <c r="R90"/>
  <c r="T90"/>
  <c r="R91"/>
  <c r="C92"/>
  <c r="T91"/>
  <c r="R92"/>
  <c r="C93" s="1"/>
  <c r="T92"/>
  <c r="R93"/>
  <c r="T93"/>
  <c r="R94"/>
  <c r="T94"/>
  <c r="R95"/>
  <c r="C96"/>
  <c r="T95"/>
  <c r="R96"/>
  <c r="C97" s="1"/>
  <c r="T96"/>
  <c r="R97"/>
  <c r="T97"/>
  <c r="R98"/>
  <c r="T98"/>
  <c r="R99"/>
  <c r="C100"/>
  <c r="T99"/>
  <c r="R100"/>
  <c r="C101" s="1"/>
  <c r="T100"/>
  <c r="R101"/>
  <c r="T101"/>
  <c r="R102"/>
  <c r="T102"/>
  <c r="R103"/>
  <c r="C104"/>
  <c r="T103"/>
  <c r="R104"/>
  <c r="C105" s="1"/>
  <c r="T104"/>
  <c r="R105"/>
  <c r="T105"/>
  <c r="R106"/>
  <c r="T106"/>
  <c r="R107"/>
  <c r="C108"/>
  <c r="P2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C107"/>
  <c r="K106"/>
  <c r="C106"/>
  <c r="K105"/>
  <c r="K104"/>
  <c r="K103"/>
  <c r="C103"/>
  <c r="K102"/>
  <c r="C102"/>
  <c r="K101"/>
  <c r="K100"/>
  <c r="K99"/>
  <c r="C99"/>
  <c r="K98"/>
  <c r="C98"/>
  <c r="K97"/>
  <c r="K96"/>
  <c r="K95"/>
  <c r="C95"/>
  <c r="K94"/>
  <c r="C94"/>
  <c r="K93"/>
  <c r="K92"/>
  <c r="K91"/>
  <c r="C91"/>
  <c r="K90"/>
  <c r="C90"/>
  <c r="K89"/>
  <c r="K88"/>
  <c r="K87"/>
  <c r="C87"/>
  <c r="K86"/>
  <c r="C86"/>
  <c r="K85"/>
  <c r="K84"/>
  <c r="K83"/>
  <c r="C83"/>
  <c r="K82"/>
  <c r="C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K63"/>
  <c r="K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K47"/>
  <c r="K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K31"/>
  <c r="K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K15"/>
  <c r="K14"/>
  <c r="K13"/>
  <c r="K12"/>
  <c r="K11"/>
  <c r="K10"/>
  <c r="K9"/>
  <c r="M9"/>
  <c r="R9" s="1"/>
  <c r="L2"/>
  <c r="V9" i="31"/>
  <c r="V17"/>
  <c r="W9"/>
  <c r="V22"/>
  <c r="G5" i="17"/>
  <c r="T9"/>
  <c r="H4" s="1"/>
  <c r="E5"/>
  <c r="W16" i="31" l="1"/>
  <c r="W17" s="1"/>
  <c r="W52"/>
  <c r="W53" s="1"/>
  <c r="W54" s="1"/>
  <c r="W55" s="1"/>
  <c r="W56" s="1"/>
  <c r="W25" i="35"/>
  <c r="W27" i="31"/>
  <c r="W28" s="1"/>
  <c r="W31"/>
  <c r="W35"/>
  <c r="W36" s="1"/>
  <c r="W44"/>
  <c r="W45" s="1"/>
  <c r="W49"/>
  <c r="W50" s="1"/>
  <c r="W59"/>
  <c r="W60" s="1"/>
  <c r="W61" s="1"/>
  <c r="W62" s="1"/>
  <c r="W63" s="1"/>
  <c r="W25"/>
  <c r="W42"/>
  <c r="W42" i="35"/>
  <c r="W49"/>
  <c r="W50" s="1"/>
  <c r="W27"/>
  <c r="W28" s="1"/>
  <c r="W31"/>
  <c r="W35"/>
  <c r="W36" s="1"/>
  <c r="W44"/>
  <c r="W45" s="1"/>
  <c r="W52"/>
  <c r="W53" s="1"/>
  <c r="W54" s="1"/>
  <c r="W55" s="1"/>
  <c r="W56" s="1"/>
  <c r="W59"/>
  <c r="W60" s="1"/>
  <c r="W61" s="1"/>
  <c r="W62" s="1"/>
  <c r="W63" s="1"/>
  <c r="V11" i="31"/>
  <c r="V12" s="1"/>
  <c r="V13" s="1"/>
  <c r="W12"/>
  <c r="W20"/>
  <c r="W21" s="1"/>
  <c r="W22" s="1"/>
  <c r="W23" s="1"/>
  <c r="V65" i="34"/>
  <c r="V64"/>
  <c r="V63"/>
  <c r="V62"/>
  <c r="V61"/>
  <c r="V60"/>
  <c r="V59"/>
  <c r="V58"/>
  <c r="V57"/>
  <c r="V56"/>
  <c r="V55"/>
  <c r="V54"/>
  <c r="V53"/>
  <c r="V52"/>
  <c r="V51"/>
  <c r="V50"/>
  <c r="W49"/>
  <c r="V49"/>
  <c r="V48"/>
  <c r="V47"/>
  <c r="V46"/>
  <c r="V45"/>
  <c r="V44"/>
  <c r="V43"/>
  <c r="V42"/>
  <c r="R39"/>
  <c r="C40" s="1"/>
  <c r="R38"/>
  <c r="C39" s="1"/>
  <c r="X39" s="1"/>
  <c r="Y39" s="1"/>
  <c r="R37"/>
  <c r="C38" s="1"/>
  <c r="X38" s="1"/>
  <c r="Y38" s="1"/>
  <c r="R36"/>
  <c r="C37" s="1"/>
  <c r="X37" s="1"/>
  <c r="Y37" s="1"/>
  <c r="R35"/>
  <c r="C36" s="1"/>
  <c r="X36" s="1"/>
  <c r="Y36" s="1"/>
  <c r="R34"/>
  <c r="C35" s="1"/>
  <c r="X35" s="1"/>
  <c r="Y35" s="1"/>
  <c r="R33"/>
  <c r="C34" s="1"/>
  <c r="X34" s="1"/>
  <c r="Y34" s="1"/>
  <c r="R32"/>
  <c r="C33" s="1"/>
  <c r="X33" s="1"/>
  <c r="Y33" s="1"/>
  <c r="R31"/>
  <c r="C32" s="1"/>
  <c r="X32" s="1"/>
  <c r="Y32" s="1"/>
  <c r="R30"/>
  <c r="C31" s="1"/>
  <c r="X31" s="1"/>
  <c r="Y31" s="1"/>
  <c r="R29"/>
  <c r="C30" s="1"/>
  <c r="X30" s="1"/>
  <c r="Y30" s="1"/>
  <c r="R28"/>
  <c r="C29" s="1"/>
  <c r="X29" s="1"/>
  <c r="Y29" s="1"/>
  <c r="R27"/>
  <c r="C28" s="1"/>
  <c r="X28" s="1"/>
  <c r="Y28" s="1"/>
  <c r="R26"/>
  <c r="C27" s="1"/>
  <c r="X27" s="1"/>
  <c r="Y27" s="1"/>
  <c r="R25"/>
  <c r="C26" s="1"/>
  <c r="X26" s="1"/>
  <c r="Y26" s="1"/>
  <c r="R24"/>
  <c r="C25" s="1"/>
  <c r="X25" s="1"/>
  <c r="Y25" s="1"/>
  <c r="R23"/>
  <c r="C24" s="1"/>
  <c r="X24" s="1"/>
  <c r="Y24" s="1"/>
  <c r="R22"/>
  <c r="C23" s="1"/>
  <c r="X23" s="1"/>
  <c r="Y23" s="1"/>
  <c r="R21"/>
  <c r="C22" s="1"/>
  <c r="X22" s="1"/>
  <c r="Y22" s="1"/>
  <c r="R20"/>
  <c r="C21" s="1"/>
  <c r="X21" s="1"/>
  <c r="Y21" s="1"/>
  <c r="R19"/>
  <c r="C20" s="1"/>
  <c r="X20" s="1"/>
  <c r="Y20" s="1"/>
  <c r="R18"/>
  <c r="C19" s="1"/>
  <c r="X19" s="1"/>
  <c r="Y19" s="1"/>
  <c r="R16"/>
  <c r="C17" s="1"/>
  <c r="X17" s="1"/>
  <c r="Y17" s="1"/>
  <c r="H4"/>
  <c r="R15"/>
  <c r="C16" s="1"/>
  <c r="X16" s="1"/>
  <c r="Y16" s="1"/>
  <c r="R9" i="31"/>
  <c r="V21"/>
  <c r="V10" i="35"/>
  <c r="V17"/>
  <c r="V18" s="1"/>
  <c r="V19" s="1"/>
  <c r="V20" s="1"/>
  <c r="V21"/>
  <c r="V11"/>
  <c r="V12" s="1"/>
  <c r="V13" s="1"/>
  <c r="V15"/>
  <c r="V14" i="34"/>
  <c r="V18"/>
  <c r="V12"/>
  <c r="V16"/>
  <c r="V20"/>
  <c r="W9" i="35"/>
  <c r="W10" s="1"/>
  <c r="W11" s="1"/>
  <c r="W12"/>
  <c r="W14"/>
  <c r="W16"/>
  <c r="W17" s="1"/>
  <c r="W18"/>
  <c r="W20"/>
  <c r="W21" s="1"/>
  <c r="W22" s="1"/>
  <c r="W23" s="1"/>
  <c r="H4"/>
  <c r="R9"/>
  <c r="W9" i="34"/>
  <c r="V10"/>
  <c r="V11"/>
  <c r="V13"/>
  <c r="V15"/>
  <c r="V17"/>
  <c r="V19"/>
  <c r="V21"/>
  <c r="W22"/>
  <c r="R9"/>
  <c r="C10" i="17"/>
  <c r="D4"/>
  <c r="C5"/>
  <c r="I5" s="1"/>
  <c r="V10" i="31"/>
  <c r="W10"/>
  <c r="W11" s="1"/>
  <c r="H4"/>
  <c r="W14"/>
  <c r="V14"/>
  <c r="V15" s="1"/>
  <c r="V18"/>
  <c r="V19" s="1"/>
  <c r="V20" s="1"/>
  <c r="W18"/>
  <c r="X40" i="34" l="1"/>
  <c r="Y40" s="1"/>
  <c r="K40"/>
  <c r="M40" s="1"/>
  <c r="R40" s="1"/>
  <c r="C41" s="1"/>
  <c r="L5" i="35"/>
  <c r="C10" i="31"/>
  <c r="K10" s="1"/>
  <c r="M10" s="1"/>
  <c r="R10" s="1"/>
  <c r="C11" s="1"/>
  <c r="L5" i="34"/>
  <c r="C10" i="35"/>
  <c r="K10" s="1"/>
  <c r="M10" s="1"/>
  <c r="R10" s="1"/>
  <c r="C11" s="1"/>
  <c r="P5"/>
  <c r="C10" i="34"/>
  <c r="P5"/>
  <c r="P4" i="17"/>
  <c r="L4"/>
  <c r="P5" i="31"/>
  <c r="L5"/>
  <c r="X41" i="34" l="1"/>
  <c r="Y41" s="1"/>
  <c r="K41"/>
  <c r="M41" s="1"/>
  <c r="R41" s="1"/>
  <c r="K11" i="31"/>
  <c r="M11" s="1"/>
  <c r="R11" s="1"/>
  <c r="K11" i="35"/>
  <c r="M11" s="1"/>
  <c r="R11" s="1"/>
  <c r="X10" i="31"/>
  <c r="X11" s="1"/>
  <c r="Y11" s="1"/>
  <c r="X10" i="35"/>
  <c r="X11" s="1"/>
  <c r="Y11" s="1"/>
  <c r="X10" i="34"/>
  <c r="C42" l="1"/>
  <c r="C12" i="31"/>
  <c r="C12" i="35"/>
  <c r="X42" i="34" l="1"/>
  <c r="Y42" s="1"/>
  <c r="K42"/>
  <c r="M42" s="1"/>
  <c r="R42" s="1"/>
  <c r="X12" i="31"/>
  <c r="Y12" s="1"/>
  <c r="K12"/>
  <c r="M12" s="1"/>
  <c r="R12" s="1"/>
  <c r="X12" i="35"/>
  <c r="Y12" s="1"/>
  <c r="K12"/>
  <c r="M12" s="1"/>
  <c r="R12" s="1"/>
  <c r="C43" i="34" l="1"/>
  <c r="C13" i="31"/>
  <c r="C13" i="35"/>
  <c r="X43" i="34" l="1"/>
  <c r="Y43" s="1"/>
  <c r="K43"/>
  <c r="M43" s="1"/>
  <c r="R43" s="1"/>
  <c r="X13" i="31"/>
  <c r="Y13" s="1"/>
  <c r="K13"/>
  <c r="M13" s="1"/>
  <c r="R13" s="1"/>
  <c r="X13" i="35"/>
  <c r="Y13" s="1"/>
  <c r="K13"/>
  <c r="M13" s="1"/>
  <c r="R13" s="1"/>
  <c r="C44" i="34" l="1"/>
  <c r="C14" i="31"/>
  <c r="C14" i="35"/>
  <c r="X44" i="34" l="1"/>
  <c r="Y44" s="1"/>
  <c r="K44"/>
  <c r="M44" s="1"/>
  <c r="R44" s="1"/>
  <c r="X14" i="31"/>
  <c r="Y14" s="1"/>
  <c r="K14"/>
  <c r="M14" s="1"/>
  <c r="R14" s="1"/>
  <c r="X14" i="35"/>
  <c r="Y14" s="1"/>
  <c r="K14"/>
  <c r="M14" s="1"/>
  <c r="R14" s="1"/>
  <c r="C45" i="34" l="1"/>
  <c r="C15" i="31"/>
  <c r="C15" i="35"/>
  <c r="X45" i="34" l="1"/>
  <c r="Y45" s="1"/>
  <c r="K45"/>
  <c r="M45" s="1"/>
  <c r="R45" s="1"/>
  <c r="X15" i="31"/>
  <c r="Y15" s="1"/>
  <c r="K15"/>
  <c r="M15" s="1"/>
  <c r="R15" s="1"/>
  <c r="X15" i="35"/>
  <c r="Y15" s="1"/>
  <c r="K15"/>
  <c r="M15" s="1"/>
  <c r="R15" s="1"/>
  <c r="C46" i="34" l="1"/>
  <c r="C16" i="31"/>
  <c r="C16" i="35"/>
  <c r="X46" i="34" l="1"/>
  <c r="Y46" s="1"/>
  <c r="K46"/>
  <c r="M46" s="1"/>
  <c r="R46" s="1"/>
  <c r="C47" s="1"/>
  <c r="X16" i="31"/>
  <c r="Y16" s="1"/>
  <c r="K16"/>
  <c r="M16" s="1"/>
  <c r="R16" s="1"/>
  <c r="C17" s="1"/>
  <c r="X16" i="35"/>
  <c r="Y16" s="1"/>
  <c r="K16"/>
  <c r="M16" s="1"/>
  <c r="R16" s="1"/>
  <c r="C17" s="1"/>
  <c r="X47" i="34" l="1"/>
  <c r="Y47" s="1"/>
  <c r="K47"/>
  <c r="M47" s="1"/>
  <c r="R47" s="1"/>
  <c r="C48" s="1"/>
  <c r="X17" i="31"/>
  <c r="Y17" s="1"/>
  <c r="K17"/>
  <c r="M17" s="1"/>
  <c r="R17" s="1"/>
  <c r="C18" s="1"/>
  <c r="X17" i="35"/>
  <c r="Y17" s="1"/>
  <c r="K17"/>
  <c r="M17" s="1"/>
  <c r="R17" s="1"/>
  <c r="C18" s="1"/>
  <c r="X48" i="34" l="1"/>
  <c r="Y48" s="1"/>
  <c r="K48"/>
  <c r="M48" s="1"/>
  <c r="R48" s="1"/>
  <c r="C49" s="1"/>
  <c r="X18" i="31"/>
  <c r="Y18" s="1"/>
  <c r="K18"/>
  <c r="M18" s="1"/>
  <c r="R18" s="1"/>
  <c r="C19" s="1"/>
  <c r="X18" i="35"/>
  <c r="Y18" s="1"/>
  <c r="K18"/>
  <c r="M18" s="1"/>
  <c r="R18" s="1"/>
  <c r="C19" s="1"/>
  <c r="K49" i="34" l="1"/>
  <c r="M49" s="1"/>
  <c r="R49" s="1"/>
  <c r="C50" s="1"/>
  <c r="X49"/>
  <c r="Y49" s="1"/>
  <c r="X19" i="31"/>
  <c r="Y19" s="1"/>
  <c r="K19"/>
  <c r="M19" s="1"/>
  <c r="R19" s="1"/>
  <c r="C20" s="1"/>
  <c r="X19" i="35"/>
  <c r="Y19" s="1"/>
  <c r="K19"/>
  <c r="M19" s="1"/>
  <c r="R19" s="1"/>
  <c r="C20" s="1"/>
  <c r="K50" i="34" l="1"/>
  <c r="M50" s="1"/>
  <c r="R50" s="1"/>
  <c r="C51" s="1"/>
  <c r="X50"/>
  <c r="Y50" s="1"/>
  <c r="X20" i="31"/>
  <c r="Y20" s="1"/>
  <c r="K20"/>
  <c r="M20" s="1"/>
  <c r="R20" s="1"/>
  <c r="C21" s="1"/>
  <c r="X20" i="35"/>
  <c r="Y20" s="1"/>
  <c r="K20"/>
  <c r="M20" s="1"/>
  <c r="R20" s="1"/>
  <c r="C21" s="1"/>
  <c r="X51" i="34" l="1"/>
  <c r="Y51" s="1"/>
  <c r="K51"/>
  <c r="M51" s="1"/>
  <c r="R51" s="1"/>
  <c r="C52" s="1"/>
  <c r="X21" i="31"/>
  <c r="Y21" s="1"/>
  <c r="K21"/>
  <c r="M21" s="1"/>
  <c r="R21" s="1"/>
  <c r="C22" s="1"/>
  <c r="X21" i="35"/>
  <c r="Y21" s="1"/>
  <c r="K21"/>
  <c r="M21" s="1"/>
  <c r="R21" s="1"/>
  <c r="C22" s="1"/>
  <c r="X52" i="34" l="1"/>
  <c r="Y52" s="1"/>
  <c r="K52"/>
  <c r="M52" s="1"/>
  <c r="R52" s="1"/>
  <c r="C53" s="1"/>
  <c r="X22" i="31"/>
  <c r="Y22" s="1"/>
  <c r="K22"/>
  <c r="M22" s="1"/>
  <c r="R22" s="1"/>
  <c r="C23" s="1"/>
  <c r="X22" i="35"/>
  <c r="Y22" s="1"/>
  <c r="K22"/>
  <c r="M22" s="1"/>
  <c r="R22" s="1"/>
  <c r="C23" s="1"/>
  <c r="X53" i="34" l="1"/>
  <c r="Y53" s="1"/>
  <c r="K53"/>
  <c r="M53" s="1"/>
  <c r="R53" s="1"/>
  <c r="C54" s="1"/>
  <c r="X23" i="31"/>
  <c r="Y23" s="1"/>
  <c r="K23"/>
  <c r="M23" s="1"/>
  <c r="R23" s="1"/>
  <c r="C24" s="1"/>
  <c r="X23" i="35"/>
  <c r="Y23" s="1"/>
  <c r="K23"/>
  <c r="M23" s="1"/>
  <c r="R23" s="1"/>
  <c r="C24" s="1"/>
  <c r="X54" i="34" l="1"/>
  <c r="Y54" s="1"/>
  <c r="K54"/>
  <c r="M54" s="1"/>
  <c r="R54" s="1"/>
  <c r="C55" s="1"/>
  <c r="X24" i="31"/>
  <c r="Y24" s="1"/>
  <c r="K24"/>
  <c r="M24" s="1"/>
  <c r="R24" s="1"/>
  <c r="C25" s="1"/>
  <c r="X24" i="35"/>
  <c r="Y24" s="1"/>
  <c r="K24"/>
  <c r="M24" s="1"/>
  <c r="R24" s="1"/>
  <c r="C25" s="1"/>
  <c r="X55" i="34" l="1"/>
  <c r="Y55" s="1"/>
  <c r="K55"/>
  <c r="M55" s="1"/>
  <c r="R55" s="1"/>
  <c r="C56" s="1"/>
  <c r="X25" i="31"/>
  <c r="Y25" s="1"/>
  <c r="K25"/>
  <c r="M25" s="1"/>
  <c r="R25" s="1"/>
  <c r="C26" s="1"/>
  <c r="X25" i="35"/>
  <c r="Y25" s="1"/>
  <c r="K25"/>
  <c r="M25" s="1"/>
  <c r="R25" s="1"/>
  <c r="C26" s="1"/>
  <c r="X56" i="34" l="1"/>
  <c r="Y56" s="1"/>
  <c r="K56"/>
  <c r="M56" s="1"/>
  <c r="R56" s="1"/>
  <c r="C57" s="1"/>
  <c r="X26" i="31"/>
  <c r="Y26" s="1"/>
  <c r="K26"/>
  <c r="M26" s="1"/>
  <c r="R26" s="1"/>
  <c r="C27" s="1"/>
  <c r="X26" i="35"/>
  <c r="Y26" s="1"/>
  <c r="K26"/>
  <c r="M26" s="1"/>
  <c r="R26" s="1"/>
  <c r="C27" s="1"/>
  <c r="X57" i="34" l="1"/>
  <c r="Y57" s="1"/>
  <c r="K57"/>
  <c r="M57" s="1"/>
  <c r="R57" s="1"/>
  <c r="C58" s="1"/>
  <c r="X27" i="31"/>
  <c r="Y27" s="1"/>
  <c r="K27"/>
  <c r="M27" s="1"/>
  <c r="R27" s="1"/>
  <c r="C28" s="1"/>
  <c r="X27" i="35"/>
  <c r="Y27" s="1"/>
  <c r="K27"/>
  <c r="M27" s="1"/>
  <c r="R27" s="1"/>
  <c r="C28" s="1"/>
  <c r="X58" i="34" l="1"/>
  <c r="Y58" s="1"/>
  <c r="K58"/>
  <c r="M58" s="1"/>
  <c r="R58" s="1"/>
  <c r="C59" s="1"/>
  <c r="X28" i="31"/>
  <c r="Y28" s="1"/>
  <c r="K28"/>
  <c r="M28" s="1"/>
  <c r="R28" s="1"/>
  <c r="C29" s="1"/>
  <c r="X28" i="35"/>
  <c r="Y28" s="1"/>
  <c r="K28"/>
  <c r="M28" s="1"/>
  <c r="R28" s="1"/>
  <c r="C29" s="1"/>
  <c r="X59" i="34" l="1"/>
  <c r="Y59" s="1"/>
  <c r="K59"/>
  <c r="M59" s="1"/>
  <c r="R59" s="1"/>
  <c r="C60" s="1"/>
  <c r="X29" i="31"/>
  <c r="Y29" s="1"/>
  <c r="K29"/>
  <c r="M29" s="1"/>
  <c r="R29" s="1"/>
  <c r="C30" s="1"/>
  <c r="X29" i="35"/>
  <c r="Y29" s="1"/>
  <c r="K29"/>
  <c r="M29" s="1"/>
  <c r="R29" s="1"/>
  <c r="C30" s="1"/>
  <c r="X60" i="34" l="1"/>
  <c r="Y60" s="1"/>
  <c r="K60"/>
  <c r="M60" s="1"/>
  <c r="R60" s="1"/>
  <c r="C61" s="1"/>
  <c r="X30" i="31"/>
  <c r="Y30" s="1"/>
  <c r="K30"/>
  <c r="M30" s="1"/>
  <c r="R30" s="1"/>
  <c r="C31" s="1"/>
  <c r="X30" i="35"/>
  <c r="Y30" s="1"/>
  <c r="K30"/>
  <c r="M30" s="1"/>
  <c r="R30" s="1"/>
  <c r="C31" s="1"/>
  <c r="X61" i="34" l="1"/>
  <c r="Y61" s="1"/>
  <c r="K61"/>
  <c r="M61" s="1"/>
  <c r="R61" s="1"/>
  <c r="C62" s="1"/>
  <c r="X31" i="31"/>
  <c r="Y31" s="1"/>
  <c r="K31"/>
  <c r="M31" s="1"/>
  <c r="R31" s="1"/>
  <c r="C32" s="1"/>
  <c r="X31" i="35"/>
  <c r="Y31" s="1"/>
  <c r="K31"/>
  <c r="M31" s="1"/>
  <c r="R31" s="1"/>
  <c r="C32" s="1"/>
  <c r="X62" i="34" l="1"/>
  <c r="Y62" s="1"/>
  <c r="K62"/>
  <c r="M62" s="1"/>
  <c r="R62" s="1"/>
  <c r="C63" s="1"/>
  <c r="X32" i="31"/>
  <c r="Y32" s="1"/>
  <c r="K32"/>
  <c r="M32" s="1"/>
  <c r="R32" s="1"/>
  <c r="C33" s="1"/>
  <c r="X32" i="35"/>
  <c r="Y32" s="1"/>
  <c r="K32"/>
  <c r="M32" s="1"/>
  <c r="R32" s="1"/>
  <c r="C33" s="1"/>
  <c r="X63" i="34" l="1"/>
  <c r="Y63" s="1"/>
  <c r="K63"/>
  <c r="M63" s="1"/>
  <c r="R63" s="1"/>
  <c r="C64" s="1"/>
  <c r="X33" i="31"/>
  <c r="Y33" s="1"/>
  <c r="K33"/>
  <c r="M33" s="1"/>
  <c r="R33" s="1"/>
  <c r="C34" s="1"/>
  <c r="X33" i="35"/>
  <c r="Y33" s="1"/>
  <c r="K33"/>
  <c r="M33" s="1"/>
  <c r="R33" s="1"/>
  <c r="C34" s="1"/>
  <c r="X64" i="34" l="1"/>
  <c r="Y64" s="1"/>
  <c r="K64"/>
  <c r="M64" s="1"/>
  <c r="R64" s="1"/>
  <c r="C65" s="1"/>
  <c r="X34" i="31"/>
  <c r="Y34" s="1"/>
  <c r="K34"/>
  <c r="M34" s="1"/>
  <c r="R34" s="1"/>
  <c r="C35" s="1"/>
  <c r="X34" i="35"/>
  <c r="Y34" s="1"/>
  <c r="K34"/>
  <c r="M34" s="1"/>
  <c r="R34" s="1"/>
  <c r="C35" s="1"/>
  <c r="X65" i="34" l="1"/>
  <c r="Y65" s="1"/>
  <c r="K65"/>
  <c r="M65" s="1"/>
  <c r="R65" s="1"/>
  <c r="X35" i="31"/>
  <c r="Y35" s="1"/>
  <c r="K35"/>
  <c r="M35" s="1"/>
  <c r="R35" s="1"/>
  <c r="C36" s="1"/>
  <c r="X35" i="35"/>
  <c r="Y35" s="1"/>
  <c r="K35"/>
  <c r="M35" s="1"/>
  <c r="R35" s="1"/>
  <c r="C36" s="1"/>
  <c r="C66" i="34" l="1"/>
  <c r="C5"/>
  <c r="E5"/>
  <c r="G5"/>
  <c r="D4"/>
  <c r="P2" s="1"/>
  <c r="X36" i="31"/>
  <c r="Y36" s="1"/>
  <c r="K36"/>
  <c r="M36" s="1"/>
  <c r="R36" s="1"/>
  <c r="C37" s="1"/>
  <c r="X36" i="35"/>
  <c r="Y36" s="1"/>
  <c r="K36"/>
  <c r="M36" s="1"/>
  <c r="R36" s="1"/>
  <c r="C37" s="1"/>
  <c r="X66" i="34" l="1"/>
  <c r="Y66" s="1"/>
  <c r="P4" s="1"/>
  <c r="L4"/>
  <c r="I5"/>
  <c r="X37" i="31"/>
  <c r="Y37" s="1"/>
  <c r="K37"/>
  <c r="M37" s="1"/>
  <c r="R37" s="1"/>
  <c r="C38" s="1"/>
  <c r="X37" i="35"/>
  <c r="Y37" s="1"/>
  <c r="K37"/>
  <c r="M37" s="1"/>
  <c r="R37" s="1"/>
  <c r="C38" s="1"/>
  <c r="X38" i="31" l="1"/>
  <c r="Y38" s="1"/>
  <c r="K38"/>
  <c r="M38" s="1"/>
  <c r="R38" s="1"/>
  <c r="C39" s="1"/>
  <c r="X38" i="35"/>
  <c r="Y38" s="1"/>
  <c r="K38"/>
  <c r="M38" s="1"/>
  <c r="R38" s="1"/>
  <c r="C39" s="1"/>
  <c r="X39" i="31" l="1"/>
  <c r="Y39" s="1"/>
  <c r="K39"/>
  <c r="M39" s="1"/>
  <c r="R39" s="1"/>
  <c r="C40" s="1"/>
  <c r="X39" i="35"/>
  <c r="Y39" s="1"/>
  <c r="K39"/>
  <c r="M39" s="1"/>
  <c r="R39" s="1"/>
  <c r="C40" s="1"/>
  <c r="X40" i="31" l="1"/>
  <c r="Y40" s="1"/>
  <c r="K40"/>
  <c r="M40" s="1"/>
  <c r="R40" s="1"/>
  <c r="C41" s="1"/>
  <c r="X40" i="35"/>
  <c r="Y40" s="1"/>
  <c r="K40"/>
  <c r="M40" s="1"/>
  <c r="R40" s="1"/>
  <c r="C41" s="1"/>
  <c r="X41" i="31" l="1"/>
  <c r="Y41" s="1"/>
  <c r="K41"/>
  <c r="M41" s="1"/>
  <c r="R41" s="1"/>
  <c r="C42" s="1"/>
  <c r="X41" i="35"/>
  <c r="Y41" s="1"/>
  <c r="K41"/>
  <c r="M41" s="1"/>
  <c r="R41" s="1"/>
  <c r="C42" s="1"/>
  <c r="X42" i="31" l="1"/>
  <c r="Y42" s="1"/>
  <c r="K42"/>
  <c r="M42" s="1"/>
  <c r="R42" s="1"/>
  <c r="C43" s="1"/>
  <c r="X42" i="35"/>
  <c r="Y42" s="1"/>
  <c r="K42"/>
  <c r="M42" s="1"/>
  <c r="R42" s="1"/>
  <c r="C43" s="1"/>
  <c r="X43" i="31" l="1"/>
  <c r="Y43" s="1"/>
  <c r="K43"/>
  <c r="M43" s="1"/>
  <c r="R43" s="1"/>
  <c r="C44" s="1"/>
  <c r="X43" i="35"/>
  <c r="Y43" s="1"/>
  <c r="K43"/>
  <c r="M43" s="1"/>
  <c r="R43" s="1"/>
  <c r="C44" s="1"/>
  <c r="X44" i="31" l="1"/>
  <c r="Y44" s="1"/>
  <c r="K44"/>
  <c r="M44" s="1"/>
  <c r="R44" s="1"/>
  <c r="C45" s="1"/>
  <c r="X44" i="35"/>
  <c r="Y44" s="1"/>
  <c r="K44"/>
  <c r="M44" s="1"/>
  <c r="R44" s="1"/>
  <c r="C45" s="1"/>
  <c r="X45" i="31" l="1"/>
  <c r="Y45" s="1"/>
  <c r="K45"/>
  <c r="M45" s="1"/>
  <c r="R45" s="1"/>
  <c r="C46" s="1"/>
  <c r="X45" i="35"/>
  <c r="Y45" s="1"/>
  <c r="K45"/>
  <c r="M45" s="1"/>
  <c r="R45" s="1"/>
  <c r="C46" s="1"/>
  <c r="X46" i="31" l="1"/>
  <c r="Y46" s="1"/>
  <c r="K46"/>
  <c r="M46" s="1"/>
  <c r="R46" s="1"/>
  <c r="C47" s="1"/>
  <c r="X46" i="35"/>
  <c r="Y46" s="1"/>
  <c r="K46"/>
  <c r="M46" s="1"/>
  <c r="R46" s="1"/>
  <c r="C47" s="1"/>
  <c r="X47" i="31" l="1"/>
  <c r="Y47" s="1"/>
  <c r="K47"/>
  <c r="M47" s="1"/>
  <c r="R47" s="1"/>
  <c r="C48" s="1"/>
  <c r="X47" i="35"/>
  <c r="Y47" s="1"/>
  <c r="K47"/>
  <c r="M47" s="1"/>
  <c r="R47" s="1"/>
  <c r="C48" s="1"/>
  <c r="X48" i="31" l="1"/>
  <c r="Y48" s="1"/>
  <c r="K48"/>
  <c r="M48" s="1"/>
  <c r="R48" s="1"/>
  <c r="C49" s="1"/>
  <c r="X48" i="35"/>
  <c r="Y48" s="1"/>
  <c r="K48"/>
  <c r="M48" s="1"/>
  <c r="R48" s="1"/>
  <c r="C49" s="1"/>
  <c r="X49" i="31" l="1"/>
  <c r="Y49" s="1"/>
  <c r="K49"/>
  <c r="M49" s="1"/>
  <c r="R49" s="1"/>
  <c r="C50" s="1"/>
  <c r="X49" i="35"/>
  <c r="Y49" s="1"/>
  <c r="K49"/>
  <c r="M49" s="1"/>
  <c r="R49" s="1"/>
  <c r="C50" s="1"/>
  <c r="X50" i="31" l="1"/>
  <c r="Y50" s="1"/>
  <c r="K50"/>
  <c r="M50" s="1"/>
  <c r="R50" s="1"/>
  <c r="C51" s="1"/>
  <c r="X50" i="35"/>
  <c r="Y50" s="1"/>
  <c r="K50"/>
  <c r="M50" s="1"/>
  <c r="R50" s="1"/>
  <c r="C51" s="1"/>
  <c r="X51" i="31" l="1"/>
  <c r="Y51" s="1"/>
  <c r="K51"/>
  <c r="M51" s="1"/>
  <c r="R51" s="1"/>
  <c r="C52" s="1"/>
  <c r="X51" i="35"/>
  <c r="Y51" s="1"/>
  <c r="K51"/>
  <c r="M51" s="1"/>
  <c r="R51" s="1"/>
  <c r="C52" s="1"/>
  <c r="X52" i="31" l="1"/>
  <c r="Y52" s="1"/>
  <c r="K52"/>
  <c r="M52" s="1"/>
  <c r="R52" s="1"/>
  <c r="C53" s="1"/>
  <c r="X52" i="35"/>
  <c r="Y52" s="1"/>
  <c r="K52"/>
  <c r="M52" s="1"/>
  <c r="R52" s="1"/>
  <c r="C53" s="1"/>
  <c r="X53" i="31" l="1"/>
  <c r="Y53" s="1"/>
  <c r="K53"/>
  <c r="M53" s="1"/>
  <c r="R53" s="1"/>
  <c r="C54" s="1"/>
  <c r="X53" i="35"/>
  <c r="Y53" s="1"/>
  <c r="K53"/>
  <c r="M53" s="1"/>
  <c r="R53" s="1"/>
  <c r="C54" s="1"/>
  <c r="X54" i="31" l="1"/>
  <c r="Y54" s="1"/>
  <c r="K54"/>
  <c r="M54" s="1"/>
  <c r="R54" s="1"/>
  <c r="C55" s="1"/>
  <c r="X54" i="35"/>
  <c r="Y54" s="1"/>
  <c r="K54"/>
  <c r="M54" s="1"/>
  <c r="R54" s="1"/>
  <c r="C55" s="1"/>
  <c r="X55" i="31" l="1"/>
  <c r="Y55" s="1"/>
  <c r="K55"/>
  <c r="M55" s="1"/>
  <c r="R55" s="1"/>
  <c r="C56" s="1"/>
  <c r="X55" i="35"/>
  <c r="Y55" s="1"/>
  <c r="K55"/>
  <c r="M55" s="1"/>
  <c r="R55" s="1"/>
  <c r="C56" s="1"/>
  <c r="X56" i="31" l="1"/>
  <c r="Y56" s="1"/>
  <c r="K56"/>
  <c r="M56" s="1"/>
  <c r="R56" s="1"/>
  <c r="C57" s="1"/>
  <c r="X56" i="35"/>
  <c r="Y56" s="1"/>
  <c r="K56"/>
  <c r="M56" s="1"/>
  <c r="R56" s="1"/>
  <c r="C57" s="1"/>
  <c r="X57" i="31" l="1"/>
  <c r="Y57" s="1"/>
  <c r="K57"/>
  <c r="M57" s="1"/>
  <c r="R57" s="1"/>
  <c r="C58" s="1"/>
  <c r="X57" i="35"/>
  <c r="Y57" s="1"/>
  <c r="K57"/>
  <c r="M57" s="1"/>
  <c r="R57" s="1"/>
  <c r="C58" s="1"/>
  <c r="X58" i="31" l="1"/>
  <c r="Y58" s="1"/>
  <c r="K58"/>
  <c r="M58" s="1"/>
  <c r="R58" s="1"/>
  <c r="C59" s="1"/>
  <c r="X58" i="35"/>
  <c r="Y58" s="1"/>
  <c r="K58"/>
  <c r="M58" s="1"/>
  <c r="R58" s="1"/>
  <c r="C59" s="1"/>
  <c r="X59" i="31" l="1"/>
  <c r="Y59" s="1"/>
  <c r="K59"/>
  <c r="M59" s="1"/>
  <c r="R59" s="1"/>
  <c r="C60" s="1"/>
  <c r="X59" i="35"/>
  <c r="Y59" s="1"/>
  <c r="K59"/>
  <c r="M59" s="1"/>
  <c r="R59" s="1"/>
  <c r="C60" s="1"/>
  <c r="X60" i="31" l="1"/>
  <c r="Y60" s="1"/>
  <c r="K60"/>
  <c r="M60" s="1"/>
  <c r="R60" s="1"/>
  <c r="C61" s="1"/>
  <c r="X60" i="35"/>
  <c r="Y60" s="1"/>
  <c r="K60"/>
  <c r="M60" s="1"/>
  <c r="R60" s="1"/>
  <c r="C61" s="1"/>
  <c r="X61" i="31" l="1"/>
  <c r="Y61" s="1"/>
  <c r="K61"/>
  <c r="M61" s="1"/>
  <c r="R61" s="1"/>
  <c r="C62" s="1"/>
  <c r="X61" i="35"/>
  <c r="Y61" s="1"/>
  <c r="K61"/>
  <c r="M61" s="1"/>
  <c r="R61" s="1"/>
  <c r="C62" s="1"/>
  <c r="X62" i="31" l="1"/>
  <c r="Y62" s="1"/>
  <c r="K62"/>
  <c r="M62" s="1"/>
  <c r="R62" s="1"/>
  <c r="C63" s="1"/>
  <c r="X62" i="35"/>
  <c r="Y62" s="1"/>
  <c r="K62"/>
  <c r="M62" s="1"/>
  <c r="R62" s="1"/>
  <c r="C63" s="1"/>
  <c r="X63" i="31" l="1"/>
  <c r="Y63" s="1"/>
  <c r="K63"/>
  <c r="M63" s="1"/>
  <c r="R63" s="1"/>
  <c r="C64" s="1"/>
  <c r="X63" i="35"/>
  <c r="Y63" s="1"/>
  <c r="K63"/>
  <c r="M63" s="1"/>
  <c r="R63" s="1"/>
  <c r="C64" s="1"/>
  <c r="X64" i="31" l="1"/>
  <c r="Y64" s="1"/>
  <c r="K64"/>
  <c r="M64" s="1"/>
  <c r="R64" s="1"/>
  <c r="C65" s="1"/>
  <c r="X64" i="35"/>
  <c r="Y64" s="1"/>
  <c r="K64"/>
  <c r="M64" s="1"/>
  <c r="R64" s="1"/>
  <c r="C65" s="1"/>
  <c r="X65" i="31" l="1"/>
  <c r="Y65" s="1"/>
  <c r="K65"/>
  <c r="M65" s="1"/>
  <c r="R65" s="1"/>
  <c r="X65" i="35"/>
  <c r="Y65" s="1"/>
  <c r="K65"/>
  <c r="M65" s="1"/>
  <c r="R65" s="1"/>
  <c r="C66" i="31" l="1"/>
  <c r="E5"/>
  <c r="G5"/>
  <c r="D4"/>
  <c r="P2" s="1"/>
  <c r="C5"/>
  <c r="C66" i="35"/>
  <c r="G5"/>
  <c r="E5"/>
  <c r="D4"/>
  <c r="P2" s="1"/>
  <c r="C5"/>
  <c r="I5" i="31" l="1"/>
  <c r="I5" i="35"/>
  <c r="X66" i="31"/>
  <c r="Y66" s="1"/>
  <c r="P4" s="1"/>
  <c r="L4"/>
  <c r="X66" i="35"/>
  <c r="Y66" s="1"/>
  <c r="P4" s="1"/>
  <c r="L4"/>
</calcChain>
</file>

<file path=xl/sharedStrings.xml><?xml version="1.0" encoding="utf-8"?>
<sst xmlns="http://schemas.openxmlformats.org/spreadsheetml/2006/main" count="460" uniqueCount="72">
  <si>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</si>
  <si>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</si>
  <si>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</si>
  <si>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</si>
  <si>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</si>
  <si>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</si>
  <si>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</si>
  <si>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</si>
  <si>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</si>
  <si>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</si>
  <si>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</si>
  <si>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</si>
  <si>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</si>
  <si>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</si>
  <si>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</si>
  <si>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</si>
  <si>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</si>
  <si>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</si>
  <si>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</si>
  <si>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</si>
  <si>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</si>
  <si>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</si>
  <si>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</si>
  <si>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</si>
  <si>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</si>
  <si>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</si>
  <si>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</si>
  <si>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</si>
  <si>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</si>
  <si>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</si>
  <si>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</si>
  <si>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</si>
  <si>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</si>
  <si>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</si>
  <si>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</si>
  <si>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</si>
  <si>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</si>
  <si>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</si>
  <si>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</si>
  <si>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</si>
  <si>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</si>
  <si>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</si>
  <si>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</si>
  <si>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</si>
  <si>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</si>
  <si>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</si>
  <si>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</si>
  <si>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</si>
  <si>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</si>
  <si>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</si>
  <si>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</si>
  <si>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</si>
  <si>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</si>
  <si>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</si>
  <si>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</si>
  <si>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</si>
  <si>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</si>
  <si>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</si>
  <si>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</si>
  <si>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</si>
  <si>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</si>
  <si>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GBP/JPN</t>
    <phoneticPr fontId="2"/>
  </si>
  <si>
    <t>GBPJPY</t>
    <phoneticPr fontId="2"/>
  </si>
  <si>
    <t>H1</t>
    <phoneticPr fontId="3"/>
  </si>
  <si>
    <t>売</t>
    <phoneticPr fontId="2"/>
  </si>
  <si>
    <t>買</t>
    <phoneticPr fontId="2"/>
  </si>
  <si>
    <t>FIB -127到達</t>
    <phoneticPr fontId="3"/>
  </si>
  <si>
    <t>FIB -150到達</t>
    <phoneticPr fontId="3"/>
  </si>
  <si>
    <t>FIB -200到達</t>
    <phoneticPr fontId="3"/>
  </si>
  <si>
    <t>３つの決済パターンを比較すると、勝率47.4/45.6/38.2 最大ドローダウン23.5/24.6/27.8　連勝　連敗5　5/3　6/3　8　H１ではトータルで勝率利益率共に低くなる傾向あり。利益を伸ばすのであれば、-150、-200。但しドローダウンと連敗にも耐える必要あり。</t>
    <rPh sb="3" eb="5">
      <t>ケッサイ</t>
    </rPh>
    <rPh sb="10" eb="12">
      <t>ヒカク</t>
    </rPh>
    <rPh sb="16" eb="18">
      <t>ショウリツ</t>
    </rPh>
    <rPh sb="33" eb="35">
      <t>サイダイ</t>
    </rPh>
    <rPh sb="56" eb="58">
      <t>レンショウ</t>
    </rPh>
    <rPh sb="59" eb="61">
      <t>レンパイ</t>
    </rPh>
    <rPh sb="98" eb="100">
      <t>リエキ</t>
    </rPh>
    <rPh sb="101" eb="102">
      <t>ノ</t>
    </rPh>
    <rPh sb="120" eb="121">
      <t>タダ</t>
    </rPh>
    <rPh sb="129" eb="131">
      <t>レンパイ</t>
    </rPh>
    <rPh sb="133" eb="134">
      <t>タ</t>
    </rPh>
    <rPh sb="136" eb="138">
      <t>ヒツヨウ</t>
    </rPh>
    <phoneticPr fontId="2"/>
  </si>
  <si>
    <t>ポジションサイジングをきちんとやれば、どれもトータルプラスになっていることに喜びを感じます。今回まだ１年分のみ検証ですが、勝率利益率のバランスも重要ではと感じてます。更に複数年検証してバランスの良いパターンを見つけたいと思います。</t>
    <rPh sb="38" eb="39">
      <t>ヨロコ</t>
    </rPh>
    <rPh sb="41" eb="42">
      <t>カン</t>
    </rPh>
    <rPh sb="46" eb="48">
      <t>コンカイ</t>
    </rPh>
    <rPh sb="51" eb="52">
      <t>ネン</t>
    </rPh>
    <rPh sb="52" eb="53">
      <t>ブン</t>
    </rPh>
    <rPh sb="55" eb="57">
      <t>ケンショウ</t>
    </rPh>
    <rPh sb="61" eb="63">
      <t>ショウリツ</t>
    </rPh>
    <rPh sb="63" eb="65">
      <t>リエキ</t>
    </rPh>
    <rPh sb="65" eb="66">
      <t>リツ</t>
    </rPh>
    <rPh sb="72" eb="74">
      <t>ジュウヨウ</t>
    </rPh>
    <rPh sb="77" eb="78">
      <t>カン</t>
    </rPh>
    <rPh sb="83" eb="84">
      <t>サラ</t>
    </rPh>
    <rPh sb="85" eb="87">
      <t>フクスウ</t>
    </rPh>
    <rPh sb="87" eb="88">
      <t>ネン</t>
    </rPh>
    <rPh sb="88" eb="90">
      <t>ケンショウ</t>
    </rPh>
    <rPh sb="97" eb="98">
      <t>ヨ</t>
    </rPh>
    <rPh sb="104" eb="105">
      <t>ミ</t>
    </rPh>
    <rPh sb="110" eb="111">
      <t>オモ</t>
    </rPh>
    <phoneticPr fontId="2"/>
  </si>
  <si>
    <t>続きも検証しつつ、EB検証に進もうと思います。</t>
    <rPh sb="0" eb="1">
      <t>ツヅ</t>
    </rPh>
    <rPh sb="3" eb="5">
      <t>ケンショウ</t>
    </rPh>
    <rPh sb="11" eb="13">
      <t>ケンショウ</t>
    </rPh>
    <rPh sb="14" eb="15">
      <t>スス</t>
    </rPh>
    <rPh sb="18" eb="19">
      <t>オモ</t>
    </rPh>
    <phoneticPr fontId="2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</si>
</sst>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4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342900</xdr:colOff>
      <xdr:row>47</xdr:row>
      <xdr:rowOff>66675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22</xdr:col>
      <xdr:colOff>342900</xdr:colOff>
      <xdr:row>96</xdr:row>
      <xdr:rowOff>66675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8677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22</xdr:col>
      <xdr:colOff>342900</xdr:colOff>
      <xdr:row>145</xdr:row>
      <xdr:rowOff>66675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7355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22</xdr:col>
      <xdr:colOff>342900</xdr:colOff>
      <xdr:row>194</xdr:row>
      <xdr:rowOff>66675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66033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22</xdr:col>
      <xdr:colOff>342900</xdr:colOff>
      <xdr:row>243</xdr:row>
      <xdr:rowOff>66675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54711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22</xdr:col>
      <xdr:colOff>342900</xdr:colOff>
      <xdr:row>292</xdr:row>
      <xdr:rowOff>66675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43388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22</xdr:col>
      <xdr:colOff>342900</xdr:colOff>
      <xdr:row>341</xdr:row>
      <xdr:rowOff>66675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32066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22</xdr:col>
      <xdr:colOff>342900</xdr:colOff>
      <xdr:row>390</xdr:row>
      <xdr:rowOff>66675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0744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22</xdr:col>
      <xdr:colOff>342900</xdr:colOff>
      <xdr:row>439</xdr:row>
      <xdr:rowOff>66675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09422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22</xdr:col>
      <xdr:colOff>342900</xdr:colOff>
      <xdr:row>488</xdr:row>
      <xdr:rowOff>66675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798099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22</xdr:col>
      <xdr:colOff>342900</xdr:colOff>
      <xdr:row>537</xdr:row>
      <xdr:rowOff>66675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86777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22</xdr:col>
      <xdr:colOff>342900</xdr:colOff>
      <xdr:row>586</xdr:row>
      <xdr:rowOff>66675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975455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22</xdr:col>
      <xdr:colOff>342900</xdr:colOff>
      <xdr:row>635</xdr:row>
      <xdr:rowOff>66675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064133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22</xdr:col>
      <xdr:colOff>342900</xdr:colOff>
      <xdr:row>684</xdr:row>
      <xdr:rowOff>66675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152810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22</xdr:col>
      <xdr:colOff>342900</xdr:colOff>
      <xdr:row>733</xdr:row>
      <xdr:rowOff>66675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241488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735</xdr:row>
      <xdr:rowOff>0</xdr:rowOff>
    </xdr:from>
    <xdr:to>
      <xdr:col>22</xdr:col>
      <xdr:colOff>342900</xdr:colOff>
      <xdr:row>782</xdr:row>
      <xdr:rowOff>66675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330166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22</xdr:col>
      <xdr:colOff>342900</xdr:colOff>
      <xdr:row>831</xdr:row>
      <xdr:rowOff>66675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418844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22</xdr:col>
      <xdr:colOff>342900</xdr:colOff>
      <xdr:row>880</xdr:row>
      <xdr:rowOff>66675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507521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22</xdr:col>
      <xdr:colOff>342900</xdr:colOff>
      <xdr:row>929</xdr:row>
      <xdr:rowOff>66675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596199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22</xdr:col>
      <xdr:colOff>342900</xdr:colOff>
      <xdr:row>978</xdr:row>
      <xdr:rowOff>66675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684877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22</xdr:col>
      <xdr:colOff>342900</xdr:colOff>
      <xdr:row>1027</xdr:row>
      <xdr:rowOff>66675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773555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22</xdr:col>
      <xdr:colOff>342900</xdr:colOff>
      <xdr:row>1076</xdr:row>
      <xdr:rowOff>66675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862232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1078</xdr:row>
      <xdr:rowOff>0</xdr:rowOff>
    </xdr:from>
    <xdr:to>
      <xdr:col>22</xdr:col>
      <xdr:colOff>342900</xdr:colOff>
      <xdr:row>1125</xdr:row>
      <xdr:rowOff>66675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950910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22</xdr:col>
      <xdr:colOff>342900</xdr:colOff>
      <xdr:row>1174</xdr:row>
      <xdr:rowOff>66675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039588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22</xdr:col>
      <xdr:colOff>342900</xdr:colOff>
      <xdr:row>1223</xdr:row>
      <xdr:rowOff>66675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128266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1225</xdr:row>
      <xdr:rowOff>0</xdr:rowOff>
    </xdr:from>
    <xdr:to>
      <xdr:col>22</xdr:col>
      <xdr:colOff>342900</xdr:colOff>
      <xdr:row>1272</xdr:row>
      <xdr:rowOff>66675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216943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1274</xdr:row>
      <xdr:rowOff>0</xdr:rowOff>
    </xdr:from>
    <xdr:to>
      <xdr:col>22</xdr:col>
      <xdr:colOff>342900</xdr:colOff>
      <xdr:row>1321</xdr:row>
      <xdr:rowOff>66675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305621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22</xdr:col>
      <xdr:colOff>342900</xdr:colOff>
      <xdr:row>1370</xdr:row>
      <xdr:rowOff>66675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394299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22</xdr:col>
      <xdr:colOff>342900</xdr:colOff>
      <xdr:row>1419</xdr:row>
      <xdr:rowOff>66675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482977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22</xdr:col>
      <xdr:colOff>342900</xdr:colOff>
      <xdr:row>1468</xdr:row>
      <xdr:rowOff>66675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571654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22</xdr:col>
      <xdr:colOff>342900</xdr:colOff>
      <xdr:row>1517</xdr:row>
      <xdr:rowOff>66675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660332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22</xdr:col>
      <xdr:colOff>342900</xdr:colOff>
      <xdr:row>1566</xdr:row>
      <xdr:rowOff>66675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749010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1568</xdr:row>
      <xdr:rowOff>0</xdr:rowOff>
    </xdr:from>
    <xdr:to>
      <xdr:col>22</xdr:col>
      <xdr:colOff>342900</xdr:colOff>
      <xdr:row>1615</xdr:row>
      <xdr:rowOff>66675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837688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1617</xdr:row>
      <xdr:rowOff>0</xdr:rowOff>
    </xdr:from>
    <xdr:to>
      <xdr:col>22</xdr:col>
      <xdr:colOff>342900</xdr:colOff>
      <xdr:row>1664</xdr:row>
      <xdr:rowOff>66675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926365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1666</xdr:row>
      <xdr:rowOff>0</xdr:rowOff>
    </xdr:from>
    <xdr:to>
      <xdr:col>22</xdr:col>
      <xdr:colOff>342900</xdr:colOff>
      <xdr:row>1713</xdr:row>
      <xdr:rowOff>66675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015043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1715</xdr:row>
      <xdr:rowOff>0</xdr:rowOff>
    </xdr:from>
    <xdr:to>
      <xdr:col>22</xdr:col>
      <xdr:colOff>342900</xdr:colOff>
      <xdr:row>1762</xdr:row>
      <xdr:rowOff>66675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103721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1764</xdr:row>
      <xdr:rowOff>0</xdr:rowOff>
    </xdr:from>
    <xdr:to>
      <xdr:col>22</xdr:col>
      <xdr:colOff>342900</xdr:colOff>
      <xdr:row>1811</xdr:row>
      <xdr:rowOff>66675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192399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1813</xdr:row>
      <xdr:rowOff>0</xdr:rowOff>
    </xdr:from>
    <xdr:to>
      <xdr:col>22</xdr:col>
      <xdr:colOff>342900</xdr:colOff>
      <xdr:row>1860</xdr:row>
      <xdr:rowOff>66675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281076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1862</xdr:row>
      <xdr:rowOff>0</xdr:rowOff>
    </xdr:from>
    <xdr:to>
      <xdr:col>22</xdr:col>
      <xdr:colOff>342900</xdr:colOff>
      <xdr:row>1909</xdr:row>
      <xdr:rowOff>66675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369754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1911</xdr:row>
      <xdr:rowOff>0</xdr:rowOff>
    </xdr:from>
    <xdr:to>
      <xdr:col>22</xdr:col>
      <xdr:colOff>342900</xdr:colOff>
      <xdr:row>1958</xdr:row>
      <xdr:rowOff>66675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458432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1960</xdr:row>
      <xdr:rowOff>0</xdr:rowOff>
    </xdr:from>
    <xdr:to>
      <xdr:col>22</xdr:col>
      <xdr:colOff>342900</xdr:colOff>
      <xdr:row>2007</xdr:row>
      <xdr:rowOff>66675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547110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22</xdr:col>
      <xdr:colOff>342900</xdr:colOff>
      <xdr:row>2056</xdr:row>
      <xdr:rowOff>66675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635787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2058</xdr:row>
      <xdr:rowOff>0</xdr:rowOff>
    </xdr:from>
    <xdr:to>
      <xdr:col>22</xdr:col>
      <xdr:colOff>342900</xdr:colOff>
      <xdr:row>2105</xdr:row>
      <xdr:rowOff>66675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724465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2107</xdr:row>
      <xdr:rowOff>0</xdr:rowOff>
    </xdr:from>
    <xdr:to>
      <xdr:col>22</xdr:col>
      <xdr:colOff>342900</xdr:colOff>
      <xdr:row>2154</xdr:row>
      <xdr:rowOff>66675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813143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2156</xdr:row>
      <xdr:rowOff>0</xdr:rowOff>
    </xdr:from>
    <xdr:to>
      <xdr:col>22</xdr:col>
      <xdr:colOff>342900</xdr:colOff>
      <xdr:row>2203</xdr:row>
      <xdr:rowOff>66675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9018210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2205</xdr:row>
      <xdr:rowOff>0</xdr:rowOff>
    </xdr:from>
    <xdr:to>
      <xdr:col>22</xdr:col>
      <xdr:colOff>342900</xdr:colOff>
      <xdr:row>2252</xdr:row>
      <xdr:rowOff>66675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9904987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2254</xdr:row>
      <xdr:rowOff>0</xdr:rowOff>
    </xdr:from>
    <xdr:to>
      <xdr:col>22</xdr:col>
      <xdr:colOff>342900</xdr:colOff>
      <xdr:row>2301</xdr:row>
      <xdr:rowOff>66675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07917650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2303</xdr:row>
      <xdr:rowOff>0</xdr:rowOff>
    </xdr:from>
    <xdr:to>
      <xdr:col>22</xdr:col>
      <xdr:colOff>342900</xdr:colOff>
      <xdr:row>2350</xdr:row>
      <xdr:rowOff>66675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16785425"/>
          <a:ext cx="15240000" cy="857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5"/>
  <sheetData>
    <row r="2" spans="1:2">
      <c r="A2" t="s">
        <v>48</v>
      </c>
    </row>
    <row r="3" spans="1:2">
      <c r="A3">
        <v>100000</v>
      </c>
    </row>
    <row r="5" spans="1:2">
      <c r="A5" t="s">
        <v>49</v>
      </c>
    </row>
    <row r="6" spans="1:2">
      <c r="A6" t="s">
        <v>56</v>
      </c>
      <c r="B6">
        <v>90</v>
      </c>
    </row>
    <row r="7" spans="1:2">
      <c r="A7" t="s">
        <v>55</v>
      </c>
      <c r="B7">
        <v>90</v>
      </c>
    </row>
    <row r="8" spans="1:2">
      <c r="A8" t="s">
        <v>53</v>
      </c>
      <c r="B8">
        <v>110</v>
      </c>
    </row>
    <row r="9" spans="1:2">
      <c r="A9" t="s">
        <v>51</v>
      </c>
      <c r="B9">
        <v>120</v>
      </c>
    </row>
    <row r="10" spans="1:2">
      <c r="A10" t="s">
        <v>52</v>
      </c>
      <c r="B10">
        <v>150</v>
      </c>
    </row>
    <row r="11" spans="1:2">
      <c r="A11" t="s">
        <v>57</v>
      </c>
      <c r="B11">
        <v>100</v>
      </c>
    </row>
    <row r="12" spans="1:2">
      <c r="A12" t="s">
        <v>54</v>
      </c>
      <c r="B12">
        <v>80</v>
      </c>
    </row>
    <row r="13" spans="1:2">
      <c r="A13" t="s">
        <v>50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tabSelected="1" zoomScale="115" zoomScaleNormal="115" workbookViewId="0">
      <pane ySplit="8" topLeftCell="A9" activePane="bottomLeft" state="frozen"/>
      <selection pane="bottomLeft" activeCell="L3" sqref="L3:Q3"/>
    </sheetView>
  </sheetViews>
  <sheetFormatPr defaultRowHeight="13.5"/>
  <cols>
    <col min="1" max="1" width="2.875" customWidth="1"/>
    <col min="2" max="18" width="6.625" customWidth="1"/>
    <col min="21" max="21" width="9.125" customWidth="1"/>
    <col min="22" max="22" width="0.125" style="22" customWidth="1"/>
    <col min="23" max="23" width="5.75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63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206419.57773824513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66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6419.5777382451306</v>
      </c>
      <c r="E4" s="81"/>
      <c r="F4" s="67" t="s">
        <v>12</v>
      </c>
      <c r="G4" s="67"/>
      <c r="H4" s="82">
        <f>SUM($T$9:$U$108)</f>
        <v>-35.999999999997101</v>
      </c>
      <c r="I4" s="83"/>
      <c r="J4" s="64" t="s">
        <v>60</v>
      </c>
      <c r="K4" s="64"/>
      <c r="L4" s="84">
        <f>MAX($C$9:$D$990)-C9</f>
        <v>52048.478481977188</v>
      </c>
      <c r="M4" s="84"/>
      <c r="N4" s="64" t="s">
        <v>59</v>
      </c>
      <c r="O4" s="64"/>
      <c r="P4" s="65">
        <f>MAX(Y:Y)</f>
        <v>0.23453613098223025</v>
      </c>
      <c r="Q4" s="65"/>
      <c r="R4" s="1"/>
      <c r="S4" s="1"/>
      <c r="T4" s="1"/>
    </row>
    <row r="5" spans="2:25">
      <c r="B5" s="43" t="s">
        <v>15</v>
      </c>
      <c r="C5" s="41">
        <f>COUNTIF($R$9:$R$990,"&gt;0")</f>
        <v>27</v>
      </c>
      <c r="D5" s="40" t="s">
        <v>16</v>
      </c>
      <c r="E5" s="15">
        <f>COUNTIF($R$9:$R$990,"&lt;0")</f>
        <v>30</v>
      </c>
      <c r="F5" s="40" t="s">
        <v>17</v>
      </c>
      <c r="G5" s="41">
        <f>COUNTIF($R$9:$R$990,"=0")</f>
        <v>0</v>
      </c>
      <c r="H5" s="40" t="s">
        <v>18</v>
      </c>
      <c r="I5" s="42">
        <f>C5/SUM(C5,E5,G5)</f>
        <v>0.47368421052631576</v>
      </c>
      <c r="J5" s="66" t="s">
        <v>19</v>
      </c>
      <c r="K5" s="67"/>
      <c r="L5" s="68">
        <f>MAX(V9:V993)</f>
        <v>5</v>
      </c>
      <c r="M5" s="69"/>
      <c r="N5" s="17" t="s">
        <v>20</v>
      </c>
      <c r="O5" s="9"/>
      <c r="P5" s="68">
        <f>MAX(W9:W993)</f>
        <v>5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4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45">
        <v>1</v>
      </c>
      <c r="C9" s="49">
        <f>L2</f>
        <v>200000</v>
      </c>
      <c r="D9" s="49"/>
      <c r="E9" s="45">
        <v>2016</v>
      </c>
      <c r="F9" s="8">
        <v>43476</v>
      </c>
      <c r="G9" s="46" t="s">
        <v>3</v>
      </c>
      <c r="H9" s="50">
        <v>170.18</v>
      </c>
      <c r="I9" s="50"/>
      <c r="J9" s="45">
        <v>27</v>
      </c>
      <c r="K9" s="49">
        <f>IF(J9="","",C9*0.03)</f>
        <v>6000</v>
      </c>
      <c r="L9" s="49"/>
      <c r="M9" s="6">
        <f>IF(J9="","",(K9/J9)/LOOKUP(RIGHT($D$2,3),定数!$A$6:$A$13,定数!$B$6:$B$13))</f>
        <v>2.2222222222222223</v>
      </c>
      <c r="N9" s="45">
        <v>2016</v>
      </c>
      <c r="O9" s="8">
        <v>43476</v>
      </c>
      <c r="P9" s="50">
        <v>170.45</v>
      </c>
      <c r="Q9" s="50"/>
      <c r="R9" s="53">
        <f>IF(P9="","",T9*M9*LOOKUP(RIGHT($D$2,3),定数!$A$6:$A$13,定数!$B$6:$B$13))</f>
        <v>-5999.9999999995953</v>
      </c>
      <c r="S9" s="53"/>
      <c r="T9" s="54">
        <f>IF(P9="","",IF(G9="買",(P9-H9),(H9-P9))*IF(RIGHT($D$2,3)="JPY",100,10000))</f>
        <v>-26.999999999998181</v>
      </c>
      <c r="U9" s="54"/>
      <c r="V9" s="1">
        <f>IF(T9&lt;&gt;"",IF(T9&gt;0,1+V8,0),"")</f>
        <v>0</v>
      </c>
      <c r="W9">
        <f>IF(T9&lt;&gt;"",IF(T9&lt;0,1+W8,0),"")</f>
        <v>1</v>
      </c>
    </row>
    <row r="10" spans="2:25">
      <c r="B10" s="45">
        <v>2</v>
      </c>
      <c r="C10" s="49">
        <f t="shared" ref="C10:C73" si="0">IF(R9="","",C9+R9)</f>
        <v>194000.00000000041</v>
      </c>
      <c r="D10" s="49"/>
      <c r="E10" s="45"/>
      <c r="F10" s="8">
        <v>43483</v>
      </c>
      <c r="G10" s="46" t="s">
        <v>4</v>
      </c>
      <c r="H10" s="50">
        <v>167.81</v>
      </c>
      <c r="I10" s="50"/>
      <c r="J10" s="45">
        <v>42</v>
      </c>
      <c r="K10" s="51">
        <f>IF(J10="","",C10*0.03)</f>
        <v>5820.0000000000118</v>
      </c>
      <c r="L10" s="52"/>
      <c r="M10" s="6">
        <f>IF(J10="","",(K10/J10)/LOOKUP(RIGHT($D$2,3),定数!$A$6:$A$13,定数!$B$6:$B$13))</f>
        <v>1.3857142857142883</v>
      </c>
      <c r="N10" s="45"/>
      <c r="O10" s="8">
        <v>43483</v>
      </c>
      <c r="P10" s="50">
        <v>167.39</v>
      </c>
      <c r="Q10" s="50"/>
      <c r="R10" s="53">
        <f>IF(P10="","",T10*M10*LOOKUP(RIGHT($D$2,3),定数!$A$6:$A$13,定数!$B$6:$B$13))</f>
        <v>-5820.0000000002319</v>
      </c>
      <c r="S10" s="53"/>
      <c r="T10" s="54">
        <f>IF(P10="","",IF(G10="買",(P10-H10),(H10-P10))*IF(RIGHT($D$2,3)="JPY",100,10000))</f>
        <v>-42.000000000001592</v>
      </c>
      <c r="U10" s="54"/>
      <c r="V10" s="22">
        <f t="shared" ref="V10:V73" si="1">IF(T10&lt;&gt;"",IF(T10&gt;0,1+V9,0),"")</f>
        <v>0</v>
      </c>
      <c r="W10">
        <f t="shared" ref="W10:W73" si="2">IF(T10&lt;&gt;"",IF(T10&lt;0,1+W9,0),"")</f>
        <v>2</v>
      </c>
      <c r="X10" s="38">
        <f>IF(C10&lt;&gt;"",MAX(C10,C9),"")</f>
        <v>200000</v>
      </c>
    </row>
    <row r="11" spans="2:25">
      <c r="B11" s="45">
        <v>3</v>
      </c>
      <c r="C11" s="49">
        <f t="shared" si="0"/>
        <v>188180.00000000017</v>
      </c>
      <c r="D11" s="49"/>
      <c r="E11" s="45"/>
      <c r="F11" s="8">
        <v>43486</v>
      </c>
      <c r="G11" s="46" t="s">
        <v>3</v>
      </c>
      <c r="H11" s="50">
        <v>164.8</v>
      </c>
      <c r="I11" s="50"/>
      <c r="J11" s="45">
        <v>94</v>
      </c>
      <c r="K11" s="51">
        <f t="shared" ref="K11:K74" si="3">IF(J11="","",C11*0.03)</f>
        <v>5645.4000000000051</v>
      </c>
      <c r="L11" s="52"/>
      <c r="M11" s="6">
        <f>IF(J11="","",(K11/J11)/LOOKUP(RIGHT($D$2,3),定数!$A$6:$A$13,定数!$B$6:$B$13))</f>
        <v>0.60057446808510695</v>
      </c>
      <c r="N11" s="45"/>
      <c r="O11" s="8">
        <v>43486</v>
      </c>
      <c r="P11" s="50">
        <v>165.74</v>
      </c>
      <c r="Q11" s="50"/>
      <c r="R11" s="53">
        <f>IF(P11="","",T11*M11*LOOKUP(RIGHT($D$2,3),定数!$A$6:$A$13,定数!$B$6:$B$13))</f>
        <v>-5645.3999999999915</v>
      </c>
      <c r="S11" s="53"/>
      <c r="T11" s="54">
        <f>IF(P11="","",IF(G11="買",(P11-H11),(H11-P11))*IF(RIGHT($D$2,3)="JPY",100,10000))</f>
        <v>-93.999999999999773</v>
      </c>
      <c r="U11" s="54"/>
      <c r="V11" s="22">
        <f t="shared" si="1"/>
        <v>0</v>
      </c>
      <c r="W11">
        <f t="shared" si="2"/>
        <v>3</v>
      </c>
      <c r="X11" s="38">
        <f>IF(C11&lt;&gt;"",MAX(X10,C11),"")</f>
        <v>200000</v>
      </c>
      <c r="Y11" s="39">
        <f>IF(X11&lt;&gt;"",1-(C11/X11),"")</f>
        <v>5.9099999999999153E-2</v>
      </c>
    </row>
    <row r="12" spans="2:25">
      <c r="B12" s="45">
        <v>4</v>
      </c>
      <c r="C12" s="49">
        <f t="shared" si="0"/>
        <v>182534.60000000018</v>
      </c>
      <c r="D12" s="49"/>
      <c r="E12" s="45"/>
      <c r="F12" s="8">
        <v>43490</v>
      </c>
      <c r="G12" s="46" t="s">
        <v>3</v>
      </c>
      <c r="H12" s="50">
        <v>168.74</v>
      </c>
      <c r="I12" s="50"/>
      <c r="J12" s="45">
        <v>30</v>
      </c>
      <c r="K12" s="51">
        <f t="shared" si="3"/>
        <v>5476.038000000005</v>
      </c>
      <c r="L12" s="52"/>
      <c r="M12" s="6">
        <f>IF(J12="","",(K12/J12)/LOOKUP(RIGHT($D$2,3),定数!$A$6:$A$13,定数!$B$6:$B$13))</f>
        <v>1.8253460000000015</v>
      </c>
      <c r="N12" s="45"/>
      <c r="O12" s="8">
        <v>43491</v>
      </c>
      <c r="P12" s="50">
        <v>168.4</v>
      </c>
      <c r="Q12" s="50"/>
      <c r="R12" s="53">
        <f>IF(P12="","",T12*M12*LOOKUP(RIGHT($D$2,3),定数!$A$6:$A$13,定数!$B$6:$B$13))</f>
        <v>6206.1764000000676</v>
      </c>
      <c r="S12" s="53"/>
      <c r="T12" s="54">
        <f t="shared" ref="T12:T75" si="4">IF(P12="","",IF(G12="買",(P12-H12),(H12-P12))*IF(RIGHT($D$2,3)="JPY",100,10000))</f>
        <v>34.000000000000341</v>
      </c>
      <c r="U12" s="54"/>
      <c r="V12" s="22">
        <f t="shared" si="1"/>
        <v>1</v>
      </c>
      <c r="W12">
        <f t="shared" si="2"/>
        <v>0</v>
      </c>
      <c r="X12" s="38">
        <f t="shared" ref="X12:X75" si="5">IF(C12&lt;&gt;"",MAX(X11,C12),"")</f>
        <v>200000</v>
      </c>
      <c r="Y12" s="39">
        <f t="shared" ref="Y12:Y75" si="6">IF(X12&lt;&gt;"",1-(C12/X12),"")</f>
        <v>8.7326999999999044E-2</v>
      </c>
    </row>
    <row r="13" spans="2:25">
      <c r="B13" s="45">
        <v>5</v>
      </c>
      <c r="C13" s="49">
        <f t="shared" si="0"/>
        <v>188740.77640000024</v>
      </c>
      <c r="D13" s="49"/>
      <c r="E13" s="45"/>
      <c r="F13" s="8">
        <v>43493</v>
      </c>
      <c r="G13" s="46" t="s">
        <v>4</v>
      </c>
      <c r="H13" s="50">
        <v>170.6</v>
      </c>
      <c r="I13" s="50"/>
      <c r="J13" s="45">
        <v>17</v>
      </c>
      <c r="K13" s="51">
        <f t="shared" si="3"/>
        <v>5662.2232920000069</v>
      </c>
      <c r="L13" s="52"/>
      <c r="M13" s="6">
        <f>IF(J13="","",(K13/J13)/LOOKUP(RIGHT($D$2,3),定数!$A$6:$A$13,定数!$B$6:$B$13))</f>
        <v>3.3307195835294157</v>
      </c>
      <c r="N13" s="45"/>
      <c r="O13" s="8">
        <v>43494</v>
      </c>
      <c r="P13" s="50">
        <v>170.81</v>
      </c>
      <c r="Q13" s="50"/>
      <c r="R13" s="53">
        <f>IF(P13="","",T13*M13*LOOKUP(RIGHT($D$2,3),定数!$A$6:$A$13,定数!$B$6:$B$13))</f>
        <v>6994.5111254120375</v>
      </c>
      <c r="S13" s="53"/>
      <c r="T13" s="54">
        <f t="shared" si="4"/>
        <v>21.000000000000796</v>
      </c>
      <c r="U13" s="54"/>
      <c r="V13" s="22">
        <f t="shared" si="1"/>
        <v>2</v>
      </c>
      <c r="W13">
        <f t="shared" si="2"/>
        <v>0</v>
      </c>
      <c r="X13" s="38">
        <f t="shared" si="5"/>
        <v>200000</v>
      </c>
      <c r="Y13" s="39">
        <f t="shared" si="6"/>
        <v>5.6296117999998785E-2</v>
      </c>
    </row>
    <row r="14" spans="2:25">
      <c r="B14" s="45">
        <v>6</v>
      </c>
      <c r="C14" s="49">
        <f t="shared" si="0"/>
        <v>195735.28752541228</v>
      </c>
      <c r="D14" s="49"/>
      <c r="E14" s="45"/>
      <c r="F14" s="8">
        <v>43511</v>
      </c>
      <c r="G14" s="46" t="s">
        <v>4</v>
      </c>
      <c r="H14" s="50">
        <v>165.59</v>
      </c>
      <c r="I14" s="50"/>
      <c r="J14" s="45">
        <v>50</v>
      </c>
      <c r="K14" s="51">
        <f t="shared" si="3"/>
        <v>5872.0586257623681</v>
      </c>
      <c r="L14" s="52"/>
      <c r="M14" s="6">
        <f>IF(J14="","",(K14/J14)/LOOKUP(RIGHT($D$2,3),定数!$A$6:$A$13,定数!$B$6:$B$13))</f>
        <v>1.1744117251524735</v>
      </c>
      <c r="N14" s="45"/>
      <c r="O14" s="8">
        <v>43512</v>
      </c>
      <c r="P14" s="50">
        <v>165.09</v>
      </c>
      <c r="Q14" s="50"/>
      <c r="R14" s="53">
        <f>IF(P14="","",T14*M14*LOOKUP(RIGHT($D$2,3),定数!$A$6:$A$13,定数!$B$6:$B$13))</f>
        <v>-5872.0586257623672</v>
      </c>
      <c r="S14" s="53"/>
      <c r="T14" s="54">
        <f t="shared" si="4"/>
        <v>-50</v>
      </c>
      <c r="U14" s="54"/>
      <c r="V14" s="22">
        <f t="shared" si="1"/>
        <v>0</v>
      </c>
      <c r="W14">
        <f t="shared" si="2"/>
        <v>1</v>
      </c>
      <c r="X14" s="38">
        <f t="shared" si="5"/>
        <v>200000</v>
      </c>
      <c r="Y14" s="39">
        <f t="shared" si="6"/>
        <v>2.1323562372938643E-2</v>
      </c>
    </row>
    <row r="15" spans="2:25">
      <c r="B15" s="45">
        <v>7</v>
      </c>
      <c r="C15" s="49">
        <f t="shared" si="0"/>
        <v>189863.2288996499</v>
      </c>
      <c r="D15" s="49"/>
      <c r="E15" s="45"/>
      <c r="F15" s="8">
        <v>43526</v>
      </c>
      <c r="G15" s="46" t="s">
        <v>4</v>
      </c>
      <c r="H15" s="50">
        <v>159.19</v>
      </c>
      <c r="I15" s="50"/>
      <c r="J15" s="45">
        <v>50</v>
      </c>
      <c r="K15" s="51">
        <f t="shared" si="3"/>
        <v>5695.8968669894966</v>
      </c>
      <c r="L15" s="52"/>
      <c r="M15" s="6">
        <f>IF(J15="","",(K15/J15)/LOOKUP(RIGHT($D$2,3),定数!$A$6:$A$13,定数!$B$6:$B$13))</f>
        <v>1.1391793733978992</v>
      </c>
      <c r="N15" s="45"/>
      <c r="O15" s="8">
        <v>43526</v>
      </c>
      <c r="P15" s="50">
        <v>159.77000000000001</v>
      </c>
      <c r="Q15" s="50"/>
      <c r="R15" s="53">
        <f>IF(P15="","",T15*M15*LOOKUP(RIGHT($D$2,3),定数!$A$6:$A$13,定数!$B$6:$B$13))</f>
        <v>6607.2403657079576</v>
      </c>
      <c r="S15" s="53"/>
      <c r="T15" s="54">
        <f t="shared" si="4"/>
        <v>58.000000000001251</v>
      </c>
      <c r="U15" s="54"/>
      <c r="V15" s="22">
        <f t="shared" si="1"/>
        <v>1</v>
      </c>
      <c r="W15">
        <f t="shared" si="2"/>
        <v>0</v>
      </c>
      <c r="X15" s="38">
        <f t="shared" si="5"/>
        <v>200000</v>
      </c>
      <c r="Y15" s="39">
        <f t="shared" si="6"/>
        <v>5.0683855501750474E-2</v>
      </c>
    </row>
    <row r="16" spans="2:25">
      <c r="B16" s="45">
        <v>8</v>
      </c>
      <c r="C16" s="49">
        <f t="shared" si="0"/>
        <v>196470.46926535785</v>
      </c>
      <c r="D16" s="49"/>
      <c r="E16" s="45"/>
      <c r="F16" s="8">
        <v>43533</v>
      </c>
      <c r="G16" s="46" t="s">
        <v>3</v>
      </c>
      <c r="H16" s="50">
        <v>159.53</v>
      </c>
      <c r="I16" s="50"/>
      <c r="J16" s="45">
        <v>31</v>
      </c>
      <c r="K16" s="51">
        <f t="shared" si="3"/>
        <v>5894.1140779607358</v>
      </c>
      <c r="L16" s="52"/>
      <c r="M16" s="6">
        <f>IF(J16="","",(K16/J16)/LOOKUP(RIGHT($D$2,3),定数!$A$6:$A$13,定数!$B$6:$B$13))</f>
        <v>1.9013271219228178</v>
      </c>
      <c r="N16" s="45"/>
      <c r="O16" s="8">
        <v>43533</v>
      </c>
      <c r="P16" s="50">
        <v>159.84</v>
      </c>
      <c r="Q16" s="50"/>
      <c r="R16" s="53">
        <f>IF(P16="","",T16*M16*LOOKUP(RIGHT($D$2,3),定数!$A$6:$A$13,定数!$B$6:$B$13))</f>
        <v>-5894.1140779607786</v>
      </c>
      <c r="S16" s="53"/>
      <c r="T16" s="54">
        <f t="shared" si="4"/>
        <v>-31.000000000000227</v>
      </c>
      <c r="U16" s="54"/>
      <c r="V16" s="22">
        <f t="shared" si="1"/>
        <v>0</v>
      </c>
      <c r="W16">
        <f t="shared" si="2"/>
        <v>1</v>
      </c>
      <c r="X16" s="38">
        <f t="shared" si="5"/>
        <v>200000</v>
      </c>
      <c r="Y16" s="39">
        <f t="shared" si="6"/>
        <v>1.764765367321075E-2</v>
      </c>
    </row>
    <row r="17" spans="2:25">
      <c r="B17" s="45">
        <v>9</v>
      </c>
      <c r="C17" s="49">
        <f t="shared" si="0"/>
        <v>190576.35518739707</v>
      </c>
      <c r="D17" s="49"/>
      <c r="E17" s="45"/>
      <c r="F17" s="8">
        <v>43534</v>
      </c>
      <c r="G17" s="46" t="s">
        <v>4</v>
      </c>
      <c r="H17" s="50">
        <v>161.44</v>
      </c>
      <c r="I17" s="50"/>
      <c r="J17" s="45">
        <v>50</v>
      </c>
      <c r="K17" s="51">
        <f t="shared" si="3"/>
        <v>5717.2906556219123</v>
      </c>
      <c r="L17" s="52"/>
      <c r="M17" s="6">
        <f>IF(J17="","",(K17/J17)/LOOKUP(RIGHT($D$2,3),定数!$A$6:$A$13,定数!$B$6:$B$13))</f>
        <v>1.1434581311243825</v>
      </c>
      <c r="N17" s="45"/>
      <c r="O17" s="8">
        <v>43534</v>
      </c>
      <c r="P17" s="50">
        <v>160.94</v>
      </c>
      <c r="Q17" s="50"/>
      <c r="R17" s="53">
        <f>IF(P17="","",T17*M17*LOOKUP(RIGHT($D$2,3),定数!$A$6:$A$13,定数!$B$6:$B$13))</f>
        <v>-5717.2906556219123</v>
      </c>
      <c r="S17" s="53"/>
      <c r="T17" s="54">
        <f t="shared" si="4"/>
        <v>-50</v>
      </c>
      <c r="U17" s="54"/>
      <c r="V17" s="22">
        <f t="shared" si="1"/>
        <v>0</v>
      </c>
      <c r="W17">
        <f t="shared" si="2"/>
        <v>2</v>
      </c>
      <c r="X17" s="38">
        <f t="shared" si="5"/>
        <v>200000</v>
      </c>
      <c r="Y17" s="39">
        <f t="shared" si="6"/>
        <v>4.7118224063014691E-2</v>
      </c>
    </row>
    <row r="18" spans="2:25">
      <c r="B18" s="45">
        <v>10</v>
      </c>
      <c r="C18" s="49">
        <f t="shared" si="0"/>
        <v>184859.06453177516</v>
      </c>
      <c r="D18" s="49"/>
      <c r="E18" s="45"/>
      <c r="F18" s="8">
        <v>43539</v>
      </c>
      <c r="G18" s="46" t="s">
        <v>3</v>
      </c>
      <c r="H18" s="50">
        <v>162.65</v>
      </c>
      <c r="I18" s="50"/>
      <c r="J18" s="45">
        <v>16</v>
      </c>
      <c r="K18" s="51">
        <f t="shared" si="3"/>
        <v>5545.7719359532548</v>
      </c>
      <c r="L18" s="52"/>
      <c r="M18" s="6">
        <f>IF(J18="","",(K18/J18)/LOOKUP(RIGHT($D$2,3),定数!$A$6:$A$13,定数!$B$6:$B$13))</f>
        <v>3.4661074599707842</v>
      </c>
      <c r="N18" s="45"/>
      <c r="O18" s="8">
        <v>43539</v>
      </c>
      <c r="P18" s="50">
        <v>162.47</v>
      </c>
      <c r="Q18" s="50"/>
      <c r="R18" s="53">
        <f>IF(P18="","",T18*M18*LOOKUP(RIGHT($D$2,3),定数!$A$6:$A$13,定数!$B$6:$B$13))</f>
        <v>6238.9934279476474</v>
      </c>
      <c r="S18" s="53"/>
      <c r="T18" s="54">
        <f t="shared" si="4"/>
        <v>18.000000000000682</v>
      </c>
      <c r="U18" s="54"/>
      <c r="V18" s="22">
        <f t="shared" si="1"/>
        <v>1</v>
      </c>
      <c r="W18">
        <f t="shared" si="2"/>
        <v>0</v>
      </c>
      <c r="X18" s="38">
        <f t="shared" si="5"/>
        <v>200000</v>
      </c>
      <c r="Y18" s="39">
        <f t="shared" si="6"/>
        <v>7.5704677341124182E-2</v>
      </c>
    </row>
    <row r="19" spans="2:25">
      <c r="B19" s="45">
        <v>11</v>
      </c>
      <c r="C19" s="49">
        <f t="shared" si="0"/>
        <v>191098.05795972282</v>
      </c>
      <c r="D19" s="49"/>
      <c r="E19" s="45"/>
      <c r="F19" s="8">
        <v>43549</v>
      </c>
      <c r="G19" s="46" t="s">
        <v>4</v>
      </c>
      <c r="H19" s="50">
        <v>160.01</v>
      </c>
      <c r="I19" s="50"/>
      <c r="J19" s="45">
        <v>41</v>
      </c>
      <c r="K19" s="51">
        <f t="shared" si="3"/>
        <v>5732.9417387916847</v>
      </c>
      <c r="L19" s="52"/>
      <c r="M19" s="6">
        <f>IF(J19="","",(K19/J19)/LOOKUP(RIGHT($D$2,3),定数!$A$6:$A$13,定数!$B$6:$B$13))</f>
        <v>1.3982784728760205</v>
      </c>
      <c r="N19" s="45"/>
      <c r="O19" s="8">
        <v>43552</v>
      </c>
      <c r="P19" s="50">
        <v>160.51</v>
      </c>
      <c r="Q19" s="50"/>
      <c r="R19" s="53">
        <f>IF(P19="","",T19*M19*LOOKUP(RIGHT($D$2,3),定数!$A$6:$A$13,定数!$B$6:$B$13))</f>
        <v>6991.3923643801027</v>
      </c>
      <c r="S19" s="53"/>
      <c r="T19" s="54">
        <f t="shared" si="4"/>
        <v>50</v>
      </c>
      <c r="U19" s="54"/>
      <c r="V19" s="22">
        <f t="shared" si="1"/>
        <v>2</v>
      </c>
      <c r="W19">
        <f t="shared" si="2"/>
        <v>0</v>
      </c>
      <c r="X19" s="38">
        <f t="shared" si="5"/>
        <v>200000</v>
      </c>
      <c r="Y19" s="39">
        <f t="shared" si="6"/>
        <v>4.4509710201385944E-2</v>
      </c>
    </row>
    <row r="20" spans="2:25">
      <c r="B20" s="45">
        <v>12</v>
      </c>
      <c r="C20" s="49">
        <f t="shared" si="0"/>
        <v>198089.45032410292</v>
      </c>
      <c r="D20" s="49"/>
      <c r="E20" s="45"/>
      <c r="F20" s="8">
        <v>43556</v>
      </c>
      <c r="G20" s="46" t="s">
        <v>3</v>
      </c>
      <c r="H20" s="50">
        <v>160.84</v>
      </c>
      <c r="I20" s="50"/>
      <c r="J20" s="45">
        <v>51</v>
      </c>
      <c r="K20" s="51">
        <f t="shared" si="3"/>
        <v>5942.6835097230869</v>
      </c>
      <c r="L20" s="52"/>
      <c r="M20" s="6">
        <f>IF(J20="","",(K20/J20)/LOOKUP(RIGHT($D$2,3),定数!$A$6:$A$13,定数!$B$6:$B$13))</f>
        <v>1.1652320607300171</v>
      </c>
      <c r="N20" s="45"/>
      <c r="O20" s="8">
        <v>43556</v>
      </c>
      <c r="P20" s="50">
        <v>160.22999999999999</v>
      </c>
      <c r="Q20" s="50"/>
      <c r="R20" s="53">
        <f>IF(P20="","",T20*M20*LOOKUP(RIGHT($D$2,3),定数!$A$6:$A$13,定数!$B$6:$B$13))</f>
        <v>7107.9155704532623</v>
      </c>
      <c r="S20" s="53"/>
      <c r="T20" s="54">
        <f t="shared" si="4"/>
        <v>61.000000000001364</v>
      </c>
      <c r="U20" s="54"/>
      <c r="V20" s="22">
        <f t="shared" si="1"/>
        <v>3</v>
      </c>
      <c r="W20">
        <f t="shared" si="2"/>
        <v>0</v>
      </c>
      <c r="X20" s="38">
        <f t="shared" si="5"/>
        <v>200000</v>
      </c>
      <c r="Y20" s="39">
        <f t="shared" si="6"/>
        <v>9.5527483794853874E-3</v>
      </c>
    </row>
    <row r="21" spans="2:25">
      <c r="B21" s="45">
        <v>13</v>
      </c>
      <c r="C21" s="49">
        <f t="shared" si="0"/>
        <v>205197.36589455619</v>
      </c>
      <c r="D21" s="49"/>
      <c r="E21" s="45"/>
      <c r="F21" s="8">
        <v>43566</v>
      </c>
      <c r="G21" s="46" t="s">
        <v>3</v>
      </c>
      <c r="H21" s="50">
        <v>152.31</v>
      </c>
      <c r="I21" s="50"/>
      <c r="J21" s="45">
        <v>42</v>
      </c>
      <c r="K21" s="51">
        <f t="shared" si="3"/>
        <v>6155.9209768366854</v>
      </c>
      <c r="L21" s="52"/>
      <c r="M21" s="6">
        <f>IF(J21="","",(K21/J21)/LOOKUP(RIGHT($D$2,3),定数!$A$6:$A$13,定数!$B$6:$B$13))</f>
        <v>1.4656954706754013</v>
      </c>
      <c r="N21" s="45"/>
      <c r="O21" s="8">
        <v>43566</v>
      </c>
      <c r="P21" s="50">
        <v>152.72999999999999</v>
      </c>
      <c r="Q21" s="50"/>
      <c r="R21" s="53">
        <f>IF(P21="","",T21*M21*LOOKUP(RIGHT($D$2,3),定数!$A$6:$A$13,定数!$B$6:$B$13))</f>
        <v>-6155.9209768365026</v>
      </c>
      <c r="S21" s="53"/>
      <c r="T21" s="54">
        <f t="shared" si="4"/>
        <v>-41.999999999998749</v>
      </c>
      <c r="U21" s="54"/>
      <c r="V21" s="22">
        <f t="shared" si="1"/>
        <v>0</v>
      </c>
      <c r="W21">
        <f t="shared" si="2"/>
        <v>1</v>
      </c>
      <c r="X21" s="38">
        <f t="shared" si="5"/>
        <v>205197.36589455619</v>
      </c>
      <c r="Y21" s="39">
        <f t="shared" si="6"/>
        <v>0</v>
      </c>
    </row>
    <row r="22" spans="2:25">
      <c r="B22" s="45">
        <v>14</v>
      </c>
      <c r="C22" s="49">
        <f t="shared" si="0"/>
        <v>199041.44491771969</v>
      </c>
      <c r="D22" s="49"/>
      <c r="E22" s="45"/>
      <c r="F22" s="8">
        <v>43568</v>
      </c>
      <c r="G22" s="46" t="s">
        <v>4</v>
      </c>
      <c r="H22" s="50">
        <v>155.34</v>
      </c>
      <c r="I22" s="50"/>
      <c r="J22" s="45">
        <v>22</v>
      </c>
      <c r="K22" s="51">
        <f t="shared" si="3"/>
        <v>5971.2433475315902</v>
      </c>
      <c r="L22" s="52"/>
      <c r="M22" s="6">
        <f>IF(J22="","",(K22/J22)/LOOKUP(RIGHT($D$2,3),定数!$A$6:$A$13,定数!$B$6:$B$13))</f>
        <v>2.714201521605268</v>
      </c>
      <c r="N22" s="45"/>
      <c r="O22" s="8">
        <v>43569</v>
      </c>
      <c r="P22" s="50">
        <v>155.12</v>
      </c>
      <c r="Q22" s="50"/>
      <c r="R22" s="53">
        <f>IF(P22="","",T22*M22*LOOKUP(RIGHT($D$2,3),定数!$A$6:$A$13,定数!$B$6:$B$13))</f>
        <v>-5971.2433475315584</v>
      </c>
      <c r="S22" s="53"/>
      <c r="T22" s="54">
        <f t="shared" si="4"/>
        <v>-21.999999999999886</v>
      </c>
      <c r="U22" s="54"/>
      <c r="V22" s="22">
        <f t="shared" si="1"/>
        <v>0</v>
      </c>
      <c r="W22">
        <f t="shared" si="2"/>
        <v>2</v>
      </c>
      <c r="X22" s="38">
        <f t="shared" si="5"/>
        <v>205197.36589455619</v>
      </c>
      <c r="Y22" s="39">
        <f t="shared" si="6"/>
        <v>2.9999999999999027E-2</v>
      </c>
    </row>
    <row r="23" spans="2:25">
      <c r="B23" s="45">
        <v>15</v>
      </c>
      <c r="C23" s="49">
        <f t="shared" si="0"/>
        <v>193070.20157018813</v>
      </c>
      <c r="D23" s="49"/>
      <c r="E23" s="45"/>
      <c r="F23" s="8">
        <v>43569</v>
      </c>
      <c r="G23" s="46" t="s">
        <v>3</v>
      </c>
      <c r="H23" s="50">
        <v>154.32</v>
      </c>
      <c r="I23" s="50"/>
      <c r="J23" s="45">
        <v>45</v>
      </c>
      <c r="K23" s="51">
        <f t="shared" si="3"/>
        <v>5792.1060471056435</v>
      </c>
      <c r="L23" s="52"/>
      <c r="M23" s="6">
        <f>IF(J23="","",(K23/J23)/LOOKUP(RIGHT($D$2,3),定数!$A$6:$A$13,定数!$B$6:$B$13))</f>
        <v>1.2871346771345875</v>
      </c>
      <c r="N23" s="45"/>
      <c r="O23" s="8">
        <v>43569</v>
      </c>
      <c r="P23" s="50">
        <v>154.77000000000001</v>
      </c>
      <c r="Q23" s="50"/>
      <c r="R23" s="53">
        <f>IF(P23="","",T23*M23*LOOKUP(RIGHT($D$2,3),定数!$A$6:$A$13,定数!$B$6:$B$13))</f>
        <v>-5792.1060471058627</v>
      </c>
      <c r="S23" s="53"/>
      <c r="T23" s="54">
        <f t="shared" si="4"/>
        <v>-45.000000000001705</v>
      </c>
      <c r="U23" s="54"/>
      <c r="V23">
        <f t="shared" si="1"/>
        <v>0</v>
      </c>
      <c r="W23">
        <f t="shared" si="2"/>
        <v>3</v>
      </c>
      <c r="X23" s="38">
        <f t="shared" si="5"/>
        <v>205197.36589455619</v>
      </c>
      <c r="Y23" s="39">
        <f t="shared" si="6"/>
        <v>5.9099999999998931E-2</v>
      </c>
    </row>
    <row r="24" spans="2:25">
      <c r="B24" s="45">
        <v>16</v>
      </c>
      <c r="C24" s="49">
        <f t="shared" si="0"/>
        <v>187278.09552308227</v>
      </c>
      <c r="D24" s="49"/>
      <c r="E24" s="45"/>
      <c r="F24" s="8">
        <v>43574</v>
      </c>
      <c r="G24" s="46" t="s">
        <v>4</v>
      </c>
      <c r="H24" s="50">
        <v>156.30000000000001</v>
      </c>
      <c r="I24" s="50"/>
      <c r="J24" s="45">
        <v>67</v>
      </c>
      <c r="K24" s="51">
        <f t="shared" si="3"/>
        <v>5618.342865692468</v>
      </c>
      <c r="L24" s="52"/>
      <c r="M24" s="6">
        <f>IF(J24="","",(K24/J24)/LOOKUP(RIGHT($D$2,3),定数!$A$6:$A$13,定数!$B$6:$B$13))</f>
        <v>0.83855863667051767</v>
      </c>
      <c r="N24" s="45"/>
      <c r="O24" s="8">
        <v>43574</v>
      </c>
      <c r="P24" s="50">
        <v>157.12</v>
      </c>
      <c r="Q24" s="50"/>
      <c r="R24" s="53">
        <f>IF(P24="","",T24*M24*LOOKUP(RIGHT($D$2,3),定数!$A$6:$A$13,定数!$B$6:$B$13))</f>
        <v>6876.1808206981887</v>
      </c>
      <c r="S24" s="53"/>
      <c r="T24" s="54">
        <f t="shared" si="4"/>
        <v>81.999999999999318</v>
      </c>
      <c r="U24" s="54"/>
      <c r="V24">
        <f t="shared" si="1"/>
        <v>1</v>
      </c>
      <c r="W24">
        <f t="shared" si="2"/>
        <v>0</v>
      </c>
      <c r="X24" s="38">
        <f t="shared" si="5"/>
        <v>205197.36589455619</v>
      </c>
      <c r="Y24" s="39">
        <f t="shared" si="6"/>
        <v>8.7327000000000043E-2</v>
      </c>
    </row>
    <row r="25" spans="2:25">
      <c r="B25" s="45">
        <v>17</v>
      </c>
      <c r="C25" s="49">
        <f t="shared" si="0"/>
        <v>194154.27634378045</v>
      </c>
      <c r="D25" s="49"/>
      <c r="E25" s="45"/>
      <c r="F25" s="8">
        <v>43576</v>
      </c>
      <c r="G25" s="46" t="s">
        <v>3</v>
      </c>
      <c r="H25" s="50">
        <v>157.16999999999999</v>
      </c>
      <c r="I25" s="50"/>
      <c r="J25" s="45">
        <v>38</v>
      </c>
      <c r="K25" s="51">
        <f t="shared" si="3"/>
        <v>5824.6282903134133</v>
      </c>
      <c r="L25" s="52"/>
      <c r="M25" s="6">
        <f>IF(J25="","",(K25/J25)/LOOKUP(RIGHT($D$2,3),定数!$A$6:$A$13,定数!$B$6:$B$13))</f>
        <v>1.5327969185035297</v>
      </c>
      <c r="N25" s="45"/>
      <c r="O25" s="8">
        <v>43576</v>
      </c>
      <c r="P25" s="50">
        <v>157.55000000000001</v>
      </c>
      <c r="Q25" s="50"/>
      <c r="R25" s="53">
        <f>IF(P25="","",T25*M25*LOOKUP(RIGHT($D$2,3),定数!$A$6:$A$13,定数!$B$6:$B$13))</f>
        <v>-5824.628290313779</v>
      </c>
      <c r="S25" s="53"/>
      <c r="T25" s="54">
        <f t="shared" si="4"/>
        <v>-38.000000000002387</v>
      </c>
      <c r="U25" s="54"/>
      <c r="V25">
        <f t="shared" si="1"/>
        <v>0</v>
      </c>
      <c r="W25">
        <f t="shared" si="2"/>
        <v>1</v>
      </c>
      <c r="X25" s="38">
        <f t="shared" si="5"/>
        <v>205197.36589455619</v>
      </c>
      <c r="Y25" s="39">
        <f t="shared" si="6"/>
        <v>5.3816916716418306E-2</v>
      </c>
    </row>
    <row r="26" spans="2:25">
      <c r="B26" s="45">
        <v>18</v>
      </c>
      <c r="C26" s="49">
        <f t="shared" si="0"/>
        <v>188329.64805346666</v>
      </c>
      <c r="D26" s="49"/>
      <c r="E26" s="45"/>
      <c r="F26" s="8">
        <v>43584</v>
      </c>
      <c r="G26" s="46" t="s">
        <v>3</v>
      </c>
      <c r="H26" s="50">
        <v>157.76</v>
      </c>
      <c r="I26" s="50"/>
      <c r="J26" s="45">
        <v>32</v>
      </c>
      <c r="K26" s="51">
        <f t="shared" si="3"/>
        <v>5649.8894416039993</v>
      </c>
      <c r="L26" s="52"/>
      <c r="M26" s="6">
        <f>IF(J26="","",(K26/J26)/LOOKUP(RIGHT($D$2,3),定数!$A$6:$A$13,定数!$B$6:$B$13))</f>
        <v>1.7655904505012499</v>
      </c>
      <c r="N26" s="45"/>
      <c r="O26" s="8">
        <v>43584</v>
      </c>
      <c r="P26" s="50">
        <v>157.38999999999999</v>
      </c>
      <c r="Q26" s="50"/>
      <c r="R26" s="53">
        <f>IF(P26="","",T26*M26*LOOKUP(RIGHT($D$2,3),定数!$A$6:$A$13,定数!$B$6:$B$13))</f>
        <v>6532.684666854705</v>
      </c>
      <c r="S26" s="53"/>
      <c r="T26" s="54">
        <f t="shared" si="4"/>
        <v>37.000000000000455</v>
      </c>
      <c r="U26" s="54"/>
      <c r="V26">
        <f t="shared" si="1"/>
        <v>1</v>
      </c>
      <c r="W26">
        <f t="shared" si="2"/>
        <v>0</v>
      </c>
      <c r="X26" s="38">
        <f t="shared" si="5"/>
        <v>205197.36589455619</v>
      </c>
      <c r="Y26" s="39">
        <f t="shared" si="6"/>
        <v>8.2202409214927608E-2</v>
      </c>
    </row>
    <row r="27" spans="2:25">
      <c r="B27" s="45">
        <v>19</v>
      </c>
      <c r="C27" s="49">
        <f t="shared" si="0"/>
        <v>194862.33272032137</v>
      </c>
      <c r="D27" s="49"/>
      <c r="E27" s="45"/>
      <c r="F27" s="8">
        <v>43587</v>
      </c>
      <c r="G27" s="46" t="s">
        <v>3</v>
      </c>
      <c r="H27" s="50">
        <v>155.47</v>
      </c>
      <c r="I27" s="50"/>
      <c r="J27" s="45">
        <v>20</v>
      </c>
      <c r="K27" s="51">
        <f t="shared" si="3"/>
        <v>5845.8699816096405</v>
      </c>
      <c r="L27" s="52"/>
      <c r="M27" s="6">
        <f>IF(J27="","",(K27/J27)/LOOKUP(RIGHT($D$2,3),定数!$A$6:$A$13,定数!$B$6:$B$13))</f>
        <v>2.9229349908048206</v>
      </c>
      <c r="N27" s="45"/>
      <c r="O27" s="8">
        <v>43587</v>
      </c>
      <c r="P27" s="50">
        <v>155.66999999999999</v>
      </c>
      <c r="Q27" s="50"/>
      <c r="R27" s="53">
        <f>IF(P27="","",T27*M27*LOOKUP(RIGHT($D$2,3),定数!$A$6:$A$13,定数!$B$6:$B$13))</f>
        <v>-5845.8699816093085</v>
      </c>
      <c r="S27" s="53"/>
      <c r="T27" s="54">
        <f t="shared" si="4"/>
        <v>-19.999999999998863</v>
      </c>
      <c r="U27" s="54"/>
      <c r="V27">
        <f t="shared" si="1"/>
        <v>0</v>
      </c>
      <c r="W27">
        <f t="shared" si="2"/>
        <v>1</v>
      </c>
      <c r="X27" s="38">
        <f t="shared" si="5"/>
        <v>205197.36589455619</v>
      </c>
      <c r="Y27" s="39">
        <f t="shared" si="6"/>
        <v>5.0366305284569979E-2</v>
      </c>
    </row>
    <row r="28" spans="2:25">
      <c r="B28" s="45">
        <v>20</v>
      </c>
      <c r="C28" s="49">
        <f t="shared" si="0"/>
        <v>189016.46273871206</v>
      </c>
      <c r="D28" s="49"/>
      <c r="E28" s="45"/>
      <c r="F28" s="8">
        <v>43595</v>
      </c>
      <c r="G28" s="46" t="s">
        <v>4</v>
      </c>
      <c r="H28" s="50">
        <v>157.65</v>
      </c>
      <c r="I28" s="50"/>
      <c r="J28" s="45">
        <v>40</v>
      </c>
      <c r="K28" s="51">
        <f t="shared" si="3"/>
        <v>5670.4938821613614</v>
      </c>
      <c r="L28" s="52"/>
      <c r="M28" s="6">
        <f>IF(J28="","",(K28/J28)/LOOKUP(RIGHT($D$2,3),定数!$A$6:$A$13,定数!$B$6:$B$13))</f>
        <v>1.4176234705403403</v>
      </c>
      <c r="N28" s="45"/>
      <c r="O28" s="8">
        <v>43596</v>
      </c>
      <c r="P28" s="50">
        <v>157.25</v>
      </c>
      <c r="Q28" s="50"/>
      <c r="R28" s="53">
        <f>IF(P28="","",T28*M28*LOOKUP(RIGHT($D$2,3),定数!$A$6:$A$13,定数!$B$6:$B$13))</f>
        <v>-5670.4938821614423</v>
      </c>
      <c r="S28" s="53"/>
      <c r="T28" s="54">
        <f t="shared" si="4"/>
        <v>-40.000000000000568</v>
      </c>
      <c r="U28" s="54"/>
      <c r="V28">
        <f t="shared" si="1"/>
        <v>0</v>
      </c>
      <c r="W28">
        <f t="shared" si="2"/>
        <v>2</v>
      </c>
      <c r="X28" s="38">
        <f t="shared" si="5"/>
        <v>205197.36589455619</v>
      </c>
      <c r="Y28" s="39">
        <f t="shared" si="6"/>
        <v>7.885531612603125E-2</v>
      </c>
    </row>
    <row r="29" spans="2:25">
      <c r="B29" s="45">
        <v>21</v>
      </c>
      <c r="C29" s="49">
        <f t="shared" si="0"/>
        <v>183345.96885655061</v>
      </c>
      <c r="D29" s="49"/>
      <c r="E29" s="45"/>
      <c r="F29" s="8">
        <v>43597</v>
      </c>
      <c r="G29" s="46" t="s">
        <v>4</v>
      </c>
      <c r="H29" s="50">
        <v>157.22999999999999</v>
      </c>
      <c r="I29" s="50"/>
      <c r="J29" s="45">
        <v>57</v>
      </c>
      <c r="K29" s="51">
        <f t="shared" si="3"/>
        <v>5500.3790656965184</v>
      </c>
      <c r="L29" s="52"/>
      <c r="M29" s="6">
        <f>IF(J29="","",(K29/J29)/LOOKUP(RIGHT($D$2,3),定数!$A$6:$A$13,定数!$B$6:$B$13))</f>
        <v>0.96497878345552945</v>
      </c>
      <c r="N29" s="45"/>
      <c r="O29" s="8">
        <v>43597</v>
      </c>
      <c r="P29" s="50">
        <v>157.93</v>
      </c>
      <c r="Q29" s="50"/>
      <c r="R29" s="53">
        <f>IF(P29="","",T29*M29*LOOKUP(RIGHT($D$2,3),定数!$A$6:$A$13,定数!$B$6:$B$13))</f>
        <v>6754.85148418887</v>
      </c>
      <c r="S29" s="53"/>
      <c r="T29" s="54">
        <f t="shared" si="4"/>
        <v>70.000000000001705</v>
      </c>
      <c r="U29" s="54"/>
      <c r="V29">
        <f t="shared" si="1"/>
        <v>1</v>
      </c>
      <c r="W29">
        <f t="shared" si="2"/>
        <v>0</v>
      </c>
      <c r="X29" s="38">
        <f t="shared" si="5"/>
        <v>205197.36589455619</v>
      </c>
      <c r="Y29" s="39">
        <f t="shared" si="6"/>
        <v>0.10648965664225074</v>
      </c>
    </row>
    <row r="30" spans="2:25">
      <c r="B30" s="45">
        <v>22</v>
      </c>
      <c r="C30" s="49">
        <f t="shared" si="0"/>
        <v>190100.82034073948</v>
      </c>
      <c r="D30" s="49"/>
      <c r="E30" s="45"/>
      <c r="F30" s="8">
        <v>43625</v>
      </c>
      <c r="G30" s="46" t="s">
        <v>3</v>
      </c>
      <c r="H30" s="50">
        <v>154.86000000000001</v>
      </c>
      <c r="I30" s="50"/>
      <c r="J30" s="45">
        <v>30</v>
      </c>
      <c r="K30" s="51">
        <f t="shared" si="3"/>
        <v>5703.0246102221845</v>
      </c>
      <c r="L30" s="52"/>
      <c r="M30" s="6">
        <f>IF(J30="","",(K30/J30)/LOOKUP(RIGHT($D$2,3),定数!$A$6:$A$13,定数!$B$6:$B$13))</f>
        <v>1.901008203407395</v>
      </c>
      <c r="N30" s="45"/>
      <c r="O30" s="8">
        <v>43625</v>
      </c>
      <c r="P30" s="50">
        <v>154.51</v>
      </c>
      <c r="Q30" s="50"/>
      <c r="R30" s="53">
        <f>IF(P30="","",T30*M30*LOOKUP(RIGHT($D$2,3),定数!$A$6:$A$13,定数!$B$6:$B$13))</f>
        <v>6653.5287119263148</v>
      </c>
      <c r="S30" s="53"/>
      <c r="T30" s="54">
        <f t="shared" si="4"/>
        <v>35.000000000002274</v>
      </c>
      <c r="U30" s="54"/>
      <c r="V30">
        <f t="shared" si="1"/>
        <v>2</v>
      </c>
      <c r="W30">
        <f t="shared" si="2"/>
        <v>0</v>
      </c>
      <c r="X30" s="38">
        <f t="shared" si="5"/>
        <v>205197.36589455619</v>
      </c>
      <c r="Y30" s="39">
        <f t="shared" si="6"/>
        <v>7.3570854518543394E-2</v>
      </c>
    </row>
    <row r="31" spans="2:25">
      <c r="B31" s="45">
        <v>23</v>
      </c>
      <c r="C31" s="49">
        <f t="shared" si="0"/>
        <v>196754.34905266578</v>
      </c>
      <c r="D31" s="49"/>
      <c r="E31" s="45"/>
      <c r="F31" s="8">
        <v>43626</v>
      </c>
      <c r="G31" s="46" t="s">
        <v>4</v>
      </c>
      <c r="H31" s="50">
        <v>154.93</v>
      </c>
      <c r="I31" s="50"/>
      <c r="J31" s="45">
        <v>43</v>
      </c>
      <c r="K31" s="51">
        <f t="shared" si="3"/>
        <v>5902.6304715799733</v>
      </c>
      <c r="L31" s="52"/>
      <c r="M31" s="6">
        <f>IF(J31="","",(K31/J31)/LOOKUP(RIGHT($D$2,3),定数!$A$6:$A$13,定数!$B$6:$B$13))</f>
        <v>1.372704760832552</v>
      </c>
      <c r="N31" s="45"/>
      <c r="O31" s="8">
        <v>43626</v>
      </c>
      <c r="P31" s="50">
        <v>154.5</v>
      </c>
      <c r="Q31" s="50"/>
      <c r="R31" s="53">
        <f>IF(P31="","",T31*M31*LOOKUP(RIGHT($D$2,3),定数!$A$6:$A$13,定数!$B$6:$B$13))</f>
        <v>-5902.630471580067</v>
      </c>
      <c r="S31" s="53"/>
      <c r="T31" s="54">
        <f t="shared" si="4"/>
        <v>-43.000000000000682</v>
      </c>
      <c r="U31" s="54"/>
      <c r="V31">
        <f t="shared" si="1"/>
        <v>0</v>
      </c>
      <c r="W31">
        <f t="shared" si="2"/>
        <v>1</v>
      </c>
      <c r="X31" s="38">
        <f t="shared" si="5"/>
        <v>205197.36589455619</v>
      </c>
      <c r="Y31" s="39">
        <f t="shared" si="6"/>
        <v>4.1145834426690397E-2</v>
      </c>
    </row>
    <row r="32" spans="2:25">
      <c r="B32" s="45">
        <v>24</v>
      </c>
      <c r="C32" s="49">
        <f t="shared" si="0"/>
        <v>190851.7185810857</v>
      </c>
      <c r="D32" s="49"/>
      <c r="E32" s="45"/>
      <c r="F32" s="8">
        <v>43639</v>
      </c>
      <c r="G32" s="46" t="s">
        <v>4</v>
      </c>
      <c r="H32" s="50">
        <v>156.94</v>
      </c>
      <c r="I32" s="50"/>
      <c r="J32" s="45">
        <v>131</v>
      </c>
      <c r="K32" s="51">
        <f t="shared" si="3"/>
        <v>5725.5515574325709</v>
      </c>
      <c r="L32" s="52"/>
      <c r="M32" s="6">
        <f>IF(J32="","",(K32/J32)/LOOKUP(RIGHT($D$2,3),定数!$A$6:$A$13,定数!$B$6:$B$13))</f>
        <v>0.43706500438416568</v>
      </c>
      <c r="N32" s="45"/>
      <c r="O32" s="8">
        <v>43639</v>
      </c>
      <c r="P32" s="50">
        <v>158.56</v>
      </c>
      <c r="Q32" s="50"/>
      <c r="R32" s="53">
        <f>IF(P32="","",T32*M32*LOOKUP(RIGHT($D$2,3),定数!$A$6:$A$13,定数!$B$6:$B$13))</f>
        <v>7080.453071023504</v>
      </c>
      <c r="S32" s="53"/>
      <c r="T32" s="54">
        <f t="shared" si="4"/>
        <v>162.00000000000045</v>
      </c>
      <c r="U32" s="54"/>
      <c r="V32">
        <f t="shared" si="1"/>
        <v>1</v>
      </c>
      <c r="W32">
        <f t="shared" si="2"/>
        <v>0</v>
      </c>
      <c r="X32" s="38">
        <f t="shared" si="5"/>
        <v>205197.36589455619</v>
      </c>
      <c r="Y32" s="39">
        <f t="shared" si="6"/>
        <v>6.9911459393890207E-2</v>
      </c>
    </row>
    <row r="33" spans="2:25">
      <c r="B33" s="45">
        <v>25</v>
      </c>
      <c r="C33" s="49">
        <f t="shared" si="0"/>
        <v>197932.17165210922</v>
      </c>
      <c r="D33" s="49"/>
      <c r="E33" s="45"/>
      <c r="F33" s="8">
        <v>43651</v>
      </c>
      <c r="G33" s="46" t="s">
        <v>3</v>
      </c>
      <c r="H33" s="50">
        <v>136.07</v>
      </c>
      <c r="I33" s="50"/>
      <c r="J33" s="45">
        <v>16</v>
      </c>
      <c r="K33" s="51">
        <f t="shared" si="3"/>
        <v>5937.9651495632761</v>
      </c>
      <c r="L33" s="52"/>
      <c r="M33" s="6">
        <f>IF(J33="","",(K33/J33)/LOOKUP(RIGHT($D$2,3),定数!$A$6:$A$13,定数!$B$6:$B$13))</f>
        <v>3.7112282184770478</v>
      </c>
      <c r="N33" s="45"/>
      <c r="O33" s="8">
        <v>43651</v>
      </c>
      <c r="P33" s="50">
        <v>135.87</v>
      </c>
      <c r="Q33" s="50"/>
      <c r="R33" s="53">
        <f>IF(P33="","",T33*M33*LOOKUP(RIGHT($D$2,3),定数!$A$6:$A$13,定数!$B$6:$B$13))</f>
        <v>7422.4564369536738</v>
      </c>
      <c r="S33" s="53"/>
      <c r="T33" s="54">
        <f t="shared" si="4"/>
        <v>19.999999999998863</v>
      </c>
      <c r="U33" s="54"/>
      <c r="V33">
        <f t="shared" si="1"/>
        <v>2</v>
      </c>
      <c r="W33">
        <f t="shared" si="2"/>
        <v>0</v>
      </c>
      <c r="X33" s="38">
        <f t="shared" si="5"/>
        <v>205197.36589455619</v>
      </c>
      <c r="Y33" s="39">
        <f t="shared" si="6"/>
        <v>3.5405884528655673E-2</v>
      </c>
    </row>
    <row r="34" spans="2:25">
      <c r="B34" s="45">
        <v>26</v>
      </c>
      <c r="C34" s="49">
        <f t="shared" si="0"/>
        <v>205354.6280890629</v>
      </c>
      <c r="D34" s="49"/>
      <c r="E34" s="45"/>
      <c r="F34" s="8">
        <v>43654</v>
      </c>
      <c r="G34" s="47" t="s">
        <v>4</v>
      </c>
      <c r="H34" s="50">
        <v>130.63999999999999</v>
      </c>
      <c r="I34" s="50"/>
      <c r="J34" s="45">
        <v>74</v>
      </c>
      <c r="K34" s="51">
        <f t="shared" si="3"/>
        <v>6160.6388426718868</v>
      </c>
      <c r="L34" s="52"/>
      <c r="M34" s="6">
        <f>IF(J34="","",(K34/J34)/LOOKUP(RIGHT($D$2,3),定数!$A$6:$A$13,定数!$B$6:$B$13))</f>
        <v>0.83251876252322787</v>
      </c>
      <c r="N34" s="45"/>
      <c r="O34" s="8">
        <v>43657</v>
      </c>
      <c r="P34" s="50">
        <v>131.55000000000001</v>
      </c>
      <c r="Q34" s="50"/>
      <c r="R34" s="53">
        <f>IF(P34="","",T34*M34*LOOKUP(RIGHT($D$2,3),定数!$A$6:$A$13,定数!$B$6:$B$13))</f>
        <v>7575.9207389615822</v>
      </c>
      <c r="S34" s="53"/>
      <c r="T34" s="54">
        <f t="shared" si="4"/>
        <v>91.000000000002501</v>
      </c>
      <c r="U34" s="54"/>
      <c r="V34">
        <f t="shared" si="1"/>
        <v>3</v>
      </c>
      <c r="W34">
        <f t="shared" si="2"/>
        <v>0</v>
      </c>
      <c r="X34" s="38">
        <f t="shared" si="5"/>
        <v>205354.6280890629</v>
      </c>
      <c r="Y34" s="39">
        <f t="shared" si="6"/>
        <v>0</v>
      </c>
    </row>
    <row r="35" spans="2:25">
      <c r="B35" s="45">
        <v>27</v>
      </c>
      <c r="C35" s="49">
        <f t="shared" si="0"/>
        <v>212930.54882802448</v>
      </c>
      <c r="D35" s="49"/>
      <c r="E35" s="45"/>
      <c r="F35" s="8">
        <v>43659</v>
      </c>
      <c r="G35" s="47" t="s">
        <v>4</v>
      </c>
      <c r="H35" s="50">
        <v>139.22</v>
      </c>
      <c r="I35" s="50"/>
      <c r="J35" s="45">
        <v>122</v>
      </c>
      <c r="K35" s="51">
        <f t="shared" si="3"/>
        <v>6387.9164648407341</v>
      </c>
      <c r="L35" s="52"/>
      <c r="M35" s="6">
        <f>IF(J35="","",(K35/J35)/LOOKUP(RIGHT($D$2,3),定数!$A$6:$A$13,定数!$B$6:$B$13))</f>
        <v>0.52359971023284713</v>
      </c>
      <c r="N35" s="45"/>
      <c r="O35" s="8">
        <v>43659</v>
      </c>
      <c r="P35" s="50">
        <v>138</v>
      </c>
      <c r="Q35" s="50"/>
      <c r="R35" s="53">
        <f>IF(P35="","",T35*M35*LOOKUP(RIGHT($D$2,3),定数!$A$6:$A$13,定数!$B$6:$B$13))</f>
        <v>-6387.9164648407286</v>
      </c>
      <c r="S35" s="53"/>
      <c r="T35" s="54">
        <f t="shared" si="4"/>
        <v>-121.99999999999989</v>
      </c>
      <c r="U35" s="54"/>
      <c r="V35">
        <f t="shared" si="1"/>
        <v>0</v>
      </c>
      <c r="W35">
        <f t="shared" si="2"/>
        <v>1</v>
      </c>
      <c r="X35" s="38">
        <f t="shared" si="5"/>
        <v>212930.54882802448</v>
      </c>
      <c r="Y35" s="39">
        <f t="shared" si="6"/>
        <v>0</v>
      </c>
    </row>
    <row r="36" spans="2:25">
      <c r="B36" s="45">
        <v>28</v>
      </c>
      <c r="C36" s="49">
        <f t="shared" si="0"/>
        <v>206542.63236318374</v>
      </c>
      <c r="D36" s="49"/>
      <c r="E36" s="45"/>
      <c r="F36" s="8">
        <v>43659</v>
      </c>
      <c r="G36" s="47" t="s">
        <v>3</v>
      </c>
      <c r="H36" s="50">
        <v>137.51</v>
      </c>
      <c r="I36" s="50"/>
      <c r="J36" s="45">
        <v>118</v>
      </c>
      <c r="K36" s="51">
        <f t="shared" si="3"/>
        <v>6196.2789708955124</v>
      </c>
      <c r="L36" s="52"/>
      <c r="M36" s="6">
        <f>IF(J36="","",(K36/J36)/LOOKUP(RIGHT($D$2,3),定数!$A$6:$A$13,定数!$B$6:$B$13))</f>
        <v>0.52510838736402643</v>
      </c>
      <c r="N36" s="45"/>
      <c r="O36" s="8">
        <v>43660</v>
      </c>
      <c r="P36" s="50">
        <v>138.69</v>
      </c>
      <c r="Q36" s="50"/>
      <c r="R36" s="53">
        <f>IF(P36="","",T36*M36*LOOKUP(RIGHT($D$2,3),定数!$A$6:$A$13,定数!$B$6:$B$13))</f>
        <v>-6196.2789708955479</v>
      </c>
      <c r="S36" s="53"/>
      <c r="T36" s="54">
        <f t="shared" si="4"/>
        <v>-118.00000000000068</v>
      </c>
      <c r="U36" s="54"/>
      <c r="V36">
        <f t="shared" si="1"/>
        <v>0</v>
      </c>
      <c r="W36">
        <f t="shared" si="2"/>
        <v>2</v>
      </c>
      <c r="X36" s="38">
        <f t="shared" si="5"/>
        <v>212930.54882802448</v>
      </c>
      <c r="Y36" s="39">
        <f t="shared" si="6"/>
        <v>3.0000000000000027E-2</v>
      </c>
    </row>
    <row r="37" spans="2:25">
      <c r="B37" s="45">
        <v>29</v>
      </c>
      <c r="C37" s="49">
        <f t="shared" si="0"/>
        <v>200346.35339228821</v>
      </c>
      <c r="D37" s="49"/>
      <c r="E37" s="45"/>
      <c r="F37" s="8">
        <v>43671</v>
      </c>
      <c r="G37" s="47" t="s">
        <v>64</v>
      </c>
      <c r="H37" s="50">
        <v>138.99</v>
      </c>
      <c r="I37" s="50"/>
      <c r="J37" s="45">
        <v>48</v>
      </c>
      <c r="K37" s="51">
        <f t="shared" si="3"/>
        <v>6010.3906017686459</v>
      </c>
      <c r="L37" s="52"/>
      <c r="M37" s="6">
        <f>IF(J37="","",(K37/J37)/LOOKUP(RIGHT($D$2,3),定数!$A$6:$A$13,定数!$B$6:$B$13))</f>
        <v>1.2521647087018011</v>
      </c>
      <c r="N37" s="45"/>
      <c r="O37" s="8">
        <v>43672</v>
      </c>
      <c r="P37" s="50">
        <v>138.41999999999999</v>
      </c>
      <c r="Q37" s="50"/>
      <c r="R37" s="53">
        <f>IF(P37="","",T37*M37*LOOKUP(RIGHT($D$2,3),定数!$A$6:$A$13,定数!$B$6:$B$13))</f>
        <v>7137.3388396005366</v>
      </c>
      <c r="S37" s="53"/>
      <c r="T37" s="54">
        <f t="shared" si="4"/>
        <v>57.00000000000216</v>
      </c>
      <c r="U37" s="54"/>
      <c r="V37">
        <f t="shared" si="1"/>
        <v>1</v>
      </c>
      <c r="W37">
        <f t="shared" si="2"/>
        <v>0</v>
      </c>
      <c r="X37" s="38">
        <f t="shared" si="5"/>
        <v>212930.54882802448</v>
      </c>
      <c r="Y37" s="39">
        <f t="shared" si="6"/>
        <v>5.9100000000000152E-2</v>
      </c>
    </row>
    <row r="38" spans="2:25">
      <c r="B38" s="45">
        <v>30</v>
      </c>
      <c r="C38" s="49">
        <f t="shared" si="0"/>
        <v>207483.69223188874</v>
      </c>
      <c r="D38" s="49"/>
      <c r="E38" s="45"/>
      <c r="F38" s="8">
        <v>43673</v>
      </c>
      <c r="G38" s="47" t="s">
        <v>4</v>
      </c>
      <c r="H38" s="50">
        <v>137.62</v>
      </c>
      <c r="I38" s="50"/>
      <c r="J38" s="45">
        <v>17</v>
      </c>
      <c r="K38" s="51">
        <f t="shared" si="3"/>
        <v>6224.5107669566623</v>
      </c>
      <c r="L38" s="52"/>
      <c r="M38" s="6">
        <f>IF(J38="","",(K38/J38)/LOOKUP(RIGHT($D$2,3),定数!$A$6:$A$13,定数!$B$6:$B$13))</f>
        <v>3.6614769217392134</v>
      </c>
      <c r="N38" s="45"/>
      <c r="O38" s="8">
        <v>43673</v>
      </c>
      <c r="P38" s="50">
        <v>137.80000000000001</v>
      </c>
      <c r="Q38" s="50"/>
      <c r="R38" s="53">
        <f>IF(P38="","",T38*M38*LOOKUP(RIGHT($D$2,3),定数!$A$6:$A$13,定数!$B$6:$B$13))</f>
        <v>6590.6584591308347</v>
      </c>
      <c r="S38" s="53"/>
      <c r="T38" s="54">
        <f t="shared" si="4"/>
        <v>18.000000000000682</v>
      </c>
      <c r="U38" s="54"/>
      <c r="V38">
        <f t="shared" si="1"/>
        <v>2</v>
      </c>
      <c r="W38">
        <f t="shared" si="2"/>
        <v>0</v>
      </c>
      <c r="X38" s="38">
        <f t="shared" si="5"/>
        <v>212930.54882802448</v>
      </c>
      <c r="Y38" s="39">
        <f t="shared" si="6"/>
        <v>2.5580437499998832E-2</v>
      </c>
    </row>
    <row r="39" spans="2:25">
      <c r="B39" s="45">
        <v>31</v>
      </c>
      <c r="C39" s="49">
        <f t="shared" si="0"/>
        <v>214074.35069101956</v>
      </c>
      <c r="D39" s="49"/>
      <c r="E39" s="45"/>
      <c r="F39" s="8">
        <v>43673</v>
      </c>
      <c r="G39" s="47" t="s">
        <v>4</v>
      </c>
      <c r="H39" s="50">
        <v>138.65</v>
      </c>
      <c r="I39" s="50"/>
      <c r="J39" s="45">
        <v>30</v>
      </c>
      <c r="K39" s="51">
        <f t="shared" si="3"/>
        <v>6422.2305207305862</v>
      </c>
      <c r="L39" s="52"/>
      <c r="M39" s="6">
        <f>IF(J39="","",(K39/J39)/LOOKUP(RIGHT($D$2,3),定数!$A$6:$A$13,定数!$B$6:$B$13))</f>
        <v>2.1407435069101952</v>
      </c>
      <c r="N39" s="45"/>
      <c r="O39" s="8">
        <v>43673</v>
      </c>
      <c r="P39" s="50">
        <v>139</v>
      </c>
      <c r="Q39" s="50"/>
      <c r="R39" s="53">
        <f>IF(P39="","",T39*M39*LOOKUP(RIGHT($D$2,3),定数!$A$6:$A$13,定数!$B$6:$B$13))</f>
        <v>7492.6022741855622</v>
      </c>
      <c r="S39" s="53"/>
      <c r="T39" s="54">
        <f t="shared" si="4"/>
        <v>34.999999999999432</v>
      </c>
      <c r="U39" s="54"/>
      <c r="V39">
        <f t="shared" si="1"/>
        <v>3</v>
      </c>
      <c r="W39">
        <f t="shared" si="2"/>
        <v>0</v>
      </c>
      <c r="X39" s="38">
        <f t="shared" si="5"/>
        <v>214074.35069101956</v>
      </c>
      <c r="Y39" s="39">
        <f t="shared" si="6"/>
        <v>0</v>
      </c>
    </row>
    <row r="40" spans="2:25">
      <c r="B40" s="45">
        <v>32</v>
      </c>
      <c r="C40" s="49">
        <f t="shared" si="0"/>
        <v>221566.95296520513</v>
      </c>
      <c r="D40" s="49"/>
      <c r="E40" s="45"/>
      <c r="F40" s="8">
        <v>43674</v>
      </c>
      <c r="G40" s="47" t="s">
        <v>3</v>
      </c>
      <c r="H40" s="50">
        <v>138.12</v>
      </c>
      <c r="I40" s="50"/>
      <c r="J40" s="45">
        <v>40</v>
      </c>
      <c r="K40" s="51">
        <f t="shared" si="3"/>
        <v>6647.0085889561533</v>
      </c>
      <c r="L40" s="52"/>
      <c r="M40" s="6">
        <f>IF(J40="","",(K40/J40)/LOOKUP(RIGHT($D$2,3),定数!$A$6:$A$13,定数!$B$6:$B$13))</f>
        <v>1.6617521472390382</v>
      </c>
      <c r="N40" s="45"/>
      <c r="O40" s="8">
        <v>43674</v>
      </c>
      <c r="P40" s="50">
        <v>137.66999999999999</v>
      </c>
      <c r="Q40" s="50"/>
      <c r="R40" s="53">
        <f>IF(P40="","",T40*M40*LOOKUP(RIGHT($D$2,3),定数!$A$6:$A$13,定数!$B$6:$B$13))</f>
        <v>7477.8846625759552</v>
      </c>
      <c r="S40" s="53"/>
      <c r="T40" s="54">
        <f t="shared" si="4"/>
        <v>45.000000000001705</v>
      </c>
      <c r="U40" s="54"/>
      <c r="V40">
        <f t="shared" si="1"/>
        <v>4</v>
      </c>
      <c r="W40">
        <f t="shared" si="2"/>
        <v>0</v>
      </c>
      <c r="X40" s="38">
        <f t="shared" si="5"/>
        <v>221566.95296520513</v>
      </c>
      <c r="Y40" s="39">
        <f t="shared" si="6"/>
        <v>0</v>
      </c>
    </row>
    <row r="41" spans="2:25">
      <c r="B41" s="45">
        <v>33</v>
      </c>
      <c r="C41" s="49">
        <f t="shared" si="0"/>
        <v>229044.83762778109</v>
      </c>
      <c r="D41" s="49"/>
      <c r="E41" s="45"/>
      <c r="F41" s="8">
        <v>43675</v>
      </c>
      <c r="G41" s="47" t="s">
        <v>3</v>
      </c>
      <c r="H41" s="50">
        <v>136.44999999999999</v>
      </c>
      <c r="I41" s="50"/>
      <c r="J41" s="45">
        <v>65</v>
      </c>
      <c r="K41" s="51">
        <f t="shared" si="3"/>
        <v>6871.3451288334327</v>
      </c>
      <c r="L41" s="52"/>
      <c r="M41" s="6">
        <f>IF(J41="","",(K41/J41)/LOOKUP(RIGHT($D$2,3),定数!$A$6:$A$13,定数!$B$6:$B$13))</f>
        <v>1.0571300198205282</v>
      </c>
      <c r="N41" s="45"/>
      <c r="O41" s="8">
        <v>43675</v>
      </c>
      <c r="P41" s="50">
        <v>135.66</v>
      </c>
      <c r="Q41" s="50"/>
      <c r="R41" s="53">
        <f>IF(P41="","",T41*M41*LOOKUP(RIGHT($D$2,3),定数!$A$6:$A$13,定数!$B$6:$B$13))</f>
        <v>8351.3271565820887</v>
      </c>
      <c r="S41" s="53"/>
      <c r="T41" s="54">
        <f t="shared" si="4"/>
        <v>78.999999999999204</v>
      </c>
      <c r="U41" s="54"/>
      <c r="V41">
        <f t="shared" si="1"/>
        <v>5</v>
      </c>
      <c r="W41">
        <f t="shared" si="2"/>
        <v>0</v>
      </c>
      <c r="X41" s="38">
        <f t="shared" si="5"/>
        <v>229044.83762778109</v>
      </c>
      <c r="Y41" s="39">
        <f t="shared" si="6"/>
        <v>0</v>
      </c>
    </row>
    <row r="42" spans="2:25">
      <c r="B42" s="45">
        <v>34</v>
      </c>
      <c r="C42" s="49">
        <f t="shared" si="0"/>
        <v>237396.16478436318</v>
      </c>
      <c r="D42" s="49"/>
      <c r="E42" s="45"/>
      <c r="F42" s="8">
        <v>43679</v>
      </c>
      <c r="G42" s="47" t="s">
        <v>3</v>
      </c>
      <c r="H42" s="50">
        <v>134.30000000000001</v>
      </c>
      <c r="I42" s="50"/>
      <c r="J42" s="45">
        <v>38</v>
      </c>
      <c r="K42" s="51">
        <f t="shared" si="3"/>
        <v>7121.8849435308948</v>
      </c>
      <c r="L42" s="52"/>
      <c r="M42" s="6">
        <f>IF(J42="","",(K42/J42)/LOOKUP(RIGHT($D$2,3),定数!$A$6:$A$13,定数!$B$6:$B$13))</f>
        <v>1.8741802482976038</v>
      </c>
      <c r="N42" s="45"/>
      <c r="O42" s="8">
        <v>43679</v>
      </c>
      <c r="P42" s="50">
        <v>134.68</v>
      </c>
      <c r="Q42" s="50"/>
      <c r="R42" s="53">
        <f>IF(P42="","",T42*M42*LOOKUP(RIGHT($D$2,3),定数!$A$6:$A$13,定数!$B$6:$B$13))</f>
        <v>-7121.8849435308084</v>
      </c>
      <c r="S42" s="53"/>
      <c r="T42" s="54">
        <f t="shared" si="4"/>
        <v>-37.999999999999545</v>
      </c>
      <c r="U42" s="54"/>
      <c r="V42">
        <f t="shared" si="1"/>
        <v>0</v>
      </c>
      <c r="W42">
        <f t="shared" si="2"/>
        <v>1</v>
      </c>
      <c r="X42" s="38">
        <f t="shared" si="5"/>
        <v>237396.16478436318</v>
      </c>
      <c r="Y42" s="39">
        <f t="shared" si="6"/>
        <v>0</v>
      </c>
    </row>
    <row r="43" spans="2:25">
      <c r="B43" s="45">
        <v>35</v>
      </c>
      <c r="C43" s="49">
        <f t="shared" si="0"/>
        <v>230274.27984083237</v>
      </c>
      <c r="D43" s="49"/>
      <c r="E43" s="45"/>
      <c r="F43" s="8">
        <v>43687</v>
      </c>
      <c r="G43" s="47" t="s">
        <v>3</v>
      </c>
      <c r="H43" s="50">
        <v>132.21</v>
      </c>
      <c r="I43" s="50"/>
      <c r="J43" s="45">
        <v>41</v>
      </c>
      <c r="K43" s="51">
        <f t="shared" si="3"/>
        <v>6908.2283952249709</v>
      </c>
      <c r="L43" s="52"/>
      <c r="M43" s="6">
        <f>IF(J43="","",(K43/J43)/LOOKUP(RIGHT($D$2,3),定数!$A$6:$A$13,定数!$B$6:$B$13))</f>
        <v>1.6849337549329197</v>
      </c>
      <c r="N43" s="45"/>
      <c r="O43" s="8">
        <v>43687</v>
      </c>
      <c r="P43" s="50">
        <v>131.72</v>
      </c>
      <c r="Q43" s="50"/>
      <c r="R43" s="53">
        <f>IF(P43="","",T43*M43*LOOKUP(RIGHT($D$2,3),定数!$A$6:$A$13,定数!$B$6:$B$13))</f>
        <v>8256.1753991714595</v>
      </c>
      <c r="S43" s="53"/>
      <c r="T43" s="54">
        <f t="shared" si="4"/>
        <v>49.000000000000909</v>
      </c>
      <c r="U43" s="54"/>
      <c r="V43">
        <f t="shared" si="1"/>
        <v>1</v>
      </c>
      <c r="W43">
        <f t="shared" si="2"/>
        <v>0</v>
      </c>
      <c r="X43" s="38">
        <f t="shared" si="5"/>
        <v>237396.16478436318</v>
      </c>
      <c r="Y43" s="39">
        <f t="shared" si="6"/>
        <v>2.9999999999999583E-2</v>
      </c>
    </row>
    <row r="44" spans="2:25">
      <c r="B44" s="45">
        <v>36</v>
      </c>
      <c r="C44" s="49">
        <f t="shared" si="0"/>
        <v>238530.45524000382</v>
      </c>
      <c r="D44" s="49"/>
      <c r="E44" s="45"/>
      <c r="F44" s="8">
        <v>43695</v>
      </c>
      <c r="G44" s="47" t="s">
        <v>3</v>
      </c>
      <c r="H44" s="50">
        <v>130.29</v>
      </c>
      <c r="I44" s="50"/>
      <c r="J44" s="45">
        <v>60</v>
      </c>
      <c r="K44" s="51">
        <f t="shared" si="3"/>
        <v>7155.9136572001144</v>
      </c>
      <c r="L44" s="52"/>
      <c r="M44" s="6">
        <f>IF(J44="","",(K44/J44)/LOOKUP(RIGHT($D$2,3),定数!$A$6:$A$13,定数!$B$6:$B$13))</f>
        <v>1.1926522762000191</v>
      </c>
      <c r="N44" s="45"/>
      <c r="O44" s="8">
        <v>43695</v>
      </c>
      <c r="P44" s="50">
        <v>130.59</v>
      </c>
      <c r="Q44" s="50"/>
      <c r="R44" s="53">
        <f>IF(P44="","",T44*M44*LOOKUP(RIGHT($D$2,3),定数!$A$6:$A$13,定数!$B$6:$B$13))</f>
        <v>-3577.9568286001931</v>
      </c>
      <c r="S44" s="53"/>
      <c r="T44" s="54">
        <f t="shared" si="4"/>
        <v>-30.000000000001137</v>
      </c>
      <c r="U44" s="54"/>
      <c r="V44">
        <f t="shared" si="1"/>
        <v>0</v>
      </c>
      <c r="W44">
        <f t="shared" si="2"/>
        <v>1</v>
      </c>
      <c r="X44" s="38">
        <f t="shared" si="5"/>
        <v>238530.45524000382</v>
      </c>
      <c r="Y44" s="39">
        <f t="shared" si="6"/>
        <v>0</v>
      </c>
    </row>
    <row r="45" spans="2:25">
      <c r="B45" s="45">
        <v>37</v>
      </c>
      <c r="C45" s="49">
        <f t="shared" si="0"/>
        <v>234952.49841140362</v>
      </c>
      <c r="D45" s="49"/>
      <c r="E45" s="45"/>
      <c r="F45" s="8">
        <v>43699</v>
      </c>
      <c r="G45" s="47" t="s">
        <v>4</v>
      </c>
      <c r="H45" s="50">
        <v>131.77000000000001</v>
      </c>
      <c r="I45" s="50"/>
      <c r="J45" s="45">
        <v>14</v>
      </c>
      <c r="K45" s="51">
        <f t="shared" si="3"/>
        <v>7048.5749523421082</v>
      </c>
      <c r="L45" s="52"/>
      <c r="M45" s="6">
        <f>IF(J45="","",(K45/J45)/LOOKUP(RIGHT($D$2,3),定数!$A$6:$A$13,定数!$B$6:$B$13))</f>
        <v>5.0346963945300773</v>
      </c>
      <c r="N45" s="45"/>
      <c r="O45" s="8">
        <v>43700</v>
      </c>
      <c r="P45" s="50">
        <v>131.63</v>
      </c>
      <c r="Q45" s="50"/>
      <c r="R45" s="53">
        <f>IF(P45="","",T45*M45*LOOKUP(RIGHT($D$2,3),定数!$A$6:$A$13,定数!$B$6:$B$13))</f>
        <v>-7048.5749523428522</v>
      </c>
      <c r="S45" s="53"/>
      <c r="T45" s="54">
        <f t="shared" si="4"/>
        <v>-14.000000000001478</v>
      </c>
      <c r="U45" s="54"/>
      <c r="V45">
        <f t="shared" si="1"/>
        <v>0</v>
      </c>
      <c r="W45">
        <f t="shared" si="2"/>
        <v>2</v>
      </c>
      <c r="X45" s="38">
        <f t="shared" si="5"/>
        <v>238530.45524000382</v>
      </c>
      <c r="Y45" s="39">
        <f t="shared" si="6"/>
        <v>1.5000000000000568E-2</v>
      </c>
    </row>
    <row r="46" spans="2:25">
      <c r="B46" s="45">
        <v>38</v>
      </c>
      <c r="C46" s="49">
        <f t="shared" si="0"/>
        <v>227903.92345906078</v>
      </c>
      <c r="D46" s="49"/>
      <c r="E46" s="45"/>
      <c r="F46" s="8">
        <v>43709</v>
      </c>
      <c r="G46" s="47" t="s">
        <v>4</v>
      </c>
      <c r="H46" s="50">
        <v>135.80000000000001</v>
      </c>
      <c r="I46" s="50"/>
      <c r="J46" s="45">
        <v>13</v>
      </c>
      <c r="K46" s="51">
        <f t="shared" si="3"/>
        <v>6837.1177037718235</v>
      </c>
      <c r="L46" s="52"/>
      <c r="M46" s="6">
        <f>IF(J46="","",(K46/J46)/LOOKUP(RIGHT($D$2,3),定数!$A$6:$A$13,定数!$B$6:$B$13))</f>
        <v>5.2593213105937107</v>
      </c>
      <c r="N46" s="45"/>
      <c r="O46" s="8">
        <v>43709</v>
      </c>
      <c r="P46" s="50">
        <v>135.94</v>
      </c>
      <c r="Q46" s="50"/>
      <c r="R46" s="53">
        <f>IF(P46="","",T46*M46*LOOKUP(RIGHT($D$2,3),定数!$A$6:$A$13,定数!$B$6:$B$13))</f>
        <v>7363.0498348304773</v>
      </c>
      <c r="S46" s="53"/>
      <c r="T46" s="54">
        <f t="shared" si="4"/>
        <v>13.999999999998636</v>
      </c>
      <c r="U46" s="54"/>
      <c r="V46">
        <f t="shared" si="1"/>
        <v>1</v>
      </c>
      <c r="W46">
        <f t="shared" si="2"/>
        <v>0</v>
      </c>
      <c r="X46" s="38">
        <f t="shared" si="5"/>
        <v>238530.45524000382</v>
      </c>
      <c r="Y46" s="39">
        <f t="shared" si="6"/>
        <v>4.4550000000003642E-2</v>
      </c>
    </row>
    <row r="47" spans="2:25">
      <c r="B47" s="45">
        <v>39</v>
      </c>
      <c r="C47" s="49">
        <f t="shared" si="0"/>
        <v>235266.97329389126</v>
      </c>
      <c r="D47" s="49"/>
      <c r="E47" s="45"/>
      <c r="F47" s="8">
        <v>43710</v>
      </c>
      <c r="G47" s="47" t="s">
        <v>4</v>
      </c>
      <c r="H47" s="50">
        <v>137.12</v>
      </c>
      <c r="I47" s="50"/>
      <c r="J47" s="45">
        <v>23</v>
      </c>
      <c r="K47" s="51">
        <f t="shared" si="3"/>
        <v>7058.0091988167378</v>
      </c>
      <c r="L47" s="52"/>
      <c r="M47" s="6">
        <f>IF(J47="","",(K47/J47)/LOOKUP(RIGHT($D$2,3),定数!$A$6:$A$13,定数!$B$6:$B$13))</f>
        <v>3.0686996516594514</v>
      </c>
      <c r="N47" s="45"/>
      <c r="O47" s="8">
        <v>43710</v>
      </c>
      <c r="P47" s="50">
        <v>137.38999999999999</v>
      </c>
      <c r="Q47" s="50"/>
      <c r="R47" s="53">
        <f>IF(P47="","",T47*M47*LOOKUP(RIGHT($D$2,3),定数!$A$6:$A$13,定数!$B$6:$B$13))</f>
        <v>8285.4890594799599</v>
      </c>
      <c r="S47" s="53"/>
      <c r="T47" s="54">
        <f t="shared" si="4"/>
        <v>26.999999999998181</v>
      </c>
      <c r="U47" s="54"/>
      <c r="V47">
        <f t="shared" si="1"/>
        <v>2</v>
      </c>
      <c r="W47">
        <f t="shared" si="2"/>
        <v>0</v>
      </c>
      <c r="X47" s="38">
        <f t="shared" si="5"/>
        <v>238530.45524000382</v>
      </c>
      <c r="Y47" s="39">
        <f t="shared" si="6"/>
        <v>1.3681615384622092E-2</v>
      </c>
    </row>
    <row r="48" spans="2:25">
      <c r="B48" s="45">
        <v>40</v>
      </c>
      <c r="C48" s="49">
        <f t="shared" si="0"/>
        <v>243552.46235337123</v>
      </c>
      <c r="D48" s="49"/>
      <c r="E48" s="45"/>
      <c r="F48" s="8">
        <v>43715</v>
      </c>
      <c r="G48" s="47" t="s">
        <v>3</v>
      </c>
      <c r="H48" s="50">
        <v>135.97999999999999</v>
      </c>
      <c r="I48" s="50"/>
      <c r="J48" s="45">
        <v>43</v>
      </c>
      <c r="K48" s="51">
        <f t="shared" si="3"/>
        <v>7306.5738706011371</v>
      </c>
      <c r="L48" s="52"/>
      <c r="M48" s="6">
        <f>IF(J48="","",(K48/J48)/LOOKUP(RIGHT($D$2,3),定数!$A$6:$A$13,定数!$B$6:$B$13))</f>
        <v>1.6992032257211946</v>
      </c>
      <c r="N48" s="45"/>
      <c r="O48" s="8">
        <v>43715</v>
      </c>
      <c r="P48" s="50">
        <v>135.47999999999999</v>
      </c>
      <c r="Q48" s="50"/>
      <c r="R48" s="53">
        <f>IF(P48="","",T48*M48*LOOKUP(RIGHT($D$2,3),定数!$A$6:$A$13,定数!$B$6:$B$13))</f>
        <v>8496.0161286059738</v>
      </c>
      <c r="S48" s="53"/>
      <c r="T48" s="54">
        <f t="shared" si="4"/>
        <v>50</v>
      </c>
      <c r="U48" s="54"/>
      <c r="V48">
        <f t="shared" si="1"/>
        <v>3</v>
      </c>
      <c r="W48">
        <f t="shared" si="2"/>
        <v>0</v>
      </c>
      <c r="X48" s="38">
        <f t="shared" si="5"/>
        <v>243552.46235337123</v>
      </c>
      <c r="Y48" s="39">
        <f t="shared" si="6"/>
        <v>0</v>
      </c>
    </row>
    <row r="49" spans="2:25">
      <c r="B49" s="45">
        <v>41</v>
      </c>
      <c r="C49" s="49">
        <f t="shared" si="0"/>
        <v>252048.47848197719</v>
      </c>
      <c r="D49" s="49"/>
      <c r="E49" s="45"/>
      <c r="F49" s="8">
        <v>43723</v>
      </c>
      <c r="G49" s="47" t="s">
        <v>3</v>
      </c>
      <c r="H49" s="50">
        <v>135.06</v>
      </c>
      <c r="I49" s="50"/>
      <c r="J49" s="45">
        <v>23</v>
      </c>
      <c r="K49" s="51">
        <f t="shared" si="3"/>
        <v>7561.4543544593153</v>
      </c>
      <c r="L49" s="52"/>
      <c r="M49" s="6">
        <f>IF(J49="","",(K49/J49)/LOOKUP(RIGHT($D$2,3),定数!$A$6:$A$13,定数!$B$6:$B$13))</f>
        <v>3.2875888497649197</v>
      </c>
      <c r="N49" s="45"/>
      <c r="O49" s="8">
        <v>43723</v>
      </c>
      <c r="P49" s="50">
        <v>135.28</v>
      </c>
      <c r="Q49" s="50"/>
      <c r="R49" s="53">
        <f>IF(P49="","",T49*M49*LOOKUP(RIGHT($D$2,3),定数!$A$6:$A$13,定数!$B$6:$B$13))</f>
        <v>-7232.6954694827864</v>
      </c>
      <c r="S49" s="53"/>
      <c r="T49" s="54">
        <f t="shared" si="4"/>
        <v>-21.999999999999886</v>
      </c>
      <c r="U49" s="54"/>
      <c r="V49">
        <f t="shared" si="1"/>
        <v>0</v>
      </c>
      <c r="W49">
        <f t="shared" si="2"/>
        <v>1</v>
      </c>
      <c r="X49" s="38">
        <f t="shared" si="5"/>
        <v>252048.47848197719</v>
      </c>
      <c r="Y49" s="39">
        <f t="shared" si="6"/>
        <v>0</v>
      </c>
    </row>
    <row r="50" spans="2:25">
      <c r="B50" s="45">
        <v>42</v>
      </c>
      <c r="C50" s="49">
        <f t="shared" si="0"/>
        <v>244815.78301249442</v>
      </c>
      <c r="D50" s="49"/>
      <c r="E50" s="45"/>
      <c r="F50" s="8">
        <v>43752</v>
      </c>
      <c r="G50" s="47" t="s">
        <v>65</v>
      </c>
      <c r="H50" s="50">
        <v>127.2</v>
      </c>
      <c r="I50" s="50"/>
      <c r="J50" s="45">
        <v>24</v>
      </c>
      <c r="K50" s="51">
        <f t="shared" si="3"/>
        <v>7344.4734903748322</v>
      </c>
      <c r="L50" s="52"/>
      <c r="M50" s="6">
        <f>IF(J50="","",(K50/J50)/LOOKUP(RIGHT($D$2,3),定数!$A$6:$A$13,定数!$B$6:$B$13))</f>
        <v>3.0601972876561803</v>
      </c>
      <c r="N50" s="45"/>
      <c r="O50" s="8">
        <v>43752</v>
      </c>
      <c r="P50" s="50">
        <v>126.96</v>
      </c>
      <c r="Q50" s="50"/>
      <c r="R50" s="53">
        <f>IF(P50="","",T50*M50*LOOKUP(RIGHT($D$2,3),定数!$A$6:$A$13,定数!$B$6:$B$13))</f>
        <v>-7344.4734903751114</v>
      </c>
      <c r="S50" s="53"/>
      <c r="T50" s="54">
        <f t="shared" si="4"/>
        <v>-24.000000000000909</v>
      </c>
      <c r="U50" s="54"/>
      <c r="V50">
        <f t="shared" si="1"/>
        <v>0</v>
      </c>
      <c r="W50">
        <f t="shared" si="2"/>
        <v>2</v>
      </c>
      <c r="X50" s="38">
        <f t="shared" si="5"/>
        <v>252048.47848197719</v>
      </c>
      <c r="Y50" s="39">
        <f t="shared" si="6"/>
        <v>2.8695652173912789E-2</v>
      </c>
    </row>
    <row r="51" spans="2:25">
      <c r="B51" s="45">
        <v>43</v>
      </c>
      <c r="C51" s="49">
        <f t="shared" si="0"/>
        <v>237471.30952211929</v>
      </c>
      <c r="D51" s="49"/>
      <c r="E51" s="45"/>
      <c r="F51" s="8">
        <v>43755</v>
      </c>
      <c r="G51" s="47" t="s">
        <v>3</v>
      </c>
      <c r="H51" s="50">
        <v>126.73</v>
      </c>
      <c r="I51" s="50"/>
      <c r="J51" s="45">
        <v>27</v>
      </c>
      <c r="K51" s="51">
        <f t="shared" si="3"/>
        <v>7124.1392856635784</v>
      </c>
      <c r="L51" s="52"/>
      <c r="M51" s="6">
        <f>IF(J51="","",(K51/J51)/LOOKUP(RIGHT($D$2,3),定数!$A$6:$A$13,定数!$B$6:$B$13))</f>
        <v>2.6385701058013251</v>
      </c>
      <c r="N51" s="45"/>
      <c r="O51" s="8">
        <v>43755</v>
      </c>
      <c r="P51" s="50">
        <v>126.43</v>
      </c>
      <c r="Q51" s="50"/>
      <c r="R51" s="53">
        <f>IF(P51="","",T51*M51*LOOKUP(RIGHT($D$2,3),定数!$A$6:$A$13,定数!$B$6:$B$13))</f>
        <v>7915.7103174039012</v>
      </c>
      <c r="S51" s="53"/>
      <c r="T51" s="54">
        <f t="shared" si="4"/>
        <v>29.999999999999716</v>
      </c>
      <c r="U51" s="54"/>
      <c r="V51">
        <f t="shared" si="1"/>
        <v>1</v>
      </c>
      <c r="W51">
        <f t="shared" si="2"/>
        <v>0</v>
      </c>
      <c r="X51" s="38">
        <f t="shared" si="5"/>
        <v>252048.47848197719</v>
      </c>
      <c r="Y51" s="39">
        <f t="shared" si="6"/>
        <v>5.7834782608696567E-2</v>
      </c>
    </row>
    <row r="52" spans="2:25">
      <c r="B52" s="45">
        <v>44</v>
      </c>
      <c r="C52" s="49">
        <f t="shared" si="0"/>
        <v>245387.01983952319</v>
      </c>
      <c r="D52" s="49"/>
      <c r="E52" s="45"/>
      <c r="F52" s="8">
        <v>43757</v>
      </c>
      <c r="G52" s="47" t="s">
        <v>3</v>
      </c>
      <c r="H52" s="50">
        <v>126.78</v>
      </c>
      <c r="I52" s="50"/>
      <c r="J52" s="45">
        <v>54</v>
      </c>
      <c r="K52" s="51">
        <f t="shared" si="3"/>
        <v>7361.6105951856953</v>
      </c>
      <c r="L52" s="52"/>
      <c r="M52" s="6">
        <f>IF(J52="","",(K52/J52)/LOOKUP(RIGHT($D$2,3),定数!$A$6:$A$13,定数!$B$6:$B$13))</f>
        <v>1.3632612213306843</v>
      </c>
      <c r="N52" s="45"/>
      <c r="O52" s="8">
        <v>43758</v>
      </c>
      <c r="P52" s="50">
        <v>127.32</v>
      </c>
      <c r="Q52" s="50"/>
      <c r="R52" s="53">
        <f>IF(P52="","",T52*M52*LOOKUP(RIGHT($D$2,3),定数!$A$6:$A$13,定数!$B$6:$B$13))</f>
        <v>-7361.610595185587</v>
      </c>
      <c r="S52" s="53"/>
      <c r="T52" s="54">
        <f t="shared" si="4"/>
        <v>-53.999999999999204</v>
      </c>
      <c r="U52" s="54"/>
      <c r="V52">
        <f t="shared" si="1"/>
        <v>0</v>
      </c>
      <c r="W52">
        <f t="shared" si="2"/>
        <v>1</v>
      </c>
      <c r="X52" s="38">
        <f t="shared" si="5"/>
        <v>252048.47848197719</v>
      </c>
      <c r="Y52" s="39">
        <f t="shared" si="6"/>
        <v>2.6429275362320204E-2</v>
      </c>
    </row>
    <row r="53" spans="2:25">
      <c r="B53" s="45">
        <v>45</v>
      </c>
      <c r="C53" s="49">
        <f t="shared" si="0"/>
        <v>238025.40924433758</v>
      </c>
      <c r="D53" s="49"/>
      <c r="E53" s="45"/>
      <c r="F53" s="8">
        <v>43763</v>
      </c>
      <c r="G53" s="47" t="s">
        <v>4</v>
      </c>
      <c r="H53" s="50">
        <v>127.74</v>
      </c>
      <c r="I53" s="50"/>
      <c r="J53" s="45">
        <v>23</v>
      </c>
      <c r="K53" s="51">
        <f t="shared" si="3"/>
        <v>7140.7622773301273</v>
      </c>
      <c r="L53" s="52"/>
      <c r="M53" s="6">
        <f>IF(J53="","",(K53/J53)/LOOKUP(RIGHT($D$2,3),定数!$A$6:$A$13,定数!$B$6:$B$13))</f>
        <v>3.1046792510130992</v>
      </c>
      <c r="N53" s="45"/>
      <c r="O53" s="8">
        <v>43763</v>
      </c>
      <c r="P53" s="50">
        <v>127.51</v>
      </c>
      <c r="Q53" s="50"/>
      <c r="R53" s="53">
        <f>IF(P53="","",T53*M53*LOOKUP(RIGHT($D$2,3),定数!$A$6:$A$13,定数!$B$6:$B$13))</f>
        <v>-7140.7622773298099</v>
      </c>
      <c r="S53" s="53"/>
      <c r="T53" s="54">
        <f t="shared" si="4"/>
        <v>-22.999999999998977</v>
      </c>
      <c r="U53" s="54"/>
      <c r="V53">
        <f t="shared" si="1"/>
        <v>0</v>
      </c>
      <c r="W53">
        <f t="shared" si="2"/>
        <v>2</v>
      </c>
      <c r="X53" s="38">
        <f t="shared" si="5"/>
        <v>252048.47848197719</v>
      </c>
      <c r="Y53" s="39">
        <f t="shared" si="6"/>
        <v>5.5636397101450186E-2</v>
      </c>
    </row>
    <row r="54" spans="2:25">
      <c r="B54" s="45">
        <v>46</v>
      </c>
      <c r="C54" s="49">
        <f t="shared" si="0"/>
        <v>230884.64696700778</v>
      </c>
      <c r="D54" s="49"/>
      <c r="E54" s="45"/>
      <c r="F54" s="8">
        <v>43769</v>
      </c>
      <c r="G54" s="47" t="s">
        <v>3</v>
      </c>
      <c r="H54" s="50">
        <v>127.56</v>
      </c>
      <c r="I54" s="50"/>
      <c r="J54" s="45">
        <v>38</v>
      </c>
      <c r="K54" s="51">
        <f t="shared" si="3"/>
        <v>6926.5394090102327</v>
      </c>
      <c r="L54" s="52"/>
      <c r="M54" s="6">
        <f>IF(J54="","",(K54/J54)/LOOKUP(RIGHT($D$2,3),定数!$A$6:$A$13,定数!$B$6:$B$13))</f>
        <v>1.8227735286869033</v>
      </c>
      <c r="N54" s="45"/>
      <c r="O54" s="8">
        <v>43769</v>
      </c>
      <c r="P54" s="50">
        <v>127.94</v>
      </c>
      <c r="Q54" s="50"/>
      <c r="R54" s="53">
        <f>IF(P54="","",T54*M54*LOOKUP(RIGHT($D$2,3),定数!$A$6:$A$13,定数!$B$6:$B$13))</f>
        <v>-6926.539409010149</v>
      </c>
      <c r="S54" s="53"/>
      <c r="T54" s="54">
        <f t="shared" si="4"/>
        <v>-37.999999999999545</v>
      </c>
      <c r="U54" s="54"/>
      <c r="V54">
        <f t="shared" si="1"/>
        <v>0</v>
      </c>
      <c r="W54">
        <f t="shared" si="2"/>
        <v>3</v>
      </c>
      <c r="X54" s="38">
        <f t="shared" si="5"/>
        <v>252048.47848197719</v>
      </c>
      <c r="Y54" s="39">
        <f t="shared" si="6"/>
        <v>8.396730518840545E-2</v>
      </c>
    </row>
    <row r="55" spans="2:25">
      <c r="B55" s="45">
        <v>47</v>
      </c>
      <c r="C55" s="49">
        <f t="shared" si="0"/>
        <v>223958.10755799763</v>
      </c>
      <c r="D55" s="49"/>
      <c r="E55" s="45"/>
      <c r="F55" s="8">
        <v>43777</v>
      </c>
      <c r="G55" s="47" t="s">
        <v>3</v>
      </c>
      <c r="H55" s="50">
        <v>129.44</v>
      </c>
      <c r="I55" s="50"/>
      <c r="J55" s="45">
        <v>24</v>
      </c>
      <c r="K55" s="51">
        <f t="shared" si="3"/>
        <v>6718.743226739929</v>
      </c>
      <c r="L55" s="52"/>
      <c r="M55" s="6">
        <f>IF(J55="","",(K55/J55)/LOOKUP(RIGHT($D$2,3),定数!$A$6:$A$13,定数!$B$6:$B$13))</f>
        <v>2.7994763444749702</v>
      </c>
      <c r="N55" s="45"/>
      <c r="O55" s="8">
        <v>43777</v>
      </c>
      <c r="P55" s="50">
        <v>129.68</v>
      </c>
      <c r="Q55" s="50"/>
      <c r="R55" s="53">
        <f>IF(P55="","",T55*M55*LOOKUP(RIGHT($D$2,3),定数!$A$6:$A$13,定数!$B$6:$B$13))</f>
        <v>-6718.7432267401828</v>
      </c>
      <c r="S55" s="53"/>
      <c r="T55" s="54">
        <f t="shared" si="4"/>
        <v>-24.000000000000909</v>
      </c>
      <c r="U55" s="54"/>
      <c r="V55">
        <f t="shared" si="1"/>
        <v>0</v>
      </c>
      <c r="W55">
        <f t="shared" si="2"/>
        <v>4</v>
      </c>
      <c r="X55" s="38">
        <f t="shared" si="5"/>
        <v>252048.47848197719</v>
      </c>
      <c r="Y55" s="39">
        <f t="shared" si="6"/>
        <v>0.11144828603275292</v>
      </c>
    </row>
    <row r="56" spans="2:25">
      <c r="B56" s="45">
        <v>48</v>
      </c>
      <c r="C56" s="49">
        <f t="shared" si="0"/>
        <v>217239.36433125744</v>
      </c>
      <c r="D56" s="49"/>
      <c r="E56" s="45"/>
      <c r="F56" s="8">
        <v>43783</v>
      </c>
      <c r="G56" s="47" t="s">
        <v>4</v>
      </c>
      <c r="H56" s="50">
        <v>135.24</v>
      </c>
      <c r="I56" s="50"/>
      <c r="J56" s="45">
        <v>38</v>
      </c>
      <c r="K56" s="51">
        <f t="shared" si="3"/>
        <v>6517.1809299377228</v>
      </c>
      <c r="L56" s="52"/>
      <c r="M56" s="6">
        <f>IF(J56="","",(K56/J56)/LOOKUP(RIGHT($D$2,3),定数!$A$6:$A$13,定数!$B$6:$B$13))</f>
        <v>1.7150476131415062</v>
      </c>
      <c r="N56" s="45"/>
      <c r="O56" s="8">
        <v>43783</v>
      </c>
      <c r="P56" s="50">
        <v>134.86000000000001</v>
      </c>
      <c r="Q56" s="50"/>
      <c r="R56" s="53">
        <f>IF(P56="","",T56*M56*LOOKUP(RIGHT($D$2,3),定数!$A$6:$A$13,定数!$B$6:$B$13))</f>
        <v>-6517.1809299376464</v>
      </c>
      <c r="S56" s="53"/>
      <c r="T56" s="54">
        <f t="shared" si="4"/>
        <v>-37.999999999999545</v>
      </c>
      <c r="U56" s="54"/>
      <c r="V56">
        <f t="shared" si="1"/>
        <v>0</v>
      </c>
      <c r="W56">
        <f t="shared" si="2"/>
        <v>5</v>
      </c>
      <c r="X56" s="38">
        <f t="shared" si="5"/>
        <v>252048.47848197719</v>
      </c>
      <c r="Y56" s="39">
        <f t="shared" si="6"/>
        <v>0.13810483745177138</v>
      </c>
    </row>
    <row r="57" spans="2:25">
      <c r="B57" s="45">
        <v>49</v>
      </c>
      <c r="C57" s="49">
        <f t="shared" si="0"/>
        <v>210722.18340131981</v>
      </c>
      <c r="D57" s="49"/>
      <c r="E57" s="45"/>
      <c r="F57" s="8">
        <v>43785</v>
      </c>
      <c r="G57" s="47" t="s">
        <v>4</v>
      </c>
      <c r="H57" s="50">
        <v>135.88</v>
      </c>
      <c r="I57" s="50"/>
      <c r="J57" s="45">
        <v>24</v>
      </c>
      <c r="K57" s="51">
        <f t="shared" si="3"/>
        <v>6321.6655020395938</v>
      </c>
      <c r="L57" s="52"/>
      <c r="M57" s="6">
        <f>IF(J57="","",(K57/J57)/LOOKUP(RIGHT($D$2,3),定数!$A$6:$A$13,定数!$B$6:$B$13))</f>
        <v>2.6340272925164978</v>
      </c>
      <c r="N57" s="45"/>
      <c r="O57" s="8">
        <v>43785</v>
      </c>
      <c r="P57" s="50">
        <v>136.13999999999999</v>
      </c>
      <c r="Q57" s="50"/>
      <c r="R57" s="53">
        <f>IF(P57="","",T57*M57*LOOKUP(RIGHT($D$2,3),定数!$A$6:$A$13,定数!$B$6:$B$13))</f>
        <v>6848.4709605426542</v>
      </c>
      <c r="S57" s="53"/>
      <c r="T57" s="54">
        <f t="shared" si="4"/>
        <v>25.999999999999091</v>
      </c>
      <c r="U57" s="54"/>
      <c r="V57">
        <f t="shared" si="1"/>
        <v>1</v>
      </c>
      <c r="W57">
        <f t="shared" si="2"/>
        <v>0</v>
      </c>
      <c r="X57" s="38">
        <f t="shared" si="5"/>
        <v>252048.47848197719</v>
      </c>
      <c r="Y57" s="39">
        <f t="shared" si="6"/>
        <v>0.16396169232821789</v>
      </c>
    </row>
    <row r="58" spans="2:25">
      <c r="B58" s="45">
        <v>50</v>
      </c>
      <c r="C58" s="49">
        <f t="shared" si="0"/>
        <v>217570.65436186246</v>
      </c>
      <c r="D58" s="49"/>
      <c r="E58" s="45"/>
      <c r="F58" s="8">
        <v>43792</v>
      </c>
      <c r="G58" s="47" t="s">
        <v>3</v>
      </c>
      <c r="H58" s="50">
        <v>137.84</v>
      </c>
      <c r="I58" s="50"/>
      <c r="J58" s="45">
        <v>9</v>
      </c>
      <c r="K58" s="51">
        <f t="shared" si="3"/>
        <v>6527.1196308558738</v>
      </c>
      <c r="L58" s="52"/>
      <c r="M58" s="6">
        <f>IF(J58="","",(K58/J58)/LOOKUP(RIGHT($D$2,3),定数!$A$6:$A$13,定数!$B$6:$B$13))</f>
        <v>7.2523551453954154</v>
      </c>
      <c r="N58" s="45"/>
      <c r="O58" s="8">
        <v>43792</v>
      </c>
      <c r="P58" s="50">
        <v>137.77000000000001</v>
      </c>
      <c r="Q58" s="50"/>
      <c r="R58" s="53">
        <f>IF(P58="","",T58*M58*LOOKUP(RIGHT($D$2,3),定数!$A$6:$A$13,定数!$B$6:$B$13))</f>
        <v>5076.6486017762954</v>
      </c>
      <c r="S58" s="53"/>
      <c r="T58" s="54">
        <f t="shared" si="4"/>
        <v>6.9999999999993179</v>
      </c>
      <c r="U58" s="54"/>
      <c r="V58">
        <f t="shared" si="1"/>
        <v>2</v>
      </c>
      <c r="W58">
        <f t="shared" si="2"/>
        <v>0</v>
      </c>
      <c r="X58" s="38">
        <f t="shared" si="5"/>
        <v>252048.47848197719</v>
      </c>
      <c r="Y58" s="39">
        <f t="shared" si="6"/>
        <v>0.1367904473288859</v>
      </c>
    </row>
    <row r="59" spans="2:25">
      <c r="B59" s="45">
        <v>51</v>
      </c>
      <c r="C59" s="49">
        <f t="shared" si="0"/>
        <v>222647.30296363877</v>
      </c>
      <c r="D59" s="49"/>
      <c r="E59" s="45"/>
      <c r="F59" s="8">
        <v>43798</v>
      </c>
      <c r="G59" s="47" t="s">
        <v>3</v>
      </c>
      <c r="H59" s="50">
        <v>138.81</v>
      </c>
      <c r="I59" s="50"/>
      <c r="J59" s="45">
        <v>40</v>
      </c>
      <c r="K59" s="51">
        <f t="shared" si="3"/>
        <v>6679.4190889091624</v>
      </c>
      <c r="L59" s="52"/>
      <c r="M59" s="6">
        <f>IF(J59="","",(K59/J59)/LOOKUP(RIGHT($D$2,3),定数!$A$6:$A$13,定数!$B$6:$B$13))</f>
        <v>1.6698547722272905</v>
      </c>
      <c r="N59" s="45"/>
      <c r="O59" s="8">
        <v>43798</v>
      </c>
      <c r="P59" s="50">
        <v>139.21</v>
      </c>
      <c r="Q59" s="50"/>
      <c r="R59" s="53">
        <f>IF(P59="","",T59*M59*LOOKUP(RIGHT($D$2,3),定数!$A$6:$A$13,定数!$B$6:$B$13))</f>
        <v>-6679.4190889092579</v>
      </c>
      <c r="S59" s="53"/>
      <c r="T59" s="54">
        <f t="shared" si="4"/>
        <v>-40.000000000000568</v>
      </c>
      <c r="U59" s="54"/>
      <c r="V59">
        <f t="shared" si="1"/>
        <v>0</v>
      </c>
      <c r="W59">
        <f t="shared" si="2"/>
        <v>1</v>
      </c>
      <c r="X59" s="38">
        <f t="shared" si="5"/>
        <v>252048.47848197719</v>
      </c>
      <c r="Y59" s="39">
        <f t="shared" si="6"/>
        <v>0.11664889109989518</v>
      </c>
    </row>
    <row r="60" spans="2:25">
      <c r="B60" s="45">
        <v>52</v>
      </c>
      <c r="C60" s="49">
        <f t="shared" si="0"/>
        <v>215967.88387472951</v>
      </c>
      <c r="D60" s="49"/>
      <c r="E60" s="45"/>
      <c r="F60" s="8">
        <v>43801</v>
      </c>
      <c r="G60" s="47" t="s">
        <v>4</v>
      </c>
      <c r="H60" s="50">
        <v>144.24</v>
      </c>
      <c r="I60" s="50"/>
      <c r="J60" s="45">
        <v>73</v>
      </c>
      <c r="K60" s="51">
        <f t="shared" si="3"/>
        <v>6479.0365162418848</v>
      </c>
      <c r="L60" s="52"/>
      <c r="M60" s="6">
        <f>IF(J60="","",(K60/J60)/LOOKUP(RIGHT($D$2,3),定数!$A$6:$A$13,定数!$B$6:$B$13))</f>
        <v>0.88753924880025825</v>
      </c>
      <c r="N60" s="45"/>
      <c r="O60" s="8">
        <v>43801</v>
      </c>
      <c r="P60" s="50">
        <v>143.51</v>
      </c>
      <c r="Q60" s="50"/>
      <c r="R60" s="53">
        <f>IF(P60="","",T60*M60*LOOKUP(RIGHT($D$2,3),定数!$A$6:$A$13,定数!$B$6:$B$13))</f>
        <v>-6479.0365162420476</v>
      </c>
      <c r="S60" s="53"/>
      <c r="T60" s="54">
        <f t="shared" si="4"/>
        <v>-73.000000000001819</v>
      </c>
      <c r="U60" s="54"/>
      <c r="V60">
        <f t="shared" si="1"/>
        <v>0</v>
      </c>
      <c r="W60">
        <f t="shared" si="2"/>
        <v>2</v>
      </c>
      <c r="X60" s="38">
        <f t="shared" si="5"/>
        <v>252048.47848197719</v>
      </c>
      <c r="Y60" s="39">
        <f t="shared" si="6"/>
        <v>0.1431494243668987</v>
      </c>
    </row>
    <row r="61" spans="2:25">
      <c r="B61" s="45">
        <v>53</v>
      </c>
      <c r="C61" s="49">
        <f t="shared" si="0"/>
        <v>209488.84735848746</v>
      </c>
      <c r="D61" s="49"/>
      <c r="E61" s="45"/>
      <c r="F61" s="8">
        <v>43807</v>
      </c>
      <c r="G61" s="47" t="s">
        <v>4</v>
      </c>
      <c r="H61" s="50">
        <v>143.68</v>
      </c>
      <c r="I61" s="50"/>
      <c r="J61" s="45">
        <v>30</v>
      </c>
      <c r="K61" s="51">
        <f t="shared" si="3"/>
        <v>6284.6654207546235</v>
      </c>
      <c r="L61" s="52"/>
      <c r="M61" s="6">
        <f>IF(J61="","",(K61/J61)/LOOKUP(RIGHT($D$2,3),定数!$A$6:$A$13,定数!$B$6:$B$13))</f>
        <v>2.0948884735848745</v>
      </c>
      <c r="N61" s="45"/>
      <c r="O61" s="8">
        <v>43807</v>
      </c>
      <c r="P61" s="50">
        <v>143.38</v>
      </c>
      <c r="Q61" s="50"/>
      <c r="R61" s="53">
        <f>IF(P61="","",T61*M61*LOOKUP(RIGHT($D$2,3),定数!$A$6:$A$13,定数!$B$6:$B$13))</f>
        <v>-6284.6654207548618</v>
      </c>
      <c r="S61" s="53"/>
      <c r="T61" s="54">
        <f t="shared" si="4"/>
        <v>-30.000000000001137</v>
      </c>
      <c r="U61" s="54"/>
      <c r="V61">
        <f t="shared" si="1"/>
        <v>0</v>
      </c>
      <c r="W61">
        <f t="shared" si="2"/>
        <v>3</v>
      </c>
      <c r="X61" s="38">
        <f t="shared" si="5"/>
        <v>252048.47848197719</v>
      </c>
      <c r="Y61" s="39">
        <f t="shared" si="6"/>
        <v>0.16885494163589232</v>
      </c>
    </row>
    <row r="62" spans="2:25">
      <c r="B62" s="45">
        <v>54</v>
      </c>
      <c r="C62" s="49">
        <f t="shared" si="0"/>
        <v>203204.18193773259</v>
      </c>
      <c r="D62" s="49"/>
      <c r="E62" s="45"/>
      <c r="F62" s="8">
        <v>43811</v>
      </c>
      <c r="G62" s="47" t="s">
        <v>4</v>
      </c>
      <c r="H62" s="50">
        <v>146.25</v>
      </c>
      <c r="I62" s="50"/>
      <c r="J62" s="45">
        <v>46</v>
      </c>
      <c r="K62" s="51">
        <f t="shared" si="3"/>
        <v>6096.1254581319772</v>
      </c>
      <c r="L62" s="52"/>
      <c r="M62" s="6">
        <f>IF(J62="","",(K62/J62)/LOOKUP(RIGHT($D$2,3),定数!$A$6:$A$13,定数!$B$6:$B$13))</f>
        <v>1.3252446648112994</v>
      </c>
      <c r="N62" s="45"/>
      <c r="O62" s="8">
        <v>43811</v>
      </c>
      <c r="P62" s="50">
        <v>145.79</v>
      </c>
      <c r="Q62" s="50"/>
      <c r="R62" s="53">
        <f>IF(P62="","",T62*M62*LOOKUP(RIGHT($D$2,3),定数!$A$6:$A$13,定数!$B$6:$B$13))</f>
        <v>-6096.1254581320827</v>
      </c>
      <c r="S62" s="53"/>
      <c r="T62" s="54">
        <f t="shared" si="4"/>
        <v>-46.000000000000796</v>
      </c>
      <c r="U62" s="54"/>
      <c r="V62">
        <f t="shared" si="1"/>
        <v>0</v>
      </c>
      <c r="W62">
        <f t="shared" si="2"/>
        <v>4</v>
      </c>
      <c r="X62" s="38">
        <f t="shared" si="5"/>
        <v>252048.47848197719</v>
      </c>
      <c r="Y62" s="39">
        <f t="shared" si="6"/>
        <v>0.19378929338681661</v>
      </c>
    </row>
    <row r="63" spans="2:25">
      <c r="B63" s="45">
        <v>55</v>
      </c>
      <c r="C63" s="49">
        <f t="shared" si="0"/>
        <v>197108.05647960049</v>
      </c>
      <c r="D63" s="49"/>
      <c r="E63" s="45"/>
      <c r="F63" s="8">
        <v>43813</v>
      </c>
      <c r="G63" s="47" t="s">
        <v>3</v>
      </c>
      <c r="H63" s="50">
        <v>145.68</v>
      </c>
      <c r="I63" s="50"/>
      <c r="J63" s="45">
        <v>34</v>
      </c>
      <c r="K63" s="51">
        <f t="shared" si="3"/>
        <v>5913.2416943880144</v>
      </c>
      <c r="L63" s="52"/>
      <c r="M63" s="6">
        <f>IF(J63="","",(K63/J63)/LOOKUP(RIGHT($D$2,3),定数!$A$6:$A$13,定数!$B$6:$B$13))</f>
        <v>1.7391887336435337</v>
      </c>
      <c r="N63" s="45"/>
      <c r="O63" s="8">
        <v>43813</v>
      </c>
      <c r="P63" s="50">
        <v>145.91999999999999</v>
      </c>
      <c r="Q63" s="50"/>
      <c r="R63" s="53">
        <f>IF(P63="","",T63*M63*LOOKUP(RIGHT($D$2,3),定数!$A$6:$A$13,定数!$B$6:$B$13))</f>
        <v>-4174.0529607441449</v>
      </c>
      <c r="S63" s="53"/>
      <c r="T63" s="54">
        <f t="shared" si="4"/>
        <v>-23.999999999998067</v>
      </c>
      <c r="U63" s="54"/>
      <c r="V63">
        <f t="shared" si="1"/>
        <v>0</v>
      </c>
      <c r="W63">
        <f t="shared" si="2"/>
        <v>5</v>
      </c>
      <c r="X63" s="38">
        <f t="shared" si="5"/>
        <v>252048.47848197719</v>
      </c>
      <c r="Y63" s="39">
        <f t="shared" si="6"/>
        <v>0.21797561458521253</v>
      </c>
    </row>
    <row r="64" spans="2:25">
      <c r="B64" s="45">
        <v>56</v>
      </c>
      <c r="C64" s="49">
        <f t="shared" si="0"/>
        <v>192934.00351885633</v>
      </c>
      <c r="D64" s="49"/>
      <c r="E64" s="45"/>
      <c r="F64" s="8">
        <v>43814</v>
      </c>
      <c r="G64" s="47" t="s">
        <v>4</v>
      </c>
      <c r="H64" s="50">
        <v>147.72999999999999</v>
      </c>
      <c r="I64" s="50"/>
      <c r="J64" s="45">
        <v>54</v>
      </c>
      <c r="K64" s="51">
        <f t="shared" si="3"/>
        <v>5788.0201055656898</v>
      </c>
      <c r="L64" s="52"/>
      <c r="M64" s="6">
        <f>IF(J64="","",(K64/J64)/LOOKUP(RIGHT($D$2,3),定数!$A$6:$A$13,定数!$B$6:$B$13))</f>
        <v>1.0718555751047574</v>
      </c>
      <c r="N64" s="45"/>
      <c r="O64" s="8">
        <v>43814</v>
      </c>
      <c r="P64" s="50">
        <v>148.38</v>
      </c>
      <c r="Q64" s="50"/>
      <c r="R64" s="53">
        <f>IF(P64="","",T64*M64*LOOKUP(RIGHT($D$2,3),定数!$A$6:$A$13,定数!$B$6:$B$13))</f>
        <v>6967.0612381809833</v>
      </c>
      <c r="S64" s="53"/>
      <c r="T64" s="54">
        <f t="shared" si="4"/>
        <v>65.000000000000568</v>
      </c>
      <c r="U64" s="54"/>
      <c r="V64">
        <f t="shared" si="1"/>
        <v>1</v>
      </c>
      <c r="W64">
        <f t="shared" si="2"/>
        <v>0</v>
      </c>
      <c r="X64" s="38">
        <f t="shared" si="5"/>
        <v>252048.47848197719</v>
      </c>
      <c r="Y64" s="39">
        <f t="shared" si="6"/>
        <v>0.23453613098223025</v>
      </c>
    </row>
    <row r="65" spans="2:25">
      <c r="B65" s="45">
        <v>57</v>
      </c>
      <c r="C65" s="49">
        <f t="shared" si="0"/>
        <v>199901.06475703733</v>
      </c>
      <c r="D65" s="49"/>
      <c r="E65" s="45"/>
      <c r="F65" s="8">
        <v>43822</v>
      </c>
      <c r="G65" s="47" t="s">
        <v>3</v>
      </c>
      <c r="H65" s="50">
        <v>144.16999999999999</v>
      </c>
      <c r="I65" s="50"/>
      <c r="J65" s="45">
        <v>23</v>
      </c>
      <c r="K65" s="51">
        <f t="shared" si="3"/>
        <v>5997.0319427111199</v>
      </c>
      <c r="L65" s="52"/>
      <c r="M65" s="6">
        <f>IF(J65="","",(K65/J65)/LOOKUP(RIGHT($D$2,3),定数!$A$6:$A$13,定数!$B$6:$B$13))</f>
        <v>2.6074051924830957</v>
      </c>
      <c r="N65" s="45"/>
      <c r="O65" s="8">
        <v>43822</v>
      </c>
      <c r="P65" s="50">
        <v>143.91999999999999</v>
      </c>
      <c r="Q65" s="50"/>
      <c r="R65" s="53">
        <f>IF(P65="","",T65*M65*LOOKUP(RIGHT($D$2,3),定数!$A$6:$A$13,定数!$B$6:$B$13))</f>
        <v>6518.5129812077394</v>
      </c>
      <c r="S65" s="53"/>
      <c r="T65" s="54">
        <f t="shared" si="4"/>
        <v>25</v>
      </c>
      <c r="U65" s="54"/>
      <c r="V65">
        <f t="shared" si="1"/>
        <v>2</v>
      </c>
      <c r="W65">
        <f t="shared" si="2"/>
        <v>0</v>
      </c>
      <c r="X65" s="38">
        <f t="shared" si="5"/>
        <v>252048.47848197719</v>
      </c>
      <c r="Y65" s="39">
        <f t="shared" si="6"/>
        <v>0.20689438015658834</v>
      </c>
    </row>
    <row r="66" spans="2:25">
      <c r="B66" s="45">
        <v>58</v>
      </c>
      <c r="C66" s="49">
        <f t="shared" si="0"/>
        <v>206419.57773824508</v>
      </c>
      <c r="D66" s="49"/>
      <c r="E66" s="45"/>
      <c r="F66" s="8"/>
      <c r="G66" s="45"/>
      <c r="H66" s="50"/>
      <c r="I66" s="50"/>
      <c r="J66" s="45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1"/>
        <v/>
      </c>
      <c r="W66" t="str">
        <f t="shared" si="2"/>
        <v/>
      </c>
      <c r="X66" s="38">
        <f t="shared" si="5"/>
        <v>252048.47848197719</v>
      </c>
      <c r="Y66" s="39">
        <f t="shared" si="6"/>
        <v>0.18103224037908572</v>
      </c>
    </row>
    <row r="67" spans="2:25">
      <c r="B67" s="45">
        <v>59</v>
      </c>
      <c r="C67" s="49" t="str">
        <f t="shared" si="0"/>
        <v/>
      </c>
      <c r="D67" s="49"/>
      <c r="E67" s="45"/>
      <c r="F67" s="8"/>
      <c r="G67" s="45"/>
      <c r="H67" s="50"/>
      <c r="I67" s="50"/>
      <c r="J67" s="45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1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>
      <c r="B68" s="45">
        <v>60</v>
      </c>
      <c r="C68" s="49" t="str">
        <f t="shared" si="0"/>
        <v/>
      </c>
      <c r="D68" s="49"/>
      <c r="E68" s="45"/>
      <c r="F68" s="8"/>
      <c r="G68" s="45"/>
      <c r="H68" s="50"/>
      <c r="I68" s="50"/>
      <c r="J68" s="45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1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>
      <c r="B69" s="45">
        <v>61</v>
      </c>
      <c r="C69" s="49" t="str">
        <f t="shared" si="0"/>
        <v/>
      </c>
      <c r="D69" s="49"/>
      <c r="E69" s="45"/>
      <c r="F69" s="8"/>
      <c r="G69" s="45"/>
      <c r="H69" s="50"/>
      <c r="I69" s="50"/>
      <c r="J69" s="45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1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>
      <c r="B70" s="45">
        <v>62</v>
      </c>
      <c r="C70" s="49" t="str">
        <f t="shared" si="0"/>
        <v/>
      </c>
      <c r="D70" s="49"/>
      <c r="E70" s="45"/>
      <c r="F70" s="8"/>
      <c r="G70" s="45"/>
      <c r="H70" s="50"/>
      <c r="I70" s="50"/>
      <c r="J70" s="45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1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>
      <c r="B71" s="45">
        <v>63</v>
      </c>
      <c r="C71" s="49" t="str">
        <f t="shared" si="0"/>
        <v/>
      </c>
      <c r="D71" s="49"/>
      <c r="E71" s="45"/>
      <c r="F71" s="8"/>
      <c r="G71" s="45"/>
      <c r="H71" s="50"/>
      <c r="I71" s="50"/>
      <c r="J71" s="45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1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>
      <c r="B72" s="45">
        <v>64</v>
      </c>
      <c r="C72" s="49" t="str">
        <f t="shared" si="0"/>
        <v/>
      </c>
      <c r="D72" s="49"/>
      <c r="E72" s="45"/>
      <c r="F72" s="8"/>
      <c r="G72" s="45"/>
      <c r="H72" s="50"/>
      <c r="I72" s="50"/>
      <c r="J72" s="45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1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>
      <c r="B73" s="45">
        <v>65</v>
      </c>
      <c r="C73" s="49" t="str">
        <f t="shared" si="0"/>
        <v/>
      </c>
      <c r="D73" s="49"/>
      <c r="E73" s="45"/>
      <c r="F73" s="8"/>
      <c r="G73" s="45"/>
      <c r="H73" s="50"/>
      <c r="I73" s="50"/>
      <c r="J73" s="45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1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>
      <c r="B74" s="45">
        <v>66</v>
      </c>
      <c r="C74" s="49" t="str">
        <f t="shared" ref="C74:C108" si="7">IF(R73="","",C73+R73)</f>
        <v/>
      </c>
      <c r="D74" s="49"/>
      <c r="E74" s="45"/>
      <c r="F74" s="8"/>
      <c r="G74" s="45"/>
      <c r="H74" s="50"/>
      <c r="I74" s="50"/>
      <c r="J74" s="45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ref="V74:V108" si="8">IF(T74&lt;&gt;"",IF(T74&gt;0,1+V73,0),"")</f>
        <v/>
      </c>
      <c r="W74" t="str">
        <f t="shared" ref="W74" si="9">IF(T74&lt;&gt;"",IF(T74&lt;0,1+W73,0),"")</f>
        <v/>
      </c>
      <c r="X74" s="38" t="str">
        <f t="shared" si="5"/>
        <v/>
      </c>
      <c r="Y74" s="39" t="str">
        <f t="shared" si="6"/>
        <v/>
      </c>
    </row>
    <row r="75" spans="2:25">
      <c r="B75" s="45">
        <v>67</v>
      </c>
      <c r="C75" s="49" t="str">
        <f t="shared" si="7"/>
        <v/>
      </c>
      <c r="D75" s="49"/>
      <c r="E75" s="45"/>
      <c r="F75" s="8"/>
      <c r="G75" s="45"/>
      <c r="H75" s="50"/>
      <c r="I75" s="50"/>
      <c r="J75" s="45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4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si="8"/>
        <v/>
      </c>
      <c r="W75" t="str">
        <f t="shared" ref="W75:W90" si="11">IF(T75&lt;&gt;"",IF(T75&lt;0,1+W74,0),"")</f>
        <v/>
      </c>
      <c r="X75" s="38" t="str">
        <f t="shared" si="5"/>
        <v/>
      </c>
      <c r="Y75" s="39" t="str">
        <f t="shared" si="6"/>
        <v/>
      </c>
    </row>
    <row r="76" spans="2:25">
      <c r="B76" s="45">
        <v>68</v>
      </c>
      <c r="C76" s="49" t="str">
        <f t="shared" si="7"/>
        <v/>
      </c>
      <c r="D76" s="49"/>
      <c r="E76" s="45"/>
      <c r="F76" s="8"/>
      <c r="G76" s="45"/>
      <c r="H76" s="50"/>
      <c r="I76" s="50"/>
      <c r="J76" s="45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4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8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>
      <c r="B77" s="45">
        <v>69</v>
      </c>
      <c r="C77" s="49" t="str">
        <f t="shared" si="7"/>
        <v/>
      </c>
      <c r="D77" s="49"/>
      <c r="E77" s="45"/>
      <c r="F77" s="8"/>
      <c r="G77" s="45"/>
      <c r="H77" s="50"/>
      <c r="I77" s="50"/>
      <c r="J77" s="45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4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8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>
      <c r="B78" s="45">
        <v>70</v>
      </c>
      <c r="C78" s="49" t="str">
        <f t="shared" si="7"/>
        <v/>
      </c>
      <c r="D78" s="49"/>
      <c r="E78" s="45"/>
      <c r="F78" s="8"/>
      <c r="G78" s="45"/>
      <c r="H78" s="50"/>
      <c r="I78" s="50"/>
      <c r="J78" s="45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4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8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>
      <c r="B79" s="45">
        <v>71</v>
      </c>
      <c r="C79" s="49" t="str">
        <f t="shared" si="7"/>
        <v/>
      </c>
      <c r="D79" s="49"/>
      <c r="E79" s="45"/>
      <c r="F79" s="8"/>
      <c r="G79" s="45"/>
      <c r="H79" s="50"/>
      <c r="I79" s="50"/>
      <c r="J79" s="45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4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8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>
      <c r="B80" s="45">
        <v>72</v>
      </c>
      <c r="C80" s="49" t="str">
        <f t="shared" si="7"/>
        <v/>
      </c>
      <c r="D80" s="49"/>
      <c r="E80" s="45"/>
      <c r="F80" s="8"/>
      <c r="G80" s="45"/>
      <c r="H80" s="50"/>
      <c r="I80" s="50"/>
      <c r="J80" s="45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4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8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>
      <c r="B81" s="45">
        <v>73</v>
      </c>
      <c r="C81" s="49" t="str">
        <f t="shared" si="7"/>
        <v/>
      </c>
      <c r="D81" s="49"/>
      <c r="E81" s="45"/>
      <c r="F81" s="8"/>
      <c r="G81" s="45"/>
      <c r="H81" s="50"/>
      <c r="I81" s="50"/>
      <c r="J81" s="45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4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8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>
      <c r="B82" s="45">
        <v>74</v>
      </c>
      <c r="C82" s="49" t="str">
        <f t="shared" si="7"/>
        <v/>
      </c>
      <c r="D82" s="49"/>
      <c r="E82" s="45"/>
      <c r="F82" s="8"/>
      <c r="G82" s="45"/>
      <c r="H82" s="50"/>
      <c r="I82" s="50"/>
      <c r="J82" s="45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4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8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>
      <c r="B83" s="45">
        <v>75</v>
      </c>
      <c r="C83" s="49" t="str">
        <f t="shared" si="7"/>
        <v/>
      </c>
      <c r="D83" s="49"/>
      <c r="E83" s="45"/>
      <c r="F83" s="8"/>
      <c r="G83" s="45"/>
      <c r="H83" s="50"/>
      <c r="I83" s="50"/>
      <c r="J83" s="45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4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8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>
      <c r="B84" s="45">
        <v>76</v>
      </c>
      <c r="C84" s="49" t="str">
        <f t="shared" si="7"/>
        <v/>
      </c>
      <c r="D84" s="49"/>
      <c r="E84" s="45"/>
      <c r="F84" s="8"/>
      <c r="G84" s="45"/>
      <c r="H84" s="50"/>
      <c r="I84" s="50"/>
      <c r="J84" s="45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4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8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>
      <c r="B85" s="45">
        <v>77</v>
      </c>
      <c r="C85" s="49" t="str">
        <f t="shared" si="7"/>
        <v/>
      </c>
      <c r="D85" s="49"/>
      <c r="E85" s="45"/>
      <c r="F85" s="8"/>
      <c r="G85" s="45"/>
      <c r="H85" s="50"/>
      <c r="I85" s="50"/>
      <c r="J85" s="45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4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8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>
      <c r="B86" s="45">
        <v>78</v>
      </c>
      <c r="C86" s="49" t="str">
        <f t="shared" si="7"/>
        <v/>
      </c>
      <c r="D86" s="49"/>
      <c r="E86" s="45"/>
      <c r="F86" s="8"/>
      <c r="G86" s="45"/>
      <c r="H86" s="50"/>
      <c r="I86" s="50"/>
      <c r="J86" s="45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4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8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>
      <c r="B87" s="45">
        <v>79</v>
      </c>
      <c r="C87" s="49" t="str">
        <f t="shared" si="7"/>
        <v/>
      </c>
      <c r="D87" s="49"/>
      <c r="E87" s="45"/>
      <c r="F87" s="8"/>
      <c r="G87" s="45"/>
      <c r="H87" s="50"/>
      <c r="I87" s="50"/>
      <c r="J87" s="45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4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8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>
      <c r="B88" s="45">
        <v>80</v>
      </c>
      <c r="C88" s="49" t="str">
        <f t="shared" si="7"/>
        <v/>
      </c>
      <c r="D88" s="49"/>
      <c r="E88" s="45"/>
      <c r="F88" s="8"/>
      <c r="G88" s="45"/>
      <c r="H88" s="50"/>
      <c r="I88" s="50"/>
      <c r="J88" s="45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4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8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>
      <c r="B89" s="45">
        <v>81</v>
      </c>
      <c r="C89" s="49" t="str">
        <f t="shared" si="7"/>
        <v/>
      </c>
      <c r="D89" s="49"/>
      <c r="E89" s="45"/>
      <c r="F89" s="8"/>
      <c r="G89" s="45"/>
      <c r="H89" s="50"/>
      <c r="I89" s="50"/>
      <c r="J89" s="45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4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8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>
      <c r="B90" s="45">
        <v>82</v>
      </c>
      <c r="C90" s="49" t="str">
        <f t="shared" si="7"/>
        <v/>
      </c>
      <c r="D90" s="49"/>
      <c r="E90" s="45"/>
      <c r="F90" s="8"/>
      <c r="G90" s="45"/>
      <c r="H90" s="50"/>
      <c r="I90" s="50"/>
      <c r="J90" s="45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4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8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>
      <c r="B91" s="45">
        <v>83</v>
      </c>
      <c r="C91" s="49" t="str">
        <f t="shared" si="7"/>
        <v/>
      </c>
      <c r="D91" s="49"/>
      <c r="E91" s="45"/>
      <c r="F91" s="8"/>
      <c r="G91" s="45"/>
      <c r="H91" s="50"/>
      <c r="I91" s="50"/>
      <c r="J91" s="45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4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si="8"/>
        <v/>
      </c>
      <c r="W91" t="str">
        <f t="shared" ref="W91:W106" si="15">IF(T91&lt;&gt;"",IF(T91&lt;0,1+W90,0),"")</f>
        <v/>
      </c>
      <c r="X91" s="38" t="str">
        <f t="shared" si="13"/>
        <v/>
      </c>
      <c r="Y91" s="39" t="str">
        <f t="shared" si="14"/>
        <v/>
      </c>
    </row>
    <row r="92" spans="2:25">
      <c r="B92" s="45">
        <v>84</v>
      </c>
      <c r="C92" s="49" t="str">
        <f t="shared" si="7"/>
        <v/>
      </c>
      <c r="D92" s="49"/>
      <c r="E92" s="45"/>
      <c r="F92" s="8"/>
      <c r="G92" s="45"/>
      <c r="H92" s="50"/>
      <c r="I92" s="50"/>
      <c r="J92" s="45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4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8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>
      <c r="B93" s="45">
        <v>85</v>
      </c>
      <c r="C93" s="49" t="str">
        <f t="shared" si="7"/>
        <v/>
      </c>
      <c r="D93" s="49"/>
      <c r="E93" s="45"/>
      <c r="F93" s="8"/>
      <c r="G93" s="45"/>
      <c r="H93" s="50"/>
      <c r="I93" s="50"/>
      <c r="J93" s="45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4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8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>
      <c r="B94" s="45">
        <v>86</v>
      </c>
      <c r="C94" s="49" t="str">
        <f t="shared" si="7"/>
        <v/>
      </c>
      <c r="D94" s="49"/>
      <c r="E94" s="45"/>
      <c r="F94" s="8"/>
      <c r="G94" s="45"/>
      <c r="H94" s="50"/>
      <c r="I94" s="50"/>
      <c r="J94" s="45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4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8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>
      <c r="B95" s="45">
        <v>87</v>
      </c>
      <c r="C95" s="49" t="str">
        <f t="shared" si="7"/>
        <v/>
      </c>
      <c r="D95" s="49"/>
      <c r="E95" s="45"/>
      <c r="F95" s="8"/>
      <c r="G95" s="45"/>
      <c r="H95" s="50"/>
      <c r="I95" s="50"/>
      <c r="J95" s="45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4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8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>
      <c r="B96" s="45">
        <v>88</v>
      </c>
      <c r="C96" s="49" t="str">
        <f t="shared" si="7"/>
        <v/>
      </c>
      <c r="D96" s="49"/>
      <c r="E96" s="45"/>
      <c r="F96" s="8"/>
      <c r="G96" s="45"/>
      <c r="H96" s="50"/>
      <c r="I96" s="50"/>
      <c r="J96" s="45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4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8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>
      <c r="B97" s="45">
        <v>89</v>
      </c>
      <c r="C97" s="49" t="str">
        <f t="shared" si="7"/>
        <v/>
      </c>
      <c r="D97" s="49"/>
      <c r="E97" s="45"/>
      <c r="F97" s="8"/>
      <c r="G97" s="45"/>
      <c r="H97" s="50"/>
      <c r="I97" s="50"/>
      <c r="J97" s="45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4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8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>
      <c r="B98" s="45">
        <v>90</v>
      </c>
      <c r="C98" s="49" t="str">
        <f t="shared" si="7"/>
        <v/>
      </c>
      <c r="D98" s="49"/>
      <c r="E98" s="45"/>
      <c r="F98" s="8"/>
      <c r="G98" s="45"/>
      <c r="H98" s="50"/>
      <c r="I98" s="50"/>
      <c r="J98" s="45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4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8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>
      <c r="B99" s="45">
        <v>91</v>
      </c>
      <c r="C99" s="49" t="str">
        <f t="shared" si="7"/>
        <v/>
      </c>
      <c r="D99" s="49"/>
      <c r="E99" s="45"/>
      <c r="F99" s="8"/>
      <c r="G99" s="45"/>
      <c r="H99" s="50"/>
      <c r="I99" s="50"/>
      <c r="J99" s="45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4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8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>
      <c r="B100" s="45">
        <v>92</v>
      </c>
      <c r="C100" s="49" t="str">
        <f t="shared" si="7"/>
        <v/>
      </c>
      <c r="D100" s="49"/>
      <c r="E100" s="45"/>
      <c r="F100" s="8"/>
      <c r="G100" s="45"/>
      <c r="H100" s="50"/>
      <c r="I100" s="50"/>
      <c r="J100" s="45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4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8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>
      <c r="B101" s="45">
        <v>93</v>
      </c>
      <c r="C101" s="49" t="str">
        <f t="shared" si="7"/>
        <v/>
      </c>
      <c r="D101" s="49"/>
      <c r="E101" s="45"/>
      <c r="F101" s="8"/>
      <c r="G101" s="45"/>
      <c r="H101" s="50"/>
      <c r="I101" s="50"/>
      <c r="J101" s="45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4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8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>
      <c r="B102" s="45">
        <v>94</v>
      </c>
      <c r="C102" s="49" t="str">
        <f t="shared" si="7"/>
        <v/>
      </c>
      <c r="D102" s="49"/>
      <c r="E102" s="45"/>
      <c r="F102" s="8"/>
      <c r="G102" s="45"/>
      <c r="H102" s="50"/>
      <c r="I102" s="50"/>
      <c r="J102" s="45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4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8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>
      <c r="B103" s="45">
        <v>95</v>
      </c>
      <c r="C103" s="49" t="str">
        <f t="shared" si="7"/>
        <v/>
      </c>
      <c r="D103" s="49"/>
      <c r="E103" s="45"/>
      <c r="F103" s="8"/>
      <c r="G103" s="45"/>
      <c r="H103" s="50"/>
      <c r="I103" s="50"/>
      <c r="J103" s="45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4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8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>
      <c r="B104" s="45">
        <v>96</v>
      </c>
      <c r="C104" s="49" t="str">
        <f t="shared" si="7"/>
        <v/>
      </c>
      <c r="D104" s="49"/>
      <c r="E104" s="45"/>
      <c r="F104" s="8"/>
      <c r="G104" s="45"/>
      <c r="H104" s="50"/>
      <c r="I104" s="50"/>
      <c r="J104" s="45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4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8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>
      <c r="B105" s="45">
        <v>97</v>
      </c>
      <c r="C105" s="49" t="str">
        <f t="shared" si="7"/>
        <v/>
      </c>
      <c r="D105" s="49"/>
      <c r="E105" s="45"/>
      <c r="F105" s="8"/>
      <c r="G105" s="45"/>
      <c r="H105" s="50"/>
      <c r="I105" s="50"/>
      <c r="J105" s="45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4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8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>
      <c r="B106" s="45">
        <v>98</v>
      </c>
      <c r="C106" s="49" t="str">
        <f t="shared" si="7"/>
        <v/>
      </c>
      <c r="D106" s="49"/>
      <c r="E106" s="45"/>
      <c r="F106" s="8"/>
      <c r="G106" s="45"/>
      <c r="H106" s="50"/>
      <c r="I106" s="50"/>
      <c r="J106" s="45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4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8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>
      <c r="B107" s="45">
        <v>99</v>
      </c>
      <c r="C107" s="49" t="str">
        <f t="shared" si="7"/>
        <v/>
      </c>
      <c r="D107" s="49"/>
      <c r="E107" s="45"/>
      <c r="F107" s="8"/>
      <c r="G107" s="45"/>
      <c r="H107" s="50"/>
      <c r="I107" s="50"/>
      <c r="J107" s="45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4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 t="shared" si="8"/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>
      <c r="B108" s="45">
        <v>100</v>
      </c>
      <c r="C108" s="49" t="str">
        <f t="shared" si="7"/>
        <v/>
      </c>
      <c r="D108" s="49"/>
      <c r="E108" s="45"/>
      <c r="F108" s="8"/>
      <c r="G108" s="45"/>
      <c r="H108" s="50"/>
      <c r="I108" s="50"/>
      <c r="J108" s="45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4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 t="shared" si="8"/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47" priority="7" stopIfTrue="1" operator="equal">
      <formula>"買"</formula>
    </cfRule>
    <cfRule type="cellIs" dxfId="46" priority="8" stopIfTrue="1" operator="equal">
      <formula>"売"</formula>
    </cfRule>
  </conditionalFormatting>
  <conditionalFormatting sqref="G9:G11 G14:G45 G47:G108">
    <cfRule type="cellIs" dxfId="45" priority="5" stopIfTrue="1" operator="equal">
      <formula>"買"</formula>
    </cfRule>
    <cfRule type="cellIs" dxfId="44" priority="6" stopIfTrue="1" operator="equal">
      <formula>"売"</formula>
    </cfRule>
  </conditionalFormatting>
  <conditionalFormatting sqref="G12">
    <cfRule type="cellIs" dxfId="43" priority="3" stopIfTrue="1" operator="equal">
      <formula>"買"</formula>
    </cfRule>
    <cfRule type="cellIs" dxfId="42" priority="4" stopIfTrue="1" operator="equal">
      <formula>"売"</formula>
    </cfRule>
  </conditionalFormatting>
  <conditionalFormatting sqref="G13">
    <cfRule type="cellIs" dxfId="41" priority="1" stopIfTrue="1" operator="equal">
      <formula>"買"</formula>
    </cfRule>
    <cfRule type="cellIs" dxfId="4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topLeftCell="D1" zoomScale="115" zoomScaleNormal="115" workbookViewId="0">
      <pane ySplit="8" topLeftCell="A9" activePane="bottomLeft" state="frozen"/>
      <selection pane="bottomLeft" activeCell="L3" sqref="L3:Q3"/>
    </sheetView>
  </sheetViews>
  <sheetFormatPr defaultRowHeight="13.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63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224606.63264728399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67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24606.632647283986</v>
      </c>
      <c r="E4" s="81"/>
      <c r="F4" s="67" t="s">
        <v>12</v>
      </c>
      <c r="G4" s="67"/>
      <c r="H4" s="82">
        <f>SUM($T$9:$U$108)</f>
        <v>54.999999999996874</v>
      </c>
      <c r="I4" s="83"/>
      <c r="J4" s="64" t="s">
        <v>60</v>
      </c>
      <c r="K4" s="64"/>
      <c r="L4" s="84">
        <f>MAX($C$9:$D$990)-C9</f>
        <v>86569.432594080688</v>
      </c>
      <c r="M4" s="84"/>
      <c r="N4" s="64" t="s">
        <v>59</v>
      </c>
      <c r="O4" s="64"/>
      <c r="P4" s="65">
        <f>MAX(Y:Y)</f>
        <v>0.2457372709296608</v>
      </c>
      <c r="Q4" s="65"/>
      <c r="R4" s="1"/>
      <c r="S4" s="1"/>
      <c r="T4" s="1"/>
    </row>
    <row r="5" spans="2:25">
      <c r="B5" s="43" t="s">
        <v>15</v>
      </c>
      <c r="C5" s="41">
        <f>COUNTIF($R$9:$R$990,"&gt;0")</f>
        <v>26</v>
      </c>
      <c r="D5" s="40" t="s">
        <v>16</v>
      </c>
      <c r="E5" s="15">
        <f>COUNTIF($R$9:$R$990,"&lt;0")</f>
        <v>31</v>
      </c>
      <c r="F5" s="40" t="s">
        <v>17</v>
      </c>
      <c r="G5" s="41">
        <f>COUNTIF($R$9:$R$990,"=0")</f>
        <v>0</v>
      </c>
      <c r="H5" s="40" t="s">
        <v>18</v>
      </c>
      <c r="I5" s="42">
        <f>C5/SUM(C5,E5,G5)</f>
        <v>0.45614035087719296</v>
      </c>
      <c r="J5" s="66" t="s">
        <v>19</v>
      </c>
      <c r="K5" s="67"/>
      <c r="L5" s="68">
        <f>MAX(V9:V993)</f>
        <v>3</v>
      </c>
      <c r="M5" s="69"/>
      <c r="N5" s="17" t="s">
        <v>20</v>
      </c>
      <c r="O5" s="9"/>
      <c r="P5" s="68">
        <f>MAX(W9:W993)</f>
        <v>6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44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45">
        <v>1</v>
      </c>
      <c r="C9" s="49">
        <f>L2</f>
        <v>200000</v>
      </c>
      <c r="D9" s="49"/>
      <c r="E9" s="45">
        <v>2016</v>
      </c>
      <c r="F9" s="8">
        <v>43476</v>
      </c>
      <c r="G9" s="48" t="s">
        <v>3</v>
      </c>
      <c r="H9" s="50">
        <v>170.18</v>
      </c>
      <c r="I9" s="50"/>
      <c r="J9" s="48">
        <v>27</v>
      </c>
      <c r="K9" s="49">
        <f>IF(J9="","",C9*0.03)</f>
        <v>6000</v>
      </c>
      <c r="L9" s="49"/>
      <c r="M9" s="6">
        <f>IF(J9="","",(K9/J9)/LOOKUP(RIGHT($D$2,3),定数!$A$6:$A$13,定数!$B$6:$B$13))</f>
        <v>2.2222222222222223</v>
      </c>
      <c r="N9" s="45">
        <v>2016</v>
      </c>
      <c r="O9" s="8">
        <v>43476</v>
      </c>
      <c r="P9" s="50">
        <v>170.45</v>
      </c>
      <c r="Q9" s="50"/>
      <c r="R9" s="53">
        <f>IF(P9="","",T9*M9*LOOKUP(RIGHT($D$2,3),定数!$A$6:$A$13,定数!$B$6:$B$13))</f>
        <v>-5999.9999999995953</v>
      </c>
      <c r="S9" s="53"/>
      <c r="T9" s="54">
        <f>IF(P9="","",IF(G9="買",(P9-H9),(H9-P9))*IF(RIGHT($D$2,3)="JPY",100,10000))</f>
        <v>-26.999999999998181</v>
      </c>
      <c r="U9" s="54"/>
      <c r="V9" s="1">
        <f>IF(T9&lt;&gt;"",IF(T9&gt;0,1+V8,0),"")</f>
        <v>0</v>
      </c>
      <c r="W9">
        <f>IF(T9&lt;&gt;"",IF(T9&lt;0,1+W8,0),"")</f>
        <v>1</v>
      </c>
    </row>
    <row r="10" spans="2:25">
      <c r="B10" s="45">
        <v>2</v>
      </c>
      <c r="C10" s="49">
        <f t="shared" ref="C10:C73" si="0">IF(R9="","",C9+R9)</f>
        <v>194000.00000000041</v>
      </c>
      <c r="D10" s="49"/>
      <c r="E10" s="45"/>
      <c r="F10" s="8">
        <v>43483</v>
      </c>
      <c r="G10" s="48" t="s">
        <v>4</v>
      </c>
      <c r="H10" s="50">
        <v>167.81</v>
      </c>
      <c r="I10" s="50"/>
      <c r="J10" s="48">
        <v>42</v>
      </c>
      <c r="K10" s="51">
        <f>IF(J10="","",C10*0.03)</f>
        <v>5820.0000000000118</v>
      </c>
      <c r="L10" s="52"/>
      <c r="M10" s="6">
        <f>IF(J10="","",(K10/J10)/LOOKUP(RIGHT($D$2,3),定数!$A$6:$A$13,定数!$B$6:$B$13))</f>
        <v>1.3857142857142883</v>
      </c>
      <c r="N10" s="45"/>
      <c r="O10" s="8">
        <v>43483</v>
      </c>
      <c r="P10" s="50">
        <v>167.39</v>
      </c>
      <c r="Q10" s="50"/>
      <c r="R10" s="53">
        <f>IF(P10="","",T10*M10*LOOKUP(RIGHT($D$2,3),定数!$A$6:$A$13,定数!$B$6:$B$13))</f>
        <v>-5820.0000000002319</v>
      </c>
      <c r="S10" s="53"/>
      <c r="T10" s="54">
        <f>IF(P10="","",IF(G10="買",(P10-H10),(H10-P10))*IF(RIGHT($D$2,3)="JPY",100,10000))</f>
        <v>-42.000000000001592</v>
      </c>
      <c r="U10" s="54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8">
        <f>IF(C10&lt;&gt;"",MAX(C10,C9),"")</f>
        <v>200000</v>
      </c>
    </row>
    <row r="11" spans="2:25">
      <c r="B11" s="45">
        <v>3</v>
      </c>
      <c r="C11" s="49">
        <f t="shared" si="0"/>
        <v>188180.00000000017</v>
      </c>
      <c r="D11" s="49"/>
      <c r="E11" s="45"/>
      <c r="F11" s="8">
        <v>43486</v>
      </c>
      <c r="G11" s="48" t="s">
        <v>3</v>
      </c>
      <c r="H11" s="50">
        <v>164.8</v>
      </c>
      <c r="I11" s="50"/>
      <c r="J11" s="48">
        <v>94</v>
      </c>
      <c r="K11" s="51">
        <f t="shared" ref="K11:K74" si="3">IF(J11="","",C11*0.03)</f>
        <v>5645.4000000000051</v>
      </c>
      <c r="L11" s="52"/>
      <c r="M11" s="6">
        <f>IF(J11="","",(K11/J11)/LOOKUP(RIGHT($D$2,3),定数!$A$6:$A$13,定数!$B$6:$B$13))</f>
        <v>0.60057446808510695</v>
      </c>
      <c r="N11" s="45"/>
      <c r="O11" s="8">
        <v>43486</v>
      </c>
      <c r="P11" s="50">
        <v>165.74</v>
      </c>
      <c r="Q11" s="50"/>
      <c r="R11" s="53">
        <f>IF(P11="","",T11*M11*LOOKUP(RIGHT($D$2,3),定数!$A$6:$A$13,定数!$B$6:$B$13))</f>
        <v>-5645.3999999999915</v>
      </c>
      <c r="S11" s="53"/>
      <c r="T11" s="54">
        <f>IF(P11="","",IF(G11="買",(P11-H11),(H11-P11))*IF(RIGHT($D$2,3)="JPY",100,10000))</f>
        <v>-93.999999999999773</v>
      </c>
      <c r="U11" s="54"/>
      <c r="V11" s="22">
        <f t="shared" si="1"/>
        <v>0</v>
      </c>
      <c r="W11">
        <f t="shared" si="2"/>
        <v>3</v>
      </c>
      <c r="X11" s="38">
        <f>IF(C11&lt;&gt;"",MAX(X10,C11),"")</f>
        <v>200000</v>
      </c>
      <c r="Y11" s="39">
        <f>IF(X11&lt;&gt;"",1-(C11/X11),"")</f>
        <v>5.9099999999999153E-2</v>
      </c>
    </row>
    <row r="12" spans="2:25">
      <c r="B12" s="45">
        <v>4</v>
      </c>
      <c r="C12" s="49">
        <f t="shared" si="0"/>
        <v>182534.60000000018</v>
      </c>
      <c r="D12" s="49"/>
      <c r="E12" s="45"/>
      <c r="F12" s="8">
        <v>43490</v>
      </c>
      <c r="G12" s="48" t="s">
        <v>3</v>
      </c>
      <c r="H12" s="50">
        <v>168.74</v>
      </c>
      <c r="I12" s="50"/>
      <c r="J12" s="48">
        <v>30</v>
      </c>
      <c r="K12" s="51">
        <f t="shared" si="3"/>
        <v>5476.038000000005</v>
      </c>
      <c r="L12" s="52"/>
      <c r="M12" s="6">
        <f>IF(J12="","",(K12/J12)/LOOKUP(RIGHT($D$2,3),定数!$A$6:$A$13,定数!$B$6:$B$13))</f>
        <v>1.8253460000000015</v>
      </c>
      <c r="N12" s="45"/>
      <c r="O12" s="8">
        <v>43491</v>
      </c>
      <c r="P12" s="50">
        <v>168.33</v>
      </c>
      <c r="Q12" s="50"/>
      <c r="R12" s="53">
        <f>IF(P12="","",T12*M12*LOOKUP(RIGHT($D$2,3),定数!$A$6:$A$13,定数!$B$6:$B$13))</f>
        <v>7483.9185999999445</v>
      </c>
      <c r="S12" s="53"/>
      <c r="T12" s="54">
        <f t="shared" ref="T12:T75" si="4">IF(P12="","",IF(G12="買",(P12-H12),(H12-P12))*IF(RIGHT($D$2,3)="JPY",100,10000))</f>
        <v>40.999999999999659</v>
      </c>
      <c r="U12" s="54"/>
      <c r="V12" s="22">
        <f t="shared" si="1"/>
        <v>1</v>
      </c>
      <c r="W12">
        <f t="shared" si="2"/>
        <v>0</v>
      </c>
      <c r="X12" s="38">
        <f t="shared" ref="X12:X75" si="5">IF(C12&lt;&gt;"",MAX(X11,C12),"")</f>
        <v>200000</v>
      </c>
      <c r="Y12" s="39">
        <f t="shared" ref="Y12:Y75" si="6">IF(X12&lt;&gt;"",1-(C12/X12),"")</f>
        <v>8.7326999999999044E-2</v>
      </c>
    </row>
    <row r="13" spans="2:25">
      <c r="B13" s="45">
        <v>5</v>
      </c>
      <c r="C13" s="49">
        <f t="shared" si="0"/>
        <v>190018.51860000013</v>
      </c>
      <c r="D13" s="49"/>
      <c r="E13" s="45"/>
      <c r="F13" s="8">
        <v>43493</v>
      </c>
      <c r="G13" s="48" t="s">
        <v>4</v>
      </c>
      <c r="H13" s="50">
        <v>170.6</v>
      </c>
      <c r="I13" s="50"/>
      <c r="J13" s="48">
        <v>17</v>
      </c>
      <c r="K13" s="51">
        <f t="shared" si="3"/>
        <v>5700.5555580000037</v>
      </c>
      <c r="L13" s="52"/>
      <c r="M13" s="6">
        <f>IF(J13="","",(K13/J13)/LOOKUP(RIGHT($D$2,3),定数!$A$6:$A$13,定数!$B$6:$B$13))</f>
        <v>3.3532679752941199</v>
      </c>
      <c r="N13" s="45"/>
      <c r="O13" s="8">
        <v>43494</v>
      </c>
      <c r="P13" s="50">
        <v>170.89</v>
      </c>
      <c r="Q13" s="50"/>
      <c r="R13" s="53">
        <f>IF(P13="","",T13*M13*LOOKUP(RIGHT($D$2,3),定数!$A$6:$A$13,定数!$B$6:$B$13))</f>
        <v>9724.4771283526807</v>
      </c>
      <c r="S13" s="53"/>
      <c r="T13" s="54">
        <f t="shared" si="4"/>
        <v>28.999999999999204</v>
      </c>
      <c r="U13" s="54"/>
      <c r="V13" s="22">
        <f t="shared" si="1"/>
        <v>2</v>
      </c>
      <c r="W13">
        <f t="shared" si="2"/>
        <v>0</v>
      </c>
      <c r="X13" s="38">
        <f t="shared" si="5"/>
        <v>200000</v>
      </c>
      <c r="Y13" s="39">
        <f t="shared" si="6"/>
        <v>4.9907406999999404E-2</v>
      </c>
    </row>
    <row r="14" spans="2:25">
      <c r="B14" s="45">
        <v>6</v>
      </c>
      <c r="C14" s="49">
        <f t="shared" si="0"/>
        <v>199742.99572835281</v>
      </c>
      <c r="D14" s="49"/>
      <c r="E14" s="45"/>
      <c r="F14" s="8">
        <v>43511</v>
      </c>
      <c r="G14" s="48" t="s">
        <v>4</v>
      </c>
      <c r="H14" s="50">
        <v>165.59</v>
      </c>
      <c r="I14" s="50"/>
      <c r="J14" s="48">
        <v>50</v>
      </c>
      <c r="K14" s="51">
        <f t="shared" si="3"/>
        <v>5992.2898718505839</v>
      </c>
      <c r="L14" s="52"/>
      <c r="M14" s="6">
        <f>IF(J14="","",(K14/J14)/LOOKUP(RIGHT($D$2,3),定数!$A$6:$A$13,定数!$B$6:$B$13))</f>
        <v>1.1984579743701169</v>
      </c>
      <c r="N14" s="45"/>
      <c r="O14" s="8">
        <v>43512</v>
      </c>
      <c r="P14" s="50">
        <v>165.09</v>
      </c>
      <c r="Q14" s="50"/>
      <c r="R14" s="53">
        <f>IF(P14="","",T14*M14*LOOKUP(RIGHT($D$2,3),定数!$A$6:$A$13,定数!$B$6:$B$13))</f>
        <v>-5992.2898718505849</v>
      </c>
      <c r="S14" s="53"/>
      <c r="T14" s="54">
        <f t="shared" si="4"/>
        <v>-50</v>
      </c>
      <c r="U14" s="54"/>
      <c r="V14" s="22">
        <f t="shared" si="1"/>
        <v>0</v>
      </c>
      <c r="W14">
        <f t="shared" si="2"/>
        <v>1</v>
      </c>
      <c r="X14" s="38">
        <f t="shared" si="5"/>
        <v>200000</v>
      </c>
      <c r="Y14" s="39">
        <f t="shared" si="6"/>
        <v>1.2850213582359382E-3</v>
      </c>
    </row>
    <row r="15" spans="2:25">
      <c r="B15" s="45">
        <v>7</v>
      </c>
      <c r="C15" s="49">
        <f t="shared" si="0"/>
        <v>193750.70585650223</v>
      </c>
      <c r="D15" s="49"/>
      <c r="E15" s="45"/>
      <c r="F15" s="8">
        <v>43526</v>
      </c>
      <c r="G15" s="48" t="s">
        <v>4</v>
      </c>
      <c r="H15" s="50">
        <v>159.19</v>
      </c>
      <c r="I15" s="50"/>
      <c r="J15" s="48">
        <v>50</v>
      </c>
      <c r="K15" s="51">
        <f t="shared" si="3"/>
        <v>5812.5211756950666</v>
      </c>
      <c r="L15" s="52"/>
      <c r="M15" s="6">
        <f>IF(J15="","",(K15/J15)/LOOKUP(RIGHT($D$2,3),定数!$A$6:$A$13,定数!$B$6:$B$13))</f>
        <v>1.1625042351390134</v>
      </c>
      <c r="N15" s="45"/>
      <c r="O15" s="8">
        <v>43526</v>
      </c>
      <c r="P15" s="50">
        <v>159.88</v>
      </c>
      <c r="Q15" s="50"/>
      <c r="R15" s="53">
        <f>IF(P15="","",T15*M15*LOOKUP(RIGHT($D$2,3),定数!$A$6:$A$13,定数!$B$6:$B$13))</f>
        <v>8021.2792224591649</v>
      </c>
      <c r="S15" s="53"/>
      <c r="T15" s="54">
        <f t="shared" si="4"/>
        <v>68.999999999999773</v>
      </c>
      <c r="U15" s="54"/>
      <c r="V15" s="22">
        <f t="shared" si="1"/>
        <v>1</v>
      </c>
      <c r="W15">
        <f t="shared" si="2"/>
        <v>0</v>
      </c>
      <c r="X15" s="38">
        <f t="shared" si="5"/>
        <v>200000</v>
      </c>
      <c r="Y15" s="39">
        <f t="shared" si="6"/>
        <v>3.1246470717488872E-2</v>
      </c>
    </row>
    <row r="16" spans="2:25">
      <c r="B16" s="45">
        <v>8</v>
      </c>
      <c r="C16" s="49">
        <f t="shared" si="0"/>
        <v>201771.98507896138</v>
      </c>
      <c r="D16" s="49"/>
      <c r="E16" s="45"/>
      <c r="F16" s="8">
        <v>43533</v>
      </c>
      <c r="G16" s="48" t="s">
        <v>3</v>
      </c>
      <c r="H16" s="50">
        <v>159.53</v>
      </c>
      <c r="I16" s="50"/>
      <c r="J16" s="48">
        <v>31</v>
      </c>
      <c r="K16" s="51">
        <f t="shared" si="3"/>
        <v>6053.1595523688411</v>
      </c>
      <c r="L16" s="52"/>
      <c r="M16" s="6">
        <f>IF(J16="","",(K16/J16)/LOOKUP(RIGHT($D$2,3),定数!$A$6:$A$13,定数!$B$6:$B$13))</f>
        <v>1.9526321136673681</v>
      </c>
      <c r="N16" s="45"/>
      <c r="O16" s="8">
        <v>43533</v>
      </c>
      <c r="P16" s="50">
        <v>159.84</v>
      </c>
      <c r="Q16" s="50"/>
      <c r="R16" s="53">
        <f>IF(P16="","",T16*M16*LOOKUP(RIGHT($D$2,3),定数!$A$6:$A$13,定数!$B$6:$B$13))</f>
        <v>-6053.1595523688857</v>
      </c>
      <c r="S16" s="53"/>
      <c r="T16" s="54">
        <f t="shared" si="4"/>
        <v>-31.000000000000227</v>
      </c>
      <c r="U16" s="54"/>
      <c r="V16" s="22">
        <f t="shared" si="1"/>
        <v>0</v>
      </c>
      <c r="W16">
        <f t="shared" si="2"/>
        <v>1</v>
      </c>
      <c r="X16" s="38">
        <f t="shared" si="5"/>
        <v>201771.98507896138</v>
      </c>
      <c r="Y16" s="39">
        <f t="shared" si="6"/>
        <v>0</v>
      </c>
    </row>
    <row r="17" spans="2:25">
      <c r="B17" s="45">
        <v>9</v>
      </c>
      <c r="C17" s="49">
        <f t="shared" si="0"/>
        <v>195718.8255265925</v>
      </c>
      <c r="D17" s="49"/>
      <c r="E17" s="45"/>
      <c r="F17" s="8">
        <v>43534</v>
      </c>
      <c r="G17" s="48" t="s">
        <v>4</v>
      </c>
      <c r="H17" s="50">
        <v>161.44</v>
      </c>
      <c r="I17" s="50"/>
      <c r="J17" s="48">
        <v>50</v>
      </c>
      <c r="K17" s="51">
        <f t="shared" si="3"/>
        <v>5871.5647657977743</v>
      </c>
      <c r="L17" s="52"/>
      <c r="M17" s="6">
        <f>IF(J17="","",(K17/J17)/LOOKUP(RIGHT($D$2,3),定数!$A$6:$A$13,定数!$B$6:$B$13))</f>
        <v>1.1743129531595549</v>
      </c>
      <c r="N17" s="45"/>
      <c r="O17" s="8">
        <v>43534</v>
      </c>
      <c r="P17" s="50">
        <v>160.94</v>
      </c>
      <c r="Q17" s="50"/>
      <c r="R17" s="53">
        <f>IF(P17="","",T17*M17*LOOKUP(RIGHT($D$2,3),定数!$A$6:$A$13,定数!$B$6:$B$13))</f>
        <v>-5871.5647657977743</v>
      </c>
      <c r="S17" s="53"/>
      <c r="T17" s="54">
        <f t="shared" si="4"/>
        <v>-50</v>
      </c>
      <c r="U17" s="54"/>
      <c r="V17" s="22">
        <f t="shared" si="1"/>
        <v>0</v>
      </c>
      <c r="W17">
        <f t="shared" si="2"/>
        <v>2</v>
      </c>
      <c r="X17" s="38">
        <f t="shared" si="5"/>
        <v>201771.98507896138</v>
      </c>
      <c r="Y17" s="39">
        <f t="shared" si="6"/>
        <v>3.0000000000000249E-2</v>
      </c>
    </row>
    <row r="18" spans="2:25">
      <c r="B18" s="45">
        <v>10</v>
      </c>
      <c r="C18" s="49">
        <f t="shared" si="0"/>
        <v>189847.26076079471</v>
      </c>
      <c r="D18" s="49"/>
      <c r="E18" s="45"/>
      <c r="F18" s="8">
        <v>43539</v>
      </c>
      <c r="G18" s="48" t="s">
        <v>3</v>
      </c>
      <c r="H18" s="50">
        <v>162.65</v>
      </c>
      <c r="I18" s="50"/>
      <c r="J18" s="48">
        <v>16</v>
      </c>
      <c r="K18" s="51">
        <f t="shared" si="3"/>
        <v>5695.4178228238416</v>
      </c>
      <c r="L18" s="52"/>
      <c r="M18" s="6">
        <f>IF(J18="","",(K18/J18)/LOOKUP(RIGHT($D$2,3),定数!$A$6:$A$13,定数!$B$6:$B$13))</f>
        <v>3.5596361392649012</v>
      </c>
      <c r="N18" s="45"/>
      <c r="O18" s="8">
        <v>43539</v>
      </c>
      <c r="P18" s="50">
        <v>162.47</v>
      </c>
      <c r="Q18" s="50"/>
      <c r="R18" s="53">
        <f>IF(P18="","",T18*M18*LOOKUP(RIGHT($D$2,3),定数!$A$6:$A$13,定数!$B$6:$B$13))</f>
        <v>6407.345050677066</v>
      </c>
      <c r="S18" s="53"/>
      <c r="T18" s="54">
        <f t="shared" si="4"/>
        <v>18.000000000000682</v>
      </c>
      <c r="U18" s="54"/>
      <c r="V18" s="22">
        <f t="shared" si="1"/>
        <v>1</v>
      </c>
      <c r="W18">
        <f t="shared" si="2"/>
        <v>0</v>
      </c>
      <c r="X18" s="38">
        <f t="shared" si="5"/>
        <v>201771.98507896138</v>
      </c>
      <c r="Y18" s="39">
        <f t="shared" si="6"/>
        <v>5.9100000000000263E-2</v>
      </c>
    </row>
    <row r="19" spans="2:25">
      <c r="B19" s="45">
        <v>11</v>
      </c>
      <c r="C19" s="49">
        <f t="shared" si="0"/>
        <v>196254.60581147179</v>
      </c>
      <c r="D19" s="49"/>
      <c r="E19" s="45"/>
      <c r="F19" s="8">
        <v>43549</v>
      </c>
      <c r="G19" s="48" t="s">
        <v>4</v>
      </c>
      <c r="H19" s="50">
        <v>160.01</v>
      </c>
      <c r="I19" s="50"/>
      <c r="J19" s="48">
        <v>41</v>
      </c>
      <c r="K19" s="51">
        <f t="shared" si="3"/>
        <v>5887.6381743441534</v>
      </c>
      <c r="L19" s="52"/>
      <c r="M19" s="6">
        <f>IF(J19="","",(K19/J19)/LOOKUP(RIGHT($D$2,3),定数!$A$6:$A$13,定数!$B$6:$B$13))</f>
        <v>1.4360093108156471</v>
      </c>
      <c r="N19" s="45"/>
      <c r="O19" s="8">
        <v>43552</v>
      </c>
      <c r="P19" s="50">
        <v>160.6</v>
      </c>
      <c r="Q19" s="50"/>
      <c r="R19" s="53">
        <f>IF(P19="","",T19*M19*LOOKUP(RIGHT($D$2,3),定数!$A$6:$A$13,定数!$B$6:$B$13))</f>
        <v>8472.454933812367</v>
      </c>
      <c r="S19" s="53"/>
      <c r="T19" s="54">
        <f t="shared" si="4"/>
        <v>59.000000000000341</v>
      </c>
      <c r="U19" s="54"/>
      <c r="V19" s="22">
        <f t="shared" si="1"/>
        <v>2</v>
      </c>
      <c r="W19">
        <f t="shared" si="2"/>
        <v>0</v>
      </c>
      <c r="X19" s="38">
        <f t="shared" si="5"/>
        <v>201771.98507896138</v>
      </c>
      <c r="Y19" s="39">
        <f t="shared" si="6"/>
        <v>2.7344624999999012E-2</v>
      </c>
    </row>
    <row r="20" spans="2:25">
      <c r="B20" s="45">
        <v>12</v>
      </c>
      <c r="C20" s="49">
        <f t="shared" si="0"/>
        <v>204727.06074528417</v>
      </c>
      <c r="D20" s="49"/>
      <c r="E20" s="45"/>
      <c r="F20" s="8">
        <v>43556</v>
      </c>
      <c r="G20" s="48" t="s">
        <v>3</v>
      </c>
      <c r="H20" s="50">
        <v>160.84</v>
      </c>
      <c r="I20" s="50"/>
      <c r="J20" s="48">
        <v>51</v>
      </c>
      <c r="K20" s="51">
        <f t="shared" si="3"/>
        <v>6141.8118223585243</v>
      </c>
      <c r="L20" s="52"/>
      <c r="M20" s="6">
        <f>IF(J20="","",(K20/J20)/LOOKUP(RIGHT($D$2,3),定数!$A$6:$A$13,定数!$B$6:$B$13))</f>
        <v>1.2042768279134362</v>
      </c>
      <c r="N20" s="45"/>
      <c r="O20" s="8">
        <v>43556</v>
      </c>
      <c r="P20" s="50">
        <v>160.12</v>
      </c>
      <c r="Q20" s="50"/>
      <c r="R20" s="53">
        <f>IF(P20="","",T20*M20*LOOKUP(RIGHT($D$2,3),定数!$A$6:$A$13,定数!$B$6:$B$13))</f>
        <v>8670.7931609767274</v>
      </c>
      <c r="S20" s="53"/>
      <c r="T20" s="54">
        <f t="shared" si="4"/>
        <v>71.999999999999886</v>
      </c>
      <c r="U20" s="54"/>
      <c r="V20" s="22">
        <f t="shared" si="1"/>
        <v>3</v>
      </c>
      <c r="W20">
        <f t="shared" si="2"/>
        <v>0</v>
      </c>
      <c r="X20" s="38">
        <f t="shared" si="5"/>
        <v>204727.06074528417</v>
      </c>
      <c r="Y20" s="39">
        <f t="shared" si="6"/>
        <v>0</v>
      </c>
    </row>
    <row r="21" spans="2:25">
      <c r="B21" s="45">
        <v>13</v>
      </c>
      <c r="C21" s="49">
        <f t="shared" si="0"/>
        <v>213397.85390626089</v>
      </c>
      <c r="D21" s="49"/>
      <c r="E21" s="45"/>
      <c r="F21" s="8">
        <v>43566</v>
      </c>
      <c r="G21" s="48" t="s">
        <v>3</v>
      </c>
      <c r="H21" s="50">
        <v>152.31</v>
      </c>
      <c r="I21" s="50"/>
      <c r="J21" s="48">
        <v>42</v>
      </c>
      <c r="K21" s="51">
        <f t="shared" si="3"/>
        <v>6401.9356171878262</v>
      </c>
      <c r="L21" s="52"/>
      <c r="M21" s="6">
        <f>IF(J21="","",(K21/J21)/LOOKUP(RIGHT($D$2,3),定数!$A$6:$A$13,定数!$B$6:$B$13))</f>
        <v>1.5242703850447206</v>
      </c>
      <c r="N21" s="45"/>
      <c r="O21" s="8">
        <v>43566</v>
      </c>
      <c r="P21" s="50">
        <v>152.72999999999999</v>
      </c>
      <c r="Q21" s="50"/>
      <c r="R21" s="53">
        <f>IF(P21="","",T21*M21*LOOKUP(RIGHT($D$2,3),定数!$A$6:$A$13,定数!$B$6:$B$13))</f>
        <v>-6401.9356171876352</v>
      </c>
      <c r="S21" s="53"/>
      <c r="T21" s="54">
        <f t="shared" si="4"/>
        <v>-41.999999999998749</v>
      </c>
      <c r="U21" s="54"/>
      <c r="V21" s="22">
        <f t="shared" si="1"/>
        <v>0</v>
      </c>
      <c r="W21">
        <f t="shared" si="2"/>
        <v>1</v>
      </c>
      <c r="X21" s="38">
        <f t="shared" si="5"/>
        <v>213397.85390626089</v>
      </c>
      <c r="Y21" s="39">
        <f t="shared" si="6"/>
        <v>0</v>
      </c>
    </row>
    <row r="22" spans="2:25">
      <c r="B22" s="45">
        <v>14</v>
      </c>
      <c r="C22" s="49">
        <f t="shared" si="0"/>
        <v>206995.91828907325</v>
      </c>
      <c r="D22" s="49"/>
      <c r="E22" s="45"/>
      <c r="F22" s="8">
        <v>43568</v>
      </c>
      <c r="G22" s="48" t="s">
        <v>4</v>
      </c>
      <c r="H22" s="50">
        <v>155.34</v>
      </c>
      <c r="I22" s="50"/>
      <c r="J22" s="48">
        <v>22</v>
      </c>
      <c r="K22" s="51">
        <f t="shared" si="3"/>
        <v>6209.877548672197</v>
      </c>
      <c r="L22" s="52"/>
      <c r="M22" s="6">
        <f>IF(J22="","",(K22/J22)/LOOKUP(RIGHT($D$2,3),定数!$A$6:$A$13,定数!$B$6:$B$13))</f>
        <v>2.8226716130328167</v>
      </c>
      <c r="N22" s="45"/>
      <c r="O22" s="8">
        <v>43569</v>
      </c>
      <c r="P22" s="50">
        <v>155.12</v>
      </c>
      <c r="Q22" s="50"/>
      <c r="R22" s="53">
        <f>IF(P22="","",T22*M22*LOOKUP(RIGHT($D$2,3),定数!$A$6:$A$13,定数!$B$6:$B$13))</f>
        <v>-6209.8775486721643</v>
      </c>
      <c r="S22" s="53"/>
      <c r="T22" s="54">
        <f t="shared" si="4"/>
        <v>-21.999999999999886</v>
      </c>
      <c r="U22" s="54"/>
      <c r="V22" s="22">
        <f t="shared" si="1"/>
        <v>0</v>
      </c>
      <c r="W22">
        <f t="shared" si="2"/>
        <v>2</v>
      </c>
      <c r="X22" s="38">
        <f t="shared" si="5"/>
        <v>213397.85390626089</v>
      </c>
      <c r="Y22" s="39">
        <f t="shared" si="6"/>
        <v>2.9999999999999138E-2</v>
      </c>
    </row>
    <row r="23" spans="2:25">
      <c r="B23" s="45">
        <v>15</v>
      </c>
      <c r="C23" s="49">
        <f t="shared" si="0"/>
        <v>200786.04074040108</v>
      </c>
      <c r="D23" s="49"/>
      <c r="E23" s="45"/>
      <c r="F23" s="8">
        <v>43569</v>
      </c>
      <c r="G23" s="48" t="s">
        <v>3</v>
      </c>
      <c r="H23" s="50">
        <v>154.32</v>
      </c>
      <c r="I23" s="50"/>
      <c r="J23" s="48">
        <v>45</v>
      </c>
      <c r="K23" s="51">
        <f t="shared" si="3"/>
        <v>6023.5812222120321</v>
      </c>
      <c r="L23" s="52"/>
      <c r="M23" s="6">
        <f>IF(J23="","",(K23/J23)/LOOKUP(RIGHT($D$2,3),定数!$A$6:$A$13,定数!$B$6:$B$13))</f>
        <v>1.3385736049360071</v>
      </c>
      <c r="N23" s="45"/>
      <c r="O23" s="8">
        <v>43569</v>
      </c>
      <c r="P23" s="50">
        <v>154.77000000000001</v>
      </c>
      <c r="Q23" s="50"/>
      <c r="R23" s="53">
        <f>IF(P23="","",T23*M23*LOOKUP(RIGHT($D$2,3),定数!$A$6:$A$13,定数!$B$6:$B$13))</f>
        <v>-6023.5812222122604</v>
      </c>
      <c r="S23" s="53"/>
      <c r="T23" s="54">
        <f t="shared" si="4"/>
        <v>-45.000000000001705</v>
      </c>
      <c r="U23" s="54"/>
      <c r="V23" t="str">
        <f t="shared" ref="V23:W74" si="7">IF(S23&lt;&gt;"",IF(S23&lt;0,1+V22,0),"")</f>
        <v/>
      </c>
      <c r="W23">
        <f t="shared" si="2"/>
        <v>3</v>
      </c>
      <c r="X23" s="38">
        <f t="shared" si="5"/>
        <v>213397.85390626089</v>
      </c>
      <c r="Y23" s="39">
        <f t="shared" si="6"/>
        <v>5.9099999999999042E-2</v>
      </c>
    </row>
    <row r="24" spans="2:25">
      <c r="B24" s="45">
        <v>16</v>
      </c>
      <c r="C24" s="49">
        <f t="shared" si="0"/>
        <v>194762.45951818881</v>
      </c>
      <c r="D24" s="49"/>
      <c r="E24" s="45"/>
      <c r="F24" s="8">
        <v>43574</v>
      </c>
      <c r="G24" s="48" t="s">
        <v>4</v>
      </c>
      <c r="H24" s="50">
        <v>156.30000000000001</v>
      </c>
      <c r="I24" s="50"/>
      <c r="J24" s="48">
        <v>67</v>
      </c>
      <c r="K24" s="51">
        <f t="shared" si="3"/>
        <v>5842.8737855456638</v>
      </c>
      <c r="L24" s="52"/>
      <c r="M24" s="6">
        <f>IF(J24="","",(K24/J24)/LOOKUP(RIGHT($D$2,3),定数!$A$6:$A$13,定数!$B$6:$B$13))</f>
        <v>0.87207071426054683</v>
      </c>
      <c r="N24" s="45"/>
      <c r="O24" s="8">
        <v>43574</v>
      </c>
      <c r="P24" s="50">
        <v>157.27000000000001</v>
      </c>
      <c r="Q24" s="50"/>
      <c r="R24" s="53">
        <f>IF(P24="","",T24*M24*LOOKUP(RIGHT($D$2,3),定数!$A$6:$A$13,定数!$B$6:$B$13))</f>
        <v>8459.0859283272948</v>
      </c>
      <c r="S24" s="53"/>
      <c r="T24" s="54">
        <f t="shared" si="4"/>
        <v>96.999999999999886</v>
      </c>
      <c r="U24" s="54"/>
      <c r="V24" t="str">
        <f t="shared" si="7"/>
        <v/>
      </c>
      <c r="W24">
        <f t="shared" si="2"/>
        <v>0</v>
      </c>
      <c r="X24" s="38">
        <f t="shared" si="5"/>
        <v>213397.85390626089</v>
      </c>
      <c r="Y24" s="39">
        <f t="shared" si="6"/>
        <v>8.7327000000000155E-2</v>
      </c>
    </row>
    <row r="25" spans="2:25">
      <c r="B25" s="45">
        <v>17</v>
      </c>
      <c r="C25" s="49">
        <f t="shared" si="0"/>
        <v>203221.5454465161</v>
      </c>
      <c r="D25" s="49"/>
      <c r="E25" s="45"/>
      <c r="F25" s="8">
        <v>43576</v>
      </c>
      <c r="G25" s="48" t="s">
        <v>3</v>
      </c>
      <c r="H25" s="50">
        <v>157.16999999999999</v>
      </c>
      <c r="I25" s="50"/>
      <c r="J25" s="48">
        <v>38</v>
      </c>
      <c r="K25" s="51">
        <f t="shared" si="3"/>
        <v>6096.6463633954827</v>
      </c>
      <c r="L25" s="52"/>
      <c r="M25" s="6">
        <f>IF(J25="","",(K25/J25)/LOOKUP(RIGHT($D$2,3),定数!$A$6:$A$13,定数!$B$6:$B$13))</f>
        <v>1.6043806219461798</v>
      </c>
      <c r="N25" s="45"/>
      <c r="O25" s="8">
        <v>43576</v>
      </c>
      <c r="P25" s="50">
        <v>157.55000000000001</v>
      </c>
      <c r="Q25" s="50"/>
      <c r="R25" s="53">
        <f>IF(P25="","",T25*M25*LOOKUP(RIGHT($D$2,3),定数!$A$6:$A$13,定数!$B$6:$B$13))</f>
        <v>-6096.6463633958665</v>
      </c>
      <c r="S25" s="53"/>
      <c r="T25" s="54">
        <f t="shared" si="4"/>
        <v>-38.000000000002387</v>
      </c>
      <c r="U25" s="54"/>
      <c r="V25" t="str">
        <f t="shared" si="7"/>
        <v/>
      </c>
      <c r="W25">
        <f t="shared" si="2"/>
        <v>1</v>
      </c>
      <c r="X25" s="38">
        <f t="shared" si="5"/>
        <v>213397.85390626089</v>
      </c>
      <c r="Y25" s="39">
        <f t="shared" si="6"/>
        <v>4.768702343283604E-2</v>
      </c>
    </row>
    <row r="26" spans="2:25">
      <c r="B26" s="45">
        <v>18</v>
      </c>
      <c r="C26" s="49">
        <f t="shared" si="0"/>
        <v>197124.89908312022</v>
      </c>
      <c r="D26" s="49"/>
      <c r="E26" s="45"/>
      <c r="F26" s="8">
        <v>43584</v>
      </c>
      <c r="G26" s="48" t="s">
        <v>3</v>
      </c>
      <c r="H26" s="50">
        <v>157.76</v>
      </c>
      <c r="I26" s="50"/>
      <c r="J26" s="48">
        <v>32</v>
      </c>
      <c r="K26" s="51">
        <f t="shared" si="3"/>
        <v>5913.7469724936063</v>
      </c>
      <c r="L26" s="52"/>
      <c r="M26" s="6">
        <f>IF(J26="","",(K26/J26)/LOOKUP(RIGHT($D$2,3),定数!$A$6:$A$13,定数!$B$6:$B$13))</f>
        <v>1.8480459289042519</v>
      </c>
      <c r="N26" s="45"/>
      <c r="O26" s="8">
        <v>43584</v>
      </c>
      <c r="P26" s="50">
        <v>157.37</v>
      </c>
      <c r="Q26" s="50"/>
      <c r="R26" s="53">
        <f>IF(P26="","",T26*M26*LOOKUP(RIGHT($D$2,3),定数!$A$6:$A$13,定数!$B$6:$B$13))</f>
        <v>7207.37912272633</v>
      </c>
      <c r="S26" s="53"/>
      <c r="T26" s="54">
        <f t="shared" si="4"/>
        <v>38.999999999998636</v>
      </c>
      <c r="U26" s="54"/>
      <c r="V26" t="str">
        <f t="shared" si="7"/>
        <v/>
      </c>
      <c r="W26">
        <f t="shared" si="2"/>
        <v>0</v>
      </c>
      <c r="X26" s="38">
        <f t="shared" si="5"/>
        <v>213397.85390626089</v>
      </c>
      <c r="Y26" s="39">
        <f t="shared" si="6"/>
        <v>7.625641272985284E-2</v>
      </c>
    </row>
    <row r="27" spans="2:25">
      <c r="B27" s="45">
        <v>19</v>
      </c>
      <c r="C27" s="49">
        <f t="shared" si="0"/>
        <v>204332.27820584655</v>
      </c>
      <c r="D27" s="49"/>
      <c r="E27" s="45"/>
      <c r="F27" s="8">
        <v>43587</v>
      </c>
      <c r="G27" s="48" t="s">
        <v>3</v>
      </c>
      <c r="H27" s="50">
        <v>155.47</v>
      </c>
      <c r="I27" s="50"/>
      <c r="J27" s="48">
        <v>20</v>
      </c>
      <c r="K27" s="51">
        <f t="shared" si="3"/>
        <v>6129.9683461753966</v>
      </c>
      <c r="L27" s="52"/>
      <c r="M27" s="6">
        <f>IF(J27="","",(K27/J27)/LOOKUP(RIGHT($D$2,3),定数!$A$6:$A$13,定数!$B$6:$B$13))</f>
        <v>3.0649841730876983</v>
      </c>
      <c r="N27" s="45"/>
      <c r="O27" s="8">
        <v>43587</v>
      </c>
      <c r="P27" s="50">
        <v>155.66999999999999</v>
      </c>
      <c r="Q27" s="50"/>
      <c r="R27" s="53">
        <f>IF(P27="","",T27*M27*LOOKUP(RIGHT($D$2,3),定数!$A$6:$A$13,定数!$B$6:$B$13))</f>
        <v>-6129.9683461750483</v>
      </c>
      <c r="S27" s="53"/>
      <c r="T27" s="54">
        <f t="shared" si="4"/>
        <v>-19.999999999998863</v>
      </c>
      <c r="U27" s="54"/>
      <c r="V27" t="str">
        <f t="shared" si="7"/>
        <v/>
      </c>
      <c r="W27">
        <f t="shared" si="2"/>
        <v>1</v>
      </c>
      <c r="X27" s="38">
        <f t="shared" si="5"/>
        <v>213397.85390626089</v>
      </c>
      <c r="Y27" s="39">
        <f t="shared" si="6"/>
        <v>4.2482037820289253E-2</v>
      </c>
    </row>
    <row r="28" spans="2:25">
      <c r="B28" s="45">
        <v>20</v>
      </c>
      <c r="C28" s="49">
        <f t="shared" si="0"/>
        <v>198202.30985967151</v>
      </c>
      <c r="D28" s="49"/>
      <c r="E28" s="45"/>
      <c r="F28" s="8">
        <v>43595</v>
      </c>
      <c r="G28" s="48" t="s">
        <v>4</v>
      </c>
      <c r="H28" s="50">
        <v>157.65</v>
      </c>
      <c r="I28" s="50"/>
      <c r="J28" s="48">
        <v>40</v>
      </c>
      <c r="K28" s="51">
        <f t="shared" si="3"/>
        <v>5946.0692957901456</v>
      </c>
      <c r="L28" s="52"/>
      <c r="M28" s="6">
        <f>IF(J28="","",(K28/J28)/LOOKUP(RIGHT($D$2,3),定数!$A$6:$A$13,定数!$B$6:$B$13))</f>
        <v>1.4865173239475364</v>
      </c>
      <c r="N28" s="45"/>
      <c r="O28" s="8">
        <v>43596</v>
      </c>
      <c r="P28" s="50">
        <v>157.25</v>
      </c>
      <c r="Q28" s="50"/>
      <c r="R28" s="53">
        <f>IF(P28="","",T28*M28*LOOKUP(RIGHT($D$2,3),定数!$A$6:$A$13,定数!$B$6:$B$13))</f>
        <v>-5946.0692957902302</v>
      </c>
      <c r="S28" s="53"/>
      <c r="T28" s="54">
        <f t="shared" si="4"/>
        <v>-40.000000000000568</v>
      </c>
      <c r="U28" s="54"/>
      <c r="V28" t="str">
        <f t="shared" si="7"/>
        <v/>
      </c>
      <c r="W28">
        <f t="shared" si="2"/>
        <v>2</v>
      </c>
      <c r="X28" s="38">
        <f t="shared" si="5"/>
        <v>213397.85390626089</v>
      </c>
      <c r="Y28" s="39">
        <f t="shared" si="6"/>
        <v>7.1207576685678897E-2</v>
      </c>
    </row>
    <row r="29" spans="2:25">
      <c r="B29" s="45">
        <v>21</v>
      </c>
      <c r="C29" s="49">
        <f t="shared" si="0"/>
        <v>192256.24056388129</v>
      </c>
      <c r="D29" s="49"/>
      <c r="E29" s="45"/>
      <c r="F29" s="8">
        <v>43597</v>
      </c>
      <c r="G29" s="48" t="s">
        <v>4</v>
      </c>
      <c r="H29" s="50">
        <v>157.22999999999999</v>
      </c>
      <c r="I29" s="50"/>
      <c r="J29" s="48">
        <v>57</v>
      </c>
      <c r="K29" s="51">
        <f t="shared" si="3"/>
        <v>5767.687216916439</v>
      </c>
      <c r="L29" s="52"/>
      <c r="M29" s="6">
        <f>IF(J29="","",(K29/J29)/LOOKUP(RIGHT($D$2,3),定数!$A$6:$A$13,定数!$B$6:$B$13))</f>
        <v>1.0118749503362172</v>
      </c>
      <c r="N29" s="45"/>
      <c r="O29" s="8">
        <v>43597</v>
      </c>
      <c r="P29" s="50">
        <v>158.05000000000001</v>
      </c>
      <c r="Q29" s="50"/>
      <c r="R29" s="53">
        <f>IF(P29="","",T29*M29*LOOKUP(RIGHT($D$2,3),定数!$A$6:$A$13,定数!$B$6:$B$13))</f>
        <v>8297.3745927571999</v>
      </c>
      <c r="S29" s="53"/>
      <c r="T29" s="54">
        <f t="shared" si="4"/>
        <v>82.00000000000216</v>
      </c>
      <c r="U29" s="54"/>
      <c r="V29" t="str">
        <f t="shared" si="7"/>
        <v/>
      </c>
      <c r="W29">
        <f t="shared" si="2"/>
        <v>0</v>
      </c>
      <c r="X29" s="38">
        <f t="shared" si="5"/>
        <v>213397.85390626089</v>
      </c>
      <c r="Y29" s="39">
        <f t="shared" si="6"/>
        <v>9.9071349385108864E-2</v>
      </c>
    </row>
    <row r="30" spans="2:25">
      <c r="B30" s="45">
        <v>22</v>
      </c>
      <c r="C30" s="49">
        <f t="shared" si="0"/>
        <v>200553.61515663849</v>
      </c>
      <c r="D30" s="49"/>
      <c r="E30" s="45"/>
      <c r="F30" s="8">
        <v>43625</v>
      </c>
      <c r="G30" s="48" t="s">
        <v>3</v>
      </c>
      <c r="H30" s="50">
        <v>154.86000000000001</v>
      </c>
      <c r="I30" s="50"/>
      <c r="J30" s="48">
        <v>30</v>
      </c>
      <c r="K30" s="51">
        <f t="shared" si="3"/>
        <v>6016.6084546991542</v>
      </c>
      <c r="L30" s="52"/>
      <c r="M30" s="6">
        <f>IF(J30="","",(K30/J30)/LOOKUP(RIGHT($D$2,3),定数!$A$6:$A$13,定数!$B$6:$B$13))</f>
        <v>2.0055361515663845</v>
      </c>
      <c r="N30" s="45"/>
      <c r="O30" s="8">
        <v>43625</v>
      </c>
      <c r="P30" s="50">
        <v>154.44</v>
      </c>
      <c r="Q30" s="50"/>
      <c r="R30" s="53">
        <f>IF(P30="","",T30*M30*LOOKUP(RIGHT($D$2,3),定数!$A$6:$A$13,定数!$B$6:$B$13))</f>
        <v>8423.2518365791329</v>
      </c>
      <c r="S30" s="53"/>
      <c r="T30" s="54">
        <f t="shared" si="4"/>
        <v>42.000000000001592</v>
      </c>
      <c r="U30" s="54"/>
      <c r="V30" t="str">
        <f t="shared" si="7"/>
        <v/>
      </c>
      <c r="W30">
        <f t="shared" si="2"/>
        <v>0</v>
      </c>
      <c r="X30" s="38">
        <f t="shared" si="5"/>
        <v>213397.85390626089</v>
      </c>
      <c r="Y30" s="39">
        <f t="shared" si="6"/>
        <v>6.0189165516465248E-2</v>
      </c>
    </row>
    <row r="31" spans="2:25">
      <c r="B31" s="45">
        <v>23</v>
      </c>
      <c r="C31" s="49">
        <f t="shared" si="0"/>
        <v>208976.86699321761</v>
      </c>
      <c r="D31" s="49"/>
      <c r="E31" s="45"/>
      <c r="F31" s="8">
        <v>43626</v>
      </c>
      <c r="G31" s="48" t="s">
        <v>4</v>
      </c>
      <c r="H31" s="50">
        <v>154.93</v>
      </c>
      <c r="I31" s="50"/>
      <c r="J31" s="48">
        <v>43</v>
      </c>
      <c r="K31" s="51">
        <f t="shared" si="3"/>
        <v>6269.3060097965281</v>
      </c>
      <c r="L31" s="52"/>
      <c r="M31" s="6">
        <f>IF(J31="","",(K31/J31)/LOOKUP(RIGHT($D$2,3),定数!$A$6:$A$13,定数!$B$6:$B$13))</f>
        <v>1.4579781418131461</v>
      </c>
      <c r="N31" s="45"/>
      <c r="O31" s="8">
        <v>43626</v>
      </c>
      <c r="P31" s="50">
        <v>154.5</v>
      </c>
      <c r="Q31" s="50"/>
      <c r="R31" s="53">
        <f>IF(P31="","",T31*M31*LOOKUP(RIGHT($D$2,3),定数!$A$6:$A$13,定数!$B$6:$B$13))</f>
        <v>-6269.3060097966272</v>
      </c>
      <c r="S31" s="53"/>
      <c r="T31" s="54">
        <f t="shared" si="4"/>
        <v>-43.000000000000682</v>
      </c>
      <c r="U31" s="54"/>
      <c r="V31" t="str">
        <f t="shared" si="7"/>
        <v/>
      </c>
      <c r="W31">
        <f t="shared" si="2"/>
        <v>1</v>
      </c>
      <c r="X31" s="38">
        <f t="shared" si="5"/>
        <v>213397.85390626089</v>
      </c>
      <c r="Y31" s="39">
        <f t="shared" si="6"/>
        <v>2.0717110468155275E-2</v>
      </c>
    </row>
    <row r="32" spans="2:25">
      <c r="B32" s="45">
        <v>24</v>
      </c>
      <c r="C32" s="49">
        <f t="shared" si="0"/>
        <v>202707.56098342099</v>
      </c>
      <c r="D32" s="49"/>
      <c r="E32" s="45"/>
      <c r="F32" s="8">
        <v>43639</v>
      </c>
      <c r="G32" s="48" t="s">
        <v>4</v>
      </c>
      <c r="H32" s="50">
        <v>156.94</v>
      </c>
      <c r="I32" s="50"/>
      <c r="J32" s="48">
        <v>131</v>
      </c>
      <c r="K32" s="51">
        <f t="shared" si="3"/>
        <v>6081.2268295026297</v>
      </c>
      <c r="L32" s="52"/>
      <c r="M32" s="6">
        <f>IF(J32="","",(K32/J32)/LOOKUP(RIGHT($D$2,3),定数!$A$6:$A$13,定数!$B$6:$B$13))</f>
        <v>0.46421578851165113</v>
      </c>
      <c r="N32" s="45"/>
      <c r="O32" s="8">
        <v>43639</v>
      </c>
      <c r="P32" s="50">
        <v>158.86000000000001</v>
      </c>
      <c r="Q32" s="50"/>
      <c r="R32" s="53">
        <f>IF(P32="","",T32*M32*LOOKUP(RIGHT($D$2,3),定数!$A$6:$A$13,定数!$B$6:$B$13))</f>
        <v>8912.9431394237763</v>
      </c>
      <c r="S32" s="53"/>
      <c r="T32" s="54">
        <f t="shared" si="4"/>
        <v>192.00000000000159</v>
      </c>
      <c r="U32" s="54"/>
      <c r="V32" t="str">
        <f t="shared" si="7"/>
        <v/>
      </c>
      <c r="W32">
        <f t="shared" si="2"/>
        <v>0</v>
      </c>
      <c r="X32" s="38">
        <f t="shared" si="5"/>
        <v>213397.85390626089</v>
      </c>
      <c r="Y32" s="39">
        <f t="shared" si="6"/>
        <v>5.009559715411116E-2</v>
      </c>
    </row>
    <row r="33" spans="2:25">
      <c r="B33" s="45">
        <v>25</v>
      </c>
      <c r="C33" s="49">
        <f t="shared" si="0"/>
        <v>211620.50412284478</v>
      </c>
      <c r="D33" s="49"/>
      <c r="E33" s="45"/>
      <c r="F33" s="8">
        <v>43651</v>
      </c>
      <c r="G33" s="48" t="s">
        <v>3</v>
      </c>
      <c r="H33" s="50">
        <v>136.07</v>
      </c>
      <c r="I33" s="50"/>
      <c r="J33" s="48">
        <v>16</v>
      </c>
      <c r="K33" s="51">
        <f t="shared" si="3"/>
        <v>6348.615123685343</v>
      </c>
      <c r="L33" s="52"/>
      <c r="M33" s="6">
        <f>IF(J33="","",(K33/J33)/LOOKUP(RIGHT($D$2,3),定数!$A$6:$A$13,定数!$B$6:$B$13))</f>
        <v>3.9678844523033394</v>
      </c>
      <c r="N33" s="45"/>
      <c r="O33" s="8">
        <v>43651</v>
      </c>
      <c r="P33" s="50">
        <v>135.84</v>
      </c>
      <c r="Q33" s="50"/>
      <c r="R33" s="53">
        <f>IF(P33="","",T33*M33*LOOKUP(RIGHT($D$2,3),定数!$A$6:$A$13,定数!$B$6:$B$13))</f>
        <v>9126.134240297275</v>
      </c>
      <c r="S33" s="53"/>
      <c r="T33" s="54">
        <f t="shared" si="4"/>
        <v>22.999999999998977</v>
      </c>
      <c r="U33" s="54"/>
      <c r="V33" t="str">
        <f t="shared" si="7"/>
        <v/>
      </c>
      <c r="W33">
        <f t="shared" si="2"/>
        <v>0</v>
      </c>
      <c r="X33" s="38">
        <f t="shared" si="5"/>
        <v>213397.85390626089</v>
      </c>
      <c r="Y33" s="39">
        <f t="shared" si="6"/>
        <v>8.328808143482247E-3</v>
      </c>
    </row>
    <row r="34" spans="2:25">
      <c r="B34" s="45">
        <v>26</v>
      </c>
      <c r="C34" s="49">
        <f t="shared" si="0"/>
        <v>220746.63836314206</v>
      </c>
      <c r="D34" s="49"/>
      <c r="E34" s="45"/>
      <c r="F34" s="8">
        <v>43654</v>
      </c>
      <c r="G34" s="48" t="s">
        <v>4</v>
      </c>
      <c r="H34" s="50">
        <v>130.63999999999999</v>
      </c>
      <c r="I34" s="50"/>
      <c r="J34" s="48">
        <v>74</v>
      </c>
      <c r="K34" s="51">
        <f t="shared" si="3"/>
        <v>6622.3991508942618</v>
      </c>
      <c r="L34" s="52"/>
      <c r="M34" s="6">
        <f>IF(J34="","",(K34/J34)/LOOKUP(RIGHT($D$2,3),定数!$A$6:$A$13,定数!$B$6:$B$13))</f>
        <v>0.89491880417490022</v>
      </c>
      <c r="N34" s="45"/>
      <c r="O34" s="8">
        <v>43657</v>
      </c>
      <c r="P34" s="50">
        <v>131.72</v>
      </c>
      <c r="Q34" s="50"/>
      <c r="R34" s="53">
        <f>IF(P34="","",T34*M34*LOOKUP(RIGHT($D$2,3),定数!$A$6:$A$13,定数!$B$6:$B$13))</f>
        <v>9665.1230850890352</v>
      </c>
      <c r="S34" s="53"/>
      <c r="T34" s="54">
        <f t="shared" si="4"/>
        <v>108.00000000000125</v>
      </c>
      <c r="U34" s="54"/>
      <c r="V34" t="str">
        <f t="shared" si="7"/>
        <v/>
      </c>
      <c r="W34">
        <f t="shared" si="2"/>
        <v>0</v>
      </c>
      <c r="X34" s="38">
        <f t="shared" si="5"/>
        <v>220746.63836314206</v>
      </c>
      <c r="Y34" s="39">
        <f t="shared" si="6"/>
        <v>0</v>
      </c>
    </row>
    <row r="35" spans="2:25">
      <c r="B35" s="45">
        <v>27</v>
      </c>
      <c r="C35" s="49">
        <f t="shared" si="0"/>
        <v>230411.76144823109</v>
      </c>
      <c r="D35" s="49"/>
      <c r="E35" s="45"/>
      <c r="F35" s="8">
        <v>43659</v>
      </c>
      <c r="G35" s="48" t="s">
        <v>4</v>
      </c>
      <c r="H35" s="50">
        <v>139.22</v>
      </c>
      <c r="I35" s="50"/>
      <c r="J35" s="48">
        <v>122</v>
      </c>
      <c r="K35" s="51">
        <f t="shared" si="3"/>
        <v>6912.3528434469326</v>
      </c>
      <c r="L35" s="52"/>
      <c r="M35" s="6">
        <f>IF(J35="","",(K35/J35)/LOOKUP(RIGHT($D$2,3),定数!$A$6:$A$13,定数!$B$6:$B$13))</f>
        <v>0.56658629864319121</v>
      </c>
      <c r="N35" s="45"/>
      <c r="O35" s="8">
        <v>43659</v>
      </c>
      <c r="P35" s="50">
        <v>138</v>
      </c>
      <c r="Q35" s="50"/>
      <c r="R35" s="53">
        <f>IF(P35="","",T35*M35*LOOKUP(RIGHT($D$2,3),定数!$A$6:$A$13,定数!$B$6:$B$13))</f>
        <v>-6912.3528434469263</v>
      </c>
      <c r="S35" s="53"/>
      <c r="T35" s="54">
        <f t="shared" si="4"/>
        <v>-121.99999999999989</v>
      </c>
      <c r="U35" s="54"/>
      <c r="V35" t="str">
        <f t="shared" si="7"/>
        <v/>
      </c>
      <c r="W35">
        <f t="shared" si="2"/>
        <v>1</v>
      </c>
      <c r="X35" s="38">
        <f t="shared" si="5"/>
        <v>230411.76144823109</v>
      </c>
      <c r="Y35" s="39">
        <f t="shared" si="6"/>
        <v>0</v>
      </c>
    </row>
    <row r="36" spans="2:25">
      <c r="B36" s="45">
        <v>28</v>
      </c>
      <c r="C36" s="49">
        <f t="shared" si="0"/>
        <v>223499.40860478417</v>
      </c>
      <c r="D36" s="49"/>
      <c r="E36" s="45"/>
      <c r="F36" s="8">
        <v>43659</v>
      </c>
      <c r="G36" s="48" t="s">
        <v>3</v>
      </c>
      <c r="H36" s="50">
        <v>137.51</v>
      </c>
      <c r="I36" s="50"/>
      <c r="J36" s="48">
        <v>118</v>
      </c>
      <c r="K36" s="51">
        <f t="shared" si="3"/>
        <v>6704.9822581435246</v>
      </c>
      <c r="L36" s="52"/>
      <c r="M36" s="6">
        <f>IF(J36="","",(K36/J36)/LOOKUP(RIGHT($D$2,3),定数!$A$6:$A$13,定数!$B$6:$B$13))</f>
        <v>0.56821883543589191</v>
      </c>
      <c r="N36" s="45"/>
      <c r="O36" s="8">
        <v>43660</v>
      </c>
      <c r="P36" s="50">
        <v>138.69</v>
      </c>
      <c r="Q36" s="50"/>
      <c r="R36" s="53">
        <f>IF(P36="","",T36*M36*LOOKUP(RIGHT($D$2,3),定数!$A$6:$A$13,定数!$B$6:$B$13))</f>
        <v>-6704.9822581435637</v>
      </c>
      <c r="S36" s="53"/>
      <c r="T36" s="54">
        <f t="shared" si="4"/>
        <v>-118.00000000000068</v>
      </c>
      <c r="U36" s="54"/>
      <c r="V36" t="str">
        <f t="shared" si="7"/>
        <v/>
      </c>
      <c r="W36">
        <f t="shared" si="2"/>
        <v>2</v>
      </c>
      <c r="X36" s="38">
        <f t="shared" si="5"/>
        <v>230411.76144823109</v>
      </c>
      <c r="Y36" s="39">
        <f t="shared" si="6"/>
        <v>2.9999999999999916E-2</v>
      </c>
    </row>
    <row r="37" spans="2:25">
      <c r="B37" s="45">
        <v>29</v>
      </c>
      <c r="C37" s="49">
        <f t="shared" si="0"/>
        <v>216794.4263466406</v>
      </c>
      <c r="D37" s="49"/>
      <c r="E37" s="45"/>
      <c r="F37" s="8">
        <v>43671</v>
      </c>
      <c r="G37" s="48" t="s">
        <v>37</v>
      </c>
      <c r="H37" s="50">
        <v>138.99</v>
      </c>
      <c r="I37" s="50"/>
      <c r="J37" s="48">
        <v>48</v>
      </c>
      <c r="K37" s="51">
        <f t="shared" si="3"/>
        <v>6503.8327903992176</v>
      </c>
      <c r="L37" s="52"/>
      <c r="M37" s="6">
        <f>IF(J37="","",(K37/J37)/LOOKUP(RIGHT($D$2,3),定数!$A$6:$A$13,定数!$B$6:$B$13))</f>
        <v>1.3549651646665037</v>
      </c>
      <c r="N37" s="45"/>
      <c r="O37" s="8">
        <v>43672</v>
      </c>
      <c r="P37" s="50">
        <v>138.31</v>
      </c>
      <c r="Q37" s="50"/>
      <c r="R37" s="53">
        <f>IF(P37="","",T37*M37*LOOKUP(RIGHT($D$2,3),定数!$A$6:$A$13,定数!$B$6:$B$13))</f>
        <v>9213.7631197323171</v>
      </c>
      <c r="S37" s="53"/>
      <c r="T37" s="54">
        <f t="shared" si="4"/>
        <v>68.000000000000682</v>
      </c>
      <c r="U37" s="54"/>
      <c r="V37" t="str">
        <f t="shared" si="7"/>
        <v/>
      </c>
      <c r="W37">
        <f t="shared" si="2"/>
        <v>0</v>
      </c>
      <c r="X37" s="38">
        <f t="shared" si="5"/>
        <v>230411.76144823109</v>
      </c>
      <c r="Y37" s="39">
        <f t="shared" si="6"/>
        <v>5.9100000000000152E-2</v>
      </c>
    </row>
    <row r="38" spans="2:25">
      <c r="B38" s="45">
        <v>30</v>
      </c>
      <c r="C38" s="49">
        <f t="shared" si="0"/>
        <v>226008.18946637292</v>
      </c>
      <c r="D38" s="49"/>
      <c r="E38" s="45"/>
      <c r="F38" s="8">
        <v>43673</v>
      </c>
      <c r="G38" s="48" t="s">
        <v>4</v>
      </c>
      <c r="H38" s="50">
        <v>137.62</v>
      </c>
      <c r="I38" s="50"/>
      <c r="J38" s="48">
        <v>17</v>
      </c>
      <c r="K38" s="51">
        <f t="shared" si="3"/>
        <v>6780.2456839911874</v>
      </c>
      <c r="L38" s="52"/>
      <c r="M38" s="6">
        <f>IF(J38="","",(K38/J38)/LOOKUP(RIGHT($D$2,3),定数!$A$6:$A$13,定数!$B$6:$B$13))</f>
        <v>3.9883798141124633</v>
      </c>
      <c r="N38" s="45"/>
      <c r="O38" s="8">
        <v>43673</v>
      </c>
      <c r="P38" s="50">
        <v>137.83000000000001</v>
      </c>
      <c r="Q38" s="50"/>
      <c r="R38" s="53">
        <f>IF(P38="","",T38*M38*LOOKUP(RIGHT($D$2,3),定数!$A$6:$A$13,定数!$B$6:$B$13))</f>
        <v>8375.5976096364902</v>
      </c>
      <c r="S38" s="53"/>
      <c r="T38" s="54">
        <f t="shared" si="4"/>
        <v>21.000000000000796</v>
      </c>
      <c r="U38" s="54"/>
      <c r="V38" t="str">
        <f t="shared" si="7"/>
        <v/>
      </c>
      <c r="W38">
        <f t="shared" si="2"/>
        <v>0</v>
      </c>
      <c r="X38" s="38">
        <f t="shared" si="5"/>
        <v>230411.76144823109</v>
      </c>
      <c r="Y38" s="39">
        <f t="shared" si="6"/>
        <v>1.9111749999999761E-2</v>
      </c>
    </row>
    <row r="39" spans="2:25">
      <c r="B39" s="45">
        <v>31</v>
      </c>
      <c r="C39" s="49">
        <f t="shared" si="0"/>
        <v>234383.78707600941</v>
      </c>
      <c r="D39" s="49"/>
      <c r="E39" s="45"/>
      <c r="F39" s="8">
        <v>43673</v>
      </c>
      <c r="G39" s="48" t="s">
        <v>4</v>
      </c>
      <c r="H39" s="50">
        <v>138.65</v>
      </c>
      <c r="I39" s="50"/>
      <c r="J39" s="48">
        <v>30</v>
      </c>
      <c r="K39" s="51">
        <f t="shared" si="3"/>
        <v>7031.5136122802824</v>
      </c>
      <c r="L39" s="52"/>
      <c r="M39" s="6">
        <f>IF(J39="","",(K39/J39)/LOOKUP(RIGHT($D$2,3),定数!$A$6:$A$13,定数!$B$6:$B$13))</f>
        <v>2.343837870760094</v>
      </c>
      <c r="N39" s="45"/>
      <c r="O39" s="8">
        <v>43673</v>
      </c>
      <c r="P39" s="50">
        <v>139.07</v>
      </c>
      <c r="Q39" s="50"/>
      <c r="R39" s="53">
        <f>IF(P39="","",T39*M39*LOOKUP(RIGHT($D$2,3),定数!$A$6:$A$13,定数!$B$6:$B$13))</f>
        <v>9844.1190571921015</v>
      </c>
      <c r="S39" s="53"/>
      <c r="T39" s="54">
        <f t="shared" si="4"/>
        <v>41.999999999998749</v>
      </c>
      <c r="U39" s="54"/>
      <c r="V39" t="str">
        <f t="shared" si="7"/>
        <v/>
      </c>
      <c r="W39">
        <f t="shared" si="2"/>
        <v>0</v>
      </c>
      <c r="X39" s="38">
        <f t="shared" si="5"/>
        <v>234383.78707600941</v>
      </c>
      <c r="Y39" s="39">
        <f t="shared" si="6"/>
        <v>0</v>
      </c>
    </row>
    <row r="40" spans="2:25">
      <c r="B40" s="45">
        <v>32</v>
      </c>
      <c r="C40" s="49">
        <f t="shared" si="0"/>
        <v>244227.9061332015</v>
      </c>
      <c r="D40" s="49"/>
      <c r="E40" s="45"/>
      <c r="F40" s="8">
        <v>43674</v>
      </c>
      <c r="G40" s="48" t="s">
        <v>3</v>
      </c>
      <c r="H40" s="50">
        <v>138.12</v>
      </c>
      <c r="I40" s="50"/>
      <c r="J40" s="48">
        <v>40</v>
      </c>
      <c r="K40" s="51">
        <f t="shared" si="3"/>
        <v>7326.8371839960446</v>
      </c>
      <c r="L40" s="52"/>
      <c r="M40" s="6">
        <f>IF(J40="","",(K40/J40)/LOOKUP(RIGHT($D$2,3),定数!$A$6:$A$13,定数!$B$6:$B$13))</f>
        <v>1.8317092959990111</v>
      </c>
      <c r="N40" s="45"/>
      <c r="O40" s="8">
        <v>43674</v>
      </c>
      <c r="P40" s="50">
        <v>137.66999999999999</v>
      </c>
      <c r="Q40" s="50"/>
      <c r="R40" s="53">
        <f>IF(P40="","",T40*M40*LOOKUP(RIGHT($D$2,3),定数!$A$6:$A$13,定数!$B$6:$B$13))</f>
        <v>8242.6918319958622</v>
      </c>
      <c r="S40" s="53"/>
      <c r="T40" s="54">
        <f t="shared" si="4"/>
        <v>45.000000000001705</v>
      </c>
      <c r="U40" s="54"/>
      <c r="V40" t="str">
        <f t="shared" si="7"/>
        <v/>
      </c>
      <c r="W40">
        <f t="shared" si="2"/>
        <v>0</v>
      </c>
      <c r="X40" s="38">
        <f t="shared" si="5"/>
        <v>244227.9061332015</v>
      </c>
      <c r="Y40" s="39">
        <f t="shared" si="6"/>
        <v>0</v>
      </c>
    </row>
    <row r="41" spans="2:25">
      <c r="B41" s="45">
        <v>33</v>
      </c>
      <c r="C41" s="49">
        <f t="shared" si="0"/>
        <v>252470.59796519735</v>
      </c>
      <c r="D41" s="49"/>
      <c r="E41" s="45"/>
      <c r="F41" s="8">
        <v>43675</v>
      </c>
      <c r="G41" s="48" t="s">
        <v>3</v>
      </c>
      <c r="H41" s="50">
        <v>136.44999999999999</v>
      </c>
      <c r="I41" s="50"/>
      <c r="J41" s="48">
        <v>65</v>
      </c>
      <c r="K41" s="51">
        <f t="shared" si="3"/>
        <v>7574.1179389559202</v>
      </c>
      <c r="L41" s="52"/>
      <c r="M41" s="6">
        <f>IF(J41="","",(K41/J41)/LOOKUP(RIGHT($D$2,3),定数!$A$6:$A$13,定数!$B$6:$B$13))</f>
        <v>1.1652489136855262</v>
      </c>
      <c r="N41" s="45"/>
      <c r="O41" s="8">
        <v>43675</v>
      </c>
      <c r="P41" s="50">
        <v>135.52000000000001</v>
      </c>
      <c r="Q41" s="50"/>
      <c r="R41" s="53">
        <f>IF(P41="","",T41*M41*LOOKUP(RIGHT($D$2,3),定数!$A$6:$A$13,定数!$B$6:$B$13))</f>
        <v>10836.814897275141</v>
      </c>
      <c r="S41" s="53"/>
      <c r="T41" s="54">
        <f t="shared" si="4"/>
        <v>92.99999999999784</v>
      </c>
      <c r="U41" s="54"/>
      <c r="V41" t="str">
        <f t="shared" si="7"/>
        <v/>
      </c>
      <c r="W41">
        <f t="shared" si="2"/>
        <v>0</v>
      </c>
      <c r="X41" s="38">
        <f t="shared" si="5"/>
        <v>252470.59796519735</v>
      </c>
      <c r="Y41" s="39">
        <f t="shared" si="6"/>
        <v>0</v>
      </c>
    </row>
    <row r="42" spans="2:25">
      <c r="B42" s="45">
        <v>34</v>
      </c>
      <c r="C42" s="49">
        <f t="shared" si="0"/>
        <v>263307.41286247247</v>
      </c>
      <c r="D42" s="49"/>
      <c r="E42" s="45"/>
      <c r="F42" s="8">
        <v>43679</v>
      </c>
      <c r="G42" s="48" t="s">
        <v>3</v>
      </c>
      <c r="H42" s="50">
        <v>134.30000000000001</v>
      </c>
      <c r="I42" s="50"/>
      <c r="J42" s="48">
        <v>38</v>
      </c>
      <c r="K42" s="51">
        <f t="shared" si="3"/>
        <v>7899.2223858741736</v>
      </c>
      <c r="L42" s="52"/>
      <c r="M42" s="6">
        <f>IF(J42="","",(K42/J42)/LOOKUP(RIGHT($D$2,3),定数!$A$6:$A$13,定数!$B$6:$B$13))</f>
        <v>2.0787427331247827</v>
      </c>
      <c r="N42" s="45"/>
      <c r="O42" s="8">
        <v>43679</v>
      </c>
      <c r="P42" s="50">
        <v>134.68</v>
      </c>
      <c r="Q42" s="50"/>
      <c r="R42" s="53">
        <f>IF(P42="","",T42*M42*LOOKUP(RIGHT($D$2,3),定数!$A$6:$A$13,定数!$B$6:$B$13))</f>
        <v>-7899.2223858740799</v>
      </c>
      <c r="S42" s="53"/>
      <c r="T42" s="54">
        <f t="shared" si="4"/>
        <v>-37.999999999999545</v>
      </c>
      <c r="U42" s="54"/>
      <c r="V42" t="str">
        <f t="shared" si="7"/>
        <v/>
      </c>
      <c r="W42">
        <f t="shared" si="2"/>
        <v>1</v>
      </c>
      <c r="X42" s="38">
        <f t="shared" si="5"/>
        <v>263307.41286247247</v>
      </c>
      <c r="Y42" s="39">
        <f t="shared" si="6"/>
        <v>0</v>
      </c>
    </row>
    <row r="43" spans="2:25">
      <c r="B43" s="45">
        <v>35</v>
      </c>
      <c r="C43" s="49">
        <f t="shared" si="0"/>
        <v>255408.19047659839</v>
      </c>
      <c r="D43" s="49"/>
      <c r="E43" s="45"/>
      <c r="F43" s="8">
        <v>43687</v>
      </c>
      <c r="G43" s="48" t="s">
        <v>3</v>
      </c>
      <c r="H43" s="50">
        <v>132.21</v>
      </c>
      <c r="I43" s="50"/>
      <c r="J43" s="48">
        <v>41</v>
      </c>
      <c r="K43" s="51">
        <f t="shared" si="3"/>
        <v>7662.2457142979511</v>
      </c>
      <c r="L43" s="52"/>
      <c r="M43" s="6">
        <f>IF(J43="","",(K43/J43)/LOOKUP(RIGHT($D$2,3),定数!$A$6:$A$13,定数!$B$6:$B$13))</f>
        <v>1.8688404181214515</v>
      </c>
      <c r="N43" s="45"/>
      <c r="O43" s="8">
        <v>43687</v>
      </c>
      <c r="P43" s="50">
        <v>131.63</v>
      </c>
      <c r="Q43" s="50"/>
      <c r="R43" s="53">
        <f>IF(P43="","",T43*M43*LOOKUP(RIGHT($D$2,3),定数!$A$6:$A$13,定数!$B$6:$B$13))</f>
        <v>10839.274425104652</v>
      </c>
      <c r="S43" s="53"/>
      <c r="T43" s="54">
        <f t="shared" si="4"/>
        <v>58.000000000001251</v>
      </c>
      <c r="U43" s="54"/>
      <c r="V43" t="str">
        <f t="shared" si="7"/>
        <v/>
      </c>
      <c r="W43">
        <f t="shared" si="2"/>
        <v>0</v>
      </c>
      <c r="X43" s="38">
        <f t="shared" si="5"/>
        <v>263307.41286247247</v>
      </c>
      <c r="Y43" s="39">
        <f t="shared" si="6"/>
        <v>2.9999999999999583E-2</v>
      </c>
    </row>
    <row r="44" spans="2:25">
      <c r="B44" s="45">
        <v>36</v>
      </c>
      <c r="C44" s="49">
        <f t="shared" si="0"/>
        <v>266247.46490170306</v>
      </c>
      <c r="D44" s="49"/>
      <c r="E44" s="45"/>
      <c r="F44" s="8">
        <v>43695</v>
      </c>
      <c r="G44" s="48" t="s">
        <v>3</v>
      </c>
      <c r="H44" s="50">
        <v>130.29</v>
      </c>
      <c r="I44" s="50"/>
      <c r="J44" s="48">
        <v>60</v>
      </c>
      <c r="K44" s="51">
        <f t="shared" si="3"/>
        <v>7987.4239470510911</v>
      </c>
      <c r="L44" s="52"/>
      <c r="M44" s="6">
        <f>IF(J44="","",(K44/J44)/LOOKUP(RIGHT($D$2,3),定数!$A$6:$A$13,定数!$B$6:$B$13))</f>
        <v>1.3312373245085152</v>
      </c>
      <c r="N44" s="45"/>
      <c r="O44" s="8">
        <v>43695</v>
      </c>
      <c r="P44" s="50">
        <v>130.59</v>
      </c>
      <c r="Q44" s="50"/>
      <c r="R44" s="53">
        <f>IF(P44="","",T44*M44*LOOKUP(RIGHT($D$2,3),定数!$A$6:$A$13,定数!$B$6:$B$13))</f>
        <v>-3993.711973525697</v>
      </c>
      <c r="S44" s="53"/>
      <c r="T44" s="54">
        <f t="shared" si="4"/>
        <v>-30.000000000001137</v>
      </c>
      <c r="U44" s="54"/>
      <c r="V44" t="str">
        <f t="shared" si="7"/>
        <v/>
      </c>
      <c r="W44">
        <f t="shared" si="2"/>
        <v>1</v>
      </c>
      <c r="X44" s="38">
        <f t="shared" si="5"/>
        <v>266247.46490170306</v>
      </c>
      <c r="Y44" s="39">
        <f t="shared" si="6"/>
        <v>0</v>
      </c>
    </row>
    <row r="45" spans="2:25">
      <c r="B45" s="45">
        <v>37</v>
      </c>
      <c r="C45" s="49">
        <f t="shared" si="0"/>
        <v>262253.75292817736</v>
      </c>
      <c r="D45" s="49"/>
      <c r="E45" s="45"/>
      <c r="F45" s="8">
        <v>43699</v>
      </c>
      <c r="G45" s="48" t="s">
        <v>4</v>
      </c>
      <c r="H45" s="50">
        <v>131.77000000000001</v>
      </c>
      <c r="I45" s="50"/>
      <c r="J45" s="48">
        <v>14</v>
      </c>
      <c r="K45" s="51">
        <f t="shared" si="3"/>
        <v>7867.6125878453204</v>
      </c>
      <c r="L45" s="52"/>
      <c r="M45" s="6">
        <f>IF(J45="","",(K45/J45)/LOOKUP(RIGHT($D$2,3),定数!$A$6:$A$13,定数!$B$6:$B$13))</f>
        <v>5.6197232770323717</v>
      </c>
      <c r="N45" s="45"/>
      <c r="O45" s="8">
        <v>43700</v>
      </c>
      <c r="P45" s="50">
        <v>131.63</v>
      </c>
      <c r="Q45" s="50"/>
      <c r="R45" s="53">
        <f>IF(P45="","",T45*M45*LOOKUP(RIGHT($D$2,3),定数!$A$6:$A$13,定数!$B$6:$B$13))</f>
        <v>-7867.6125878461507</v>
      </c>
      <c r="S45" s="53"/>
      <c r="T45" s="54">
        <f t="shared" si="4"/>
        <v>-14.000000000001478</v>
      </c>
      <c r="U45" s="54"/>
      <c r="V45" t="str">
        <f t="shared" si="7"/>
        <v/>
      </c>
      <c r="W45">
        <f t="shared" si="2"/>
        <v>2</v>
      </c>
      <c r="X45" s="38">
        <f t="shared" si="5"/>
        <v>266247.46490170306</v>
      </c>
      <c r="Y45" s="39">
        <f t="shared" si="6"/>
        <v>1.5000000000000568E-2</v>
      </c>
    </row>
    <row r="46" spans="2:25">
      <c r="B46" s="45">
        <v>38</v>
      </c>
      <c r="C46" s="49">
        <f t="shared" si="0"/>
        <v>254386.14034033121</v>
      </c>
      <c r="D46" s="49"/>
      <c r="E46" s="45"/>
      <c r="F46" s="8">
        <v>43709</v>
      </c>
      <c r="G46" s="48" t="s">
        <v>4</v>
      </c>
      <c r="H46" s="50">
        <v>135.80000000000001</v>
      </c>
      <c r="I46" s="50"/>
      <c r="J46" s="48">
        <v>13</v>
      </c>
      <c r="K46" s="51">
        <f t="shared" si="3"/>
        <v>7631.5842102099359</v>
      </c>
      <c r="L46" s="52"/>
      <c r="M46" s="6">
        <f>IF(J46="","",(K46/J46)/LOOKUP(RIGHT($D$2,3),定数!$A$6:$A$13,定数!$B$6:$B$13))</f>
        <v>5.8704493924691814</v>
      </c>
      <c r="N46" s="45"/>
      <c r="O46" s="8">
        <v>43709</v>
      </c>
      <c r="P46" s="50">
        <v>135.97</v>
      </c>
      <c r="Q46" s="50"/>
      <c r="R46" s="53">
        <f>IF(P46="","",T46*M46*LOOKUP(RIGHT($D$2,3),定数!$A$6:$A$13,定数!$B$6:$B$13))</f>
        <v>9979.7639671968736</v>
      </c>
      <c r="S46" s="53"/>
      <c r="T46" s="54">
        <f t="shared" si="4"/>
        <v>16.999999999998749</v>
      </c>
      <c r="U46" s="54"/>
      <c r="V46" t="str">
        <f t="shared" si="7"/>
        <v/>
      </c>
      <c r="W46">
        <f t="shared" si="2"/>
        <v>0</v>
      </c>
      <c r="X46" s="38">
        <f t="shared" si="5"/>
        <v>266247.46490170306</v>
      </c>
      <c r="Y46" s="39">
        <f t="shared" si="6"/>
        <v>4.4550000000003642E-2</v>
      </c>
    </row>
    <row r="47" spans="2:25">
      <c r="B47" s="45">
        <v>39</v>
      </c>
      <c r="C47" s="49">
        <f t="shared" si="0"/>
        <v>264365.90430752811</v>
      </c>
      <c r="D47" s="49"/>
      <c r="E47" s="45"/>
      <c r="F47" s="8">
        <v>43710</v>
      </c>
      <c r="G47" s="48" t="s">
        <v>4</v>
      </c>
      <c r="H47" s="50">
        <v>137.12</v>
      </c>
      <c r="I47" s="50"/>
      <c r="J47" s="48">
        <v>23</v>
      </c>
      <c r="K47" s="51">
        <f t="shared" si="3"/>
        <v>7930.9771292258429</v>
      </c>
      <c r="L47" s="52"/>
      <c r="M47" s="6">
        <f>IF(J47="","",(K47/J47)/LOOKUP(RIGHT($D$2,3),定数!$A$6:$A$13,定数!$B$6:$B$13))</f>
        <v>3.4482509257503664</v>
      </c>
      <c r="N47" s="45"/>
      <c r="O47" s="8">
        <v>43710</v>
      </c>
      <c r="P47" s="50">
        <v>137.43</v>
      </c>
      <c r="Q47" s="50"/>
      <c r="R47" s="53">
        <f>IF(P47="","",T47*M47*LOOKUP(RIGHT($D$2,3),定数!$A$6:$A$13,定数!$B$6:$B$13))</f>
        <v>10689.577869826215</v>
      </c>
      <c r="S47" s="53"/>
      <c r="T47" s="54">
        <f t="shared" si="4"/>
        <v>31.000000000000227</v>
      </c>
      <c r="U47" s="54"/>
      <c r="V47" t="str">
        <f t="shared" si="7"/>
        <v/>
      </c>
      <c r="W47">
        <f t="shared" si="2"/>
        <v>0</v>
      </c>
      <c r="X47" s="38">
        <f t="shared" si="5"/>
        <v>266247.46490170306</v>
      </c>
      <c r="Y47" s="39">
        <f t="shared" si="6"/>
        <v>7.0669615384680862E-3</v>
      </c>
    </row>
    <row r="48" spans="2:25">
      <c r="B48" s="45">
        <v>40</v>
      </c>
      <c r="C48" s="49">
        <f t="shared" si="0"/>
        <v>275055.48217735434</v>
      </c>
      <c r="D48" s="49"/>
      <c r="E48" s="45"/>
      <c r="F48" s="8">
        <v>43715</v>
      </c>
      <c r="G48" s="48" t="s">
        <v>3</v>
      </c>
      <c r="H48" s="50">
        <v>135.97999999999999</v>
      </c>
      <c r="I48" s="50"/>
      <c r="J48" s="48">
        <v>43</v>
      </c>
      <c r="K48" s="51">
        <f t="shared" si="3"/>
        <v>8251.6644653206295</v>
      </c>
      <c r="L48" s="52"/>
      <c r="M48" s="6">
        <f>IF(J48="","",(K48/J48)/LOOKUP(RIGHT($D$2,3),定数!$A$6:$A$13,定数!$B$6:$B$13))</f>
        <v>1.9189917361210767</v>
      </c>
      <c r="N48" s="45"/>
      <c r="O48" s="8">
        <v>43715</v>
      </c>
      <c r="P48" s="50">
        <v>135.38</v>
      </c>
      <c r="Q48" s="50"/>
      <c r="R48" s="53">
        <f>IF(P48="","",T48*M48*LOOKUP(RIGHT($D$2,3),定数!$A$6:$A$13,定数!$B$6:$B$13))</f>
        <v>11513.950416726351</v>
      </c>
      <c r="S48" s="53"/>
      <c r="T48" s="54">
        <f t="shared" si="4"/>
        <v>59.999999999999432</v>
      </c>
      <c r="U48" s="54"/>
      <c r="V48" t="str">
        <f t="shared" si="7"/>
        <v/>
      </c>
      <c r="W48">
        <f t="shared" si="2"/>
        <v>0</v>
      </c>
      <c r="X48" s="38">
        <f t="shared" si="5"/>
        <v>275055.48217735434</v>
      </c>
      <c r="Y48" s="39">
        <f t="shared" si="6"/>
        <v>0</v>
      </c>
    </row>
    <row r="49" spans="2:25">
      <c r="B49" s="45">
        <v>41</v>
      </c>
      <c r="C49" s="49">
        <f t="shared" si="0"/>
        <v>286569.43259408069</v>
      </c>
      <c r="D49" s="49"/>
      <c r="E49" s="45"/>
      <c r="F49" s="8">
        <v>43723</v>
      </c>
      <c r="G49" s="48" t="s">
        <v>3</v>
      </c>
      <c r="H49" s="50">
        <v>135.06</v>
      </c>
      <c r="I49" s="50"/>
      <c r="J49" s="48">
        <v>23</v>
      </c>
      <c r="K49" s="51">
        <f t="shared" si="3"/>
        <v>8597.0829778224197</v>
      </c>
      <c r="L49" s="52"/>
      <c r="M49" s="6">
        <f>IF(J49="","",(K49/J49)/LOOKUP(RIGHT($D$2,3),定数!$A$6:$A$13,定数!$B$6:$B$13))</f>
        <v>3.7378621642706173</v>
      </c>
      <c r="N49" s="45"/>
      <c r="O49" s="8">
        <v>43723</v>
      </c>
      <c r="P49" s="50">
        <v>135.28</v>
      </c>
      <c r="Q49" s="50"/>
      <c r="R49" s="53">
        <f>IF(P49="","",T49*M49*LOOKUP(RIGHT($D$2,3),定数!$A$6:$A$13,定数!$B$6:$B$13))</f>
        <v>-8223.2967613953151</v>
      </c>
      <c r="S49" s="53"/>
      <c r="T49" s="54">
        <f t="shared" si="4"/>
        <v>-21.999999999999886</v>
      </c>
      <c r="U49" s="54"/>
      <c r="V49" t="str">
        <f t="shared" si="7"/>
        <v/>
      </c>
      <c r="W49">
        <f t="shared" si="2"/>
        <v>1</v>
      </c>
      <c r="X49" s="38">
        <f t="shared" si="5"/>
        <v>286569.43259408069</v>
      </c>
      <c r="Y49" s="39">
        <f t="shared" si="6"/>
        <v>0</v>
      </c>
    </row>
    <row r="50" spans="2:25">
      <c r="B50" s="45">
        <v>42</v>
      </c>
      <c r="C50" s="49">
        <f t="shared" si="0"/>
        <v>278346.1358326854</v>
      </c>
      <c r="D50" s="49"/>
      <c r="E50" s="45"/>
      <c r="F50" s="8">
        <v>43752</v>
      </c>
      <c r="G50" s="48" t="s">
        <v>65</v>
      </c>
      <c r="H50" s="50">
        <v>127.2</v>
      </c>
      <c r="I50" s="50"/>
      <c r="J50" s="48">
        <v>24</v>
      </c>
      <c r="K50" s="51">
        <f t="shared" si="3"/>
        <v>8350.3840749805622</v>
      </c>
      <c r="L50" s="52"/>
      <c r="M50" s="6">
        <f>IF(J50="","",(K50/J50)/LOOKUP(RIGHT($D$2,3),定数!$A$6:$A$13,定数!$B$6:$B$13))</f>
        <v>3.4793266979085677</v>
      </c>
      <c r="N50" s="45"/>
      <c r="O50" s="8">
        <v>43752</v>
      </c>
      <c r="P50" s="50">
        <v>126.96</v>
      </c>
      <c r="Q50" s="50"/>
      <c r="R50" s="53">
        <f>IF(P50="","",T50*M50*LOOKUP(RIGHT($D$2,3),定数!$A$6:$A$13,定数!$B$6:$B$13))</f>
        <v>-8350.3840749808787</v>
      </c>
      <c r="S50" s="53"/>
      <c r="T50" s="54">
        <f t="shared" si="4"/>
        <v>-24.000000000000909</v>
      </c>
      <c r="U50" s="54"/>
      <c r="V50" t="str">
        <f t="shared" si="7"/>
        <v/>
      </c>
      <c r="W50">
        <f t="shared" si="2"/>
        <v>2</v>
      </c>
      <c r="X50" s="38">
        <f t="shared" si="5"/>
        <v>286569.43259408069</v>
      </c>
      <c r="Y50" s="39">
        <f t="shared" si="6"/>
        <v>2.8695652173912789E-2</v>
      </c>
    </row>
    <row r="51" spans="2:25">
      <c r="B51" s="45">
        <v>43</v>
      </c>
      <c r="C51" s="49">
        <f t="shared" si="0"/>
        <v>269995.75175770454</v>
      </c>
      <c r="D51" s="49"/>
      <c r="E51" s="45"/>
      <c r="F51" s="8">
        <v>43755</v>
      </c>
      <c r="G51" s="48" t="s">
        <v>3</v>
      </c>
      <c r="H51" s="50">
        <v>126.73</v>
      </c>
      <c r="I51" s="50"/>
      <c r="J51" s="48">
        <v>27</v>
      </c>
      <c r="K51" s="51">
        <f t="shared" si="3"/>
        <v>8099.8725527311362</v>
      </c>
      <c r="L51" s="52"/>
      <c r="M51" s="6">
        <f>IF(J51="","",(K51/J51)/LOOKUP(RIGHT($D$2,3),定数!$A$6:$A$13,定数!$B$6:$B$13))</f>
        <v>2.9999527973078286</v>
      </c>
      <c r="N51" s="45"/>
      <c r="O51" s="8">
        <v>43755</v>
      </c>
      <c r="P51" s="50">
        <v>126.37</v>
      </c>
      <c r="Q51" s="50"/>
      <c r="R51" s="53">
        <f>IF(P51="","",T51*M51*LOOKUP(RIGHT($D$2,3),定数!$A$6:$A$13,定数!$B$6:$B$13))</f>
        <v>10799.830070308166</v>
      </c>
      <c r="S51" s="53"/>
      <c r="T51" s="54">
        <f t="shared" si="4"/>
        <v>35.999999999999943</v>
      </c>
      <c r="U51" s="54"/>
      <c r="V51" t="str">
        <f t="shared" si="7"/>
        <v/>
      </c>
      <c r="W51">
        <f t="shared" si="2"/>
        <v>0</v>
      </c>
      <c r="X51" s="38">
        <f t="shared" si="5"/>
        <v>286569.43259408069</v>
      </c>
      <c r="Y51" s="39">
        <f t="shared" si="6"/>
        <v>5.7834782608696456E-2</v>
      </c>
    </row>
    <row r="52" spans="2:25">
      <c r="B52" s="45">
        <v>44</v>
      </c>
      <c r="C52" s="49">
        <f t="shared" si="0"/>
        <v>280795.58182801271</v>
      </c>
      <c r="D52" s="49"/>
      <c r="E52" s="45"/>
      <c r="F52" s="8">
        <v>43757</v>
      </c>
      <c r="G52" s="48" t="s">
        <v>3</v>
      </c>
      <c r="H52" s="50">
        <v>126.78</v>
      </c>
      <c r="I52" s="50"/>
      <c r="J52" s="48">
        <v>54</v>
      </c>
      <c r="K52" s="51">
        <f t="shared" si="3"/>
        <v>8423.8674548403815</v>
      </c>
      <c r="L52" s="52"/>
      <c r="M52" s="6">
        <f>IF(J52="","",(K52/J52)/LOOKUP(RIGHT($D$2,3),定数!$A$6:$A$13,定数!$B$6:$B$13))</f>
        <v>1.5599754546000708</v>
      </c>
      <c r="N52" s="45"/>
      <c r="O52" s="8">
        <v>43758</v>
      </c>
      <c r="P52" s="50">
        <v>127.32</v>
      </c>
      <c r="Q52" s="50"/>
      <c r="R52" s="53">
        <f>IF(P52="","",T52*M52*LOOKUP(RIGHT($D$2,3),定数!$A$6:$A$13,定数!$B$6:$B$13))</f>
        <v>-8423.8674548402578</v>
      </c>
      <c r="S52" s="53"/>
      <c r="T52" s="54">
        <f t="shared" si="4"/>
        <v>-53.999999999999204</v>
      </c>
      <c r="U52" s="54"/>
      <c r="V52" t="str">
        <f t="shared" si="7"/>
        <v/>
      </c>
      <c r="W52">
        <f t="shared" si="2"/>
        <v>1</v>
      </c>
      <c r="X52" s="38">
        <f t="shared" si="5"/>
        <v>286569.43259408069</v>
      </c>
      <c r="Y52" s="39">
        <f t="shared" si="6"/>
        <v>2.0148173913044354E-2</v>
      </c>
    </row>
    <row r="53" spans="2:25">
      <c r="B53" s="45">
        <v>45</v>
      </c>
      <c r="C53" s="49">
        <f t="shared" si="0"/>
        <v>272371.71437317244</v>
      </c>
      <c r="D53" s="49"/>
      <c r="E53" s="45"/>
      <c r="F53" s="8">
        <v>43763</v>
      </c>
      <c r="G53" s="48" t="s">
        <v>4</v>
      </c>
      <c r="H53" s="50">
        <v>127.74</v>
      </c>
      <c r="I53" s="50"/>
      <c r="J53" s="48">
        <v>23</v>
      </c>
      <c r="K53" s="51">
        <f t="shared" si="3"/>
        <v>8171.1514311951723</v>
      </c>
      <c r="L53" s="52"/>
      <c r="M53" s="6">
        <f>IF(J53="","",(K53/J53)/LOOKUP(RIGHT($D$2,3),定数!$A$6:$A$13,定数!$B$6:$B$13))</f>
        <v>3.5526745353022489</v>
      </c>
      <c r="N53" s="45"/>
      <c r="O53" s="8">
        <v>43763</v>
      </c>
      <c r="P53" s="50">
        <v>127.51</v>
      </c>
      <c r="Q53" s="50"/>
      <c r="R53" s="53">
        <f>IF(P53="","",T53*M53*LOOKUP(RIGHT($D$2,3),定数!$A$6:$A$13,定数!$B$6:$B$13))</f>
        <v>-8171.1514311948094</v>
      </c>
      <c r="S53" s="53"/>
      <c r="T53" s="54">
        <f t="shared" si="4"/>
        <v>-22.999999999998977</v>
      </c>
      <c r="U53" s="54"/>
      <c r="V53" t="str">
        <f t="shared" si="7"/>
        <v/>
      </c>
      <c r="W53">
        <f t="shared" si="2"/>
        <v>2</v>
      </c>
      <c r="X53" s="38">
        <f t="shared" si="5"/>
        <v>286569.43259408069</v>
      </c>
      <c r="Y53" s="39">
        <f t="shared" si="6"/>
        <v>4.95437286956526E-2</v>
      </c>
    </row>
    <row r="54" spans="2:25">
      <c r="B54" s="45">
        <v>46</v>
      </c>
      <c r="C54" s="49">
        <f t="shared" si="0"/>
        <v>264200.56294197764</v>
      </c>
      <c r="D54" s="49"/>
      <c r="E54" s="45"/>
      <c r="F54" s="8">
        <v>43769</v>
      </c>
      <c r="G54" s="48" t="s">
        <v>3</v>
      </c>
      <c r="H54" s="50">
        <v>127.56</v>
      </c>
      <c r="I54" s="50"/>
      <c r="J54" s="48">
        <v>38</v>
      </c>
      <c r="K54" s="51">
        <f t="shared" si="3"/>
        <v>7926.0168882593289</v>
      </c>
      <c r="L54" s="52"/>
      <c r="M54" s="6">
        <f>IF(J54="","",(K54/J54)/LOOKUP(RIGHT($D$2,3),定数!$A$6:$A$13,定数!$B$6:$B$13))</f>
        <v>2.0857939179629814</v>
      </c>
      <c r="N54" s="45"/>
      <c r="O54" s="8">
        <v>43769</v>
      </c>
      <c r="P54" s="50">
        <v>127.94</v>
      </c>
      <c r="Q54" s="50"/>
      <c r="R54" s="53">
        <f>IF(P54="","",T54*M54*LOOKUP(RIGHT($D$2,3),定数!$A$6:$A$13,定数!$B$6:$B$13))</f>
        <v>-7926.0168882592343</v>
      </c>
      <c r="S54" s="53"/>
      <c r="T54" s="54">
        <f t="shared" si="4"/>
        <v>-37.999999999999545</v>
      </c>
      <c r="U54" s="54"/>
      <c r="V54" t="str">
        <f t="shared" si="7"/>
        <v/>
      </c>
      <c r="W54">
        <f t="shared" si="2"/>
        <v>3</v>
      </c>
      <c r="X54" s="38">
        <f t="shared" si="5"/>
        <v>286569.43259408069</v>
      </c>
      <c r="Y54" s="39">
        <f t="shared" si="6"/>
        <v>7.8057416834781734E-2</v>
      </c>
    </row>
    <row r="55" spans="2:25">
      <c r="B55" s="45">
        <v>47</v>
      </c>
      <c r="C55" s="49">
        <f t="shared" si="0"/>
        <v>256274.5460537184</v>
      </c>
      <c r="D55" s="49"/>
      <c r="E55" s="45"/>
      <c r="F55" s="8">
        <v>43777</v>
      </c>
      <c r="G55" s="48" t="s">
        <v>3</v>
      </c>
      <c r="H55" s="50">
        <v>129.44</v>
      </c>
      <c r="I55" s="50"/>
      <c r="J55" s="48">
        <v>24</v>
      </c>
      <c r="K55" s="51">
        <f t="shared" si="3"/>
        <v>7688.2363816115512</v>
      </c>
      <c r="L55" s="52"/>
      <c r="M55" s="6">
        <f>IF(J55="","",(K55/J55)/LOOKUP(RIGHT($D$2,3),定数!$A$6:$A$13,定数!$B$6:$B$13))</f>
        <v>3.2034318256714793</v>
      </c>
      <c r="N55" s="45"/>
      <c r="O55" s="8">
        <v>43777</v>
      </c>
      <c r="P55" s="50">
        <v>129.68</v>
      </c>
      <c r="Q55" s="50"/>
      <c r="R55" s="53">
        <f>IF(P55="","",T55*M55*LOOKUP(RIGHT($D$2,3),定数!$A$6:$A$13,定数!$B$6:$B$13))</f>
        <v>-7688.2363816118414</v>
      </c>
      <c r="S55" s="53"/>
      <c r="T55" s="54">
        <f t="shared" si="4"/>
        <v>-24.000000000000909</v>
      </c>
      <c r="U55" s="54"/>
      <c r="V55" t="str">
        <f t="shared" si="7"/>
        <v/>
      </c>
      <c r="W55">
        <f t="shared" si="2"/>
        <v>4</v>
      </c>
      <c r="X55" s="38">
        <f t="shared" si="5"/>
        <v>286569.43259408069</v>
      </c>
      <c r="Y55" s="39">
        <f t="shared" si="6"/>
        <v>0.10571569432973804</v>
      </c>
    </row>
    <row r="56" spans="2:25">
      <c r="B56" s="45">
        <v>48</v>
      </c>
      <c r="C56" s="49">
        <f t="shared" si="0"/>
        <v>248586.30967210655</v>
      </c>
      <c r="D56" s="49"/>
      <c r="E56" s="45"/>
      <c r="F56" s="8">
        <v>43783</v>
      </c>
      <c r="G56" s="48" t="s">
        <v>4</v>
      </c>
      <c r="H56" s="50">
        <v>135.24</v>
      </c>
      <c r="I56" s="50"/>
      <c r="J56" s="48">
        <v>38</v>
      </c>
      <c r="K56" s="51">
        <f t="shared" si="3"/>
        <v>7457.589290163196</v>
      </c>
      <c r="L56" s="52"/>
      <c r="M56" s="6">
        <f>IF(J56="","",(K56/J56)/LOOKUP(RIGHT($D$2,3),定数!$A$6:$A$13,定数!$B$6:$B$13))</f>
        <v>1.9625234974113672</v>
      </c>
      <c r="N56" s="45"/>
      <c r="O56" s="8">
        <v>43783</v>
      </c>
      <c r="P56" s="50">
        <v>134.86000000000001</v>
      </c>
      <c r="Q56" s="50"/>
      <c r="R56" s="53">
        <f>IF(P56="","",T56*M56*LOOKUP(RIGHT($D$2,3),定数!$A$6:$A$13,定数!$B$6:$B$13))</f>
        <v>-7457.5892901631069</v>
      </c>
      <c r="S56" s="53"/>
      <c r="T56" s="54">
        <f t="shared" si="4"/>
        <v>-37.999999999999545</v>
      </c>
      <c r="U56" s="54"/>
      <c r="V56" t="str">
        <f t="shared" si="7"/>
        <v/>
      </c>
      <c r="W56">
        <f t="shared" si="2"/>
        <v>5</v>
      </c>
      <c r="X56" s="38">
        <f t="shared" si="5"/>
        <v>286569.43259408069</v>
      </c>
      <c r="Y56" s="39">
        <f t="shared" si="6"/>
        <v>0.13254422349984685</v>
      </c>
    </row>
    <row r="57" spans="2:25">
      <c r="B57" s="45">
        <v>49</v>
      </c>
      <c r="C57" s="49">
        <f t="shared" si="0"/>
        <v>241128.72038194345</v>
      </c>
      <c r="D57" s="49"/>
      <c r="E57" s="45"/>
      <c r="F57" s="8">
        <v>43785</v>
      </c>
      <c r="G57" s="48" t="s">
        <v>4</v>
      </c>
      <c r="H57" s="50">
        <v>135.88</v>
      </c>
      <c r="I57" s="50"/>
      <c r="J57" s="48">
        <v>24</v>
      </c>
      <c r="K57" s="51">
        <f t="shared" si="3"/>
        <v>7233.8616114583028</v>
      </c>
      <c r="L57" s="52"/>
      <c r="M57" s="6">
        <f>IF(J57="","",(K57/J57)/LOOKUP(RIGHT($D$2,3),定数!$A$6:$A$13,定数!$B$6:$B$13))</f>
        <v>3.0141090047742924</v>
      </c>
      <c r="N57" s="45"/>
      <c r="O57" s="8">
        <v>43785</v>
      </c>
      <c r="P57" s="50">
        <v>136.19</v>
      </c>
      <c r="Q57" s="50"/>
      <c r="R57" s="53">
        <f>IF(P57="","",T57*M57*LOOKUP(RIGHT($D$2,3),定数!$A$6:$A$13,定数!$B$6:$B$13))</f>
        <v>9343.7379148003765</v>
      </c>
      <c r="S57" s="53"/>
      <c r="T57" s="54">
        <f t="shared" si="4"/>
        <v>31.000000000000227</v>
      </c>
      <c r="U57" s="54"/>
      <c r="V57" t="str">
        <f t="shared" si="7"/>
        <v/>
      </c>
      <c r="W57">
        <f t="shared" si="2"/>
        <v>0</v>
      </c>
      <c r="X57" s="38">
        <f t="shared" si="5"/>
        <v>286569.43259408069</v>
      </c>
      <c r="Y57" s="39">
        <f t="shared" si="6"/>
        <v>0.15856789679485117</v>
      </c>
    </row>
    <row r="58" spans="2:25">
      <c r="B58" s="45">
        <v>50</v>
      </c>
      <c r="C58" s="49">
        <f t="shared" si="0"/>
        <v>250472.45829674383</v>
      </c>
      <c r="D58" s="49"/>
      <c r="E58" s="45"/>
      <c r="F58" s="8">
        <v>43792</v>
      </c>
      <c r="G58" s="48" t="s">
        <v>3</v>
      </c>
      <c r="H58" s="50">
        <v>137.84</v>
      </c>
      <c r="I58" s="50"/>
      <c r="J58" s="48">
        <v>9</v>
      </c>
      <c r="K58" s="51">
        <f t="shared" si="3"/>
        <v>7514.1737489023144</v>
      </c>
      <c r="L58" s="52"/>
      <c r="M58" s="6">
        <f>IF(J58="","",(K58/J58)/LOOKUP(RIGHT($D$2,3),定数!$A$6:$A$13,定数!$B$6:$B$13))</f>
        <v>8.3490819432247942</v>
      </c>
      <c r="N58" s="45"/>
      <c r="O58" s="8">
        <v>43792</v>
      </c>
      <c r="P58" s="50">
        <v>137.76</v>
      </c>
      <c r="Q58" s="50"/>
      <c r="R58" s="53">
        <f>IF(P58="","",T58*M58*LOOKUP(RIGHT($D$2,3),定数!$A$6:$A$13,定数!$B$6:$B$13))</f>
        <v>6679.2655545808802</v>
      </c>
      <c r="S58" s="53"/>
      <c r="T58" s="54">
        <f t="shared" si="4"/>
        <v>8.0000000000012506</v>
      </c>
      <c r="U58" s="54"/>
      <c r="V58" t="str">
        <f t="shared" si="7"/>
        <v/>
      </c>
      <c r="W58">
        <f t="shared" si="2"/>
        <v>0</v>
      </c>
      <c r="X58" s="38">
        <f t="shared" si="5"/>
        <v>286569.43259408069</v>
      </c>
      <c r="Y58" s="39">
        <f t="shared" si="6"/>
        <v>0.12596240279565141</v>
      </c>
    </row>
    <row r="59" spans="2:25">
      <c r="B59" s="45">
        <v>51</v>
      </c>
      <c r="C59" s="49">
        <f t="shared" si="0"/>
        <v>257151.7238513247</v>
      </c>
      <c r="D59" s="49"/>
      <c r="E59" s="45"/>
      <c r="F59" s="8">
        <v>43798</v>
      </c>
      <c r="G59" s="48" t="s">
        <v>3</v>
      </c>
      <c r="H59" s="50">
        <v>138.81</v>
      </c>
      <c r="I59" s="50"/>
      <c r="J59" s="48">
        <v>40</v>
      </c>
      <c r="K59" s="51">
        <f t="shared" si="3"/>
        <v>7714.5517155397411</v>
      </c>
      <c r="L59" s="52"/>
      <c r="M59" s="6">
        <f>IF(J59="","",(K59/J59)/LOOKUP(RIGHT($D$2,3),定数!$A$6:$A$13,定数!$B$6:$B$13))</f>
        <v>1.9286379288849351</v>
      </c>
      <c r="N59" s="45"/>
      <c r="O59" s="8">
        <v>43798</v>
      </c>
      <c r="P59" s="50">
        <v>139.21</v>
      </c>
      <c r="Q59" s="50"/>
      <c r="R59" s="53">
        <f>IF(P59="","",T59*M59*LOOKUP(RIGHT($D$2,3),定数!$A$6:$A$13,定数!$B$6:$B$13))</f>
        <v>-7714.5517155398511</v>
      </c>
      <c r="S59" s="53"/>
      <c r="T59" s="54">
        <f t="shared" si="4"/>
        <v>-40.000000000000568</v>
      </c>
      <c r="U59" s="54"/>
      <c r="V59" t="str">
        <f t="shared" si="7"/>
        <v/>
      </c>
      <c r="W59">
        <f t="shared" si="2"/>
        <v>1</v>
      </c>
      <c r="X59" s="38">
        <f t="shared" si="5"/>
        <v>286569.43259408069</v>
      </c>
      <c r="Y59" s="39">
        <f t="shared" si="6"/>
        <v>0.10265473353686516</v>
      </c>
    </row>
    <row r="60" spans="2:25">
      <c r="B60" s="45">
        <v>52</v>
      </c>
      <c r="C60" s="49">
        <f t="shared" si="0"/>
        <v>249437.17213578484</v>
      </c>
      <c r="D60" s="49"/>
      <c r="E60" s="45"/>
      <c r="F60" s="8">
        <v>43801</v>
      </c>
      <c r="G60" s="48" t="s">
        <v>4</v>
      </c>
      <c r="H60" s="50">
        <v>144.24</v>
      </c>
      <c r="I60" s="50"/>
      <c r="J60" s="48">
        <v>73</v>
      </c>
      <c r="K60" s="51">
        <f t="shared" si="3"/>
        <v>7483.1151640735452</v>
      </c>
      <c r="L60" s="52"/>
      <c r="M60" s="6">
        <f>IF(J60="","",(K60/J60)/LOOKUP(RIGHT($D$2,3),定数!$A$6:$A$13,定数!$B$6:$B$13))</f>
        <v>1.0250842690511706</v>
      </c>
      <c r="N60" s="45"/>
      <c r="O60" s="8">
        <v>43801</v>
      </c>
      <c r="P60" s="50">
        <v>143.51</v>
      </c>
      <c r="Q60" s="50"/>
      <c r="R60" s="53">
        <f>IF(P60="","",T60*M60*LOOKUP(RIGHT($D$2,3),定数!$A$6:$A$13,定数!$B$6:$B$13))</f>
        <v>-7483.1151640737316</v>
      </c>
      <c r="S60" s="53"/>
      <c r="T60" s="54">
        <f t="shared" si="4"/>
        <v>-73.000000000001819</v>
      </c>
      <c r="U60" s="54"/>
      <c r="V60" t="str">
        <f t="shared" si="7"/>
        <v/>
      </c>
      <c r="W60">
        <f t="shared" si="2"/>
        <v>2</v>
      </c>
      <c r="X60" s="38">
        <f t="shared" si="5"/>
        <v>286569.43259408069</v>
      </c>
      <c r="Y60" s="39">
        <f t="shared" si="6"/>
        <v>0.12957509153075963</v>
      </c>
    </row>
    <row r="61" spans="2:25">
      <c r="B61" s="45">
        <v>53</v>
      </c>
      <c r="C61" s="49">
        <f t="shared" si="0"/>
        <v>241954.05697171111</v>
      </c>
      <c r="D61" s="49"/>
      <c r="E61" s="45"/>
      <c r="F61" s="8">
        <v>43807</v>
      </c>
      <c r="G61" s="48" t="s">
        <v>4</v>
      </c>
      <c r="H61" s="50">
        <v>143.68</v>
      </c>
      <c r="I61" s="50"/>
      <c r="J61" s="48">
        <v>30</v>
      </c>
      <c r="K61" s="51">
        <f t="shared" si="3"/>
        <v>7258.6217091513327</v>
      </c>
      <c r="L61" s="52"/>
      <c r="M61" s="6">
        <f>IF(J61="","",(K61/J61)/LOOKUP(RIGHT($D$2,3),定数!$A$6:$A$13,定数!$B$6:$B$13))</f>
        <v>2.4195405697171108</v>
      </c>
      <c r="N61" s="45"/>
      <c r="O61" s="8">
        <v>43807</v>
      </c>
      <c r="P61" s="50">
        <v>143.38</v>
      </c>
      <c r="Q61" s="50"/>
      <c r="R61" s="53">
        <f>IF(P61="","",T61*M61*LOOKUP(RIGHT($D$2,3),定数!$A$6:$A$13,定数!$B$6:$B$13))</f>
        <v>-7258.6217091516073</v>
      </c>
      <c r="S61" s="53"/>
      <c r="T61" s="54">
        <f t="shared" si="4"/>
        <v>-30.000000000001137</v>
      </c>
      <c r="U61" s="54"/>
      <c r="V61" t="str">
        <f t="shared" si="7"/>
        <v/>
      </c>
      <c r="W61">
        <f t="shared" si="2"/>
        <v>3</v>
      </c>
      <c r="X61" s="38">
        <f t="shared" si="5"/>
        <v>286569.43259408069</v>
      </c>
      <c r="Y61" s="39">
        <f t="shared" si="6"/>
        <v>0.1556878387848375</v>
      </c>
    </row>
    <row r="62" spans="2:25">
      <c r="B62" s="45">
        <v>54</v>
      </c>
      <c r="C62" s="49">
        <f t="shared" si="0"/>
        <v>234695.43526255951</v>
      </c>
      <c r="D62" s="49"/>
      <c r="E62" s="45"/>
      <c r="F62" s="8">
        <v>43811</v>
      </c>
      <c r="G62" s="48" t="s">
        <v>4</v>
      </c>
      <c r="H62" s="50">
        <v>146.25</v>
      </c>
      <c r="I62" s="50"/>
      <c r="J62" s="48">
        <v>46</v>
      </c>
      <c r="K62" s="51">
        <f t="shared" si="3"/>
        <v>7040.8630578767852</v>
      </c>
      <c r="L62" s="52"/>
      <c r="M62" s="6">
        <f>IF(J62="","",(K62/J62)/LOOKUP(RIGHT($D$2,3),定数!$A$6:$A$13,定数!$B$6:$B$13))</f>
        <v>1.5306224038862575</v>
      </c>
      <c r="N62" s="45"/>
      <c r="O62" s="8">
        <v>43811</v>
      </c>
      <c r="P62" s="50">
        <v>145.79</v>
      </c>
      <c r="Q62" s="50"/>
      <c r="R62" s="53">
        <f>IF(P62="","",T62*M62*LOOKUP(RIGHT($D$2,3),定数!$A$6:$A$13,定数!$B$6:$B$13))</f>
        <v>-7040.8630578769062</v>
      </c>
      <c r="S62" s="53"/>
      <c r="T62" s="54">
        <f t="shared" si="4"/>
        <v>-46.000000000000796</v>
      </c>
      <c r="U62" s="54"/>
      <c r="V62" t="str">
        <f t="shared" si="7"/>
        <v/>
      </c>
      <c r="W62">
        <f t="shared" si="2"/>
        <v>4</v>
      </c>
      <c r="X62" s="38">
        <f t="shared" si="5"/>
        <v>286569.43259408069</v>
      </c>
      <c r="Y62" s="39">
        <f t="shared" si="6"/>
        <v>0.18101720362129325</v>
      </c>
    </row>
    <row r="63" spans="2:25">
      <c r="B63" s="45">
        <v>55</v>
      </c>
      <c r="C63" s="49">
        <f t="shared" si="0"/>
        <v>227654.5722046826</v>
      </c>
      <c r="D63" s="49"/>
      <c r="E63" s="45"/>
      <c r="F63" s="8">
        <v>43813</v>
      </c>
      <c r="G63" s="48" t="s">
        <v>3</v>
      </c>
      <c r="H63" s="50">
        <v>145.68</v>
      </c>
      <c r="I63" s="50"/>
      <c r="J63" s="48">
        <v>34</v>
      </c>
      <c r="K63" s="51">
        <f t="shared" si="3"/>
        <v>6829.6371661404773</v>
      </c>
      <c r="L63" s="52"/>
      <c r="M63" s="6">
        <f>IF(J63="","",(K63/J63)/LOOKUP(RIGHT($D$2,3),定数!$A$6:$A$13,定数!$B$6:$B$13))</f>
        <v>2.0087168135707287</v>
      </c>
      <c r="N63" s="45"/>
      <c r="O63" s="8">
        <v>43813</v>
      </c>
      <c r="P63" s="50">
        <v>145.91999999999999</v>
      </c>
      <c r="Q63" s="50"/>
      <c r="R63" s="53">
        <f>IF(P63="","",T63*M63*LOOKUP(RIGHT($D$2,3),定数!$A$6:$A$13,定数!$B$6:$B$13))</f>
        <v>-4820.9203525693611</v>
      </c>
      <c r="S63" s="53"/>
      <c r="T63" s="54">
        <f t="shared" si="4"/>
        <v>-23.999999999998067</v>
      </c>
      <c r="U63" s="54"/>
      <c r="V63" t="str">
        <f t="shared" si="7"/>
        <v/>
      </c>
      <c r="W63">
        <f t="shared" si="2"/>
        <v>5</v>
      </c>
      <c r="X63" s="38">
        <f t="shared" si="5"/>
        <v>286569.43259408069</v>
      </c>
      <c r="Y63" s="39">
        <f t="shared" si="6"/>
        <v>0.20558668751265485</v>
      </c>
    </row>
    <row r="64" spans="2:25">
      <c r="B64" s="45">
        <v>56</v>
      </c>
      <c r="C64" s="49">
        <f t="shared" si="0"/>
        <v>222833.65185211322</v>
      </c>
      <c r="D64" s="49"/>
      <c r="E64" s="45"/>
      <c r="F64" s="8">
        <v>43814</v>
      </c>
      <c r="G64" s="48" t="s">
        <v>4</v>
      </c>
      <c r="H64" s="50">
        <v>147.72999999999999</v>
      </c>
      <c r="I64" s="50"/>
      <c r="J64" s="48">
        <v>54</v>
      </c>
      <c r="K64" s="51">
        <f t="shared" si="3"/>
        <v>6685.0095555633961</v>
      </c>
      <c r="L64" s="52"/>
      <c r="M64" s="6">
        <f>IF(J64="","",(K64/J64)/LOOKUP(RIGHT($D$2,3),定数!$A$6:$A$13,定数!$B$6:$B$13))</f>
        <v>1.23796473251174</v>
      </c>
      <c r="N64" s="45"/>
      <c r="O64" s="8">
        <v>43814</v>
      </c>
      <c r="P64" s="50">
        <v>147.19</v>
      </c>
      <c r="Q64" s="50"/>
      <c r="R64" s="53">
        <f>IF(P64="","",T64*M64*LOOKUP(RIGHT($D$2,3),定数!$A$6:$A$13,定数!$B$6:$B$13))</f>
        <v>-6685.0095555632979</v>
      </c>
      <c r="S64" s="53"/>
      <c r="T64" s="54">
        <f t="shared" si="4"/>
        <v>-53.999999999999204</v>
      </c>
      <c r="U64" s="54"/>
      <c r="V64" t="str">
        <f t="shared" si="7"/>
        <v/>
      </c>
      <c r="W64">
        <f t="shared" si="2"/>
        <v>6</v>
      </c>
      <c r="X64" s="38">
        <f t="shared" si="5"/>
        <v>286569.43259408069</v>
      </c>
      <c r="Y64" s="39">
        <f t="shared" si="6"/>
        <v>0.22240955765944448</v>
      </c>
    </row>
    <row r="65" spans="2:25">
      <c r="B65" s="45">
        <v>57</v>
      </c>
      <c r="C65" s="49">
        <f t="shared" si="0"/>
        <v>216148.64229654992</v>
      </c>
      <c r="D65" s="49"/>
      <c r="E65" s="45"/>
      <c r="F65" s="8">
        <v>43822</v>
      </c>
      <c r="G65" s="48" t="s">
        <v>3</v>
      </c>
      <c r="H65" s="50">
        <v>144.16999999999999</v>
      </c>
      <c r="I65" s="50"/>
      <c r="J65" s="48">
        <v>23</v>
      </c>
      <c r="K65" s="51">
        <f t="shared" si="3"/>
        <v>6484.4592688964976</v>
      </c>
      <c r="L65" s="52"/>
      <c r="M65" s="6">
        <f>IF(J65="","",(K65/J65)/LOOKUP(RIGHT($D$2,3),定数!$A$6:$A$13,定数!$B$6:$B$13))</f>
        <v>2.8193301169115204</v>
      </c>
      <c r="N65" s="45"/>
      <c r="O65" s="8">
        <v>43822</v>
      </c>
      <c r="P65" s="50">
        <v>143.87</v>
      </c>
      <c r="Q65" s="50"/>
      <c r="R65" s="53">
        <f>IF(P65="","",T65*M65*LOOKUP(RIGHT($D$2,3),定数!$A$6:$A$13,定数!$B$6:$B$13))</f>
        <v>8457.9903507340805</v>
      </c>
      <c r="S65" s="53"/>
      <c r="T65" s="54">
        <f t="shared" si="4"/>
        <v>29.999999999998295</v>
      </c>
      <c r="U65" s="54"/>
      <c r="V65" t="str">
        <f t="shared" si="7"/>
        <v/>
      </c>
      <c r="W65">
        <f t="shared" si="2"/>
        <v>0</v>
      </c>
      <c r="X65" s="38">
        <f t="shared" si="5"/>
        <v>286569.43259408069</v>
      </c>
      <c r="Y65" s="39">
        <f t="shared" si="6"/>
        <v>0.2457372709296608</v>
      </c>
    </row>
    <row r="66" spans="2:25">
      <c r="B66" s="45">
        <v>58</v>
      </c>
      <c r="C66" s="49">
        <f t="shared" si="0"/>
        <v>224606.63264728402</v>
      </c>
      <c r="D66" s="49"/>
      <c r="E66" s="45"/>
      <c r="F66" s="8"/>
      <c r="G66" s="45"/>
      <c r="H66" s="50"/>
      <c r="I66" s="50"/>
      <c r="J66" s="45"/>
      <c r="K66" s="51" t="str">
        <f t="shared" si="3"/>
        <v/>
      </c>
      <c r="L66" s="52"/>
      <c r="M66" s="6" t="str">
        <f>IF(J66="","",(K66/J66)/LOOKUP(RIGHT($D$2,3),定数!$A$6:$A$13,定数!$B$6:$B$13))</f>
        <v/>
      </c>
      <c r="N66" s="4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4"/>
        <v/>
      </c>
      <c r="U66" s="54"/>
      <c r="V66" t="str">
        <f t="shared" si="7"/>
        <v/>
      </c>
      <c r="W66" t="str">
        <f t="shared" si="2"/>
        <v/>
      </c>
      <c r="X66" s="38">
        <f t="shared" si="5"/>
        <v>286569.43259408069</v>
      </c>
      <c r="Y66" s="39">
        <f t="shared" si="6"/>
        <v>0.21622264240082301</v>
      </c>
    </row>
    <row r="67" spans="2:25">
      <c r="B67" s="45">
        <v>59</v>
      </c>
      <c r="C67" s="49" t="str">
        <f t="shared" si="0"/>
        <v/>
      </c>
      <c r="D67" s="49"/>
      <c r="E67" s="45"/>
      <c r="F67" s="8"/>
      <c r="G67" s="45"/>
      <c r="H67" s="50"/>
      <c r="I67" s="50"/>
      <c r="J67" s="45"/>
      <c r="K67" s="51" t="str">
        <f t="shared" si="3"/>
        <v/>
      </c>
      <c r="L67" s="52"/>
      <c r="M67" s="6" t="str">
        <f>IF(J67="","",(K67/J67)/LOOKUP(RIGHT($D$2,3),定数!$A$6:$A$13,定数!$B$6:$B$13))</f>
        <v/>
      </c>
      <c r="N67" s="4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4"/>
        <v/>
      </c>
      <c r="U67" s="54"/>
      <c r="V67" t="str">
        <f t="shared" si="7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>
      <c r="B68" s="45">
        <v>60</v>
      </c>
      <c r="C68" s="49" t="str">
        <f t="shared" si="0"/>
        <v/>
      </c>
      <c r="D68" s="49"/>
      <c r="E68" s="45"/>
      <c r="F68" s="8"/>
      <c r="G68" s="45"/>
      <c r="H68" s="50"/>
      <c r="I68" s="50"/>
      <c r="J68" s="45"/>
      <c r="K68" s="51" t="str">
        <f t="shared" si="3"/>
        <v/>
      </c>
      <c r="L68" s="52"/>
      <c r="M68" s="6" t="str">
        <f>IF(J68="","",(K68/J68)/LOOKUP(RIGHT($D$2,3),定数!$A$6:$A$13,定数!$B$6:$B$13))</f>
        <v/>
      </c>
      <c r="N68" s="4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4"/>
        <v/>
      </c>
      <c r="U68" s="54"/>
      <c r="V68" t="str">
        <f t="shared" si="7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>
      <c r="B69" s="45">
        <v>61</v>
      </c>
      <c r="C69" s="49" t="str">
        <f t="shared" si="0"/>
        <v/>
      </c>
      <c r="D69" s="49"/>
      <c r="E69" s="45"/>
      <c r="F69" s="8"/>
      <c r="G69" s="45"/>
      <c r="H69" s="50"/>
      <c r="I69" s="50"/>
      <c r="J69" s="45"/>
      <c r="K69" s="51" t="str">
        <f t="shared" si="3"/>
        <v/>
      </c>
      <c r="L69" s="52"/>
      <c r="M69" s="6" t="str">
        <f>IF(J69="","",(K69/J69)/LOOKUP(RIGHT($D$2,3),定数!$A$6:$A$13,定数!$B$6:$B$13))</f>
        <v/>
      </c>
      <c r="N69" s="4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4"/>
        <v/>
      </c>
      <c r="U69" s="54"/>
      <c r="V69" t="str">
        <f t="shared" si="7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>
      <c r="B70" s="45">
        <v>62</v>
      </c>
      <c r="C70" s="49" t="str">
        <f t="shared" si="0"/>
        <v/>
      </c>
      <c r="D70" s="49"/>
      <c r="E70" s="45"/>
      <c r="F70" s="8"/>
      <c r="G70" s="45"/>
      <c r="H70" s="50"/>
      <c r="I70" s="50"/>
      <c r="J70" s="45"/>
      <c r="K70" s="51" t="str">
        <f t="shared" si="3"/>
        <v/>
      </c>
      <c r="L70" s="52"/>
      <c r="M70" s="6" t="str">
        <f>IF(J70="","",(K70/J70)/LOOKUP(RIGHT($D$2,3),定数!$A$6:$A$13,定数!$B$6:$B$13))</f>
        <v/>
      </c>
      <c r="N70" s="4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4"/>
        <v/>
      </c>
      <c r="U70" s="54"/>
      <c r="V70" t="str">
        <f t="shared" si="7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>
      <c r="B71" s="45">
        <v>63</v>
      </c>
      <c r="C71" s="49" t="str">
        <f t="shared" si="0"/>
        <v/>
      </c>
      <c r="D71" s="49"/>
      <c r="E71" s="45"/>
      <c r="F71" s="8"/>
      <c r="G71" s="45"/>
      <c r="H71" s="50"/>
      <c r="I71" s="50"/>
      <c r="J71" s="45"/>
      <c r="K71" s="51" t="str">
        <f t="shared" si="3"/>
        <v/>
      </c>
      <c r="L71" s="52"/>
      <c r="M71" s="6" t="str">
        <f>IF(J71="","",(K71/J71)/LOOKUP(RIGHT($D$2,3),定数!$A$6:$A$13,定数!$B$6:$B$13))</f>
        <v/>
      </c>
      <c r="N71" s="4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4"/>
        <v/>
      </c>
      <c r="U71" s="54"/>
      <c r="V71" t="str">
        <f t="shared" si="7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>
      <c r="B72" s="45">
        <v>64</v>
      </c>
      <c r="C72" s="49" t="str">
        <f t="shared" si="0"/>
        <v/>
      </c>
      <c r="D72" s="49"/>
      <c r="E72" s="45"/>
      <c r="F72" s="8"/>
      <c r="G72" s="45"/>
      <c r="H72" s="50"/>
      <c r="I72" s="50"/>
      <c r="J72" s="45"/>
      <c r="K72" s="51" t="str">
        <f t="shared" si="3"/>
        <v/>
      </c>
      <c r="L72" s="52"/>
      <c r="M72" s="6" t="str">
        <f>IF(J72="","",(K72/J72)/LOOKUP(RIGHT($D$2,3),定数!$A$6:$A$13,定数!$B$6:$B$13))</f>
        <v/>
      </c>
      <c r="N72" s="4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4"/>
        <v/>
      </c>
      <c r="U72" s="54"/>
      <c r="V72" t="str">
        <f t="shared" si="7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>
      <c r="B73" s="45">
        <v>65</v>
      </c>
      <c r="C73" s="49" t="str">
        <f t="shared" si="0"/>
        <v/>
      </c>
      <c r="D73" s="49"/>
      <c r="E73" s="45"/>
      <c r="F73" s="8"/>
      <c r="G73" s="45"/>
      <c r="H73" s="50"/>
      <c r="I73" s="50"/>
      <c r="J73" s="45"/>
      <c r="K73" s="51" t="str">
        <f t="shared" si="3"/>
        <v/>
      </c>
      <c r="L73" s="52"/>
      <c r="M73" s="6" t="str">
        <f>IF(J73="","",(K73/J73)/LOOKUP(RIGHT($D$2,3),定数!$A$6:$A$13,定数!$B$6:$B$13))</f>
        <v/>
      </c>
      <c r="N73" s="4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4"/>
        <v/>
      </c>
      <c r="U73" s="54"/>
      <c r="V73" t="str">
        <f t="shared" si="7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>
      <c r="B74" s="45">
        <v>66</v>
      </c>
      <c r="C74" s="49" t="str">
        <f t="shared" ref="C74:C108" si="8">IF(R73="","",C73+R73)</f>
        <v/>
      </c>
      <c r="D74" s="49"/>
      <c r="E74" s="45"/>
      <c r="F74" s="8"/>
      <c r="G74" s="45"/>
      <c r="H74" s="50"/>
      <c r="I74" s="50"/>
      <c r="J74" s="45"/>
      <c r="K74" s="51" t="str">
        <f t="shared" si="3"/>
        <v/>
      </c>
      <c r="L74" s="52"/>
      <c r="M74" s="6" t="str">
        <f>IF(J74="","",(K74/J74)/LOOKUP(RIGHT($D$2,3),定数!$A$6:$A$13,定数!$B$6:$B$13))</f>
        <v/>
      </c>
      <c r="N74" s="4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4"/>
        <v/>
      </c>
      <c r="U74" s="54"/>
      <c r="V74" t="str">
        <f t="shared" si="7"/>
        <v/>
      </c>
      <c r="W74" t="str">
        <f t="shared" si="7"/>
        <v/>
      </c>
      <c r="X74" s="38" t="str">
        <f t="shared" si="5"/>
        <v/>
      </c>
      <c r="Y74" s="39" t="str">
        <f t="shared" si="6"/>
        <v/>
      </c>
    </row>
    <row r="75" spans="2:25">
      <c r="B75" s="45">
        <v>67</v>
      </c>
      <c r="C75" s="49" t="str">
        <f t="shared" si="8"/>
        <v/>
      </c>
      <c r="D75" s="49"/>
      <c r="E75" s="45"/>
      <c r="F75" s="8"/>
      <c r="G75" s="45"/>
      <c r="H75" s="50"/>
      <c r="I75" s="50"/>
      <c r="J75" s="45"/>
      <c r="K75" s="51" t="str">
        <f t="shared" ref="K75:K108" si="9">IF(J75="","",C75*0.03)</f>
        <v/>
      </c>
      <c r="L75" s="52"/>
      <c r="M75" s="6" t="str">
        <f>IF(J75="","",(K75/J75)/LOOKUP(RIGHT($D$2,3),定数!$A$6:$A$13,定数!$B$6:$B$13))</f>
        <v/>
      </c>
      <c r="N75" s="4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4"/>
        <v/>
      </c>
      <c r="U75" s="54"/>
      <c r="V75" t="str">
        <f t="shared" ref="V75:W90" si="10">IF(S75&lt;&gt;"",IF(S75&lt;0,1+V74,0),"")</f>
        <v/>
      </c>
      <c r="W75" t="str">
        <f t="shared" si="10"/>
        <v/>
      </c>
      <c r="X75" s="38" t="str">
        <f t="shared" si="5"/>
        <v/>
      </c>
      <c r="Y75" s="39" t="str">
        <f t="shared" si="6"/>
        <v/>
      </c>
    </row>
    <row r="76" spans="2:25">
      <c r="B76" s="45">
        <v>68</v>
      </c>
      <c r="C76" s="49" t="str">
        <f t="shared" si="8"/>
        <v/>
      </c>
      <c r="D76" s="49"/>
      <c r="E76" s="45"/>
      <c r="F76" s="8"/>
      <c r="G76" s="45"/>
      <c r="H76" s="50"/>
      <c r="I76" s="50"/>
      <c r="J76" s="45"/>
      <c r="K76" s="51" t="str">
        <f t="shared" si="9"/>
        <v/>
      </c>
      <c r="L76" s="52"/>
      <c r="M76" s="6" t="str">
        <f>IF(J76="","",(K76/J76)/LOOKUP(RIGHT($D$2,3),定数!$A$6:$A$13,定数!$B$6:$B$13))</f>
        <v/>
      </c>
      <c r="N76" s="4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1">IF(P76="","",IF(G76="買",(P76-H76),(H76-P76))*IF(RIGHT($D$2,3)="JPY",100,10000))</f>
        <v/>
      </c>
      <c r="U76" s="54"/>
      <c r="V76" t="str">
        <f t="shared" si="10"/>
        <v/>
      </c>
      <c r="W76" t="str">
        <f t="shared" si="10"/>
        <v/>
      </c>
      <c r="X76" s="38" t="str">
        <f t="shared" ref="X76:X108" si="12">IF(C76&lt;&gt;"",MAX(X75,C76),"")</f>
        <v/>
      </c>
      <c r="Y76" s="39" t="str">
        <f t="shared" ref="Y76:Y108" si="13">IF(X76&lt;&gt;"",1-(C76/X76),"")</f>
        <v/>
      </c>
    </row>
    <row r="77" spans="2:25">
      <c r="B77" s="45">
        <v>69</v>
      </c>
      <c r="C77" s="49" t="str">
        <f t="shared" si="8"/>
        <v/>
      </c>
      <c r="D77" s="49"/>
      <c r="E77" s="45"/>
      <c r="F77" s="8"/>
      <c r="G77" s="45"/>
      <c r="H77" s="50"/>
      <c r="I77" s="50"/>
      <c r="J77" s="45"/>
      <c r="K77" s="51" t="str">
        <f t="shared" si="9"/>
        <v/>
      </c>
      <c r="L77" s="52"/>
      <c r="M77" s="6" t="str">
        <f>IF(J77="","",(K77/J77)/LOOKUP(RIGHT($D$2,3),定数!$A$6:$A$13,定数!$B$6:$B$13))</f>
        <v/>
      </c>
      <c r="N77" s="4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1"/>
        <v/>
      </c>
      <c r="U77" s="54"/>
      <c r="V77" t="str">
        <f t="shared" si="10"/>
        <v/>
      </c>
      <c r="W77" t="str">
        <f t="shared" si="10"/>
        <v/>
      </c>
      <c r="X77" s="38" t="str">
        <f t="shared" si="12"/>
        <v/>
      </c>
      <c r="Y77" s="39" t="str">
        <f t="shared" si="13"/>
        <v/>
      </c>
    </row>
    <row r="78" spans="2:25">
      <c r="B78" s="45">
        <v>70</v>
      </c>
      <c r="C78" s="49" t="str">
        <f t="shared" si="8"/>
        <v/>
      </c>
      <c r="D78" s="49"/>
      <c r="E78" s="45"/>
      <c r="F78" s="8"/>
      <c r="G78" s="45"/>
      <c r="H78" s="50"/>
      <c r="I78" s="50"/>
      <c r="J78" s="45"/>
      <c r="K78" s="51" t="str">
        <f t="shared" si="9"/>
        <v/>
      </c>
      <c r="L78" s="52"/>
      <c r="M78" s="6" t="str">
        <f>IF(J78="","",(K78/J78)/LOOKUP(RIGHT($D$2,3),定数!$A$6:$A$13,定数!$B$6:$B$13))</f>
        <v/>
      </c>
      <c r="N78" s="4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1"/>
        <v/>
      </c>
      <c r="U78" s="54"/>
      <c r="V78" t="str">
        <f t="shared" si="10"/>
        <v/>
      </c>
      <c r="W78" t="str">
        <f t="shared" si="10"/>
        <v/>
      </c>
      <c r="X78" s="38" t="str">
        <f t="shared" si="12"/>
        <v/>
      </c>
      <c r="Y78" s="39" t="str">
        <f t="shared" si="13"/>
        <v/>
      </c>
    </row>
    <row r="79" spans="2:25">
      <c r="B79" s="45">
        <v>71</v>
      </c>
      <c r="C79" s="49" t="str">
        <f t="shared" si="8"/>
        <v/>
      </c>
      <c r="D79" s="49"/>
      <c r="E79" s="45"/>
      <c r="F79" s="8"/>
      <c r="G79" s="45"/>
      <c r="H79" s="50"/>
      <c r="I79" s="50"/>
      <c r="J79" s="45"/>
      <c r="K79" s="51" t="str">
        <f t="shared" si="9"/>
        <v/>
      </c>
      <c r="L79" s="52"/>
      <c r="M79" s="6" t="str">
        <f>IF(J79="","",(K79/J79)/LOOKUP(RIGHT($D$2,3),定数!$A$6:$A$13,定数!$B$6:$B$13))</f>
        <v/>
      </c>
      <c r="N79" s="4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1"/>
        <v/>
      </c>
      <c r="U79" s="54"/>
      <c r="V79" t="str">
        <f t="shared" si="10"/>
        <v/>
      </c>
      <c r="W79" t="str">
        <f t="shared" si="10"/>
        <v/>
      </c>
      <c r="X79" s="38" t="str">
        <f t="shared" si="12"/>
        <v/>
      </c>
      <c r="Y79" s="39" t="str">
        <f t="shared" si="13"/>
        <v/>
      </c>
    </row>
    <row r="80" spans="2:25">
      <c r="B80" s="45">
        <v>72</v>
      </c>
      <c r="C80" s="49" t="str">
        <f t="shared" si="8"/>
        <v/>
      </c>
      <c r="D80" s="49"/>
      <c r="E80" s="45"/>
      <c r="F80" s="8"/>
      <c r="G80" s="45"/>
      <c r="H80" s="50"/>
      <c r="I80" s="50"/>
      <c r="J80" s="45"/>
      <c r="K80" s="51" t="str">
        <f t="shared" si="9"/>
        <v/>
      </c>
      <c r="L80" s="52"/>
      <c r="M80" s="6" t="str">
        <f>IF(J80="","",(K80/J80)/LOOKUP(RIGHT($D$2,3),定数!$A$6:$A$13,定数!$B$6:$B$13))</f>
        <v/>
      </c>
      <c r="N80" s="4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1"/>
        <v/>
      </c>
      <c r="U80" s="54"/>
      <c r="V80" t="str">
        <f t="shared" si="10"/>
        <v/>
      </c>
      <c r="W80" t="str">
        <f t="shared" si="10"/>
        <v/>
      </c>
      <c r="X80" s="38" t="str">
        <f t="shared" si="12"/>
        <v/>
      </c>
      <c r="Y80" s="39" t="str">
        <f t="shared" si="13"/>
        <v/>
      </c>
    </row>
    <row r="81" spans="2:25">
      <c r="B81" s="45">
        <v>73</v>
      </c>
      <c r="C81" s="49" t="str">
        <f t="shared" si="8"/>
        <v/>
      </c>
      <c r="D81" s="49"/>
      <c r="E81" s="45"/>
      <c r="F81" s="8"/>
      <c r="G81" s="45"/>
      <c r="H81" s="50"/>
      <c r="I81" s="50"/>
      <c r="J81" s="45"/>
      <c r="K81" s="51" t="str">
        <f t="shared" si="9"/>
        <v/>
      </c>
      <c r="L81" s="52"/>
      <c r="M81" s="6" t="str">
        <f>IF(J81="","",(K81/J81)/LOOKUP(RIGHT($D$2,3),定数!$A$6:$A$13,定数!$B$6:$B$13))</f>
        <v/>
      </c>
      <c r="N81" s="4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1"/>
        <v/>
      </c>
      <c r="U81" s="54"/>
      <c r="V81" t="str">
        <f t="shared" si="10"/>
        <v/>
      </c>
      <c r="W81" t="str">
        <f t="shared" si="10"/>
        <v/>
      </c>
      <c r="X81" s="38" t="str">
        <f t="shared" si="12"/>
        <v/>
      </c>
      <c r="Y81" s="39" t="str">
        <f t="shared" si="13"/>
        <v/>
      </c>
    </row>
    <row r="82" spans="2:25">
      <c r="B82" s="45">
        <v>74</v>
      </c>
      <c r="C82" s="49" t="str">
        <f t="shared" si="8"/>
        <v/>
      </c>
      <c r="D82" s="49"/>
      <c r="E82" s="45"/>
      <c r="F82" s="8"/>
      <c r="G82" s="45"/>
      <c r="H82" s="50"/>
      <c r="I82" s="50"/>
      <c r="J82" s="45"/>
      <c r="K82" s="51" t="str">
        <f t="shared" si="9"/>
        <v/>
      </c>
      <c r="L82" s="52"/>
      <c r="M82" s="6" t="str">
        <f>IF(J82="","",(K82/J82)/LOOKUP(RIGHT($D$2,3),定数!$A$6:$A$13,定数!$B$6:$B$13))</f>
        <v/>
      </c>
      <c r="N82" s="4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1"/>
        <v/>
      </c>
      <c r="U82" s="54"/>
      <c r="V82" t="str">
        <f t="shared" si="10"/>
        <v/>
      </c>
      <c r="W82" t="str">
        <f t="shared" si="10"/>
        <v/>
      </c>
      <c r="X82" s="38" t="str">
        <f t="shared" si="12"/>
        <v/>
      </c>
      <c r="Y82" s="39" t="str">
        <f t="shared" si="13"/>
        <v/>
      </c>
    </row>
    <row r="83" spans="2:25">
      <c r="B83" s="45">
        <v>75</v>
      </c>
      <c r="C83" s="49" t="str">
        <f t="shared" si="8"/>
        <v/>
      </c>
      <c r="D83" s="49"/>
      <c r="E83" s="45"/>
      <c r="F83" s="8"/>
      <c r="G83" s="45"/>
      <c r="H83" s="50"/>
      <c r="I83" s="50"/>
      <c r="J83" s="45"/>
      <c r="K83" s="51" t="str">
        <f t="shared" si="9"/>
        <v/>
      </c>
      <c r="L83" s="52"/>
      <c r="M83" s="6" t="str">
        <f>IF(J83="","",(K83/J83)/LOOKUP(RIGHT($D$2,3),定数!$A$6:$A$13,定数!$B$6:$B$13))</f>
        <v/>
      </c>
      <c r="N83" s="4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1"/>
        <v/>
      </c>
      <c r="U83" s="54"/>
      <c r="V83" t="str">
        <f t="shared" si="10"/>
        <v/>
      </c>
      <c r="W83" t="str">
        <f t="shared" si="10"/>
        <v/>
      </c>
      <c r="X83" s="38" t="str">
        <f t="shared" si="12"/>
        <v/>
      </c>
      <c r="Y83" s="39" t="str">
        <f t="shared" si="13"/>
        <v/>
      </c>
    </row>
    <row r="84" spans="2:25">
      <c r="B84" s="45">
        <v>76</v>
      </c>
      <c r="C84" s="49" t="str">
        <f t="shared" si="8"/>
        <v/>
      </c>
      <c r="D84" s="49"/>
      <c r="E84" s="45"/>
      <c r="F84" s="8"/>
      <c r="G84" s="45"/>
      <c r="H84" s="50"/>
      <c r="I84" s="50"/>
      <c r="J84" s="45"/>
      <c r="K84" s="51" t="str">
        <f t="shared" si="9"/>
        <v/>
      </c>
      <c r="L84" s="52"/>
      <c r="M84" s="6" t="str">
        <f>IF(J84="","",(K84/J84)/LOOKUP(RIGHT($D$2,3),定数!$A$6:$A$13,定数!$B$6:$B$13))</f>
        <v/>
      </c>
      <c r="N84" s="4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1"/>
        <v/>
      </c>
      <c r="U84" s="54"/>
      <c r="V84" t="str">
        <f t="shared" si="10"/>
        <v/>
      </c>
      <c r="W84" t="str">
        <f t="shared" si="10"/>
        <v/>
      </c>
      <c r="X84" s="38" t="str">
        <f t="shared" si="12"/>
        <v/>
      </c>
      <c r="Y84" s="39" t="str">
        <f t="shared" si="13"/>
        <v/>
      </c>
    </row>
    <row r="85" spans="2:25">
      <c r="B85" s="45">
        <v>77</v>
      </c>
      <c r="C85" s="49" t="str">
        <f t="shared" si="8"/>
        <v/>
      </c>
      <c r="D85" s="49"/>
      <c r="E85" s="45"/>
      <c r="F85" s="8"/>
      <c r="G85" s="45"/>
      <c r="H85" s="50"/>
      <c r="I85" s="50"/>
      <c r="J85" s="45"/>
      <c r="K85" s="51" t="str">
        <f t="shared" si="9"/>
        <v/>
      </c>
      <c r="L85" s="52"/>
      <c r="M85" s="6" t="str">
        <f>IF(J85="","",(K85/J85)/LOOKUP(RIGHT($D$2,3),定数!$A$6:$A$13,定数!$B$6:$B$13))</f>
        <v/>
      </c>
      <c r="N85" s="4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1"/>
        <v/>
      </c>
      <c r="U85" s="54"/>
      <c r="V85" t="str">
        <f t="shared" si="10"/>
        <v/>
      </c>
      <c r="W85" t="str">
        <f t="shared" si="10"/>
        <v/>
      </c>
      <c r="X85" s="38" t="str">
        <f t="shared" si="12"/>
        <v/>
      </c>
      <c r="Y85" s="39" t="str">
        <f t="shared" si="13"/>
        <v/>
      </c>
    </row>
    <row r="86" spans="2:25">
      <c r="B86" s="45">
        <v>78</v>
      </c>
      <c r="C86" s="49" t="str">
        <f t="shared" si="8"/>
        <v/>
      </c>
      <c r="D86" s="49"/>
      <c r="E86" s="45"/>
      <c r="F86" s="8"/>
      <c r="G86" s="45"/>
      <c r="H86" s="50"/>
      <c r="I86" s="50"/>
      <c r="J86" s="45"/>
      <c r="K86" s="51" t="str">
        <f t="shared" si="9"/>
        <v/>
      </c>
      <c r="L86" s="52"/>
      <c r="M86" s="6" t="str">
        <f>IF(J86="","",(K86/J86)/LOOKUP(RIGHT($D$2,3),定数!$A$6:$A$13,定数!$B$6:$B$13))</f>
        <v/>
      </c>
      <c r="N86" s="4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1"/>
        <v/>
      </c>
      <c r="U86" s="54"/>
      <c r="V86" t="str">
        <f t="shared" si="10"/>
        <v/>
      </c>
      <c r="W86" t="str">
        <f t="shared" si="10"/>
        <v/>
      </c>
      <c r="X86" s="38" t="str">
        <f t="shared" si="12"/>
        <v/>
      </c>
      <c r="Y86" s="39" t="str">
        <f t="shared" si="13"/>
        <v/>
      </c>
    </row>
    <row r="87" spans="2:25">
      <c r="B87" s="45">
        <v>79</v>
      </c>
      <c r="C87" s="49" t="str">
        <f t="shared" si="8"/>
        <v/>
      </c>
      <c r="D87" s="49"/>
      <c r="E87" s="45"/>
      <c r="F87" s="8"/>
      <c r="G87" s="45"/>
      <c r="H87" s="50"/>
      <c r="I87" s="50"/>
      <c r="J87" s="45"/>
      <c r="K87" s="51" t="str">
        <f t="shared" si="9"/>
        <v/>
      </c>
      <c r="L87" s="52"/>
      <c r="M87" s="6" t="str">
        <f>IF(J87="","",(K87/J87)/LOOKUP(RIGHT($D$2,3),定数!$A$6:$A$13,定数!$B$6:$B$13))</f>
        <v/>
      </c>
      <c r="N87" s="4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1"/>
        <v/>
      </c>
      <c r="U87" s="54"/>
      <c r="V87" t="str">
        <f t="shared" si="10"/>
        <v/>
      </c>
      <c r="W87" t="str">
        <f t="shared" si="10"/>
        <v/>
      </c>
      <c r="X87" s="38" t="str">
        <f t="shared" si="12"/>
        <v/>
      </c>
      <c r="Y87" s="39" t="str">
        <f t="shared" si="13"/>
        <v/>
      </c>
    </row>
    <row r="88" spans="2:25">
      <c r="B88" s="45">
        <v>80</v>
      </c>
      <c r="C88" s="49" t="str">
        <f t="shared" si="8"/>
        <v/>
      </c>
      <c r="D88" s="49"/>
      <c r="E88" s="45"/>
      <c r="F88" s="8"/>
      <c r="G88" s="45"/>
      <c r="H88" s="50"/>
      <c r="I88" s="50"/>
      <c r="J88" s="45"/>
      <c r="K88" s="51" t="str">
        <f t="shared" si="9"/>
        <v/>
      </c>
      <c r="L88" s="52"/>
      <c r="M88" s="6" t="str">
        <f>IF(J88="","",(K88/J88)/LOOKUP(RIGHT($D$2,3),定数!$A$6:$A$13,定数!$B$6:$B$13))</f>
        <v/>
      </c>
      <c r="N88" s="4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1"/>
        <v/>
      </c>
      <c r="U88" s="54"/>
      <c r="V88" t="str">
        <f t="shared" si="10"/>
        <v/>
      </c>
      <c r="W88" t="str">
        <f t="shared" si="10"/>
        <v/>
      </c>
      <c r="X88" s="38" t="str">
        <f t="shared" si="12"/>
        <v/>
      </c>
      <c r="Y88" s="39" t="str">
        <f t="shared" si="13"/>
        <v/>
      </c>
    </row>
    <row r="89" spans="2:25">
      <c r="B89" s="45">
        <v>81</v>
      </c>
      <c r="C89" s="49" t="str">
        <f t="shared" si="8"/>
        <v/>
      </c>
      <c r="D89" s="49"/>
      <c r="E89" s="45"/>
      <c r="F89" s="8"/>
      <c r="G89" s="45"/>
      <c r="H89" s="50"/>
      <c r="I89" s="50"/>
      <c r="J89" s="45"/>
      <c r="K89" s="51" t="str">
        <f t="shared" si="9"/>
        <v/>
      </c>
      <c r="L89" s="52"/>
      <c r="M89" s="6" t="str">
        <f>IF(J89="","",(K89/J89)/LOOKUP(RIGHT($D$2,3),定数!$A$6:$A$13,定数!$B$6:$B$13))</f>
        <v/>
      </c>
      <c r="N89" s="4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1"/>
        <v/>
      </c>
      <c r="U89" s="54"/>
      <c r="V89" t="str">
        <f t="shared" si="10"/>
        <v/>
      </c>
      <c r="W89" t="str">
        <f t="shared" si="10"/>
        <v/>
      </c>
      <c r="X89" s="38" t="str">
        <f t="shared" si="12"/>
        <v/>
      </c>
      <c r="Y89" s="39" t="str">
        <f t="shared" si="13"/>
        <v/>
      </c>
    </row>
    <row r="90" spans="2:25">
      <c r="B90" s="45">
        <v>82</v>
      </c>
      <c r="C90" s="49" t="str">
        <f t="shared" si="8"/>
        <v/>
      </c>
      <c r="D90" s="49"/>
      <c r="E90" s="45"/>
      <c r="F90" s="8"/>
      <c r="G90" s="45"/>
      <c r="H90" s="50"/>
      <c r="I90" s="50"/>
      <c r="J90" s="45"/>
      <c r="K90" s="51" t="str">
        <f t="shared" si="9"/>
        <v/>
      </c>
      <c r="L90" s="52"/>
      <c r="M90" s="6" t="str">
        <f>IF(J90="","",(K90/J90)/LOOKUP(RIGHT($D$2,3),定数!$A$6:$A$13,定数!$B$6:$B$13))</f>
        <v/>
      </c>
      <c r="N90" s="4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1"/>
        <v/>
      </c>
      <c r="U90" s="54"/>
      <c r="V90" t="str">
        <f t="shared" si="10"/>
        <v/>
      </c>
      <c r="W90" t="str">
        <f t="shared" si="10"/>
        <v/>
      </c>
      <c r="X90" s="38" t="str">
        <f t="shared" si="12"/>
        <v/>
      </c>
      <c r="Y90" s="39" t="str">
        <f t="shared" si="13"/>
        <v/>
      </c>
    </row>
    <row r="91" spans="2:25">
      <c r="B91" s="45">
        <v>83</v>
      </c>
      <c r="C91" s="49" t="str">
        <f t="shared" si="8"/>
        <v/>
      </c>
      <c r="D91" s="49"/>
      <c r="E91" s="45"/>
      <c r="F91" s="8"/>
      <c r="G91" s="45"/>
      <c r="H91" s="50"/>
      <c r="I91" s="50"/>
      <c r="J91" s="45"/>
      <c r="K91" s="51" t="str">
        <f t="shared" si="9"/>
        <v/>
      </c>
      <c r="L91" s="52"/>
      <c r="M91" s="6" t="str">
        <f>IF(J91="","",(K91/J91)/LOOKUP(RIGHT($D$2,3),定数!$A$6:$A$13,定数!$B$6:$B$13))</f>
        <v/>
      </c>
      <c r="N91" s="4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1"/>
        <v/>
      </c>
      <c r="U91" s="54"/>
      <c r="V91" t="str">
        <f t="shared" ref="V91:W106" si="14">IF(S91&lt;&gt;"",IF(S91&lt;0,1+V90,0),"")</f>
        <v/>
      </c>
      <c r="W91" t="str">
        <f t="shared" si="14"/>
        <v/>
      </c>
      <c r="X91" s="38" t="str">
        <f t="shared" si="12"/>
        <v/>
      </c>
      <c r="Y91" s="39" t="str">
        <f t="shared" si="13"/>
        <v/>
      </c>
    </row>
    <row r="92" spans="2:25">
      <c r="B92" s="45">
        <v>84</v>
      </c>
      <c r="C92" s="49" t="str">
        <f t="shared" si="8"/>
        <v/>
      </c>
      <c r="D92" s="49"/>
      <c r="E92" s="45"/>
      <c r="F92" s="8"/>
      <c r="G92" s="45"/>
      <c r="H92" s="50"/>
      <c r="I92" s="50"/>
      <c r="J92" s="45"/>
      <c r="K92" s="51" t="str">
        <f t="shared" si="9"/>
        <v/>
      </c>
      <c r="L92" s="52"/>
      <c r="M92" s="6" t="str">
        <f>IF(J92="","",(K92/J92)/LOOKUP(RIGHT($D$2,3),定数!$A$6:$A$13,定数!$B$6:$B$13))</f>
        <v/>
      </c>
      <c r="N92" s="4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1"/>
        <v/>
      </c>
      <c r="U92" s="54"/>
      <c r="V92" t="str">
        <f t="shared" si="14"/>
        <v/>
      </c>
      <c r="W92" t="str">
        <f t="shared" si="14"/>
        <v/>
      </c>
      <c r="X92" s="38" t="str">
        <f t="shared" si="12"/>
        <v/>
      </c>
      <c r="Y92" s="39" t="str">
        <f t="shared" si="13"/>
        <v/>
      </c>
    </row>
    <row r="93" spans="2:25">
      <c r="B93" s="45">
        <v>85</v>
      </c>
      <c r="C93" s="49" t="str">
        <f t="shared" si="8"/>
        <v/>
      </c>
      <c r="D93" s="49"/>
      <c r="E93" s="45"/>
      <c r="F93" s="8"/>
      <c r="G93" s="45"/>
      <c r="H93" s="50"/>
      <c r="I93" s="50"/>
      <c r="J93" s="45"/>
      <c r="K93" s="51" t="str">
        <f t="shared" si="9"/>
        <v/>
      </c>
      <c r="L93" s="52"/>
      <c r="M93" s="6" t="str">
        <f>IF(J93="","",(K93/J93)/LOOKUP(RIGHT($D$2,3),定数!$A$6:$A$13,定数!$B$6:$B$13))</f>
        <v/>
      </c>
      <c r="N93" s="4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1"/>
        <v/>
      </c>
      <c r="U93" s="54"/>
      <c r="V93" t="str">
        <f t="shared" si="14"/>
        <v/>
      </c>
      <c r="W93" t="str">
        <f t="shared" si="14"/>
        <v/>
      </c>
      <c r="X93" s="38" t="str">
        <f t="shared" si="12"/>
        <v/>
      </c>
      <c r="Y93" s="39" t="str">
        <f t="shared" si="13"/>
        <v/>
      </c>
    </row>
    <row r="94" spans="2:25">
      <c r="B94" s="45">
        <v>86</v>
      </c>
      <c r="C94" s="49" t="str">
        <f t="shared" si="8"/>
        <v/>
      </c>
      <c r="D94" s="49"/>
      <c r="E94" s="45"/>
      <c r="F94" s="8"/>
      <c r="G94" s="45"/>
      <c r="H94" s="50"/>
      <c r="I94" s="50"/>
      <c r="J94" s="45"/>
      <c r="K94" s="51" t="str">
        <f t="shared" si="9"/>
        <v/>
      </c>
      <c r="L94" s="52"/>
      <c r="M94" s="6" t="str">
        <f>IF(J94="","",(K94/J94)/LOOKUP(RIGHT($D$2,3),定数!$A$6:$A$13,定数!$B$6:$B$13))</f>
        <v/>
      </c>
      <c r="N94" s="4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1"/>
        <v/>
      </c>
      <c r="U94" s="54"/>
      <c r="V94" t="str">
        <f t="shared" si="14"/>
        <v/>
      </c>
      <c r="W94" t="str">
        <f t="shared" si="14"/>
        <v/>
      </c>
      <c r="X94" s="38" t="str">
        <f t="shared" si="12"/>
        <v/>
      </c>
      <c r="Y94" s="39" t="str">
        <f t="shared" si="13"/>
        <v/>
      </c>
    </row>
    <row r="95" spans="2:25">
      <c r="B95" s="45">
        <v>87</v>
      </c>
      <c r="C95" s="49" t="str">
        <f t="shared" si="8"/>
        <v/>
      </c>
      <c r="D95" s="49"/>
      <c r="E95" s="45"/>
      <c r="F95" s="8"/>
      <c r="G95" s="45"/>
      <c r="H95" s="50"/>
      <c r="I95" s="50"/>
      <c r="J95" s="45"/>
      <c r="K95" s="51" t="str">
        <f t="shared" si="9"/>
        <v/>
      </c>
      <c r="L95" s="52"/>
      <c r="M95" s="6" t="str">
        <f>IF(J95="","",(K95/J95)/LOOKUP(RIGHT($D$2,3),定数!$A$6:$A$13,定数!$B$6:$B$13))</f>
        <v/>
      </c>
      <c r="N95" s="4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1"/>
        <v/>
      </c>
      <c r="U95" s="54"/>
      <c r="V95" t="str">
        <f t="shared" si="14"/>
        <v/>
      </c>
      <c r="W95" t="str">
        <f t="shared" si="14"/>
        <v/>
      </c>
      <c r="X95" s="38" t="str">
        <f t="shared" si="12"/>
        <v/>
      </c>
      <c r="Y95" s="39" t="str">
        <f t="shared" si="13"/>
        <v/>
      </c>
    </row>
    <row r="96" spans="2:25">
      <c r="B96" s="45">
        <v>88</v>
      </c>
      <c r="C96" s="49" t="str">
        <f t="shared" si="8"/>
        <v/>
      </c>
      <c r="D96" s="49"/>
      <c r="E96" s="45"/>
      <c r="F96" s="8"/>
      <c r="G96" s="45"/>
      <c r="H96" s="50"/>
      <c r="I96" s="50"/>
      <c r="J96" s="45"/>
      <c r="K96" s="51" t="str">
        <f t="shared" si="9"/>
        <v/>
      </c>
      <c r="L96" s="52"/>
      <c r="M96" s="6" t="str">
        <f>IF(J96="","",(K96/J96)/LOOKUP(RIGHT($D$2,3),定数!$A$6:$A$13,定数!$B$6:$B$13))</f>
        <v/>
      </c>
      <c r="N96" s="4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1"/>
        <v/>
      </c>
      <c r="U96" s="54"/>
      <c r="V96" t="str">
        <f t="shared" si="14"/>
        <v/>
      </c>
      <c r="W96" t="str">
        <f t="shared" si="14"/>
        <v/>
      </c>
      <c r="X96" s="38" t="str">
        <f t="shared" si="12"/>
        <v/>
      </c>
      <c r="Y96" s="39" t="str">
        <f t="shared" si="13"/>
        <v/>
      </c>
    </row>
    <row r="97" spans="2:25">
      <c r="B97" s="45">
        <v>89</v>
      </c>
      <c r="C97" s="49" t="str">
        <f t="shared" si="8"/>
        <v/>
      </c>
      <c r="D97" s="49"/>
      <c r="E97" s="45"/>
      <c r="F97" s="8"/>
      <c r="G97" s="45"/>
      <c r="H97" s="50"/>
      <c r="I97" s="50"/>
      <c r="J97" s="45"/>
      <c r="K97" s="51" t="str">
        <f t="shared" si="9"/>
        <v/>
      </c>
      <c r="L97" s="52"/>
      <c r="M97" s="6" t="str">
        <f>IF(J97="","",(K97/J97)/LOOKUP(RIGHT($D$2,3),定数!$A$6:$A$13,定数!$B$6:$B$13))</f>
        <v/>
      </c>
      <c r="N97" s="4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1"/>
        <v/>
      </c>
      <c r="U97" s="54"/>
      <c r="V97" t="str">
        <f t="shared" si="14"/>
        <v/>
      </c>
      <c r="W97" t="str">
        <f t="shared" si="14"/>
        <v/>
      </c>
      <c r="X97" s="38" t="str">
        <f t="shared" si="12"/>
        <v/>
      </c>
      <c r="Y97" s="39" t="str">
        <f t="shared" si="13"/>
        <v/>
      </c>
    </row>
    <row r="98" spans="2:25">
      <c r="B98" s="45">
        <v>90</v>
      </c>
      <c r="C98" s="49" t="str">
        <f t="shared" si="8"/>
        <v/>
      </c>
      <c r="D98" s="49"/>
      <c r="E98" s="45"/>
      <c r="F98" s="8"/>
      <c r="G98" s="45"/>
      <c r="H98" s="50"/>
      <c r="I98" s="50"/>
      <c r="J98" s="45"/>
      <c r="K98" s="51" t="str">
        <f t="shared" si="9"/>
        <v/>
      </c>
      <c r="L98" s="52"/>
      <c r="M98" s="6" t="str">
        <f>IF(J98="","",(K98/J98)/LOOKUP(RIGHT($D$2,3),定数!$A$6:$A$13,定数!$B$6:$B$13))</f>
        <v/>
      </c>
      <c r="N98" s="4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1"/>
        <v/>
      </c>
      <c r="U98" s="54"/>
      <c r="V98" t="str">
        <f t="shared" si="14"/>
        <v/>
      </c>
      <c r="W98" t="str">
        <f t="shared" si="14"/>
        <v/>
      </c>
      <c r="X98" s="38" t="str">
        <f t="shared" si="12"/>
        <v/>
      </c>
      <c r="Y98" s="39" t="str">
        <f t="shared" si="13"/>
        <v/>
      </c>
    </row>
    <row r="99" spans="2:25">
      <c r="B99" s="45">
        <v>91</v>
      </c>
      <c r="C99" s="49" t="str">
        <f t="shared" si="8"/>
        <v/>
      </c>
      <c r="D99" s="49"/>
      <c r="E99" s="45"/>
      <c r="F99" s="8"/>
      <c r="G99" s="45"/>
      <c r="H99" s="50"/>
      <c r="I99" s="50"/>
      <c r="J99" s="45"/>
      <c r="K99" s="51" t="str">
        <f t="shared" si="9"/>
        <v/>
      </c>
      <c r="L99" s="52"/>
      <c r="M99" s="6" t="str">
        <f>IF(J99="","",(K99/J99)/LOOKUP(RIGHT($D$2,3),定数!$A$6:$A$13,定数!$B$6:$B$13))</f>
        <v/>
      </c>
      <c r="N99" s="4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1"/>
        <v/>
      </c>
      <c r="U99" s="54"/>
      <c r="V99" t="str">
        <f t="shared" si="14"/>
        <v/>
      </c>
      <c r="W99" t="str">
        <f t="shared" si="14"/>
        <v/>
      </c>
      <c r="X99" s="38" t="str">
        <f t="shared" si="12"/>
        <v/>
      </c>
      <c r="Y99" s="39" t="str">
        <f t="shared" si="13"/>
        <v/>
      </c>
    </row>
    <row r="100" spans="2:25">
      <c r="B100" s="45">
        <v>92</v>
      </c>
      <c r="C100" s="49" t="str">
        <f t="shared" si="8"/>
        <v/>
      </c>
      <c r="D100" s="49"/>
      <c r="E100" s="45"/>
      <c r="F100" s="8"/>
      <c r="G100" s="45"/>
      <c r="H100" s="50"/>
      <c r="I100" s="50"/>
      <c r="J100" s="45"/>
      <c r="K100" s="51" t="str">
        <f t="shared" si="9"/>
        <v/>
      </c>
      <c r="L100" s="52"/>
      <c r="M100" s="6" t="str">
        <f>IF(J100="","",(K100/J100)/LOOKUP(RIGHT($D$2,3),定数!$A$6:$A$13,定数!$B$6:$B$13))</f>
        <v/>
      </c>
      <c r="N100" s="4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1"/>
        <v/>
      </c>
      <c r="U100" s="54"/>
      <c r="V100" t="str">
        <f t="shared" si="14"/>
        <v/>
      </c>
      <c r="W100" t="str">
        <f t="shared" si="14"/>
        <v/>
      </c>
      <c r="X100" s="38" t="str">
        <f t="shared" si="12"/>
        <v/>
      </c>
      <c r="Y100" s="39" t="str">
        <f t="shared" si="13"/>
        <v/>
      </c>
    </row>
    <row r="101" spans="2:25">
      <c r="B101" s="45">
        <v>93</v>
      </c>
      <c r="C101" s="49" t="str">
        <f t="shared" si="8"/>
        <v/>
      </c>
      <c r="D101" s="49"/>
      <c r="E101" s="45"/>
      <c r="F101" s="8"/>
      <c r="G101" s="45"/>
      <c r="H101" s="50"/>
      <c r="I101" s="50"/>
      <c r="J101" s="45"/>
      <c r="K101" s="51" t="str">
        <f t="shared" si="9"/>
        <v/>
      </c>
      <c r="L101" s="52"/>
      <c r="M101" s="6" t="str">
        <f>IF(J101="","",(K101/J101)/LOOKUP(RIGHT($D$2,3),定数!$A$6:$A$13,定数!$B$6:$B$13))</f>
        <v/>
      </c>
      <c r="N101" s="4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1"/>
        <v/>
      </c>
      <c r="U101" s="54"/>
      <c r="V101" t="str">
        <f t="shared" si="14"/>
        <v/>
      </c>
      <c r="W101" t="str">
        <f t="shared" si="14"/>
        <v/>
      </c>
      <c r="X101" s="38" t="str">
        <f t="shared" si="12"/>
        <v/>
      </c>
      <c r="Y101" s="39" t="str">
        <f t="shared" si="13"/>
        <v/>
      </c>
    </row>
    <row r="102" spans="2:25">
      <c r="B102" s="45">
        <v>94</v>
      </c>
      <c r="C102" s="49" t="str">
        <f t="shared" si="8"/>
        <v/>
      </c>
      <c r="D102" s="49"/>
      <c r="E102" s="45"/>
      <c r="F102" s="8"/>
      <c r="G102" s="45"/>
      <c r="H102" s="50"/>
      <c r="I102" s="50"/>
      <c r="J102" s="45"/>
      <c r="K102" s="51" t="str">
        <f t="shared" si="9"/>
        <v/>
      </c>
      <c r="L102" s="52"/>
      <c r="M102" s="6" t="str">
        <f>IF(J102="","",(K102/J102)/LOOKUP(RIGHT($D$2,3),定数!$A$6:$A$13,定数!$B$6:$B$13))</f>
        <v/>
      </c>
      <c r="N102" s="4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1"/>
        <v/>
      </c>
      <c r="U102" s="54"/>
      <c r="V102" t="str">
        <f t="shared" si="14"/>
        <v/>
      </c>
      <c r="W102" t="str">
        <f t="shared" si="14"/>
        <v/>
      </c>
      <c r="X102" s="38" t="str">
        <f t="shared" si="12"/>
        <v/>
      </c>
      <c r="Y102" s="39" t="str">
        <f t="shared" si="13"/>
        <v/>
      </c>
    </row>
    <row r="103" spans="2:25">
      <c r="B103" s="45">
        <v>95</v>
      </c>
      <c r="C103" s="49" t="str">
        <f t="shared" si="8"/>
        <v/>
      </c>
      <c r="D103" s="49"/>
      <c r="E103" s="45"/>
      <c r="F103" s="8"/>
      <c r="G103" s="45"/>
      <c r="H103" s="50"/>
      <c r="I103" s="50"/>
      <c r="J103" s="45"/>
      <c r="K103" s="51" t="str">
        <f t="shared" si="9"/>
        <v/>
      </c>
      <c r="L103" s="52"/>
      <c r="M103" s="6" t="str">
        <f>IF(J103="","",(K103/J103)/LOOKUP(RIGHT($D$2,3),定数!$A$6:$A$13,定数!$B$6:$B$13))</f>
        <v/>
      </c>
      <c r="N103" s="4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1"/>
        <v/>
      </c>
      <c r="U103" s="54"/>
      <c r="V103" t="str">
        <f t="shared" si="14"/>
        <v/>
      </c>
      <c r="W103" t="str">
        <f t="shared" si="14"/>
        <v/>
      </c>
      <c r="X103" s="38" t="str">
        <f t="shared" si="12"/>
        <v/>
      </c>
      <c r="Y103" s="39" t="str">
        <f t="shared" si="13"/>
        <v/>
      </c>
    </row>
    <row r="104" spans="2:25">
      <c r="B104" s="45">
        <v>96</v>
      </c>
      <c r="C104" s="49" t="str">
        <f t="shared" si="8"/>
        <v/>
      </c>
      <c r="D104" s="49"/>
      <c r="E104" s="45"/>
      <c r="F104" s="8"/>
      <c r="G104" s="45"/>
      <c r="H104" s="50"/>
      <c r="I104" s="50"/>
      <c r="J104" s="45"/>
      <c r="K104" s="51" t="str">
        <f t="shared" si="9"/>
        <v/>
      </c>
      <c r="L104" s="52"/>
      <c r="M104" s="6" t="str">
        <f>IF(J104="","",(K104/J104)/LOOKUP(RIGHT($D$2,3),定数!$A$6:$A$13,定数!$B$6:$B$13))</f>
        <v/>
      </c>
      <c r="N104" s="4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1"/>
        <v/>
      </c>
      <c r="U104" s="54"/>
      <c r="V104" t="str">
        <f t="shared" si="14"/>
        <v/>
      </c>
      <c r="W104" t="str">
        <f t="shared" si="14"/>
        <v/>
      </c>
      <c r="X104" s="38" t="str">
        <f t="shared" si="12"/>
        <v/>
      </c>
      <c r="Y104" s="39" t="str">
        <f t="shared" si="13"/>
        <v/>
      </c>
    </row>
    <row r="105" spans="2:25">
      <c r="B105" s="45">
        <v>97</v>
      </c>
      <c r="C105" s="49" t="str">
        <f t="shared" si="8"/>
        <v/>
      </c>
      <c r="D105" s="49"/>
      <c r="E105" s="45"/>
      <c r="F105" s="8"/>
      <c r="G105" s="45"/>
      <c r="H105" s="50"/>
      <c r="I105" s="50"/>
      <c r="J105" s="45"/>
      <c r="K105" s="51" t="str">
        <f t="shared" si="9"/>
        <v/>
      </c>
      <c r="L105" s="52"/>
      <c r="M105" s="6" t="str">
        <f>IF(J105="","",(K105/J105)/LOOKUP(RIGHT($D$2,3),定数!$A$6:$A$13,定数!$B$6:$B$13))</f>
        <v/>
      </c>
      <c r="N105" s="4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1"/>
        <v/>
      </c>
      <c r="U105" s="54"/>
      <c r="V105" t="str">
        <f t="shared" si="14"/>
        <v/>
      </c>
      <c r="W105" t="str">
        <f t="shared" si="14"/>
        <v/>
      </c>
      <c r="X105" s="38" t="str">
        <f t="shared" si="12"/>
        <v/>
      </c>
      <c r="Y105" s="39" t="str">
        <f t="shared" si="13"/>
        <v/>
      </c>
    </row>
    <row r="106" spans="2:25">
      <c r="B106" s="45">
        <v>98</v>
      </c>
      <c r="C106" s="49" t="str">
        <f t="shared" si="8"/>
        <v/>
      </c>
      <c r="D106" s="49"/>
      <c r="E106" s="45"/>
      <c r="F106" s="8"/>
      <c r="G106" s="45"/>
      <c r="H106" s="50"/>
      <c r="I106" s="50"/>
      <c r="J106" s="45"/>
      <c r="K106" s="51" t="str">
        <f t="shared" si="9"/>
        <v/>
      </c>
      <c r="L106" s="52"/>
      <c r="M106" s="6" t="str">
        <f>IF(J106="","",(K106/J106)/LOOKUP(RIGHT($D$2,3),定数!$A$6:$A$13,定数!$B$6:$B$13))</f>
        <v/>
      </c>
      <c r="N106" s="4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1"/>
        <v/>
      </c>
      <c r="U106" s="54"/>
      <c r="V106" t="str">
        <f t="shared" si="14"/>
        <v/>
      </c>
      <c r="W106" t="str">
        <f t="shared" si="14"/>
        <v/>
      </c>
      <c r="X106" s="38" t="str">
        <f t="shared" si="12"/>
        <v/>
      </c>
      <c r="Y106" s="39" t="str">
        <f t="shared" si="13"/>
        <v/>
      </c>
    </row>
    <row r="107" spans="2:25">
      <c r="B107" s="45">
        <v>99</v>
      </c>
      <c r="C107" s="49" t="str">
        <f t="shared" si="8"/>
        <v/>
      </c>
      <c r="D107" s="49"/>
      <c r="E107" s="45"/>
      <c r="F107" s="8"/>
      <c r="G107" s="45"/>
      <c r="H107" s="50"/>
      <c r="I107" s="50"/>
      <c r="J107" s="45"/>
      <c r="K107" s="51" t="str">
        <f t="shared" si="9"/>
        <v/>
      </c>
      <c r="L107" s="52"/>
      <c r="M107" s="6" t="str">
        <f>IF(J107="","",(K107/J107)/LOOKUP(RIGHT($D$2,3),定数!$A$6:$A$13,定数!$B$6:$B$13))</f>
        <v/>
      </c>
      <c r="N107" s="4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1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2"/>
        <v/>
      </c>
      <c r="Y107" s="39" t="str">
        <f t="shared" si="13"/>
        <v/>
      </c>
    </row>
    <row r="108" spans="2:25">
      <c r="B108" s="45">
        <v>100</v>
      </c>
      <c r="C108" s="49" t="str">
        <f t="shared" si="8"/>
        <v/>
      </c>
      <c r="D108" s="49"/>
      <c r="E108" s="45"/>
      <c r="F108" s="8"/>
      <c r="G108" s="45"/>
      <c r="H108" s="50"/>
      <c r="I108" s="50"/>
      <c r="J108" s="45"/>
      <c r="K108" s="51" t="str">
        <f t="shared" si="9"/>
        <v/>
      </c>
      <c r="L108" s="52"/>
      <c r="M108" s="6" t="str">
        <f>IF(J108="","",(K108/J108)/LOOKUP(RIGHT($D$2,3),定数!$A$6:$A$13,定数!$B$6:$B$13))</f>
        <v/>
      </c>
      <c r="N108" s="4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1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2"/>
        <v/>
      </c>
      <c r="Y108" s="39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9" priority="15" stopIfTrue="1" operator="equal">
      <formula>"買"</formula>
    </cfRule>
    <cfRule type="cellIs" dxfId="38" priority="16" stopIfTrue="1" operator="equal">
      <formula>"売"</formula>
    </cfRule>
  </conditionalFormatting>
  <conditionalFormatting sqref="G9:G11 G14:G45 G47:G108">
    <cfRule type="cellIs" dxfId="37" priority="13" stopIfTrue="1" operator="equal">
      <formula>"買"</formula>
    </cfRule>
    <cfRule type="cellIs" dxfId="36" priority="14" stopIfTrue="1" operator="equal">
      <formula>"売"</formula>
    </cfRule>
  </conditionalFormatting>
  <conditionalFormatting sqref="G12">
    <cfRule type="cellIs" dxfId="35" priority="11" stopIfTrue="1" operator="equal">
      <formula>"買"</formula>
    </cfRule>
    <cfRule type="cellIs" dxfId="34" priority="12" stopIfTrue="1" operator="equal">
      <formula>"売"</formula>
    </cfRule>
  </conditionalFormatting>
  <conditionalFormatting sqref="G13">
    <cfRule type="cellIs" dxfId="33" priority="9" stopIfTrue="1" operator="equal">
      <formula>"買"</formula>
    </cfRule>
    <cfRule type="cellIs" dxfId="32" priority="10" stopIfTrue="1" operator="equal">
      <formula>"売"</formula>
    </cfRule>
  </conditionalFormatting>
  <conditionalFormatting sqref="G46">
    <cfRule type="cellIs" dxfId="31" priority="7" stopIfTrue="1" operator="equal">
      <formula>"買"</formula>
    </cfRule>
    <cfRule type="cellIs" dxfId="30" priority="8" stopIfTrue="1" operator="equal">
      <formula>"売"</formula>
    </cfRule>
  </conditionalFormatting>
  <conditionalFormatting sqref="G9:G11 G14:G45 G47:G65">
    <cfRule type="cellIs" dxfId="29" priority="5" stopIfTrue="1" operator="equal">
      <formula>"買"</formula>
    </cfRule>
    <cfRule type="cellIs" dxfId="28" priority="6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L3" sqref="L3:Q3"/>
    </sheetView>
  </sheetViews>
  <sheetFormatPr defaultRowHeight="13.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>
      <c r="B2" s="67" t="s">
        <v>5</v>
      </c>
      <c r="C2" s="67"/>
      <c r="D2" s="87" t="s">
        <v>62</v>
      </c>
      <c r="E2" s="87"/>
      <c r="F2" s="67" t="s">
        <v>6</v>
      </c>
      <c r="G2" s="67"/>
      <c r="H2" s="83" t="s">
        <v>63</v>
      </c>
      <c r="I2" s="83"/>
      <c r="J2" s="67" t="s">
        <v>7</v>
      </c>
      <c r="K2" s="67"/>
      <c r="L2" s="88">
        <v>200000</v>
      </c>
      <c r="M2" s="87"/>
      <c r="N2" s="67" t="s">
        <v>8</v>
      </c>
      <c r="O2" s="67"/>
      <c r="P2" s="84">
        <f>SUM(L2,D4)</f>
        <v>228610.60693135276</v>
      </c>
      <c r="Q2" s="83"/>
      <c r="R2" s="1"/>
      <c r="S2" s="1"/>
      <c r="T2" s="1"/>
    </row>
    <row r="3" spans="2:25" ht="57" customHeight="1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68</v>
      </c>
      <c r="M3" s="86"/>
      <c r="N3" s="86"/>
      <c r="O3" s="86"/>
      <c r="P3" s="86"/>
      <c r="Q3" s="86"/>
      <c r="R3" s="1"/>
      <c r="S3" s="1"/>
    </row>
    <row r="4" spans="2:25">
      <c r="B4" s="67" t="s">
        <v>11</v>
      </c>
      <c r="C4" s="67"/>
      <c r="D4" s="81">
        <f>SUM($R$9:$S$993)</f>
        <v>28610.606931352741</v>
      </c>
      <c r="E4" s="81"/>
      <c r="F4" s="67" t="s">
        <v>12</v>
      </c>
      <c r="G4" s="67"/>
      <c r="H4" s="82">
        <f>SUM($T$9:$U$108)</f>
        <v>224.99999999999864</v>
      </c>
      <c r="I4" s="83"/>
      <c r="J4" s="64" t="s">
        <v>60</v>
      </c>
      <c r="K4" s="64"/>
      <c r="L4" s="84">
        <f>MAX($C$9:$D$990)-C9</f>
        <v>100907.39319768432</v>
      </c>
      <c r="M4" s="84"/>
      <c r="N4" s="64" t="s">
        <v>59</v>
      </c>
      <c r="O4" s="64"/>
      <c r="P4" s="65">
        <f>MAX(Y:Y)</f>
        <v>0.27793550876634099</v>
      </c>
      <c r="Q4" s="65"/>
      <c r="R4" s="1"/>
      <c r="S4" s="1"/>
      <c r="T4" s="1"/>
    </row>
    <row r="5" spans="2:25">
      <c r="B5" s="36" t="s">
        <v>15</v>
      </c>
      <c r="C5" s="2">
        <f>COUNTIF($R$9:$R$990,"&gt;0")</f>
        <v>22</v>
      </c>
      <c r="D5" s="37" t="s">
        <v>16</v>
      </c>
      <c r="E5" s="15">
        <f>COUNTIF($R$9:$R$990,"&lt;0")</f>
        <v>35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0.38596491228070173</v>
      </c>
      <c r="J5" s="66" t="s">
        <v>19</v>
      </c>
      <c r="K5" s="67"/>
      <c r="L5" s="68">
        <f>MAX(V9:V993)</f>
        <v>3</v>
      </c>
      <c r="M5" s="69"/>
      <c r="N5" s="17" t="s">
        <v>20</v>
      </c>
      <c r="O5" s="9"/>
      <c r="P5" s="68">
        <f>MAX(W9:W993)</f>
        <v>8</v>
      </c>
      <c r="Q5" s="69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5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  <c r="Y8" t="s">
        <v>58</v>
      </c>
    </row>
    <row r="9" spans="2:25">
      <c r="B9" s="35">
        <v>1</v>
      </c>
      <c r="C9" s="49">
        <f>L2</f>
        <v>200000</v>
      </c>
      <c r="D9" s="49"/>
      <c r="E9" s="35">
        <v>2016</v>
      </c>
      <c r="F9" s="8">
        <v>43476</v>
      </c>
      <c r="G9" s="48" t="s">
        <v>3</v>
      </c>
      <c r="H9" s="50">
        <v>170.18</v>
      </c>
      <c r="I9" s="50"/>
      <c r="J9" s="48">
        <v>27</v>
      </c>
      <c r="K9" s="49">
        <f>IF(J9="","",C9*0.03)</f>
        <v>6000</v>
      </c>
      <c r="L9" s="49"/>
      <c r="M9" s="6">
        <f>IF(J9="","",(K9/J9)/LOOKUP(RIGHT($D$2,3),定数!$A$6:$A$13,定数!$B$6:$B$13))</f>
        <v>2.2222222222222223</v>
      </c>
      <c r="N9" s="35">
        <v>2016</v>
      </c>
      <c r="O9" s="8">
        <v>43476</v>
      </c>
      <c r="P9" s="50">
        <v>170.45</v>
      </c>
      <c r="Q9" s="50"/>
      <c r="R9" s="53">
        <f>IF(P9="","",T9*M9*LOOKUP(RIGHT($D$2,3),定数!$A$6:$A$13,定数!$B$6:$B$13))</f>
        <v>-5999.9999999995953</v>
      </c>
      <c r="S9" s="53"/>
      <c r="T9" s="54">
        <f>IF(P9="","",IF(G9="買",(P9-H9),(H9-P9))*IF(RIGHT($D$2,3)="JPY",100,10000))</f>
        <v>-26.999999999998181</v>
      </c>
      <c r="U9" s="54"/>
      <c r="V9" s="1">
        <f>IF(T9&lt;&gt;"",IF(T9&gt;0,1+V8,0),"")</f>
        <v>0</v>
      </c>
      <c r="W9">
        <f>IF(T9&lt;&gt;"",IF(T9&lt;0,1+W8,0),"")</f>
        <v>1</v>
      </c>
    </row>
    <row r="10" spans="2:25">
      <c r="B10" s="35">
        <v>2</v>
      </c>
      <c r="C10" s="49">
        <f t="shared" ref="C10:C73" si="0">IF(R9="","",C9+R9)</f>
        <v>194000.00000000041</v>
      </c>
      <c r="D10" s="49"/>
      <c r="E10" s="35"/>
      <c r="F10" s="8">
        <v>43483</v>
      </c>
      <c r="G10" s="48" t="s">
        <v>4</v>
      </c>
      <c r="H10" s="50">
        <v>167.81</v>
      </c>
      <c r="I10" s="50"/>
      <c r="J10" s="48">
        <v>42</v>
      </c>
      <c r="K10" s="51">
        <f>IF(J10="","",C10*0.03)</f>
        <v>5820.0000000000118</v>
      </c>
      <c r="L10" s="52"/>
      <c r="M10" s="6">
        <f>IF(J10="","",(K10/J10)/LOOKUP(RIGHT($D$2,3),定数!$A$6:$A$13,定数!$B$6:$B$13))</f>
        <v>1.3857142857142883</v>
      </c>
      <c r="N10" s="35"/>
      <c r="O10" s="8">
        <v>43483</v>
      </c>
      <c r="P10" s="50">
        <v>167.39</v>
      </c>
      <c r="Q10" s="50"/>
      <c r="R10" s="53">
        <f>IF(P10="","",T10*M10*LOOKUP(RIGHT($D$2,3),定数!$A$6:$A$13,定数!$B$6:$B$13))</f>
        <v>-5820.0000000002319</v>
      </c>
      <c r="S10" s="53"/>
      <c r="T10" s="54">
        <f>IF(P10="","",IF(G10="買",(P10-H10),(H10-P10))*IF(RIGHT($D$2,3)="JPY",100,10000))</f>
        <v>-42.000000000001592</v>
      </c>
      <c r="U10" s="54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8">
        <f>IF(C10&lt;&gt;"",MAX(C10,C9),"")</f>
        <v>200000</v>
      </c>
    </row>
    <row r="11" spans="2:25">
      <c r="B11" s="35">
        <v>3</v>
      </c>
      <c r="C11" s="49">
        <f t="shared" ref="C11:C16" si="3">IF(R10="","",C10+R10)</f>
        <v>188180.00000000017</v>
      </c>
      <c r="D11" s="49"/>
      <c r="E11" s="35"/>
      <c r="F11" s="8">
        <v>43486</v>
      </c>
      <c r="G11" s="48" t="s">
        <v>3</v>
      </c>
      <c r="H11" s="50">
        <v>164.8</v>
      </c>
      <c r="I11" s="50"/>
      <c r="J11" s="48">
        <v>94</v>
      </c>
      <c r="K11" s="51">
        <f t="shared" ref="K11:K74" si="4">IF(J11="","",C11*0.03)</f>
        <v>5645.4000000000051</v>
      </c>
      <c r="L11" s="52"/>
      <c r="M11" s="6">
        <f>IF(J11="","",(K11/J11)/LOOKUP(RIGHT($D$2,3),定数!$A$6:$A$13,定数!$B$6:$B$13))</f>
        <v>0.60057446808510695</v>
      </c>
      <c r="N11" s="35"/>
      <c r="O11" s="8">
        <v>43486</v>
      </c>
      <c r="P11" s="50">
        <v>165.74</v>
      </c>
      <c r="Q11" s="50"/>
      <c r="R11" s="53">
        <f>IF(P11="","",T11*M11*LOOKUP(RIGHT($D$2,3),定数!$A$6:$A$13,定数!$B$6:$B$13))</f>
        <v>-5645.3999999999915</v>
      </c>
      <c r="S11" s="53"/>
      <c r="T11" s="54">
        <f>IF(P11="","",IF(G11="買",(P11-H11),(H11-P11))*IF(RIGHT($D$2,3)="JPY",100,10000))</f>
        <v>-93.999999999999773</v>
      </c>
      <c r="U11" s="54"/>
      <c r="V11" s="22">
        <f t="shared" si="1"/>
        <v>0</v>
      </c>
      <c r="W11">
        <f t="shared" si="2"/>
        <v>3</v>
      </c>
      <c r="X11" s="38">
        <f>IF(C11&lt;&gt;"",MAX(X10,C11),"")</f>
        <v>200000</v>
      </c>
      <c r="Y11" s="39">
        <f>IF(X11&lt;&gt;"",1-(C11/X11),"")</f>
        <v>5.9099999999999153E-2</v>
      </c>
    </row>
    <row r="12" spans="2:25">
      <c r="B12" s="35">
        <v>4</v>
      </c>
      <c r="C12" s="49">
        <f t="shared" si="3"/>
        <v>182534.60000000018</v>
      </c>
      <c r="D12" s="49"/>
      <c r="E12" s="35"/>
      <c r="F12" s="8">
        <v>43490</v>
      </c>
      <c r="G12" s="48" t="s">
        <v>3</v>
      </c>
      <c r="H12" s="50">
        <v>168.74</v>
      </c>
      <c r="I12" s="50"/>
      <c r="J12" s="48">
        <v>30</v>
      </c>
      <c r="K12" s="51">
        <f t="shared" si="4"/>
        <v>5476.038000000005</v>
      </c>
      <c r="L12" s="52"/>
      <c r="M12" s="6">
        <f>IF(J12="","",(K12/J12)/LOOKUP(RIGHT($D$2,3),定数!$A$6:$A$13,定数!$B$6:$B$13))</f>
        <v>1.8253460000000015</v>
      </c>
      <c r="N12" s="35"/>
      <c r="O12" s="8">
        <v>43491</v>
      </c>
      <c r="P12" s="50">
        <v>168.19</v>
      </c>
      <c r="Q12" s="50"/>
      <c r="R12" s="53">
        <f>IF(P12="","",T12*M12*LOOKUP(RIGHT($D$2,3),定数!$A$6:$A$13,定数!$B$6:$B$13))</f>
        <v>10039.403000000217</v>
      </c>
      <c r="S12" s="53"/>
      <c r="T12" s="54">
        <f t="shared" ref="T12:T75" si="5">IF(P12="","",IF(G12="買",(P12-H12),(H12-P12))*IF(RIGHT($D$2,3)="JPY",100,10000))</f>
        <v>55.000000000001137</v>
      </c>
      <c r="U12" s="54"/>
      <c r="V12" s="22">
        <f t="shared" si="1"/>
        <v>1</v>
      </c>
      <c r="W12">
        <f t="shared" si="2"/>
        <v>0</v>
      </c>
      <c r="X12" s="38">
        <f t="shared" ref="X12:X75" si="6">IF(C12&lt;&gt;"",MAX(X11,C12),"")</f>
        <v>200000</v>
      </c>
      <c r="Y12" s="39">
        <f t="shared" ref="Y12:Y75" si="7">IF(X12&lt;&gt;"",1-(C12/X12),"")</f>
        <v>8.7326999999999044E-2</v>
      </c>
    </row>
    <row r="13" spans="2:25">
      <c r="B13" s="35">
        <v>5</v>
      </c>
      <c r="C13" s="49">
        <f t="shared" si="3"/>
        <v>192574.0030000004</v>
      </c>
      <c r="D13" s="49"/>
      <c r="E13" s="35"/>
      <c r="F13" s="8">
        <v>43493</v>
      </c>
      <c r="G13" s="48" t="s">
        <v>4</v>
      </c>
      <c r="H13" s="50">
        <v>170.6</v>
      </c>
      <c r="I13" s="50"/>
      <c r="J13" s="48">
        <v>17</v>
      </c>
      <c r="K13" s="51">
        <f t="shared" si="4"/>
        <v>5777.2200900000116</v>
      </c>
      <c r="L13" s="52"/>
      <c r="M13" s="6">
        <f>IF(J13="","",(K13/J13)/LOOKUP(RIGHT($D$2,3),定数!$A$6:$A$13,定数!$B$6:$B$13))</f>
        <v>3.3983647588235364</v>
      </c>
      <c r="N13" s="35"/>
      <c r="O13" s="8">
        <v>43494</v>
      </c>
      <c r="P13" s="50">
        <v>170.41</v>
      </c>
      <c r="Q13" s="50"/>
      <c r="R13" s="53">
        <f>IF(P13="","",T13*M13*LOOKUP(RIGHT($D$2,3),定数!$A$6:$A$13,定数!$B$6:$B$13))</f>
        <v>-6456.8930417646416</v>
      </c>
      <c r="S13" s="53"/>
      <c r="T13" s="54">
        <f t="shared" si="5"/>
        <v>-18.999999999999773</v>
      </c>
      <c r="U13" s="54"/>
      <c r="V13" s="22">
        <f t="shared" si="1"/>
        <v>0</v>
      </c>
      <c r="W13">
        <f t="shared" si="2"/>
        <v>1</v>
      </c>
      <c r="X13" s="38">
        <f t="shared" si="6"/>
        <v>200000</v>
      </c>
      <c r="Y13" s="39">
        <f t="shared" si="7"/>
        <v>3.7129984999997978E-2</v>
      </c>
    </row>
    <row r="14" spans="2:25">
      <c r="B14" s="35">
        <v>6</v>
      </c>
      <c r="C14" s="49">
        <f t="shared" si="3"/>
        <v>186117.10995823576</v>
      </c>
      <c r="D14" s="49"/>
      <c r="E14" s="35"/>
      <c r="F14" s="8">
        <v>43511</v>
      </c>
      <c r="G14" s="48" t="s">
        <v>4</v>
      </c>
      <c r="H14" s="50">
        <v>165.59</v>
      </c>
      <c r="I14" s="50"/>
      <c r="J14" s="48">
        <v>50</v>
      </c>
      <c r="K14" s="51">
        <f t="shared" si="4"/>
        <v>5583.5132987470724</v>
      </c>
      <c r="L14" s="52"/>
      <c r="M14" s="6">
        <f>IF(J14="","",(K14/J14)/LOOKUP(RIGHT($D$2,3),定数!$A$6:$A$13,定数!$B$6:$B$13))</f>
        <v>1.1167026597494145</v>
      </c>
      <c r="N14" s="35"/>
      <c r="O14" s="8">
        <v>43512</v>
      </c>
      <c r="P14" s="50">
        <v>165.09</v>
      </c>
      <c r="Q14" s="50"/>
      <c r="R14" s="53">
        <f>IF(P14="","",T14*M14*LOOKUP(RIGHT($D$2,3),定数!$A$6:$A$13,定数!$B$6:$B$13))</f>
        <v>-5583.5132987470733</v>
      </c>
      <c r="S14" s="53"/>
      <c r="T14" s="54">
        <f t="shared" si="5"/>
        <v>-50</v>
      </c>
      <c r="U14" s="54"/>
      <c r="V14" s="22">
        <f t="shared" si="1"/>
        <v>0</v>
      </c>
      <c r="W14">
        <f t="shared" si="2"/>
        <v>2</v>
      </c>
      <c r="X14" s="38">
        <f t="shared" si="6"/>
        <v>200000</v>
      </c>
      <c r="Y14" s="39">
        <f t="shared" si="7"/>
        <v>6.9414450208821199E-2</v>
      </c>
    </row>
    <row r="15" spans="2:25">
      <c r="B15" s="35">
        <v>7</v>
      </c>
      <c r="C15" s="49">
        <f t="shared" si="3"/>
        <v>180533.59665948868</v>
      </c>
      <c r="D15" s="49"/>
      <c r="E15" s="35"/>
      <c r="F15" s="8">
        <v>43526</v>
      </c>
      <c r="G15" s="48" t="s">
        <v>4</v>
      </c>
      <c r="H15" s="50">
        <v>159.19</v>
      </c>
      <c r="I15" s="50"/>
      <c r="J15" s="48">
        <v>50</v>
      </c>
      <c r="K15" s="51">
        <f t="shared" si="4"/>
        <v>5416.0078997846604</v>
      </c>
      <c r="L15" s="52"/>
      <c r="M15" s="6">
        <f>IF(J15="","",(K15/J15)/LOOKUP(RIGHT($D$2,3),定数!$A$6:$A$13,定数!$B$6:$B$13))</f>
        <v>1.0832015799569321</v>
      </c>
      <c r="N15" s="35"/>
      <c r="O15" s="8">
        <v>43526</v>
      </c>
      <c r="P15" s="50">
        <v>160.12</v>
      </c>
      <c r="Q15" s="50"/>
      <c r="R15" s="53">
        <f>IF(P15="","",T15*M15*LOOKUP(RIGHT($D$2,3),定数!$A$6:$A$13,定数!$B$6:$B$13))</f>
        <v>10073.774693599544</v>
      </c>
      <c r="S15" s="53"/>
      <c r="T15" s="54">
        <f t="shared" si="5"/>
        <v>93.000000000000682</v>
      </c>
      <c r="U15" s="54"/>
      <c r="V15" s="22">
        <f t="shared" si="1"/>
        <v>1</v>
      </c>
      <c r="W15">
        <f t="shared" si="2"/>
        <v>0</v>
      </c>
      <c r="X15" s="38">
        <f t="shared" si="6"/>
        <v>200000</v>
      </c>
      <c r="Y15" s="39">
        <f t="shared" si="7"/>
        <v>9.7332016702556534E-2</v>
      </c>
    </row>
    <row r="16" spans="2:25">
      <c r="B16" s="35">
        <v>8</v>
      </c>
      <c r="C16" s="49">
        <f t="shared" si="3"/>
        <v>190607.37135308824</v>
      </c>
      <c r="D16" s="49"/>
      <c r="E16" s="35"/>
      <c r="F16" s="8">
        <v>43533</v>
      </c>
      <c r="G16" s="48" t="s">
        <v>3</v>
      </c>
      <c r="H16" s="50">
        <v>159.53</v>
      </c>
      <c r="I16" s="50"/>
      <c r="J16" s="48">
        <v>31</v>
      </c>
      <c r="K16" s="51">
        <f t="shared" si="4"/>
        <v>5718.2211405926473</v>
      </c>
      <c r="L16" s="52"/>
      <c r="M16" s="6">
        <f>IF(J16="","",(K16/J16)/LOOKUP(RIGHT($D$2,3),定数!$A$6:$A$13,定数!$B$6:$B$13))</f>
        <v>1.8445874647073055</v>
      </c>
      <c r="N16" s="35"/>
      <c r="O16" s="8">
        <v>43533</v>
      </c>
      <c r="P16" s="50">
        <v>159.84</v>
      </c>
      <c r="Q16" s="50"/>
      <c r="R16" s="53">
        <f>IF(P16="","",T16*M16*LOOKUP(RIGHT($D$2,3),定数!$A$6:$A$13,定数!$B$6:$B$13))</f>
        <v>-5718.2211405926892</v>
      </c>
      <c r="S16" s="53"/>
      <c r="T16" s="54">
        <f t="shared" si="5"/>
        <v>-31.000000000000227</v>
      </c>
      <c r="U16" s="54"/>
      <c r="V16" s="22">
        <f t="shared" si="1"/>
        <v>0</v>
      </c>
      <c r="W16">
        <f t="shared" si="2"/>
        <v>1</v>
      </c>
      <c r="X16" s="38">
        <f t="shared" si="6"/>
        <v>200000</v>
      </c>
      <c r="Y16" s="39">
        <f t="shared" si="7"/>
        <v>4.6963143234558857E-2</v>
      </c>
    </row>
    <row r="17" spans="2:25">
      <c r="B17" s="35">
        <v>9</v>
      </c>
      <c r="C17" s="49">
        <f t="shared" si="0"/>
        <v>184889.15021249556</v>
      </c>
      <c r="D17" s="49"/>
      <c r="E17" s="35"/>
      <c r="F17" s="8">
        <v>43534</v>
      </c>
      <c r="G17" s="48" t="s">
        <v>4</v>
      </c>
      <c r="H17" s="50">
        <v>161.44</v>
      </c>
      <c r="I17" s="50"/>
      <c r="J17" s="48">
        <v>50</v>
      </c>
      <c r="K17" s="51">
        <f t="shared" si="4"/>
        <v>5546.6745063748667</v>
      </c>
      <c r="L17" s="52"/>
      <c r="M17" s="6">
        <f>IF(J17="","",(K17/J17)/LOOKUP(RIGHT($D$2,3),定数!$A$6:$A$13,定数!$B$6:$B$13))</f>
        <v>1.1093349012749734</v>
      </c>
      <c r="N17" s="35"/>
      <c r="O17" s="8">
        <v>43534</v>
      </c>
      <c r="P17" s="50">
        <v>160.94</v>
      </c>
      <c r="Q17" s="50"/>
      <c r="R17" s="53">
        <f>IF(P17="","",T17*M17*LOOKUP(RIGHT($D$2,3),定数!$A$6:$A$13,定数!$B$6:$B$13))</f>
        <v>-5546.6745063748667</v>
      </c>
      <c r="S17" s="53"/>
      <c r="T17" s="54">
        <f t="shared" si="5"/>
        <v>-50</v>
      </c>
      <c r="U17" s="54"/>
      <c r="V17" s="22">
        <f t="shared" si="1"/>
        <v>0</v>
      </c>
      <c r="W17">
        <f t="shared" si="2"/>
        <v>2</v>
      </c>
      <c r="X17" s="38">
        <f t="shared" si="6"/>
        <v>200000</v>
      </c>
      <c r="Y17" s="39">
        <f t="shared" si="7"/>
        <v>7.5554248937522162E-2</v>
      </c>
    </row>
    <row r="18" spans="2:25">
      <c r="B18" s="35">
        <v>10</v>
      </c>
      <c r="C18" s="49">
        <f t="shared" si="0"/>
        <v>179342.47570612069</v>
      </c>
      <c r="D18" s="49"/>
      <c r="E18" s="35"/>
      <c r="F18" s="8">
        <v>43539</v>
      </c>
      <c r="G18" s="48" t="s">
        <v>3</v>
      </c>
      <c r="H18" s="50">
        <v>162.65</v>
      </c>
      <c r="I18" s="50"/>
      <c r="J18" s="48">
        <v>16</v>
      </c>
      <c r="K18" s="51">
        <f t="shared" si="4"/>
        <v>5380.2742711836208</v>
      </c>
      <c r="L18" s="52"/>
      <c r="M18" s="6">
        <f>IF(J18="","",(K18/J18)/LOOKUP(RIGHT($D$2,3),定数!$A$6:$A$13,定数!$B$6:$B$13))</f>
        <v>3.3626714194897631</v>
      </c>
      <c r="N18" s="35"/>
      <c r="O18" s="8">
        <v>43539</v>
      </c>
      <c r="P18" s="50">
        <v>162.37</v>
      </c>
      <c r="Q18" s="50"/>
      <c r="R18" s="53">
        <f>IF(P18="","",T18*M18*LOOKUP(RIGHT($D$2,3),定数!$A$6:$A$13,定数!$B$6:$B$13))</f>
        <v>9415.4799745713754</v>
      </c>
      <c r="S18" s="53"/>
      <c r="T18" s="54">
        <f t="shared" si="5"/>
        <v>28.000000000000114</v>
      </c>
      <c r="U18" s="54"/>
      <c r="V18" s="22">
        <f t="shared" si="1"/>
        <v>1</v>
      </c>
      <c r="W18">
        <f t="shared" si="2"/>
        <v>0</v>
      </c>
      <c r="X18" s="38">
        <f t="shared" si="6"/>
        <v>200000</v>
      </c>
      <c r="Y18" s="39">
        <f t="shared" si="7"/>
        <v>0.10328762146939652</v>
      </c>
    </row>
    <row r="19" spans="2:25">
      <c r="B19" s="35">
        <v>11</v>
      </c>
      <c r="C19" s="49">
        <f t="shared" si="0"/>
        <v>188757.95568069207</v>
      </c>
      <c r="D19" s="49"/>
      <c r="E19" s="35"/>
      <c r="F19" s="8">
        <v>43549</v>
      </c>
      <c r="G19" s="48" t="s">
        <v>4</v>
      </c>
      <c r="H19" s="50">
        <v>160.01</v>
      </c>
      <c r="I19" s="50"/>
      <c r="J19" s="48">
        <v>41</v>
      </c>
      <c r="K19" s="51">
        <f t="shared" si="4"/>
        <v>5662.738670420762</v>
      </c>
      <c r="L19" s="52"/>
      <c r="M19" s="6">
        <f>IF(J19="","",(K19/J19)/LOOKUP(RIGHT($D$2,3),定数!$A$6:$A$13,定数!$B$6:$B$13))</f>
        <v>1.3811557732733568</v>
      </c>
      <c r="N19" s="35"/>
      <c r="O19" s="8">
        <v>43552</v>
      </c>
      <c r="P19" s="50">
        <v>160.80000000000001</v>
      </c>
      <c r="Q19" s="50"/>
      <c r="R19" s="53">
        <f>IF(P19="","",T19*M19*LOOKUP(RIGHT($D$2,3),定数!$A$6:$A$13,定数!$B$6:$B$13))</f>
        <v>10911.130608859801</v>
      </c>
      <c r="S19" s="53"/>
      <c r="T19" s="54">
        <f t="shared" si="5"/>
        <v>79.000000000002046</v>
      </c>
      <c r="U19" s="54"/>
      <c r="V19" s="22">
        <f t="shared" si="1"/>
        <v>2</v>
      </c>
      <c r="W19">
        <f t="shared" si="2"/>
        <v>0</v>
      </c>
      <c r="X19" s="38">
        <f t="shared" si="6"/>
        <v>200000</v>
      </c>
      <c r="Y19" s="39">
        <f t="shared" si="7"/>
        <v>5.6210221596539656E-2</v>
      </c>
    </row>
    <row r="20" spans="2:25">
      <c r="B20" s="35">
        <v>12</v>
      </c>
      <c r="C20" s="49">
        <f t="shared" si="0"/>
        <v>199669.08628955187</v>
      </c>
      <c r="D20" s="49"/>
      <c r="E20" s="35"/>
      <c r="F20" s="8">
        <v>43556</v>
      </c>
      <c r="G20" s="48" t="s">
        <v>3</v>
      </c>
      <c r="H20" s="50">
        <v>160.84</v>
      </c>
      <c r="I20" s="50"/>
      <c r="J20" s="48">
        <v>51</v>
      </c>
      <c r="K20" s="51">
        <f t="shared" si="4"/>
        <v>5990.0725886865557</v>
      </c>
      <c r="L20" s="52"/>
      <c r="M20" s="6">
        <f>IF(J20="","",(K20/J20)/LOOKUP(RIGHT($D$2,3),定数!$A$6:$A$13,定数!$B$6:$B$13))</f>
        <v>1.174524036997364</v>
      </c>
      <c r="N20" s="35"/>
      <c r="O20" s="8">
        <v>43556</v>
      </c>
      <c r="P20" s="50">
        <v>159.88</v>
      </c>
      <c r="Q20" s="50"/>
      <c r="R20" s="53">
        <f>IF(P20="","",T20*M20*LOOKUP(RIGHT($D$2,3),定数!$A$6:$A$13,定数!$B$6:$B$13))</f>
        <v>11275.430755174788</v>
      </c>
      <c r="S20" s="53"/>
      <c r="T20" s="54">
        <f t="shared" si="5"/>
        <v>96.000000000000796</v>
      </c>
      <c r="U20" s="54"/>
      <c r="V20" s="22">
        <f t="shared" si="1"/>
        <v>3</v>
      </c>
      <c r="W20">
        <f t="shared" si="2"/>
        <v>0</v>
      </c>
      <c r="X20" s="38">
        <f t="shared" si="6"/>
        <v>200000</v>
      </c>
      <c r="Y20" s="39">
        <f t="shared" si="7"/>
        <v>1.654568552240665E-3</v>
      </c>
    </row>
    <row r="21" spans="2:25">
      <c r="B21" s="35">
        <v>13</v>
      </c>
      <c r="C21" s="49">
        <f t="shared" si="0"/>
        <v>210944.51704472664</v>
      </c>
      <c r="D21" s="49"/>
      <c r="E21" s="35"/>
      <c r="F21" s="8">
        <v>43566</v>
      </c>
      <c r="G21" s="48" t="s">
        <v>3</v>
      </c>
      <c r="H21" s="50">
        <v>152.31</v>
      </c>
      <c r="I21" s="50"/>
      <c r="J21" s="48">
        <v>42</v>
      </c>
      <c r="K21" s="51">
        <f t="shared" si="4"/>
        <v>6328.3355113417992</v>
      </c>
      <c r="L21" s="52"/>
      <c r="M21" s="6">
        <f>IF(J21="","",(K21/J21)/LOOKUP(RIGHT($D$2,3),定数!$A$6:$A$13,定数!$B$6:$B$13))</f>
        <v>1.5067465503194759</v>
      </c>
      <c r="N21" s="35"/>
      <c r="O21" s="8">
        <v>43566</v>
      </c>
      <c r="P21" s="50">
        <v>152.72999999999999</v>
      </c>
      <c r="Q21" s="50"/>
      <c r="R21" s="53">
        <f>IF(P21="","",T21*M21*LOOKUP(RIGHT($D$2,3),定数!$A$6:$A$13,定数!$B$6:$B$13))</f>
        <v>-6328.335511341611</v>
      </c>
      <c r="S21" s="53"/>
      <c r="T21" s="54">
        <f t="shared" si="5"/>
        <v>-41.999999999998749</v>
      </c>
      <c r="U21" s="54"/>
      <c r="V21" s="22">
        <f t="shared" si="1"/>
        <v>0</v>
      </c>
      <c r="W21">
        <f t="shared" si="2"/>
        <v>1</v>
      </c>
      <c r="X21" s="38">
        <f t="shared" si="6"/>
        <v>210944.51704472664</v>
      </c>
      <c r="Y21" s="39">
        <f t="shared" si="7"/>
        <v>0</v>
      </c>
    </row>
    <row r="22" spans="2:25">
      <c r="B22" s="35">
        <v>14</v>
      </c>
      <c r="C22" s="49">
        <f t="shared" si="0"/>
        <v>204616.18153338504</v>
      </c>
      <c r="D22" s="49"/>
      <c r="E22" s="35"/>
      <c r="F22" s="8">
        <v>43568</v>
      </c>
      <c r="G22" s="48" t="s">
        <v>4</v>
      </c>
      <c r="H22" s="50">
        <v>155.34</v>
      </c>
      <c r="I22" s="50"/>
      <c r="J22" s="48">
        <v>22</v>
      </c>
      <c r="K22" s="51">
        <f t="shared" si="4"/>
        <v>6138.4854460015513</v>
      </c>
      <c r="L22" s="52"/>
      <c r="M22" s="6">
        <f>IF(J22="","",(K22/J22)/LOOKUP(RIGHT($D$2,3),定数!$A$6:$A$13,定数!$B$6:$B$13))</f>
        <v>2.7902206572734327</v>
      </c>
      <c r="N22" s="35"/>
      <c r="O22" s="8">
        <v>43569</v>
      </c>
      <c r="P22" s="50">
        <v>155.12</v>
      </c>
      <c r="Q22" s="50"/>
      <c r="R22" s="53">
        <f>IF(P22="","",T22*M22*LOOKUP(RIGHT($D$2,3),定数!$A$6:$A$13,定数!$B$6:$B$13))</f>
        <v>-6138.4854460015204</v>
      </c>
      <c r="S22" s="53"/>
      <c r="T22" s="54">
        <f t="shared" si="5"/>
        <v>-21.999999999999886</v>
      </c>
      <c r="U22" s="54"/>
      <c r="V22" s="22">
        <f t="shared" si="1"/>
        <v>0</v>
      </c>
      <c r="W22">
        <f t="shared" si="2"/>
        <v>2</v>
      </c>
      <c r="X22" s="38">
        <f t="shared" si="6"/>
        <v>210944.51704472664</v>
      </c>
      <c r="Y22" s="39">
        <f t="shared" si="7"/>
        <v>2.9999999999999027E-2</v>
      </c>
    </row>
    <row r="23" spans="2:25">
      <c r="B23" s="35">
        <v>15</v>
      </c>
      <c r="C23" s="49">
        <f t="shared" si="0"/>
        <v>198477.69608738352</v>
      </c>
      <c r="D23" s="49"/>
      <c r="E23" s="35"/>
      <c r="F23" s="8">
        <v>43569</v>
      </c>
      <c r="G23" s="48" t="s">
        <v>3</v>
      </c>
      <c r="H23" s="50">
        <v>154.32</v>
      </c>
      <c r="I23" s="50"/>
      <c r="J23" s="48">
        <v>45</v>
      </c>
      <c r="K23" s="51">
        <f t="shared" si="4"/>
        <v>5954.3308826215052</v>
      </c>
      <c r="L23" s="52"/>
      <c r="M23" s="6">
        <f>IF(J23="","",(K23/J23)/LOOKUP(RIGHT($D$2,3),定数!$A$6:$A$13,定数!$B$6:$B$13))</f>
        <v>1.3231846405825567</v>
      </c>
      <c r="N23" s="35"/>
      <c r="O23" s="8">
        <v>43569</v>
      </c>
      <c r="P23" s="50">
        <v>154.77000000000001</v>
      </c>
      <c r="Q23" s="50"/>
      <c r="R23" s="53">
        <f>IF(P23="","",T23*M23*LOOKUP(RIGHT($D$2,3),定数!$A$6:$A$13,定数!$B$6:$B$13))</f>
        <v>-5954.3308826217308</v>
      </c>
      <c r="S23" s="53"/>
      <c r="T23" s="54">
        <f t="shared" si="5"/>
        <v>-45.000000000001705</v>
      </c>
      <c r="U23" s="54"/>
      <c r="V23" t="str">
        <f t="shared" ref="V23:W74" si="8">IF(S23&lt;&gt;"",IF(S23&lt;0,1+V22,0),"")</f>
        <v/>
      </c>
      <c r="W23">
        <f t="shared" si="2"/>
        <v>3</v>
      </c>
      <c r="X23" s="38">
        <f t="shared" si="6"/>
        <v>210944.51704472664</v>
      </c>
      <c r="Y23" s="39">
        <f t="shared" si="7"/>
        <v>5.9099999999998931E-2</v>
      </c>
    </row>
    <row r="24" spans="2:25">
      <c r="B24" s="35">
        <v>16</v>
      </c>
      <c r="C24" s="49">
        <f t="shared" si="0"/>
        <v>192523.36520476179</v>
      </c>
      <c r="D24" s="49"/>
      <c r="E24" s="35"/>
      <c r="F24" s="8">
        <v>43574</v>
      </c>
      <c r="G24" s="48" t="s">
        <v>4</v>
      </c>
      <c r="H24" s="50">
        <v>156.30000000000001</v>
      </c>
      <c r="I24" s="50"/>
      <c r="J24" s="48">
        <v>67</v>
      </c>
      <c r="K24" s="51">
        <f t="shared" si="4"/>
        <v>5775.700956142854</v>
      </c>
      <c r="L24" s="52"/>
      <c r="M24" s="6">
        <f>IF(J24="","",(K24/J24)/LOOKUP(RIGHT($D$2,3),定数!$A$6:$A$13,定数!$B$6:$B$13))</f>
        <v>0.86204491882729162</v>
      </c>
      <c r="N24" s="35"/>
      <c r="O24" s="8">
        <v>43574</v>
      </c>
      <c r="P24" s="50">
        <v>157.6</v>
      </c>
      <c r="Q24" s="50"/>
      <c r="R24" s="53">
        <f>IF(P24="","",T24*M24*LOOKUP(RIGHT($D$2,3),定数!$A$6:$A$13,定数!$B$6:$B$13))</f>
        <v>11206.583944754644</v>
      </c>
      <c r="S24" s="53"/>
      <c r="T24" s="54">
        <f t="shared" si="5"/>
        <v>129.99999999999829</v>
      </c>
      <c r="U24" s="54"/>
      <c r="V24" t="str">
        <f t="shared" si="8"/>
        <v/>
      </c>
      <c r="W24">
        <f t="shared" si="2"/>
        <v>0</v>
      </c>
      <c r="X24" s="38">
        <f t="shared" si="6"/>
        <v>210944.51704472664</v>
      </c>
      <c r="Y24" s="39">
        <f t="shared" si="7"/>
        <v>8.7327000000000043E-2</v>
      </c>
    </row>
    <row r="25" spans="2:25">
      <c r="B25" s="35">
        <v>17</v>
      </c>
      <c r="C25" s="49">
        <f t="shared" si="0"/>
        <v>203729.94914951644</v>
      </c>
      <c r="D25" s="49"/>
      <c r="E25" s="35"/>
      <c r="F25" s="8">
        <v>43576</v>
      </c>
      <c r="G25" s="48" t="s">
        <v>3</v>
      </c>
      <c r="H25" s="50">
        <v>157.16999999999999</v>
      </c>
      <c r="I25" s="50"/>
      <c r="J25" s="48">
        <v>38</v>
      </c>
      <c r="K25" s="51">
        <f t="shared" si="4"/>
        <v>6111.8984744854934</v>
      </c>
      <c r="L25" s="52"/>
      <c r="M25" s="6">
        <f>IF(J25="","",(K25/J25)/LOOKUP(RIGHT($D$2,3),定数!$A$6:$A$13,定数!$B$6:$B$13))</f>
        <v>1.6083943353909194</v>
      </c>
      <c r="N25" s="35"/>
      <c r="O25" s="8">
        <v>43576</v>
      </c>
      <c r="P25" s="50">
        <v>157.55000000000001</v>
      </c>
      <c r="Q25" s="50"/>
      <c r="R25" s="53">
        <f>IF(P25="","",T25*M25*LOOKUP(RIGHT($D$2,3),定数!$A$6:$A$13,定数!$B$6:$B$13))</f>
        <v>-6111.8984744858781</v>
      </c>
      <c r="S25" s="53"/>
      <c r="T25" s="54">
        <f t="shared" si="5"/>
        <v>-38.000000000002387</v>
      </c>
      <c r="U25" s="54"/>
      <c r="V25" t="str">
        <f t="shared" si="8"/>
        <v/>
      </c>
      <c r="W25">
        <f t="shared" si="2"/>
        <v>1</v>
      </c>
      <c r="X25" s="38">
        <f t="shared" si="6"/>
        <v>210944.51704472664</v>
      </c>
      <c r="Y25" s="39">
        <f t="shared" si="7"/>
        <v>3.420125820895592E-2</v>
      </c>
    </row>
    <row r="26" spans="2:25">
      <c r="B26" s="35">
        <v>18</v>
      </c>
      <c r="C26" s="49">
        <f t="shared" si="0"/>
        <v>197618.05067503056</v>
      </c>
      <c r="D26" s="49"/>
      <c r="E26" s="35"/>
      <c r="F26" s="8">
        <v>43584</v>
      </c>
      <c r="G26" s="48" t="s">
        <v>3</v>
      </c>
      <c r="H26" s="50">
        <v>157.76</v>
      </c>
      <c r="I26" s="50"/>
      <c r="J26" s="48">
        <v>32</v>
      </c>
      <c r="K26" s="51">
        <f t="shared" si="4"/>
        <v>5928.5415202509166</v>
      </c>
      <c r="L26" s="52"/>
      <c r="M26" s="6">
        <f>IF(J26="","",(K26/J26)/LOOKUP(RIGHT($D$2,3),定数!$A$6:$A$13,定数!$B$6:$B$13))</f>
        <v>1.8526692250784114</v>
      </c>
      <c r="N26" s="35"/>
      <c r="O26" s="8">
        <v>43584</v>
      </c>
      <c r="P26" s="50">
        <v>157.16999999999999</v>
      </c>
      <c r="Q26" s="50"/>
      <c r="R26" s="53">
        <f>IF(P26="","",T26*M26*LOOKUP(RIGHT($D$2,3),定数!$A$6:$A$13,定数!$B$6:$B$13))</f>
        <v>10930.74842796269</v>
      </c>
      <c r="S26" s="53"/>
      <c r="T26" s="54">
        <f t="shared" si="5"/>
        <v>59.000000000000341</v>
      </c>
      <c r="U26" s="54"/>
      <c r="V26" t="str">
        <f t="shared" si="8"/>
        <v/>
      </c>
      <c r="W26">
        <f t="shared" si="2"/>
        <v>0</v>
      </c>
      <c r="X26" s="38">
        <f t="shared" si="6"/>
        <v>210944.51704472664</v>
      </c>
      <c r="Y26" s="39">
        <f t="shared" si="7"/>
        <v>6.3175220462689086E-2</v>
      </c>
    </row>
    <row r="27" spans="2:25">
      <c r="B27" s="35">
        <v>19</v>
      </c>
      <c r="C27" s="49">
        <f t="shared" si="0"/>
        <v>208548.79910299325</v>
      </c>
      <c r="D27" s="49"/>
      <c r="E27" s="35"/>
      <c r="F27" s="8">
        <v>43587</v>
      </c>
      <c r="G27" s="48" t="s">
        <v>3</v>
      </c>
      <c r="H27" s="50">
        <v>155.47</v>
      </c>
      <c r="I27" s="50"/>
      <c r="J27" s="48">
        <v>20</v>
      </c>
      <c r="K27" s="51">
        <f t="shared" si="4"/>
        <v>6256.463973089797</v>
      </c>
      <c r="L27" s="52"/>
      <c r="M27" s="6">
        <f>IF(J27="","",(K27/J27)/LOOKUP(RIGHT($D$2,3),定数!$A$6:$A$13,定数!$B$6:$B$13))</f>
        <v>3.1282319865448982</v>
      </c>
      <c r="N27" s="35"/>
      <c r="O27" s="8">
        <v>43587</v>
      </c>
      <c r="P27" s="50">
        <v>155.66999999999999</v>
      </c>
      <c r="Q27" s="50"/>
      <c r="R27" s="53">
        <f>IF(P27="","",T27*M27*LOOKUP(RIGHT($D$2,3),定数!$A$6:$A$13,定数!$B$6:$B$13))</f>
        <v>-6256.4639730894405</v>
      </c>
      <c r="S27" s="53"/>
      <c r="T27" s="54">
        <f t="shared" si="5"/>
        <v>-19.999999999998863</v>
      </c>
      <c r="U27" s="54"/>
      <c r="V27" t="str">
        <f t="shared" si="8"/>
        <v/>
      </c>
      <c r="W27">
        <f t="shared" si="2"/>
        <v>1</v>
      </c>
      <c r="X27" s="38">
        <f t="shared" si="6"/>
        <v>210944.51704472664</v>
      </c>
      <c r="Y27" s="39">
        <f t="shared" si="7"/>
        <v>1.135709984453126E-2</v>
      </c>
    </row>
    <row r="28" spans="2:25">
      <c r="B28" s="35">
        <v>20</v>
      </c>
      <c r="C28" s="49">
        <f t="shared" si="0"/>
        <v>202292.3351299038</v>
      </c>
      <c r="D28" s="49"/>
      <c r="E28" s="35"/>
      <c r="F28" s="8">
        <v>43595</v>
      </c>
      <c r="G28" s="48" t="s">
        <v>4</v>
      </c>
      <c r="H28" s="50">
        <v>157.65</v>
      </c>
      <c r="I28" s="50"/>
      <c r="J28" s="48">
        <v>40</v>
      </c>
      <c r="K28" s="51">
        <f t="shared" si="4"/>
        <v>6068.7700538971139</v>
      </c>
      <c r="L28" s="52"/>
      <c r="M28" s="6">
        <f>IF(J28="","",(K28/J28)/LOOKUP(RIGHT($D$2,3),定数!$A$6:$A$13,定数!$B$6:$B$13))</f>
        <v>1.5171925134742785</v>
      </c>
      <c r="N28" s="35"/>
      <c r="O28" s="8">
        <v>43596</v>
      </c>
      <c r="P28" s="50">
        <v>157.25</v>
      </c>
      <c r="Q28" s="50"/>
      <c r="R28" s="53">
        <f>IF(P28="","",T28*M28*LOOKUP(RIGHT($D$2,3),定数!$A$6:$A$13,定数!$B$6:$B$13))</f>
        <v>-6068.7700538972003</v>
      </c>
      <c r="S28" s="53"/>
      <c r="T28" s="54">
        <f t="shared" si="5"/>
        <v>-40.000000000000568</v>
      </c>
      <c r="U28" s="54"/>
      <c r="V28" t="str">
        <f t="shared" si="8"/>
        <v/>
      </c>
      <c r="W28">
        <f t="shared" si="2"/>
        <v>2</v>
      </c>
      <c r="X28" s="38">
        <f t="shared" si="6"/>
        <v>210944.51704472664</v>
      </c>
      <c r="Y28" s="39">
        <f t="shared" si="7"/>
        <v>4.1016386849193731E-2</v>
      </c>
    </row>
    <row r="29" spans="2:25">
      <c r="B29" s="35">
        <v>21</v>
      </c>
      <c r="C29" s="49">
        <f t="shared" si="0"/>
        <v>196223.56507600661</v>
      </c>
      <c r="D29" s="49"/>
      <c r="E29" s="35"/>
      <c r="F29" s="8">
        <v>43597</v>
      </c>
      <c r="G29" s="48" t="s">
        <v>4</v>
      </c>
      <c r="H29" s="50">
        <v>157.22999999999999</v>
      </c>
      <c r="I29" s="50"/>
      <c r="J29" s="48">
        <v>57</v>
      </c>
      <c r="K29" s="51">
        <f t="shared" si="4"/>
        <v>5886.7069522801976</v>
      </c>
      <c r="L29" s="52"/>
      <c r="M29" s="6">
        <f>IF(J29="","",(K29/J29)/LOOKUP(RIGHT($D$2,3),定数!$A$6:$A$13,定数!$B$6:$B$13))</f>
        <v>1.0327556056631926</v>
      </c>
      <c r="N29" s="35"/>
      <c r="O29" s="8">
        <v>43597</v>
      </c>
      <c r="P29" s="50">
        <v>158.33000000000001</v>
      </c>
      <c r="Q29" s="50"/>
      <c r="R29" s="53">
        <f>IF(P29="","",T29*M29*LOOKUP(RIGHT($D$2,3),定数!$A$6:$A$13,定数!$B$6:$B$13))</f>
        <v>11360.311662295353</v>
      </c>
      <c r="S29" s="53"/>
      <c r="T29" s="54">
        <f t="shared" si="5"/>
        <v>110.00000000000227</v>
      </c>
      <c r="U29" s="54"/>
      <c r="V29" t="str">
        <f t="shared" si="8"/>
        <v/>
      </c>
      <c r="W29">
        <f t="shared" si="2"/>
        <v>0</v>
      </c>
      <c r="X29" s="38">
        <f t="shared" si="6"/>
        <v>210944.51704472664</v>
      </c>
      <c r="Y29" s="39">
        <f t="shared" si="7"/>
        <v>6.9785895243718254E-2</v>
      </c>
    </row>
    <row r="30" spans="2:25">
      <c r="B30" s="35">
        <v>22</v>
      </c>
      <c r="C30" s="49">
        <f t="shared" si="0"/>
        <v>207583.87673830194</v>
      </c>
      <c r="D30" s="49"/>
      <c r="E30" s="35"/>
      <c r="F30" s="8">
        <v>43625</v>
      </c>
      <c r="G30" s="48" t="s">
        <v>3</v>
      </c>
      <c r="H30" s="50">
        <v>154.86000000000001</v>
      </c>
      <c r="I30" s="50"/>
      <c r="J30" s="48">
        <v>30</v>
      </c>
      <c r="K30" s="51">
        <f t="shared" si="4"/>
        <v>6227.516302149058</v>
      </c>
      <c r="L30" s="52"/>
      <c r="M30" s="6">
        <f>IF(J30="","",(K30/J30)/LOOKUP(RIGHT($D$2,3),定数!$A$6:$A$13,定数!$B$6:$B$13))</f>
        <v>2.0758387673830194</v>
      </c>
      <c r="N30" s="35"/>
      <c r="O30" s="8">
        <v>43625</v>
      </c>
      <c r="P30" s="50">
        <v>154.30000000000001</v>
      </c>
      <c r="Q30" s="50"/>
      <c r="R30" s="53">
        <f>IF(P30="","",T30*M30*LOOKUP(RIGHT($D$2,3),定数!$A$6:$A$13,定数!$B$6:$B$13))</f>
        <v>11624.697097344957</v>
      </c>
      <c r="S30" s="53"/>
      <c r="T30" s="54">
        <f t="shared" si="5"/>
        <v>56.000000000000227</v>
      </c>
      <c r="U30" s="54"/>
      <c r="V30" t="str">
        <f t="shared" si="8"/>
        <v/>
      </c>
      <c r="W30">
        <f t="shared" si="2"/>
        <v>0</v>
      </c>
      <c r="X30" s="38">
        <f t="shared" si="6"/>
        <v>210944.51704472664</v>
      </c>
      <c r="Y30" s="39">
        <f t="shared" si="7"/>
        <v>1.5931394442037727E-2</v>
      </c>
    </row>
    <row r="31" spans="2:25">
      <c r="B31" s="35">
        <v>23</v>
      </c>
      <c r="C31" s="49">
        <f t="shared" si="0"/>
        <v>219208.57383564691</v>
      </c>
      <c r="D31" s="49"/>
      <c r="E31" s="35"/>
      <c r="F31" s="8">
        <v>43626</v>
      </c>
      <c r="G31" s="48" t="s">
        <v>4</v>
      </c>
      <c r="H31" s="50">
        <v>154.93</v>
      </c>
      <c r="I31" s="50"/>
      <c r="J31" s="48">
        <v>43</v>
      </c>
      <c r="K31" s="51">
        <f t="shared" si="4"/>
        <v>6576.2572150694068</v>
      </c>
      <c r="L31" s="52"/>
      <c r="M31" s="6">
        <f>IF(J31="","",(K31/J31)/LOOKUP(RIGHT($D$2,3),定数!$A$6:$A$13,定数!$B$6:$B$13))</f>
        <v>1.5293621430393969</v>
      </c>
      <c r="N31" s="35"/>
      <c r="O31" s="8">
        <v>43626</v>
      </c>
      <c r="P31" s="50">
        <v>154.5</v>
      </c>
      <c r="Q31" s="50"/>
      <c r="R31" s="53">
        <f>IF(P31="","",T31*M31*LOOKUP(RIGHT($D$2,3),定数!$A$6:$A$13,定数!$B$6:$B$13))</f>
        <v>-6576.2572150695105</v>
      </c>
      <c r="S31" s="53"/>
      <c r="T31" s="54">
        <f t="shared" si="5"/>
        <v>-43.000000000000682</v>
      </c>
      <c r="U31" s="54"/>
      <c r="V31" t="str">
        <f t="shared" si="8"/>
        <v/>
      </c>
      <c r="W31">
        <f t="shared" si="2"/>
        <v>1</v>
      </c>
      <c r="X31" s="38">
        <f t="shared" si="6"/>
        <v>219208.57383564691</v>
      </c>
      <c r="Y31" s="39">
        <f t="shared" si="7"/>
        <v>0</v>
      </c>
    </row>
    <row r="32" spans="2:25">
      <c r="B32" s="35">
        <v>24</v>
      </c>
      <c r="C32" s="49">
        <f t="shared" si="0"/>
        <v>212632.31662057739</v>
      </c>
      <c r="D32" s="49"/>
      <c r="E32" s="35"/>
      <c r="F32" s="8">
        <v>43639</v>
      </c>
      <c r="G32" s="48" t="s">
        <v>4</v>
      </c>
      <c r="H32" s="50">
        <v>156.94</v>
      </c>
      <c r="I32" s="50"/>
      <c r="J32" s="48">
        <v>131</v>
      </c>
      <c r="K32" s="51">
        <f t="shared" si="4"/>
        <v>6378.9694986173217</v>
      </c>
      <c r="L32" s="52"/>
      <c r="M32" s="6">
        <f>IF(J32="","",(K32/J32)/LOOKUP(RIGHT($D$2,3),定数!$A$6:$A$13,定数!$B$6:$B$13))</f>
        <v>0.48694423653567342</v>
      </c>
      <c r="N32" s="35"/>
      <c r="O32" s="8">
        <v>43639</v>
      </c>
      <c r="P32" s="50">
        <v>159.5</v>
      </c>
      <c r="Q32" s="50"/>
      <c r="R32" s="53">
        <f>IF(P32="","",T32*M32*LOOKUP(RIGHT($D$2,3),定数!$A$6:$A$13,定数!$B$6:$B$13))</f>
        <v>12465.77245531325</v>
      </c>
      <c r="S32" s="53"/>
      <c r="T32" s="54">
        <f t="shared" si="5"/>
        <v>256.00000000000023</v>
      </c>
      <c r="U32" s="54"/>
      <c r="V32" t="str">
        <f t="shared" si="8"/>
        <v/>
      </c>
      <c r="W32">
        <f t="shared" si="2"/>
        <v>0</v>
      </c>
      <c r="X32" s="38">
        <f t="shared" si="6"/>
        <v>219208.57383564691</v>
      </c>
      <c r="Y32" s="39">
        <f t="shared" si="7"/>
        <v>3.0000000000000471E-2</v>
      </c>
    </row>
    <row r="33" spans="2:25">
      <c r="B33" s="35">
        <v>25</v>
      </c>
      <c r="C33" s="49">
        <f t="shared" si="0"/>
        <v>225098.08907589063</v>
      </c>
      <c r="D33" s="49"/>
      <c r="E33" s="35"/>
      <c r="F33" s="8">
        <v>43651</v>
      </c>
      <c r="G33" s="48" t="s">
        <v>3</v>
      </c>
      <c r="H33" s="50">
        <v>136.07</v>
      </c>
      <c r="I33" s="50"/>
      <c r="J33" s="48">
        <v>16</v>
      </c>
      <c r="K33" s="51">
        <f t="shared" si="4"/>
        <v>6752.9426722767184</v>
      </c>
      <c r="L33" s="52"/>
      <c r="M33" s="6">
        <f>IF(J33="","",(K33/J33)/LOOKUP(RIGHT($D$2,3),定数!$A$6:$A$13,定数!$B$6:$B$13))</f>
        <v>4.220589170172949</v>
      </c>
      <c r="N33" s="35"/>
      <c r="O33" s="8">
        <v>43651</v>
      </c>
      <c r="P33" s="50">
        <v>135.76</v>
      </c>
      <c r="Q33" s="50"/>
      <c r="R33" s="53">
        <f>IF(P33="","",T33*M33*LOOKUP(RIGHT($D$2,3),定数!$A$6:$A$13,定数!$B$6:$B$13))</f>
        <v>13083.826427536238</v>
      </c>
      <c r="S33" s="53"/>
      <c r="T33" s="54">
        <f t="shared" si="5"/>
        <v>31.000000000000227</v>
      </c>
      <c r="U33" s="54"/>
      <c r="V33" t="str">
        <f t="shared" si="8"/>
        <v/>
      </c>
      <c r="W33">
        <f t="shared" si="2"/>
        <v>0</v>
      </c>
      <c r="X33" s="38">
        <f t="shared" si="6"/>
        <v>225098.08907589063</v>
      </c>
      <c r="Y33" s="39">
        <f t="shared" si="7"/>
        <v>0</v>
      </c>
    </row>
    <row r="34" spans="2:25">
      <c r="B34" s="35">
        <v>26</v>
      </c>
      <c r="C34" s="49">
        <f t="shared" si="0"/>
        <v>238181.91550342686</v>
      </c>
      <c r="D34" s="49"/>
      <c r="E34" s="35"/>
      <c r="F34" s="8">
        <v>43654</v>
      </c>
      <c r="G34" s="48" t="s">
        <v>4</v>
      </c>
      <c r="H34" s="50">
        <v>130.63999999999999</v>
      </c>
      <c r="I34" s="50"/>
      <c r="J34" s="48">
        <v>74</v>
      </c>
      <c r="K34" s="51">
        <f t="shared" si="4"/>
        <v>7145.4574651028061</v>
      </c>
      <c r="L34" s="52"/>
      <c r="M34" s="6">
        <f>IF(J34="","",(K34/J34)/LOOKUP(RIGHT($D$2,3),定数!$A$6:$A$13,定数!$B$6:$B$13))</f>
        <v>0.96560236014902789</v>
      </c>
      <c r="N34" s="35"/>
      <c r="O34" s="8">
        <v>43657</v>
      </c>
      <c r="P34" s="50">
        <v>132.08000000000001</v>
      </c>
      <c r="Q34" s="50"/>
      <c r="R34" s="53">
        <f>IF(P34="","",T34*M34*LOOKUP(RIGHT($D$2,3),定数!$A$6:$A$13,定数!$B$6:$B$13))</f>
        <v>13904.673986146256</v>
      </c>
      <c r="S34" s="53"/>
      <c r="T34" s="54">
        <f t="shared" si="5"/>
        <v>144.00000000000261</v>
      </c>
      <c r="U34" s="54"/>
      <c r="V34" t="str">
        <f t="shared" si="8"/>
        <v/>
      </c>
      <c r="W34">
        <f t="shared" si="2"/>
        <v>0</v>
      </c>
      <c r="X34" s="38">
        <f t="shared" si="6"/>
        <v>238181.91550342686</v>
      </c>
      <c r="Y34" s="39">
        <f t="shared" si="7"/>
        <v>0</v>
      </c>
    </row>
    <row r="35" spans="2:25">
      <c r="B35" s="35">
        <v>27</v>
      </c>
      <c r="C35" s="49">
        <f t="shared" si="0"/>
        <v>252086.58948957312</v>
      </c>
      <c r="D35" s="49"/>
      <c r="E35" s="35"/>
      <c r="F35" s="8">
        <v>43659</v>
      </c>
      <c r="G35" s="48" t="s">
        <v>4</v>
      </c>
      <c r="H35" s="50">
        <v>139.22</v>
      </c>
      <c r="I35" s="50"/>
      <c r="J35" s="48">
        <v>122</v>
      </c>
      <c r="K35" s="51">
        <f t="shared" si="4"/>
        <v>7562.5976846871936</v>
      </c>
      <c r="L35" s="52"/>
      <c r="M35" s="6">
        <f>IF(J35="","",(K35/J35)/LOOKUP(RIGHT($D$2,3),定数!$A$6:$A$13,定数!$B$6:$B$13))</f>
        <v>0.61988505612190115</v>
      </c>
      <c r="N35" s="35"/>
      <c r="O35" s="8">
        <v>43659</v>
      </c>
      <c r="P35" s="50">
        <v>138</v>
      </c>
      <c r="Q35" s="50"/>
      <c r="R35" s="53">
        <f>IF(P35="","",T35*M35*LOOKUP(RIGHT($D$2,3),定数!$A$6:$A$13,定数!$B$6:$B$13))</f>
        <v>-7562.5976846871863</v>
      </c>
      <c r="S35" s="53"/>
      <c r="T35" s="54">
        <f t="shared" si="5"/>
        <v>-121.99999999999989</v>
      </c>
      <c r="U35" s="54"/>
      <c r="V35" t="str">
        <f t="shared" si="8"/>
        <v/>
      </c>
      <c r="W35">
        <f t="shared" si="2"/>
        <v>1</v>
      </c>
      <c r="X35" s="38">
        <f t="shared" si="6"/>
        <v>252086.58948957312</v>
      </c>
      <c r="Y35" s="39">
        <f t="shared" si="7"/>
        <v>0</v>
      </c>
    </row>
    <row r="36" spans="2:25">
      <c r="B36" s="35">
        <v>28</v>
      </c>
      <c r="C36" s="49">
        <f t="shared" si="0"/>
        <v>244523.99180488594</v>
      </c>
      <c r="D36" s="49"/>
      <c r="E36" s="35"/>
      <c r="F36" s="8">
        <v>43659</v>
      </c>
      <c r="G36" s="48" t="s">
        <v>3</v>
      </c>
      <c r="H36" s="50">
        <v>137.51</v>
      </c>
      <c r="I36" s="50"/>
      <c r="J36" s="48">
        <v>118</v>
      </c>
      <c r="K36" s="51">
        <f t="shared" si="4"/>
        <v>7335.7197541465775</v>
      </c>
      <c r="L36" s="52"/>
      <c r="M36" s="6">
        <f>IF(J36="","",(K36/J36)/LOOKUP(RIGHT($D$2,3),定数!$A$6:$A$13,定数!$B$6:$B$13))</f>
        <v>0.62167116560564217</v>
      </c>
      <c r="N36" s="35"/>
      <c r="O36" s="8">
        <v>43660</v>
      </c>
      <c r="P36" s="50">
        <v>138.69</v>
      </c>
      <c r="Q36" s="50"/>
      <c r="R36" s="53">
        <f>IF(P36="","",T36*M36*LOOKUP(RIGHT($D$2,3),定数!$A$6:$A$13,定数!$B$6:$B$13))</f>
        <v>-7335.7197541466203</v>
      </c>
      <c r="S36" s="53"/>
      <c r="T36" s="54">
        <f t="shared" si="5"/>
        <v>-118.00000000000068</v>
      </c>
      <c r="U36" s="54"/>
      <c r="V36" t="str">
        <f t="shared" si="8"/>
        <v/>
      </c>
      <c r="W36">
        <f t="shared" si="2"/>
        <v>2</v>
      </c>
      <c r="X36" s="38">
        <f t="shared" si="6"/>
        <v>252086.58948957312</v>
      </c>
      <c r="Y36" s="39">
        <f t="shared" si="7"/>
        <v>2.9999999999999916E-2</v>
      </c>
    </row>
    <row r="37" spans="2:25">
      <c r="B37" s="35">
        <v>29</v>
      </c>
      <c r="C37" s="49">
        <f t="shared" si="0"/>
        <v>237188.27205073932</v>
      </c>
      <c r="D37" s="49"/>
      <c r="E37" s="35"/>
      <c r="F37" s="8">
        <v>43671</v>
      </c>
      <c r="G37" s="48" t="s">
        <v>37</v>
      </c>
      <c r="H37" s="50">
        <v>138.99</v>
      </c>
      <c r="I37" s="50"/>
      <c r="J37" s="48">
        <v>48</v>
      </c>
      <c r="K37" s="51">
        <f t="shared" si="4"/>
        <v>7115.6481615221792</v>
      </c>
      <c r="L37" s="52"/>
      <c r="M37" s="6">
        <f>IF(J37="","",(K37/J37)/LOOKUP(RIGHT($D$2,3),定数!$A$6:$A$13,定数!$B$6:$B$13))</f>
        <v>1.4824267003171208</v>
      </c>
      <c r="N37" s="35"/>
      <c r="O37" s="8">
        <v>43672</v>
      </c>
      <c r="P37" s="50">
        <v>138.09</v>
      </c>
      <c r="Q37" s="50"/>
      <c r="R37" s="53">
        <f>IF(P37="","",T37*M37*LOOKUP(RIGHT($D$2,3),定数!$A$6:$A$13,定数!$B$6:$B$13))</f>
        <v>13341.840302854172</v>
      </c>
      <c r="S37" s="53"/>
      <c r="T37" s="54">
        <f t="shared" si="5"/>
        <v>90.000000000000568</v>
      </c>
      <c r="U37" s="54"/>
      <c r="V37" t="str">
        <f t="shared" si="8"/>
        <v/>
      </c>
      <c r="W37">
        <f t="shared" si="2"/>
        <v>0</v>
      </c>
      <c r="X37" s="38">
        <f t="shared" si="6"/>
        <v>252086.58948957312</v>
      </c>
      <c r="Y37" s="39">
        <f t="shared" si="7"/>
        <v>5.9100000000000041E-2</v>
      </c>
    </row>
    <row r="38" spans="2:25">
      <c r="B38" s="35">
        <v>30</v>
      </c>
      <c r="C38" s="49">
        <f t="shared" si="0"/>
        <v>250530.11235359349</v>
      </c>
      <c r="D38" s="49"/>
      <c r="E38" s="35"/>
      <c r="F38" s="8">
        <v>43673</v>
      </c>
      <c r="G38" s="48" t="s">
        <v>4</v>
      </c>
      <c r="H38" s="50">
        <v>137.62</v>
      </c>
      <c r="I38" s="50"/>
      <c r="J38" s="48">
        <v>17</v>
      </c>
      <c r="K38" s="51">
        <f t="shared" si="4"/>
        <v>7515.9033706078044</v>
      </c>
      <c r="L38" s="52"/>
      <c r="M38" s="6">
        <f>IF(J38="","",(K38/J38)/LOOKUP(RIGHT($D$2,3),定数!$A$6:$A$13,定数!$B$6:$B$13))</f>
        <v>4.4211196297692963</v>
      </c>
      <c r="N38" s="35"/>
      <c r="O38" s="8">
        <v>43673</v>
      </c>
      <c r="P38" s="50">
        <v>137.91</v>
      </c>
      <c r="Q38" s="50"/>
      <c r="R38" s="53">
        <f>IF(P38="","",T38*M38*LOOKUP(RIGHT($D$2,3),定数!$A$6:$A$13,定数!$B$6:$B$13))</f>
        <v>12821.246926330608</v>
      </c>
      <c r="S38" s="53"/>
      <c r="T38" s="54">
        <f t="shared" si="5"/>
        <v>28.999999999999204</v>
      </c>
      <c r="U38" s="54"/>
      <c r="V38" t="str">
        <f t="shared" si="8"/>
        <v/>
      </c>
      <c r="W38">
        <f t="shared" si="2"/>
        <v>0</v>
      </c>
      <c r="X38" s="38">
        <f t="shared" si="6"/>
        <v>252086.58948957312</v>
      </c>
      <c r="Y38" s="39">
        <f t="shared" si="7"/>
        <v>6.1743749999997322E-3</v>
      </c>
    </row>
    <row r="39" spans="2:25">
      <c r="B39" s="35">
        <v>31</v>
      </c>
      <c r="C39" s="49">
        <f t="shared" si="0"/>
        <v>263351.35927992407</v>
      </c>
      <c r="D39" s="49"/>
      <c r="E39" s="35"/>
      <c r="F39" s="8">
        <v>43673</v>
      </c>
      <c r="G39" s="48" t="s">
        <v>4</v>
      </c>
      <c r="H39" s="50">
        <v>138.65</v>
      </c>
      <c r="I39" s="50"/>
      <c r="J39" s="48">
        <v>30</v>
      </c>
      <c r="K39" s="51">
        <f t="shared" si="4"/>
        <v>7900.5407783977216</v>
      </c>
      <c r="L39" s="52"/>
      <c r="M39" s="6">
        <f>IF(J39="","",(K39/J39)/LOOKUP(RIGHT($D$2,3),定数!$A$6:$A$13,定数!$B$6:$B$13))</f>
        <v>2.6335135927992406</v>
      </c>
      <c r="N39" s="35"/>
      <c r="O39" s="8">
        <v>43673</v>
      </c>
      <c r="P39" s="50">
        <v>138.35</v>
      </c>
      <c r="Q39" s="50"/>
      <c r="R39" s="53">
        <f>IF(P39="","",T39*M39*LOOKUP(RIGHT($D$2,3),定数!$A$6:$A$13,定数!$B$6:$B$13))</f>
        <v>-7900.5407783980218</v>
      </c>
      <c r="S39" s="53"/>
      <c r="T39" s="54">
        <f t="shared" si="5"/>
        <v>-30.000000000001137</v>
      </c>
      <c r="U39" s="54"/>
      <c r="V39" t="str">
        <f t="shared" si="8"/>
        <v/>
      </c>
      <c r="W39">
        <f t="shared" si="2"/>
        <v>1</v>
      </c>
      <c r="X39" s="38">
        <f t="shared" si="6"/>
        <v>263351.35927992407</v>
      </c>
      <c r="Y39" s="39">
        <f t="shared" si="7"/>
        <v>0</v>
      </c>
    </row>
    <row r="40" spans="2:25">
      <c r="B40" s="35">
        <v>32</v>
      </c>
      <c r="C40" s="49">
        <f t="shared" si="0"/>
        <v>255450.81850152605</v>
      </c>
      <c r="D40" s="49"/>
      <c r="E40" s="35"/>
      <c r="F40" s="8">
        <v>43674</v>
      </c>
      <c r="G40" s="48" t="s">
        <v>3</v>
      </c>
      <c r="H40" s="50">
        <v>138.12</v>
      </c>
      <c r="I40" s="50"/>
      <c r="J40" s="48">
        <v>40</v>
      </c>
      <c r="K40" s="51">
        <f t="shared" si="4"/>
        <v>7663.5245550457812</v>
      </c>
      <c r="L40" s="52"/>
      <c r="M40" s="6">
        <f>IF(J40="","",(K40/J40)/LOOKUP(RIGHT($D$2,3),定数!$A$6:$A$13,定数!$B$6:$B$13))</f>
        <v>1.9158811387614452</v>
      </c>
      <c r="N40" s="35"/>
      <c r="O40" s="8">
        <v>43674</v>
      </c>
      <c r="P40" s="50">
        <v>138.52000000000001</v>
      </c>
      <c r="Q40" s="50"/>
      <c r="R40" s="53">
        <f>IF(P40="","",T40*M40*LOOKUP(RIGHT($D$2,3),定数!$A$6:$A$13,定数!$B$6:$B$13))</f>
        <v>-7663.5245550458894</v>
      </c>
      <c r="S40" s="53"/>
      <c r="T40" s="54">
        <f t="shared" si="5"/>
        <v>-40.000000000000568</v>
      </c>
      <c r="U40" s="54"/>
      <c r="V40" t="str">
        <f t="shared" si="8"/>
        <v/>
      </c>
      <c r="W40">
        <f t="shared" si="2"/>
        <v>2</v>
      </c>
      <c r="X40" s="38">
        <f t="shared" si="6"/>
        <v>263351.35927992407</v>
      </c>
      <c r="Y40" s="39">
        <f t="shared" si="7"/>
        <v>3.0000000000001137E-2</v>
      </c>
    </row>
    <row r="41" spans="2:25">
      <c r="B41" s="35">
        <v>33</v>
      </c>
      <c r="C41" s="49">
        <f t="shared" si="0"/>
        <v>247787.29394648017</v>
      </c>
      <c r="D41" s="49"/>
      <c r="E41" s="35"/>
      <c r="F41" s="8">
        <v>43675</v>
      </c>
      <c r="G41" s="48" t="s">
        <v>3</v>
      </c>
      <c r="H41" s="50">
        <v>136.44999999999999</v>
      </c>
      <c r="I41" s="50"/>
      <c r="J41" s="48">
        <v>65</v>
      </c>
      <c r="K41" s="51">
        <f t="shared" si="4"/>
        <v>7433.618818394405</v>
      </c>
      <c r="L41" s="52"/>
      <c r="M41" s="6">
        <f>IF(J41="","",(K41/J41)/LOOKUP(RIGHT($D$2,3),定数!$A$6:$A$13,定数!$B$6:$B$13))</f>
        <v>1.14363366436837</v>
      </c>
      <c r="N41" s="35"/>
      <c r="O41" s="8">
        <v>43675</v>
      </c>
      <c r="P41" s="50">
        <v>135.19999999999999</v>
      </c>
      <c r="Q41" s="50"/>
      <c r="R41" s="53">
        <f>IF(P41="","",T41*M41*LOOKUP(RIGHT($D$2,3),定数!$A$6:$A$13,定数!$B$6:$B$13))</f>
        <v>14295.420804604626</v>
      </c>
      <c r="S41" s="53"/>
      <c r="T41" s="54">
        <f t="shared" si="5"/>
        <v>125</v>
      </c>
      <c r="U41" s="54"/>
      <c r="V41" t="str">
        <f t="shared" si="8"/>
        <v/>
      </c>
      <c r="W41">
        <f t="shared" si="2"/>
        <v>0</v>
      </c>
      <c r="X41" s="38">
        <f t="shared" si="6"/>
        <v>263351.35927992407</v>
      </c>
      <c r="Y41" s="39">
        <f t="shared" si="7"/>
        <v>5.9100000000001485E-2</v>
      </c>
    </row>
    <row r="42" spans="2:25">
      <c r="B42" s="35">
        <v>34</v>
      </c>
      <c r="C42" s="49">
        <f t="shared" si="0"/>
        <v>262082.7147510848</v>
      </c>
      <c r="D42" s="49"/>
      <c r="E42" s="35"/>
      <c r="F42" s="8">
        <v>43679</v>
      </c>
      <c r="G42" s="48" t="s">
        <v>3</v>
      </c>
      <c r="H42" s="50">
        <v>134.30000000000001</v>
      </c>
      <c r="I42" s="50"/>
      <c r="J42" s="48">
        <v>38</v>
      </c>
      <c r="K42" s="51">
        <f t="shared" si="4"/>
        <v>7862.481442532544</v>
      </c>
      <c r="L42" s="52"/>
      <c r="M42" s="6">
        <f>IF(J42="","",(K42/J42)/LOOKUP(RIGHT($D$2,3),定数!$A$6:$A$13,定数!$B$6:$B$13))</f>
        <v>2.0690740638243539</v>
      </c>
      <c r="N42" s="35"/>
      <c r="O42" s="8">
        <v>43679</v>
      </c>
      <c r="P42" s="50">
        <v>134.68</v>
      </c>
      <c r="Q42" s="50"/>
      <c r="R42" s="53">
        <f>IF(P42="","",T42*M42*LOOKUP(RIGHT($D$2,3),定数!$A$6:$A$13,定数!$B$6:$B$13))</f>
        <v>-7862.4814425324503</v>
      </c>
      <c r="S42" s="53"/>
      <c r="T42" s="54">
        <f t="shared" si="5"/>
        <v>-37.999999999999545</v>
      </c>
      <c r="U42" s="54"/>
      <c r="V42" t="str">
        <f t="shared" si="8"/>
        <v/>
      </c>
      <c r="W42">
        <f t="shared" si="2"/>
        <v>1</v>
      </c>
      <c r="X42" s="38">
        <f t="shared" si="6"/>
        <v>263351.35927992407</v>
      </c>
      <c r="Y42" s="39">
        <f t="shared" si="7"/>
        <v>4.8173076923092584E-3</v>
      </c>
    </row>
    <row r="43" spans="2:25">
      <c r="B43" s="35">
        <v>35</v>
      </c>
      <c r="C43" s="49">
        <f t="shared" si="0"/>
        <v>254220.23330855236</v>
      </c>
      <c r="D43" s="49"/>
      <c r="E43" s="35"/>
      <c r="F43" s="8">
        <v>43687</v>
      </c>
      <c r="G43" s="48" t="s">
        <v>3</v>
      </c>
      <c r="H43" s="50">
        <v>132.21</v>
      </c>
      <c r="I43" s="50"/>
      <c r="J43" s="48">
        <v>41</v>
      </c>
      <c r="K43" s="51">
        <f t="shared" si="4"/>
        <v>7626.6069992565708</v>
      </c>
      <c r="L43" s="52"/>
      <c r="M43" s="6">
        <f>IF(J43="","",(K43/J43)/LOOKUP(RIGHT($D$2,3),定数!$A$6:$A$13,定数!$B$6:$B$13))</f>
        <v>1.8601480485991635</v>
      </c>
      <c r="N43" s="35"/>
      <c r="O43" s="8">
        <v>43688</v>
      </c>
      <c r="P43" s="50">
        <v>131.44</v>
      </c>
      <c r="Q43" s="50"/>
      <c r="R43" s="53">
        <f>IF(P43="","",T43*M43*LOOKUP(RIGHT($D$2,3),定数!$A$6:$A$13,定数!$B$6:$B$13))</f>
        <v>14323.139974213749</v>
      </c>
      <c r="S43" s="53"/>
      <c r="T43" s="54">
        <f t="shared" si="5"/>
        <v>77.000000000001023</v>
      </c>
      <c r="U43" s="54"/>
      <c r="V43" t="str">
        <f t="shared" si="8"/>
        <v/>
      </c>
      <c r="W43">
        <f t="shared" si="2"/>
        <v>0</v>
      </c>
      <c r="X43" s="38">
        <f t="shared" si="6"/>
        <v>263351.35927992407</v>
      </c>
      <c r="Y43" s="39">
        <f t="shared" si="7"/>
        <v>3.4672788461539539E-2</v>
      </c>
    </row>
    <row r="44" spans="2:25">
      <c r="B44" s="35">
        <v>36</v>
      </c>
      <c r="C44" s="49">
        <f t="shared" si="0"/>
        <v>268543.37328276609</v>
      </c>
      <c r="D44" s="49"/>
      <c r="E44" s="35"/>
      <c r="F44" s="8">
        <v>43695</v>
      </c>
      <c r="G44" s="48" t="s">
        <v>3</v>
      </c>
      <c r="H44" s="50">
        <v>130.29</v>
      </c>
      <c r="I44" s="50"/>
      <c r="J44" s="48">
        <v>60</v>
      </c>
      <c r="K44" s="51">
        <f t="shared" si="4"/>
        <v>8056.3011984829827</v>
      </c>
      <c r="L44" s="52"/>
      <c r="M44" s="6">
        <f>IF(J44="","",(K44/J44)/LOOKUP(RIGHT($D$2,3),定数!$A$6:$A$13,定数!$B$6:$B$13))</f>
        <v>1.3427168664138305</v>
      </c>
      <c r="N44" s="35"/>
      <c r="O44" s="8">
        <v>43695</v>
      </c>
      <c r="P44" s="50">
        <v>130.59</v>
      </c>
      <c r="Q44" s="50"/>
      <c r="R44" s="53">
        <f>IF(P44="","",T44*M44*LOOKUP(RIGHT($D$2,3),定数!$A$6:$A$13,定数!$B$6:$B$13))</f>
        <v>-4028.1505992416442</v>
      </c>
      <c r="S44" s="53"/>
      <c r="T44" s="54">
        <f t="shared" si="5"/>
        <v>-30.000000000001137</v>
      </c>
      <c r="U44" s="54"/>
      <c r="V44" t="str">
        <f t="shared" si="8"/>
        <v/>
      </c>
      <c r="W44">
        <f t="shared" si="2"/>
        <v>1</v>
      </c>
      <c r="X44" s="38">
        <f t="shared" si="6"/>
        <v>268543.37328276609</v>
      </c>
      <c r="Y44" s="39">
        <f t="shared" si="7"/>
        <v>0</v>
      </c>
    </row>
    <row r="45" spans="2:25">
      <c r="B45" s="35">
        <v>37</v>
      </c>
      <c r="C45" s="49">
        <f t="shared" si="0"/>
        <v>264515.22268352442</v>
      </c>
      <c r="D45" s="49"/>
      <c r="E45" s="35"/>
      <c r="F45" s="8">
        <v>43699</v>
      </c>
      <c r="G45" s="48" t="s">
        <v>4</v>
      </c>
      <c r="H45" s="50">
        <v>131.77000000000001</v>
      </c>
      <c r="I45" s="50"/>
      <c r="J45" s="48">
        <v>14</v>
      </c>
      <c r="K45" s="51">
        <f t="shared" si="4"/>
        <v>7935.456680505732</v>
      </c>
      <c r="L45" s="52"/>
      <c r="M45" s="6">
        <f>IF(J45="","",(K45/J45)/LOOKUP(RIGHT($D$2,3),定数!$A$6:$A$13,定数!$B$6:$B$13))</f>
        <v>5.6681833432183808</v>
      </c>
      <c r="N45" s="35"/>
      <c r="O45" s="8">
        <v>43700</v>
      </c>
      <c r="P45" s="50">
        <v>131.63</v>
      </c>
      <c r="Q45" s="50"/>
      <c r="R45" s="53">
        <f>IF(P45="","",T45*M45*LOOKUP(RIGHT($D$2,3),定数!$A$6:$A$13,定数!$B$6:$B$13))</f>
        <v>-7935.4566805065697</v>
      </c>
      <c r="S45" s="53"/>
      <c r="T45" s="54">
        <f t="shared" si="5"/>
        <v>-14.000000000001478</v>
      </c>
      <c r="U45" s="54"/>
      <c r="V45" t="str">
        <f t="shared" si="8"/>
        <v/>
      </c>
      <c r="W45">
        <f t="shared" si="2"/>
        <v>2</v>
      </c>
      <c r="X45" s="38">
        <f t="shared" si="6"/>
        <v>268543.37328276609</v>
      </c>
      <c r="Y45" s="39">
        <f t="shared" si="7"/>
        <v>1.5000000000000679E-2</v>
      </c>
    </row>
    <row r="46" spans="2:25">
      <c r="B46" s="35">
        <v>38</v>
      </c>
      <c r="C46" s="49">
        <f t="shared" si="0"/>
        <v>256579.76600301784</v>
      </c>
      <c r="D46" s="49"/>
      <c r="E46" s="35"/>
      <c r="F46" s="8">
        <v>43709</v>
      </c>
      <c r="G46" s="48" t="s">
        <v>4</v>
      </c>
      <c r="H46" s="50">
        <v>135.80000000000001</v>
      </c>
      <c r="I46" s="50"/>
      <c r="J46" s="48">
        <v>13</v>
      </c>
      <c r="K46" s="51">
        <f t="shared" si="4"/>
        <v>7697.3929800905353</v>
      </c>
      <c r="L46" s="52"/>
      <c r="M46" s="6">
        <f>IF(J46="","",(K46/J46)/LOOKUP(RIGHT($D$2,3),定数!$A$6:$A$13,定数!$B$6:$B$13))</f>
        <v>5.9210715231465656</v>
      </c>
      <c r="N46" s="35"/>
      <c r="O46" s="8">
        <v>43709</v>
      </c>
      <c r="P46" s="50">
        <v>136.03</v>
      </c>
      <c r="Q46" s="50"/>
      <c r="R46" s="53">
        <f>IF(P46="","",T46*M46*LOOKUP(RIGHT($D$2,3),定数!$A$6:$A$13,定数!$B$6:$B$13))</f>
        <v>13618.464503236495</v>
      </c>
      <c r="S46" s="53"/>
      <c r="T46" s="54">
        <f t="shared" si="5"/>
        <v>22.999999999998977</v>
      </c>
      <c r="U46" s="54"/>
      <c r="V46" t="str">
        <f t="shared" si="8"/>
        <v/>
      </c>
      <c r="W46">
        <f t="shared" si="2"/>
        <v>0</v>
      </c>
      <c r="X46" s="38">
        <f t="shared" si="6"/>
        <v>268543.37328276609</v>
      </c>
      <c r="Y46" s="39">
        <f t="shared" si="7"/>
        <v>4.4550000000003753E-2</v>
      </c>
    </row>
    <row r="47" spans="2:25">
      <c r="B47" s="35">
        <v>39</v>
      </c>
      <c r="C47" s="49">
        <f t="shared" si="0"/>
        <v>270198.23050625436</v>
      </c>
      <c r="D47" s="49"/>
      <c r="E47" s="35"/>
      <c r="F47" s="8">
        <v>43710</v>
      </c>
      <c r="G47" s="48" t="s">
        <v>4</v>
      </c>
      <c r="H47" s="50">
        <v>137.12</v>
      </c>
      <c r="I47" s="50"/>
      <c r="J47" s="48">
        <v>23</v>
      </c>
      <c r="K47" s="51">
        <f t="shared" si="4"/>
        <v>8105.9469151876301</v>
      </c>
      <c r="L47" s="52"/>
      <c r="M47" s="6">
        <f>IF(J47="","",(K47/J47)/LOOKUP(RIGHT($D$2,3),定数!$A$6:$A$13,定数!$B$6:$B$13))</f>
        <v>3.5243247457337521</v>
      </c>
      <c r="N47" s="35"/>
      <c r="O47" s="8">
        <v>43710</v>
      </c>
      <c r="P47" s="50">
        <v>137.54</v>
      </c>
      <c r="Q47" s="50"/>
      <c r="R47" s="53">
        <f>IF(P47="","",T47*M47*LOOKUP(RIGHT($D$2,3),定数!$A$6:$A$13,定数!$B$6:$B$13))</f>
        <v>14802.163932081319</v>
      </c>
      <c r="S47" s="53"/>
      <c r="T47" s="54">
        <f t="shared" si="5"/>
        <v>41.999999999998749</v>
      </c>
      <c r="U47" s="54"/>
      <c r="V47" t="str">
        <f t="shared" si="8"/>
        <v/>
      </c>
      <c r="W47">
        <f t="shared" si="2"/>
        <v>0</v>
      </c>
      <c r="X47" s="38">
        <f t="shared" si="6"/>
        <v>270198.23050625436</v>
      </c>
      <c r="Y47" s="39">
        <f t="shared" si="7"/>
        <v>0</v>
      </c>
    </row>
    <row r="48" spans="2:25">
      <c r="B48" s="35">
        <v>40</v>
      </c>
      <c r="C48" s="49">
        <f t="shared" si="0"/>
        <v>285000.39443833567</v>
      </c>
      <c r="D48" s="49"/>
      <c r="E48" s="35"/>
      <c r="F48" s="8">
        <v>43715</v>
      </c>
      <c r="G48" s="48" t="s">
        <v>3</v>
      </c>
      <c r="H48" s="50">
        <v>135.97999999999999</v>
      </c>
      <c r="I48" s="50"/>
      <c r="J48" s="48">
        <v>43</v>
      </c>
      <c r="K48" s="51">
        <f t="shared" si="4"/>
        <v>8550.0118331500707</v>
      </c>
      <c r="L48" s="52"/>
      <c r="M48" s="6">
        <f>IF(J48="","",(K48/J48)/LOOKUP(RIGHT($D$2,3),定数!$A$6:$A$13,定数!$B$6:$B$13))</f>
        <v>1.9883748449186212</v>
      </c>
      <c r="N48" s="35"/>
      <c r="O48" s="8">
        <v>43715</v>
      </c>
      <c r="P48" s="50">
        <v>135.18</v>
      </c>
      <c r="Q48" s="50"/>
      <c r="R48" s="53">
        <f>IF(P48="","",T48*M48*LOOKUP(RIGHT($D$2,3),定数!$A$6:$A$13,定数!$B$6:$B$13))</f>
        <v>15906.998759348629</v>
      </c>
      <c r="S48" s="53"/>
      <c r="T48" s="54">
        <f t="shared" si="5"/>
        <v>79.999999999998295</v>
      </c>
      <c r="U48" s="54"/>
      <c r="V48" t="str">
        <f t="shared" si="8"/>
        <v/>
      </c>
      <c r="W48">
        <f t="shared" si="2"/>
        <v>0</v>
      </c>
      <c r="X48" s="38">
        <f t="shared" si="6"/>
        <v>285000.39443833567</v>
      </c>
      <c r="Y48" s="39">
        <f t="shared" si="7"/>
        <v>0</v>
      </c>
    </row>
    <row r="49" spans="2:25">
      <c r="B49" s="35">
        <v>41</v>
      </c>
      <c r="C49" s="49">
        <f t="shared" si="0"/>
        <v>300907.39319768432</v>
      </c>
      <c r="D49" s="49"/>
      <c r="E49" s="35"/>
      <c r="F49" s="8">
        <v>43723</v>
      </c>
      <c r="G49" s="48" t="s">
        <v>3</v>
      </c>
      <c r="H49" s="50">
        <v>135.06</v>
      </c>
      <c r="I49" s="50"/>
      <c r="J49" s="48">
        <v>23</v>
      </c>
      <c r="K49" s="51">
        <f t="shared" si="4"/>
        <v>9027.221795930529</v>
      </c>
      <c r="L49" s="52"/>
      <c r="M49" s="6">
        <f>IF(J49="","",(K49/J49)/LOOKUP(RIGHT($D$2,3),定数!$A$6:$A$13,定数!$B$6:$B$13))</f>
        <v>3.9248790417089259</v>
      </c>
      <c r="N49" s="35"/>
      <c r="O49" s="8">
        <v>43723</v>
      </c>
      <c r="P49" s="50">
        <v>135.28</v>
      </c>
      <c r="Q49" s="50"/>
      <c r="R49" s="53">
        <f>IF(P49="","",T49*M49*LOOKUP(RIGHT($D$2,3),定数!$A$6:$A$13,定数!$B$6:$B$13))</f>
        <v>-8634.7338917595916</v>
      </c>
      <c r="S49" s="53"/>
      <c r="T49" s="54">
        <f t="shared" si="5"/>
        <v>-21.999999999999886</v>
      </c>
      <c r="U49" s="54"/>
      <c r="V49" t="str">
        <f t="shared" si="8"/>
        <v/>
      </c>
      <c r="W49">
        <f t="shared" si="2"/>
        <v>1</v>
      </c>
      <c r="X49" s="38">
        <f t="shared" si="6"/>
        <v>300907.39319768432</v>
      </c>
      <c r="Y49" s="39">
        <f t="shared" si="7"/>
        <v>0</v>
      </c>
    </row>
    <row r="50" spans="2:25">
      <c r="B50" s="35">
        <v>42</v>
      </c>
      <c r="C50" s="49">
        <f t="shared" si="0"/>
        <v>292272.65930592472</v>
      </c>
      <c r="D50" s="49"/>
      <c r="E50" s="35"/>
      <c r="F50" s="8">
        <v>43752</v>
      </c>
      <c r="G50" s="48" t="s">
        <v>65</v>
      </c>
      <c r="H50" s="50">
        <v>127.2</v>
      </c>
      <c r="I50" s="50"/>
      <c r="J50" s="48">
        <v>24</v>
      </c>
      <c r="K50" s="51">
        <f t="shared" si="4"/>
        <v>8768.1797791777408</v>
      </c>
      <c r="L50" s="52"/>
      <c r="M50" s="6">
        <f>IF(J50="","",(K50/J50)/LOOKUP(RIGHT($D$2,3),定数!$A$6:$A$13,定数!$B$6:$B$13))</f>
        <v>3.6534082413240587</v>
      </c>
      <c r="N50" s="35"/>
      <c r="O50" s="8">
        <v>43752</v>
      </c>
      <c r="P50" s="50">
        <v>126.96</v>
      </c>
      <c r="Q50" s="50"/>
      <c r="R50" s="53">
        <f>IF(P50="","",T50*M50*LOOKUP(RIGHT($D$2,3),定数!$A$6:$A$13,定数!$B$6:$B$13))</f>
        <v>-8768.1797791780737</v>
      </c>
      <c r="S50" s="53"/>
      <c r="T50" s="54">
        <f t="shared" si="5"/>
        <v>-24.000000000000909</v>
      </c>
      <c r="U50" s="54"/>
      <c r="V50" t="str">
        <f t="shared" si="8"/>
        <v/>
      </c>
      <c r="W50">
        <f t="shared" si="2"/>
        <v>2</v>
      </c>
      <c r="X50" s="38">
        <f t="shared" si="6"/>
        <v>300907.39319768432</v>
      </c>
      <c r="Y50" s="39">
        <f t="shared" si="7"/>
        <v>2.86956521739129E-2</v>
      </c>
    </row>
    <row r="51" spans="2:25">
      <c r="B51" s="35">
        <v>43</v>
      </c>
      <c r="C51" s="49">
        <f t="shared" si="0"/>
        <v>283504.47952674667</v>
      </c>
      <c r="D51" s="49"/>
      <c r="E51" s="35"/>
      <c r="F51" s="8">
        <v>43755</v>
      </c>
      <c r="G51" s="48" t="s">
        <v>3</v>
      </c>
      <c r="H51" s="50">
        <v>126.73</v>
      </c>
      <c r="I51" s="50"/>
      <c r="J51" s="48">
        <v>27</v>
      </c>
      <c r="K51" s="51">
        <f t="shared" si="4"/>
        <v>8505.1343858023993</v>
      </c>
      <c r="L51" s="52"/>
      <c r="M51" s="6">
        <f>IF(J51="","",(K51/J51)/LOOKUP(RIGHT($D$2,3),定数!$A$6:$A$13,定数!$B$6:$B$13))</f>
        <v>3.1500497725194072</v>
      </c>
      <c r="N51" s="35"/>
      <c r="O51" s="8">
        <v>43755</v>
      </c>
      <c r="P51" s="50">
        <v>127</v>
      </c>
      <c r="Q51" s="50"/>
      <c r="R51" s="53">
        <f>IF(P51="","",T51*M51*LOOKUP(RIGHT($D$2,3),定数!$A$6:$A$13,定数!$B$6:$B$13))</f>
        <v>-8505.1343858022756</v>
      </c>
      <c r="S51" s="53"/>
      <c r="T51" s="54">
        <f t="shared" si="5"/>
        <v>-26.999999999999602</v>
      </c>
      <c r="U51" s="54"/>
      <c r="V51" t="str">
        <f t="shared" si="8"/>
        <v/>
      </c>
      <c r="W51">
        <f t="shared" si="2"/>
        <v>3</v>
      </c>
      <c r="X51" s="38">
        <f t="shared" si="6"/>
        <v>300907.39319768432</v>
      </c>
      <c r="Y51" s="39">
        <f t="shared" si="7"/>
        <v>5.7834782608696567E-2</v>
      </c>
    </row>
    <row r="52" spans="2:25">
      <c r="B52" s="35">
        <v>44</v>
      </c>
      <c r="C52" s="49">
        <f t="shared" si="0"/>
        <v>274999.34514094441</v>
      </c>
      <c r="D52" s="49"/>
      <c r="E52" s="35"/>
      <c r="F52" s="8">
        <v>43757</v>
      </c>
      <c r="G52" s="48" t="s">
        <v>3</v>
      </c>
      <c r="H52" s="50">
        <v>126.78</v>
      </c>
      <c r="I52" s="50"/>
      <c r="J52" s="48">
        <v>54</v>
      </c>
      <c r="K52" s="51">
        <f t="shared" si="4"/>
        <v>8249.9803542283316</v>
      </c>
      <c r="L52" s="52"/>
      <c r="M52" s="6">
        <f>IF(J52="","",(K52/J52)/LOOKUP(RIGHT($D$2,3),定数!$A$6:$A$13,定数!$B$6:$B$13))</f>
        <v>1.5277741396719133</v>
      </c>
      <c r="N52" s="35"/>
      <c r="O52" s="8">
        <v>43758</v>
      </c>
      <c r="P52" s="50">
        <v>127.32</v>
      </c>
      <c r="Q52" s="50"/>
      <c r="R52" s="53">
        <f>IF(P52="","",T52*M52*LOOKUP(RIGHT($D$2,3),定数!$A$6:$A$13,定数!$B$6:$B$13))</f>
        <v>-8249.9803542282116</v>
      </c>
      <c r="S52" s="53"/>
      <c r="T52" s="54">
        <f t="shared" si="5"/>
        <v>-53.999999999999204</v>
      </c>
      <c r="U52" s="54"/>
      <c r="V52" t="str">
        <f t="shared" si="8"/>
        <v/>
      </c>
      <c r="W52">
        <f t="shared" si="2"/>
        <v>4</v>
      </c>
      <c r="X52" s="38">
        <f t="shared" si="6"/>
        <v>300907.39319768432</v>
      </c>
      <c r="Y52" s="39">
        <f t="shared" si="7"/>
        <v>8.6099739130435227E-2</v>
      </c>
    </row>
    <row r="53" spans="2:25">
      <c r="B53" s="35">
        <v>45</v>
      </c>
      <c r="C53" s="49">
        <f t="shared" si="0"/>
        <v>266749.36478671618</v>
      </c>
      <c r="D53" s="49"/>
      <c r="E53" s="35"/>
      <c r="F53" s="8">
        <v>43763</v>
      </c>
      <c r="G53" s="48" t="s">
        <v>4</v>
      </c>
      <c r="H53" s="50">
        <v>127.74</v>
      </c>
      <c r="I53" s="50"/>
      <c r="J53" s="48">
        <v>23</v>
      </c>
      <c r="K53" s="51">
        <f t="shared" si="4"/>
        <v>8002.4809436014848</v>
      </c>
      <c r="L53" s="52"/>
      <c r="M53" s="6">
        <f>IF(J53="","",(K53/J53)/LOOKUP(RIGHT($D$2,3),定数!$A$6:$A$13,定数!$B$6:$B$13))</f>
        <v>3.4793395406962975</v>
      </c>
      <c r="N53" s="35"/>
      <c r="O53" s="8">
        <v>43763</v>
      </c>
      <c r="P53" s="50">
        <v>127.51</v>
      </c>
      <c r="Q53" s="50"/>
      <c r="R53" s="53">
        <f>IF(P53="","",T53*M53*LOOKUP(RIGHT($D$2,3),定数!$A$6:$A$13,定数!$B$6:$B$13))</f>
        <v>-8002.4809436011283</v>
      </c>
      <c r="S53" s="53"/>
      <c r="T53" s="54">
        <f t="shared" si="5"/>
        <v>-22.999999999998977</v>
      </c>
      <c r="U53" s="54"/>
      <c r="V53" t="str">
        <f t="shared" si="8"/>
        <v/>
      </c>
      <c r="W53">
        <f t="shared" si="2"/>
        <v>5</v>
      </c>
      <c r="X53" s="38">
        <f t="shared" si="6"/>
        <v>300907.39319768432</v>
      </c>
      <c r="Y53" s="39">
        <f t="shared" si="7"/>
        <v>0.11351674695652181</v>
      </c>
    </row>
    <row r="54" spans="2:25">
      <c r="B54" s="35">
        <v>46</v>
      </c>
      <c r="C54" s="49">
        <f t="shared" si="0"/>
        <v>258746.88384311504</v>
      </c>
      <c r="D54" s="49"/>
      <c r="E54" s="35"/>
      <c r="F54" s="8">
        <v>43769</v>
      </c>
      <c r="G54" s="48" t="s">
        <v>3</v>
      </c>
      <c r="H54" s="50">
        <v>127.56</v>
      </c>
      <c r="I54" s="50"/>
      <c r="J54" s="48">
        <v>38</v>
      </c>
      <c r="K54" s="51">
        <f t="shared" si="4"/>
        <v>7762.4065152934509</v>
      </c>
      <c r="L54" s="52"/>
      <c r="M54" s="6">
        <f>IF(J54="","",(K54/J54)/LOOKUP(RIGHT($D$2,3),定数!$A$6:$A$13,定数!$B$6:$B$13))</f>
        <v>2.0427385566561713</v>
      </c>
      <c r="N54" s="35"/>
      <c r="O54" s="8">
        <v>43769</v>
      </c>
      <c r="P54" s="50">
        <v>127.94</v>
      </c>
      <c r="Q54" s="50"/>
      <c r="R54" s="53">
        <f>IF(P54="","",T54*M54*LOOKUP(RIGHT($D$2,3),定数!$A$6:$A$13,定数!$B$6:$B$13))</f>
        <v>-7762.4065152933581</v>
      </c>
      <c r="S54" s="53"/>
      <c r="T54" s="54">
        <f t="shared" si="5"/>
        <v>-37.999999999999545</v>
      </c>
      <c r="U54" s="54"/>
      <c r="V54" t="str">
        <f t="shared" si="8"/>
        <v/>
      </c>
      <c r="W54">
        <f t="shared" si="2"/>
        <v>6</v>
      </c>
      <c r="X54" s="38">
        <f t="shared" si="6"/>
        <v>300907.39319768432</v>
      </c>
      <c r="Y54" s="39">
        <f t="shared" si="7"/>
        <v>0.14011124454782498</v>
      </c>
    </row>
    <row r="55" spans="2:25">
      <c r="B55" s="35">
        <v>47</v>
      </c>
      <c r="C55" s="49">
        <f t="shared" si="0"/>
        <v>250984.47732782169</v>
      </c>
      <c r="D55" s="49"/>
      <c r="E55" s="35"/>
      <c r="F55" s="8">
        <v>43777</v>
      </c>
      <c r="G55" s="48" t="s">
        <v>3</v>
      </c>
      <c r="H55" s="50">
        <v>129.44</v>
      </c>
      <c r="I55" s="50"/>
      <c r="J55" s="48">
        <v>24</v>
      </c>
      <c r="K55" s="51">
        <f t="shared" si="4"/>
        <v>7529.53431983465</v>
      </c>
      <c r="L55" s="52"/>
      <c r="M55" s="6">
        <f>IF(J55="","",(K55/J55)/LOOKUP(RIGHT($D$2,3),定数!$A$6:$A$13,定数!$B$6:$B$13))</f>
        <v>3.1373059665977707</v>
      </c>
      <c r="N55" s="35"/>
      <c r="O55" s="8">
        <v>43777</v>
      </c>
      <c r="P55" s="50">
        <v>129.68</v>
      </c>
      <c r="Q55" s="50"/>
      <c r="R55" s="53">
        <f>IF(P55="","",T55*M55*LOOKUP(RIGHT($D$2,3),定数!$A$6:$A$13,定数!$B$6:$B$13))</f>
        <v>-7529.5343198349356</v>
      </c>
      <c r="S55" s="53"/>
      <c r="T55" s="54">
        <f t="shared" si="5"/>
        <v>-24.000000000000909</v>
      </c>
      <c r="U55" s="54"/>
      <c r="V55" t="str">
        <f t="shared" si="8"/>
        <v/>
      </c>
      <c r="W55">
        <f t="shared" si="2"/>
        <v>7</v>
      </c>
      <c r="X55" s="38">
        <f t="shared" si="6"/>
        <v>300907.39319768432</v>
      </c>
      <c r="Y55" s="39">
        <f t="shared" si="7"/>
        <v>0.16590790721138993</v>
      </c>
    </row>
    <row r="56" spans="2:25">
      <c r="B56" s="35">
        <v>48</v>
      </c>
      <c r="C56" s="49">
        <f t="shared" si="0"/>
        <v>243454.94300798676</v>
      </c>
      <c r="D56" s="49"/>
      <c r="E56" s="35"/>
      <c r="F56" s="8">
        <v>43783</v>
      </c>
      <c r="G56" s="48" t="s">
        <v>4</v>
      </c>
      <c r="H56" s="50">
        <v>135.24</v>
      </c>
      <c r="I56" s="50"/>
      <c r="J56" s="48">
        <v>38</v>
      </c>
      <c r="K56" s="51">
        <f t="shared" si="4"/>
        <v>7303.6482902396028</v>
      </c>
      <c r="L56" s="52"/>
      <c r="M56" s="6">
        <f>IF(J56="","",(K56/J56)/LOOKUP(RIGHT($D$2,3),定数!$A$6:$A$13,定数!$B$6:$B$13))</f>
        <v>1.92201270795779</v>
      </c>
      <c r="N56" s="35"/>
      <c r="O56" s="8">
        <v>43783</v>
      </c>
      <c r="P56" s="50">
        <v>134.86000000000001</v>
      </c>
      <c r="Q56" s="50"/>
      <c r="R56" s="53">
        <f>IF(P56="","",T56*M56*LOOKUP(RIGHT($D$2,3),定数!$A$6:$A$13,定数!$B$6:$B$13))</f>
        <v>-7303.6482902395146</v>
      </c>
      <c r="S56" s="53"/>
      <c r="T56" s="54">
        <f t="shared" si="5"/>
        <v>-37.999999999999545</v>
      </c>
      <c r="U56" s="54"/>
      <c r="V56" t="str">
        <f t="shared" si="8"/>
        <v/>
      </c>
      <c r="W56">
        <f t="shared" si="2"/>
        <v>8</v>
      </c>
      <c r="X56" s="38">
        <f t="shared" si="6"/>
        <v>300907.39319768432</v>
      </c>
      <c r="Y56" s="39">
        <f t="shared" si="7"/>
        <v>0.19093066999504915</v>
      </c>
    </row>
    <row r="57" spans="2:25">
      <c r="B57" s="35">
        <v>49</v>
      </c>
      <c r="C57" s="49">
        <f t="shared" si="0"/>
        <v>236151.29471774725</v>
      </c>
      <c r="D57" s="49"/>
      <c r="E57" s="35"/>
      <c r="F57" s="8">
        <v>43785</v>
      </c>
      <c r="G57" s="48" t="s">
        <v>4</v>
      </c>
      <c r="H57" s="50">
        <v>135.88</v>
      </c>
      <c r="I57" s="50"/>
      <c r="J57" s="48">
        <v>24</v>
      </c>
      <c r="K57" s="51">
        <f t="shared" si="4"/>
        <v>7084.5388415324169</v>
      </c>
      <c r="L57" s="52"/>
      <c r="M57" s="6">
        <f>IF(J57="","",(K57/J57)/LOOKUP(RIGHT($D$2,3),定数!$A$6:$A$13,定数!$B$6:$B$13))</f>
        <v>2.9518911839718402</v>
      </c>
      <c r="N57" s="35"/>
      <c r="O57" s="8">
        <v>43785</v>
      </c>
      <c r="P57" s="50">
        <v>136.30000000000001</v>
      </c>
      <c r="Q57" s="50"/>
      <c r="R57" s="53">
        <f>IF(P57="","",T57*M57*LOOKUP(RIGHT($D$2,3),定数!$A$6:$A$13,定数!$B$6:$B$13))</f>
        <v>12397.942972682198</v>
      </c>
      <c r="S57" s="53"/>
      <c r="T57" s="54">
        <f t="shared" si="5"/>
        <v>42.000000000001592</v>
      </c>
      <c r="U57" s="54"/>
      <c r="V57" t="str">
        <f t="shared" si="8"/>
        <v/>
      </c>
      <c r="W57">
        <f t="shared" si="2"/>
        <v>0</v>
      </c>
      <c r="X57" s="38">
        <f t="shared" si="6"/>
        <v>300907.39319768432</v>
      </c>
      <c r="Y57" s="39">
        <f t="shared" si="7"/>
        <v>0.21520274989519739</v>
      </c>
    </row>
    <row r="58" spans="2:25">
      <c r="B58" s="35">
        <v>50</v>
      </c>
      <c r="C58" s="49">
        <f t="shared" si="0"/>
        <v>248549.23769042944</v>
      </c>
      <c r="D58" s="49"/>
      <c r="E58" s="35"/>
      <c r="F58" s="8">
        <v>43792</v>
      </c>
      <c r="G58" s="48" t="s">
        <v>3</v>
      </c>
      <c r="H58" s="50">
        <v>137.84</v>
      </c>
      <c r="I58" s="50"/>
      <c r="J58" s="48">
        <v>9</v>
      </c>
      <c r="K58" s="51">
        <f t="shared" si="4"/>
        <v>7456.4771307128831</v>
      </c>
      <c r="L58" s="52"/>
      <c r="M58" s="6">
        <f>IF(J58="","",(K58/J58)/LOOKUP(RIGHT($D$2,3),定数!$A$6:$A$13,定数!$B$6:$B$13))</f>
        <v>8.2849745896809814</v>
      </c>
      <c r="N58" s="35"/>
      <c r="O58" s="8">
        <v>43792</v>
      </c>
      <c r="P58" s="50">
        <v>137.72</v>
      </c>
      <c r="Q58" s="50"/>
      <c r="R58" s="53">
        <f>IF(P58="","",T58*M58*LOOKUP(RIGHT($D$2,3),定数!$A$6:$A$13,定数!$B$6:$B$13))</f>
        <v>9941.969507617554</v>
      </c>
      <c r="S58" s="53"/>
      <c r="T58" s="54">
        <f t="shared" si="5"/>
        <v>12.000000000000455</v>
      </c>
      <c r="U58" s="54"/>
      <c r="V58" t="str">
        <f t="shared" si="8"/>
        <v/>
      </c>
      <c r="W58">
        <f t="shared" si="2"/>
        <v>0</v>
      </c>
      <c r="X58" s="38">
        <f t="shared" si="6"/>
        <v>300907.39319768432</v>
      </c>
      <c r="Y58" s="39">
        <f t="shared" si="7"/>
        <v>0.17400089426469367</v>
      </c>
    </row>
    <row r="59" spans="2:25">
      <c r="B59" s="35">
        <v>51</v>
      </c>
      <c r="C59" s="49">
        <f t="shared" si="0"/>
        <v>258491.20719804699</v>
      </c>
      <c r="D59" s="49"/>
      <c r="E59" s="35"/>
      <c r="F59" s="8">
        <v>43798</v>
      </c>
      <c r="G59" s="48" t="s">
        <v>3</v>
      </c>
      <c r="H59" s="50">
        <v>138.81</v>
      </c>
      <c r="I59" s="50"/>
      <c r="J59" s="48">
        <v>40</v>
      </c>
      <c r="K59" s="51">
        <f t="shared" si="4"/>
        <v>7754.7362159414097</v>
      </c>
      <c r="L59" s="52"/>
      <c r="M59" s="6">
        <f>IF(J59="","",(K59/J59)/LOOKUP(RIGHT($D$2,3),定数!$A$6:$A$13,定数!$B$6:$B$13))</f>
        <v>1.9386840539853523</v>
      </c>
      <c r="N59" s="35"/>
      <c r="O59" s="8">
        <v>43798</v>
      </c>
      <c r="P59" s="50">
        <v>139.21</v>
      </c>
      <c r="Q59" s="50"/>
      <c r="R59" s="53">
        <f>IF(P59="","",T59*M59*LOOKUP(RIGHT($D$2,3),定数!$A$6:$A$13,定数!$B$6:$B$13))</f>
        <v>-7754.7362159415188</v>
      </c>
      <c r="S59" s="53"/>
      <c r="T59" s="54">
        <f t="shared" si="5"/>
        <v>-40.000000000000568</v>
      </c>
      <c r="U59" s="54"/>
      <c r="V59" t="str">
        <f t="shared" si="8"/>
        <v/>
      </c>
      <c r="W59">
        <f t="shared" si="2"/>
        <v>1</v>
      </c>
      <c r="X59" s="38">
        <f t="shared" si="6"/>
        <v>300907.39319768432</v>
      </c>
      <c r="Y59" s="39">
        <f t="shared" si="7"/>
        <v>0.14096093003528021</v>
      </c>
    </row>
    <row r="60" spans="2:25">
      <c r="B60" s="35">
        <v>52</v>
      </c>
      <c r="C60" s="49">
        <f t="shared" si="0"/>
        <v>250736.47098210547</v>
      </c>
      <c r="D60" s="49"/>
      <c r="E60" s="35"/>
      <c r="F60" s="8">
        <v>43801</v>
      </c>
      <c r="G60" s="48" t="s">
        <v>4</v>
      </c>
      <c r="H60" s="50">
        <v>144.24</v>
      </c>
      <c r="I60" s="50"/>
      <c r="J60" s="48">
        <v>73</v>
      </c>
      <c r="K60" s="51">
        <f t="shared" si="4"/>
        <v>7522.0941294631639</v>
      </c>
      <c r="L60" s="52"/>
      <c r="M60" s="6">
        <f>IF(J60="","",(K60/J60)/LOOKUP(RIGHT($D$2,3),定数!$A$6:$A$13,定数!$B$6:$B$13))</f>
        <v>1.0304238533511183</v>
      </c>
      <c r="N60" s="35"/>
      <c r="O60" s="8">
        <v>43801</v>
      </c>
      <c r="P60" s="50">
        <v>143.51</v>
      </c>
      <c r="Q60" s="50"/>
      <c r="R60" s="53">
        <f>IF(P60="","",T60*M60*LOOKUP(RIGHT($D$2,3),定数!$A$6:$A$13,定数!$B$6:$B$13))</f>
        <v>-7522.0941294633503</v>
      </c>
      <c r="S60" s="53"/>
      <c r="T60" s="54">
        <f t="shared" si="5"/>
        <v>-73.000000000001819</v>
      </c>
      <c r="U60" s="54"/>
      <c r="V60" t="str">
        <f t="shared" si="8"/>
        <v/>
      </c>
      <c r="W60">
        <f t="shared" si="2"/>
        <v>2</v>
      </c>
      <c r="X60" s="38">
        <f t="shared" si="6"/>
        <v>300907.39319768432</v>
      </c>
      <c r="Y60" s="39">
        <f t="shared" si="7"/>
        <v>0.16673210213422218</v>
      </c>
    </row>
    <row r="61" spans="2:25">
      <c r="B61" s="35">
        <v>53</v>
      </c>
      <c r="C61" s="49">
        <f t="shared" si="0"/>
        <v>243214.37685264213</v>
      </c>
      <c r="D61" s="49"/>
      <c r="E61" s="35"/>
      <c r="F61" s="8">
        <v>43807</v>
      </c>
      <c r="G61" s="48" t="s">
        <v>4</v>
      </c>
      <c r="H61" s="50">
        <v>143.68</v>
      </c>
      <c r="I61" s="50"/>
      <c r="J61" s="48">
        <v>30</v>
      </c>
      <c r="K61" s="51">
        <f t="shared" si="4"/>
        <v>7296.4313055792636</v>
      </c>
      <c r="L61" s="52"/>
      <c r="M61" s="6">
        <f>IF(J61="","",(K61/J61)/LOOKUP(RIGHT($D$2,3),定数!$A$6:$A$13,定数!$B$6:$B$13))</f>
        <v>2.4321437685264211</v>
      </c>
      <c r="N61" s="35"/>
      <c r="O61" s="8">
        <v>43807</v>
      </c>
      <c r="P61" s="50">
        <v>143.38</v>
      </c>
      <c r="Q61" s="50"/>
      <c r="R61" s="53">
        <f>IF(P61="","",T61*M61*LOOKUP(RIGHT($D$2,3),定数!$A$6:$A$13,定数!$B$6:$B$13))</f>
        <v>-7296.4313055795401</v>
      </c>
      <c r="S61" s="53"/>
      <c r="T61" s="54">
        <f t="shared" si="5"/>
        <v>-30.000000000001137</v>
      </c>
      <c r="U61" s="54"/>
      <c r="V61" t="str">
        <f t="shared" si="8"/>
        <v/>
      </c>
      <c r="W61">
        <f t="shared" si="2"/>
        <v>3</v>
      </c>
      <c r="X61" s="38">
        <f t="shared" si="6"/>
        <v>300907.39319768432</v>
      </c>
      <c r="Y61" s="39">
        <f t="shared" si="7"/>
        <v>0.19173013907019609</v>
      </c>
    </row>
    <row r="62" spans="2:25">
      <c r="B62" s="35">
        <v>54</v>
      </c>
      <c r="C62" s="49">
        <f t="shared" si="0"/>
        <v>235917.94554706258</v>
      </c>
      <c r="D62" s="49"/>
      <c r="E62" s="35"/>
      <c r="F62" s="8">
        <v>43811</v>
      </c>
      <c r="G62" s="48" t="s">
        <v>4</v>
      </c>
      <c r="H62" s="50">
        <v>146.25</v>
      </c>
      <c r="I62" s="50"/>
      <c r="J62" s="48">
        <v>46</v>
      </c>
      <c r="K62" s="51">
        <f t="shared" si="4"/>
        <v>7077.5383664118772</v>
      </c>
      <c r="L62" s="52"/>
      <c r="M62" s="6">
        <f>IF(J62="","",(K62/J62)/LOOKUP(RIGHT($D$2,3),定数!$A$6:$A$13,定数!$B$6:$B$13))</f>
        <v>1.5385952970460601</v>
      </c>
      <c r="N62" s="35"/>
      <c r="O62" s="8">
        <v>43811</v>
      </c>
      <c r="P62" s="50">
        <v>145.79</v>
      </c>
      <c r="Q62" s="50"/>
      <c r="R62" s="53">
        <f>IF(P62="","",T62*M62*LOOKUP(RIGHT($D$2,3),定数!$A$6:$A$13,定数!$B$6:$B$13))</f>
        <v>-7077.5383664119981</v>
      </c>
      <c r="S62" s="53"/>
      <c r="T62" s="54">
        <f t="shared" si="5"/>
        <v>-46.000000000000796</v>
      </c>
      <c r="U62" s="54"/>
      <c r="V62" t="str">
        <f t="shared" si="8"/>
        <v/>
      </c>
      <c r="W62">
        <f t="shared" si="2"/>
        <v>4</v>
      </c>
      <c r="X62" s="38">
        <f t="shared" si="6"/>
        <v>300907.39319768432</v>
      </c>
      <c r="Y62" s="39">
        <f t="shared" si="7"/>
        <v>0.21597823489809109</v>
      </c>
    </row>
    <row r="63" spans="2:25">
      <c r="B63" s="35">
        <v>55</v>
      </c>
      <c r="C63" s="49">
        <f t="shared" si="0"/>
        <v>228840.4071806506</v>
      </c>
      <c r="D63" s="49"/>
      <c r="E63" s="35"/>
      <c r="F63" s="8">
        <v>43813</v>
      </c>
      <c r="G63" s="48" t="s">
        <v>3</v>
      </c>
      <c r="H63" s="50">
        <v>145.68</v>
      </c>
      <c r="I63" s="50"/>
      <c r="J63" s="48">
        <v>34</v>
      </c>
      <c r="K63" s="51">
        <f t="shared" si="4"/>
        <v>6865.2122154195176</v>
      </c>
      <c r="L63" s="52"/>
      <c r="M63" s="6">
        <f>IF(J63="","",(K63/J63)/LOOKUP(RIGHT($D$2,3),定数!$A$6:$A$13,定数!$B$6:$B$13))</f>
        <v>2.0191800633586818</v>
      </c>
      <c r="N63" s="35"/>
      <c r="O63" s="8">
        <v>43813</v>
      </c>
      <c r="P63" s="50">
        <v>145.91999999999999</v>
      </c>
      <c r="Q63" s="50"/>
      <c r="R63" s="53">
        <f>IF(P63="","",T63*M63*LOOKUP(RIGHT($D$2,3),定数!$A$6:$A$13,定数!$B$6:$B$13))</f>
        <v>-4846.0321520604457</v>
      </c>
      <c r="S63" s="53"/>
      <c r="T63" s="54">
        <f t="shared" si="5"/>
        <v>-23.999999999998067</v>
      </c>
      <c r="U63" s="54"/>
      <c r="V63" t="str">
        <f t="shared" si="8"/>
        <v/>
      </c>
      <c r="W63">
        <f t="shared" si="2"/>
        <v>5</v>
      </c>
      <c r="X63" s="38">
        <f t="shared" si="6"/>
        <v>300907.39319768432</v>
      </c>
      <c r="Y63" s="39">
        <f t="shared" si="7"/>
        <v>0.23949888785114881</v>
      </c>
    </row>
    <row r="64" spans="2:25">
      <c r="B64" s="35">
        <v>56</v>
      </c>
      <c r="C64" s="49">
        <f t="shared" si="0"/>
        <v>223994.37502859015</v>
      </c>
      <c r="D64" s="49"/>
      <c r="E64" s="35"/>
      <c r="F64" s="8">
        <v>43814</v>
      </c>
      <c r="G64" s="48" t="s">
        <v>4</v>
      </c>
      <c r="H64" s="50">
        <v>147.72999999999999</v>
      </c>
      <c r="I64" s="50"/>
      <c r="J64" s="48">
        <v>54</v>
      </c>
      <c r="K64" s="51">
        <f t="shared" si="4"/>
        <v>6719.8312508577046</v>
      </c>
      <c r="L64" s="52"/>
      <c r="M64" s="6">
        <f>IF(J64="","",(K64/J64)/LOOKUP(RIGHT($D$2,3),定数!$A$6:$A$13,定数!$B$6:$B$13))</f>
        <v>1.2444131946032786</v>
      </c>
      <c r="N64" s="35"/>
      <c r="O64" s="8">
        <v>43814</v>
      </c>
      <c r="P64" s="50">
        <v>147.19</v>
      </c>
      <c r="Q64" s="50"/>
      <c r="R64" s="53">
        <f>IF(P64="","",T64*M64*LOOKUP(RIGHT($D$2,3),定数!$A$6:$A$13,定数!$B$6:$B$13))</f>
        <v>-6719.8312508576055</v>
      </c>
      <c r="S64" s="53"/>
      <c r="T64" s="54">
        <f t="shared" si="5"/>
        <v>-53.999999999999204</v>
      </c>
      <c r="U64" s="54"/>
      <c r="V64" t="str">
        <f t="shared" si="8"/>
        <v/>
      </c>
      <c r="W64">
        <f t="shared" si="2"/>
        <v>6</v>
      </c>
      <c r="X64" s="38">
        <f t="shared" si="6"/>
        <v>300907.39319768432</v>
      </c>
      <c r="Y64" s="39">
        <f t="shared" si="7"/>
        <v>0.2556036172848879</v>
      </c>
    </row>
    <row r="65" spans="2:25">
      <c r="B65" s="35">
        <v>57</v>
      </c>
      <c r="C65" s="49">
        <f t="shared" si="0"/>
        <v>217274.54377773253</v>
      </c>
      <c r="D65" s="49"/>
      <c r="E65" s="35"/>
      <c r="F65" s="8">
        <v>43822</v>
      </c>
      <c r="G65" s="48" t="s">
        <v>3</v>
      </c>
      <c r="H65" s="50">
        <v>144.16999999999999</v>
      </c>
      <c r="I65" s="50"/>
      <c r="J65" s="48">
        <v>23</v>
      </c>
      <c r="K65" s="51">
        <f t="shared" si="4"/>
        <v>6518.2363133319759</v>
      </c>
      <c r="L65" s="52"/>
      <c r="M65" s="6">
        <f>IF(J65="","",(K65/J65)/LOOKUP(RIGHT($D$2,3),定数!$A$6:$A$13,定数!$B$6:$B$13))</f>
        <v>2.8340157884052068</v>
      </c>
      <c r="N65" s="35"/>
      <c r="O65" s="8">
        <v>43822</v>
      </c>
      <c r="P65" s="50">
        <v>143.77000000000001</v>
      </c>
      <c r="Q65" s="50"/>
      <c r="R65" s="53">
        <f>IF(P65="","",T65*M65*LOOKUP(RIGHT($D$2,3),定数!$A$6:$A$13,定数!$B$6:$B$13))</f>
        <v>11336.063153620184</v>
      </c>
      <c r="S65" s="53"/>
      <c r="T65" s="54">
        <f t="shared" si="5"/>
        <v>39.999999999997726</v>
      </c>
      <c r="U65" s="54"/>
      <c r="V65" t="str">
        <f t="shared" si="8"/>
        <v/>
      </c>
      <c r="W65">
        <f t="shared" si="2"/>
        <v>0</v>
      </c>
      <c r="X65" s="38">
        <f t="shared" si="6"/>
        <v>300907.39319768432</v>
      </c>
      <c r="Y65" s="39">
        <f t="shared" si="7"/>
        <v>0.27793550876634099</v>
      </c>
    </row>
    <row r="66" spans="2:25">
      <c r="B66" s="35">
        <v>58</v>
      </c>
      <c r="C66" s="49">
        <f t="shared" si="0"/>
        <v>228610.6069313527</v>
      </c>
      <c r="D66" s="49"/>
      <c r="E66" s="35"/>
      <c r="F66" s="8"/>
      <c r="G66" s="35"/>
      <c r="H66" s="50"/>
      <c r="I66" s="50"/>
      <c r="J66" s="35"/>
      <c r="K66" s="51" t="str">
        <f t="shared" si="4"/>
        <v/>
      </c>
      <c r="L66" s="52"/>
      <c r="M66" s="6" t="str">
        <f>IF(J66="","",(K66/J66)/LOOKUP(RIGHT($D$2,3),定数!$A$6:$A$13,定数!$B$6:$B$13))</f>
        <v/>
      </c>
      <c r="N66" s="35"/>
      <c r="O66" s="8"/>
      <c r="P66" s="50"/>
      <c r="Q66" s="50"/>
      <c r="R66" s="53" t="str">
        <f>IF(P66="","",T66*M66*LOOKUP(RIGHT($D$2,3),定数!$A$6:$A$13,定数!$B$6:$B$13))</f>
        <v/>
      </c>
      <c r="S66" s="53"/>
      <c r="T66" s="54" t="str">
        <f t="shared" si="5"/>
        <v/>
      </c>
      <c r="U66" s="54"/>
      <c r="V66" t="str">
        <f t="shared" si="8"/>
        <v/>
      </c>
      <c r="W66" t="str">
        <f t="shared" si="2"/>
        <v/>
      </c>
      <c r="X66" s="38">
        <f t="shared" si="6"/>
        <v>300907.39319768432</v>
      </c>
      <c r="Y66" s="39">
        <f t="shared" si="7"/>
        <v>0.24026257878893487</v>
      </c>
    </row>
    <row r="67" spans="2:25">
      <c r="B67" s="35">
        <v>59</v>
      </c>
      <c r="C67" s="49" t="str">
        <f t="shared" si="0"/>
        <v/>
      </c>
      <c r="D67" s="49"/>
      <c r="E67" s="35"/>
      <c r="F67" s="8"/>
      <c r="G67" s="35"/>
      <c r="H67" s="50"/>
      <c r="I67" s="50"/>
      <c r="J67" s="35"/>
      <c r="K67" s="51" t="str">
        <f t="shared" si="4"/>
        <v/>
      </c>
      <c r="L67" s="52"/>
      <c r="M67" s="6" t="str">
        <f>IF(J67="","",(K67/J67)/LOOKUP(RIGHT($D$2,3),定数!$A$6:$A$13,定数!$B$6:$B$13))</f>
        <v/>
      </c>
      <c r="N67" s="35"/>
      <c r="O67" s="8"/>
      <c r="P67" s="50"/>
      <c r="Q67" s="50"/>
      <c r="R67" s="53" t="str">
        <f>IF(P67="","",T67*M67*LOOKUP(RIGHT($D$2,3),定数!$A$6:$A$13,定数!$B$6:$B$13))</f>
        <v/>
      </c>
      <c r="S67" s="53"/>
      <c r="T67" s="54" t="str">
        <f t="shared" si="5"/>
        <v/>
      </c>
      <c r="U67" s="54"/>
      <c r="V67" t="str">
        <f t="shared" si="8"/>
        <v/>
      </c>
      <c r="W67" t="str">
        <f t="shared" si="2"/>
        <v/>
      </c>
      <c r="X67" s="38" t="str">
        <f t="shared" si="6"/>
        <v/>
      </c>
      <c r="Y67" s="39" t="str">
        <f t="shared" si="7"/>
        <v/>
      </c>
    </row>
    <row r="68" spans="2:25">
      <c r="B68" s="35">
        <v>60</v>
      </c>
      <c r="C68" s="49" t="str">
        <f t="shared" si="0"/>
        <v/>
      </c>
      <c r="D68" s="49"/>
      <c r="E68" s="35"/>
      <c r="F68" s="8"/>
      <c r="G68" s="35"/>
      <c r="H68" s="50"/>
      <c r="I68" s="50"/>
      <c r="J68" s="35"/>
      <c r="K68" s="51" t="str">
        <f t="shared" si="4"/>
        <v/>
      </c>
      <c r="L68" s="52"/>
      <c r="M68" s="6" t="str">
        <f>IF(J68="","",(K68/J68)/LOOKUP(RIGHT($D$2,3),定数!$A$6:$A$13,定数!$B$6:$B$13))</f>
        <v/>
      </c>
      <c r="N68" s="35"/>
      <c r="O68" s="8"/>
      <c r="P68" s="50"/>
      <c r="Q68" s="50"/>
      <c r="R68" s="53" t="str">
        <f>IF(P68="","",T68*M68*LOOKUP(RIGHT($D$2,3),定数!$A$6:$A$13,定数!$B$6:$B$13))</f>
        <v/>
      </c>
      <c r="S68" s="53"/>
      <c r="T68" s="54" t="str">
        <f t="shared" si="5"/>
        <v/>
      </c>
      <c r="U68" s="54"/>
      <c r="V68" t="str">
        <f t="shared" si="8"/>
        <v/>
      </c>
      <c r="W68" t="str">
        <f t="shared" si="2"/>
        <v/>
      </c>
      <c r="X68" s="38" t="str">
        <f t="shared" si="6"/>
        <v/>
      </c>
      <c r="Y68" s="39" t="str">
        <f t="shared" si="7"/>
        <v/>
      </c>
    </row>
    <row r="69" spans="2:25">
      <c r="B69" s="35">
        <v>61</v>
      </c>
      <c r="C69" s="49" t="str">
        <f t="shared" si="0"/>
        <v/>
      </c>
      <c r="D69" s="49"/>
      <c r="E69" s="35"/>
      <c r="F69" s="8"/>
      <c r="G69" s="35"/>
      <c r="H69" s="50"/>
      <c r="I69" s="50"/>
      <c r="J69" s="35"/>
      <c r="K69" s="51" t="str">
        <f t="shared" si="4"/>
        <v/>
      </c>
      <c r="L69" s="52"/>
      <c r="M69" s="6" t="str">
        <f>IF(J69="","",(K69/J69)/LOOKUP(RIGHT($D$2,3),定数!$A$6:$A$13,定数!$B$6:$B$13))</f>
        <v/>
      </c>
      <c r="N69" s="35"/>
      <c r="O69" s="8"/>
      <c r="P69" s="50"/>
      <c r="Q69" s="50"/>
      <c r="R69" s="53" t="str">
        <f>IF(P69="","",T69*M69*LOOKUP(RIGHT($D$2,3),定数!$A$6:$A$13,定数!$B$6:$B$13))</f>
        <v/>
      </c>
      <c r="S69" s="53"/>
      <c r="T69" s="54" t="str">
        <f t="shared" si="5"/>
        <v/>
      </c>
      <c r="U69" s="54"/>
      <c r="V69" t="str">
        <f t="shared" si="8"/>
        <v/>
      </c>
      <c r="W69" t="str">
        <f t="shared" si="2"/>
        <v/>
      </c>
      <c r="X69" s="38" t="str">
        <f t="shared" si="6"/>
        <v/>
      </c>
      <c r="Y69" s="39" t="str">
        <f t="shared" si="7"/>
        <v/>
      </c>
    </row>
    <row r="70" spans="2:25">
      <c r="B70" s="35">
        <v>62</v>
      </c>
      <c r="C70" s="49" t="str">
        <f t="shared" si="0"/>
        <v/>
      </c>
      <c r="D70" s="49"/>
      <c r="E70" s="35"/>
      <c r="F70" s="8"/>
      <c r="G70" s="35"/>
      <c r="H70" s="50"/>
      <c r="I70" s="50"/>
      <c r="J70" s="35"/>
      <c r="K70" s="51" t="str">
        <f t="shared" si="4"/>
        <v/>
      </c>
      <c r="L70" s="52"/>
      <c r="M70" s="6" t="str">
        <f>IF(J70="","",(K70/J70)/LOOKUP(RIGHT($D$2,3),定数!$A$6:$A$13,定数!$B$6:$B$13))</f>
        <v/>
      </c>
      <c r="N70" s="35"/>
      <c r="O70" s="8"/>
      <c r="P70" s="50"/>
      <c r="Q70" s="50"/>
      <c r="R70" s="53" t="str">
        <f>IF(P70="","",T70*M70*LOOKUP(RIGHT($D$2,3),定数!$A$6:$A$13,定数!$B$6:$B$13))</f>
        <v/>
      </c>
      <c r="S70" s="53"/>
      <c r="T70" s="54" t="str">
        <f t="shared" si="5"/>
        <v/>
      </c>
      <c r="U70" s="54"/>
      <c r="V70" t="str">
        <f t="shared" si="8"/>
        <v/>
      </c>
      <c r="W70" t="str">
        <f t="shared" si="2"/>
        <v/>
      </c>
      <c r="X70" s="38" t="str">
        <f t="shared" si="6"/>
        <v/>
      </c>
      <c r="Y70" s="39" t="str">
        <f t="shared" si="7"/>
        <v/>
      </c>
    </row>
    <row r="71" spans="2:25">
      <c r="B71" s="35">
        <v>63</v>
      </c>
      <c r="C71" s="49" t="str">
        <f t="shared" si="0"/>
        <v/>
      </c>
      <c r="D71" s="49"/>
      <c r="E71" s="35"/>
      <c r="F71" s="8"/>
      <c r="G71" s="35"/>
      <c r="H71" s="50"/>
      <c r="I71" s="50"/>
      <c r="J71" s="35"/>
      <c r="K71" s="51" t="str">
        <f t="shared" si="4"/>
        <v/>
      </c>
      <c r="L71" s="52"/>
      <c r="M71" s="6" t="str">
        <f>IF(J71="","",(K71/J71)/LOOKUP(RIGHT($D$2,3),定数!$A$6:$A$13,定数!$B$6:$B$13))</f>
        <v/>
      </c>
      <c r="N71" s="35"/>
      <c r="O71" s="8"/>
      <c r="P71" s="50"/>
      <c r="Q71" s="50"/>
      <c r="R71" s="53" t="str">
        <f>IF(P71="","",T71*M71*LOOKUP(RIGHT($D$2,3),定数!$A$6:$A$13,定数!$B$6:$B$13))</f>
        <v/>
      </c>
      <c r="S71" s="53"/>
      <c r="T71" s="54" t="str">
        <f t="shared" si="5"/>
        <v/>
      </c>
      <c r="U71" s="54"/>
      <c r="V71" t="str">
        <f t="shared" si="8"/>
        <v/>
      </c>
      <c r="W71" t="str">
        <f t="shared" si="2"/>
        <v/>
      </c>
      <c r="X71" s="38" t="str">
        <f t="shared" si="6"/>
        <v/>
      </c>
      <c r="Y71" s="39" t="str">
        <f t="shared" si="7"/>
        <v/>
      </c>
    </row>
    <row r="72" spans="2:25">
      <c r="B72" s="35">
        <v>64</v>
      </c>
      <c r="C72" s="49" t="str">
        <f t="shared" si="0"/>
        <v/>
      </c>
      <c r="D72" s="49"/>
      <c r="E72" s="35"/>
      <c r="F72" s="8"/>
      <c r="G72" s="35"/>
      <c r="H72" s="50"/>
      <c r="I72" s="50"/>
      <c r="J72" s="35"/>
      <c r="K72" s="51" t="str">
        <f t="shared" si="4"/>
        <v/>
      </c>
      <c r="L72" s="52"/>
      <c r="M72" s="6" t="str">
        <f>IF(J72="","",(K72/J72)/LOOKUP(RIGHT($D$2,3),定数!$A$6:$A$13,定数!$B$6:$B$13))</f>
        <v/>
      </c>
      <c r="N72" s="35"/>
      <c r="O72" s="8"/>
      <c r="P72" s="50"/>
      <c r="Q72" s="50"/>
      <c r="R72" s="53" t="str">
        <f>IF(P72="","",T72*M72*LOOKUP(RIGHT($D$2,3),定数!$A$6:$A$13,定数!$B$6:$B$13))</f>
        <v/>
      </c>
      <c r="S72" s="53"/>
      <c r="T72" s="54" t="str">
        <f t="shared" si="5"/>
        <v/>
      </c>
      <c r="U72" s="54"/>
      <c r="V72" t="str">
        <f t="shared" si="8"/>
        <v/>
      </c>
      <c r="W72" t="str">
        <f t="shared" si="2"/>
        <v/>
      </c>
      <c r="X72" s="38" t="str">
        <f t="shared" si="6"/>
        <v/>
      </c>
      <c r="Y72" s="39" t="str">
        <f t="shared" si="7"/>
        <v/>
      </c>
    </row>
    <row r="73" spans="2:25">
      <c r="B73" s="35">
        <v>65</v>
      </c>
      <c r="C73" s="49" t="str">
        <f t="shared" si="0"/>
        <v/>
      </c>
      <c r="D73" s="49"/>
      <c r="E73" s="35"/>
      <c r="F73" s="8"/>
      <c r="G73" s="35"/>
      <c r="H73" s="50"/>
      <c r="I73" s="50"/>
      <c r="J73" s="35"/>
      <c r="K73" s="51" t="str">
        <f t="shared" si="4"/>
        <v/>
      </c>
      <c r="L73" s="52"/>
      <c r="M73" s="6" t="str">
        <f>IF(J73="","",(K73/J73)/LOOKUP(RIGHT($D$2,3),定数!$A$6:$A$13,定数!$B$6:$B$13))</f>
        <v/>
      </c>
      <c r="N73" s="35"/>
      <c r="O73" s="8"/>
      <c r="P73" s="50"/>
      <c r="Q73" s="50"/>
      <c r="R73" s="53" t="str">
        <f>IF(P73="","",T73*M73*LOOKUP(RIGHT($D$2,3),定数!$A$6:$A$13,定数!$B$6:$B$13))</f>
        <v/>
      </c>
      <c r="S73" s="53"/>
      <c r="T73" s="54" t="str">
        <f t="shared" si="5"/>
        <v/>
      </c>
      <c r="U73" s="54"/>
      <c r="V73" t="str">
        <f t="shared" si="8"/>
        <v/>
      </c>
      <c r="W73" t="str">
        <f t="shared" si="2"/>
        <v/>
      </c>
      <c r="X73" s="38" t="str">
        <f t="shared" si="6"/>
        <v/>
      </c>
      <c r="Y73" s="39" t="str">
        <f t="shared" si="7"/>
        <v/>
      </c>
    </row>
    <row r="74" spans="2:25">
      <c r="B74" s="35">
        <v>66</v>
      </c>
      <c r="C74" s="49" t="str">
        <f t="shared" ref="C74:C108" si="9">IF(R73="","",C73+R73)</f>
        <v/>
      </c>
      <c r="D74" s="49"/>
      <c r="E74" s="35"/>
      <c r="F74" s="8"/>
      <c r="G74" s="35"/>
      <c r="H74" s="50"/>
      <c r="I74" s="50"/>
      <c r="J74" s="35"/>
      <c r="K74" s="51" t="str">
        <f t="shared" si="4"/>
        <v/>
      </c>
      <c r="L74" s="52"/>
      <c r="M74" s="6" t="str">
        <f>IF(J74="","",(K74/J74)/LOOKUP(RIGHT($D$2,3),定数!$A$6:$A$13,定数!$B$6:$B$13))</f>
        <v/>
      </c>
      <c r="N74" s="35"/>
      <c r="O74" s="8"/>
      <c r="P74" s="50"/>
      <c r="Q74" s="50"/>
      <c r="R74" s="53" t="str">
        <f>IF(P74="","",T74*M74*LOOKUP(RIGHT($D$2,3),定数!$A$6:$A$13,定数!$B$6:$B$13))</f>
        <v/>
      </c>
      <c r="S74" s="53"/>
      <c r="T74" s="54" t="str">
        <f t="shared" si="5"/>
        <v/>
      </c>
      <c r="U74" s="54"/>
      <c r="V74" t="str">
        <f t="shared" si="8"/>
        <v/>
      </c>
      <c r="W74" t="str">
        <f t="shared" si="8"/>
        <v/>
      </c>
      <c r="X74" s="38" t="str">
        <f t="shared" si="6"/>
        <v/>
      </c>
      <c r="Y74" s="39" t="str">
        <f t="shared" si="7"/>
        <v/>
      </c>
    </row>
    <row r="75" spans="2:25">
      <c r="B75" s="35">
        <v>67</v>
      </c>
      <c r="C75" s="49" t="str">
        <f t="shared" si="9"/>
        <v/>
      </c>
      <c r="D75" s="49"/>
      <c r="E75" s="35"/>
      <c r="F75" s="8"/>
      <c r="G75" s="35"/>
      <c r="H75" s="50"/>
      <c r="I75" s="50"/>
      <c r="J75" s="35"/>
      <c r="K75" s="51" t="str">
        <f t="shared" ref="K75:K108" si="10">IF(J75="","",C75*0.03)</f>
        <v/>
      </c>
      <c r="L75" s="52"/>
      <c r="M75" s="6" t="str">
        <f>IF(J75="","",(K75/J75)/LOOKUP(RIGHT($D$2,3),定数!$A$6:$A$13,定数!$B$6:$B$13))</f>
        <v/>
      </c>
      <c r="N75" s="35"/>
      <c r="O75" s="8"/>
      <c r="P75" s="50"/>
      <c r="Q75" s="50"/>
      <c r="R75" s="53" t="str">
        <f>IF(P75="","",T75*M75*LOOKUP(RIGHT($D$2,3),定数!$A$6:$A$13,定数!$B$6:$B$13))</f>
        <v/>
      </c>
      <c r="S75" s="53"/>
      <c r="T75" s="54" t="str">
        <f t="shared" si="5"/>
        <v/>
      </c>
      <c r="U75" s="54"/>
      <c r="V75" t="str">
        <f t="shared" ref="V75:W90" si="11">IF(S75&lt;&gt;"",IF(S75&lt;0,1+V74,0),"")</f>
        <v/>
      </c>
      <c r="W75" t="str">
        <f t="shared" si="11"/>
        <v/>
      </c>
      <c r="X75" s="38" t="str">
        <f t="shared" si="6"/>
        <v/>
      </c>
      <c r="Y75" s="39" t="str">
        <f t="shared" si="7"/>
        <v/>
      </c>
    </row>
    <row r="76" spans="2:25">
      <c r="B76" s="35">
        <v>68</v>
      </c>
      <c r="C76" s="49" t="str">
        <f t="shared" si="9"/>
        <v/>
      </c>
      <c r="D76" s="49"/>
      <c r="E76" s="35"/>
      <c r="F76" s="8"/>
      <c r="G76" s="35"/>
      <c r="H76" s="50"/>
      <c r="I76" s="50"/>
      <c r="J76" s="35"/>
      <c r="K76" s="51" t="str">
        <f t="shared" si="10"/>
        <v/>
      </c>
      <c r="L76" s="52"/>
      <c r="M76" s="6" t="str">
        <f>IF(J76="","",(K76/J76)/LOOKUP(RIGHT($D$2,3),定数!$A$6:$A$13,定数!$B$6:$B$13))</f>
        <v/>
      </c>
      <c r="N76" s="35"/>
      <c r="O76" s="8"/>
      <c r="P76" s="50"/>
      <c r="Q76" s="50"/>
      <c r="R76" s="53" t="str">
        <f>IF(P76="","",T76*M76*LOOKUP(RIGHT($D$2,3),定数!$A$6:$A$13,定数!$B$6:$B$13))</f>
        <v/>
      </c>
      <c r="S76" s="53"/>
      <c r="T76" s="54" t="str">
        <f t="shared" ref="T76:T108" si="12">IF(P76="","",IF(G76="買",(P76-H76),(H76-P76))*IF(RIGHT($D$2,3)="JPY",100,10000))</f>
        <v/>
      </c>
      <c r="U76" s="54"/>
      <c r="V76" t="str">
        <f t="shared" si="11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>
      <c r="B77" s="35">
        <v>69</v>
      </c>
      <c r="C77" s="49" t="str">
        <f t="shared" si="9"/>
        <v/>
      </c>
      <c r="D77" s="49"/>
      <c r="E77" s="35"/>
      <c r="F77" s="8"/>
      <c r="G77" s="35"/>
      <c r="H77" s="50"/>
      <c r="I77" s="50"/>
      <c r="J77" s="35"/>
      <c r="K77" s="51" t="str">
        <f t="shared" si="10"/>
        <v/>
      </c>
      <c r="L77" s="52"/>
      <c r="M77" s="6" t="str">
        <f>IF(J77="","",(K77/J77)/LOOKUP(RIGHT($D$2,3),定数!$A$6:$A$13,定数!$B$6:$B$13))</f>
        <v/>
      </c>
      <c r="N77" s="35"/>
      <c r="O77" s="8"/>
      <c r="P77" s="50"/>
      <c r="Q77" s="50"/>
      <c r="R77" s="53" t="str">
        <f>IF(P77="","",T77*M77*LOOKUP(RIGHT($D$2,3),定数!$A$6:$A$13,定数!$B$6:$B$13))</f>
        <v/>
      </c>
      <c r="S77" s="53"/>
      <c r="T77" s="54" t="str">
        <f t="shared" si="12"/>
        <v/>
      </c>
      <c r="U77" s="54"/>
      <c r="V77" t="str">
        <f t="shared" si="11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>
      <c r="B78" s="35">
        <v>70</v>
      </c>
      <c r="C78" s="49" t="str">
        <f t="shared" si="9"/>
        <v/>
      </c>
      <c r="D78" s="49"/>
      <c r="E78" s="35"/>
      <c r="F78" s="8"/>
      <c r="G78" s="35"/>
      <c r="H78" s="50"/>
      <c r="I78" s="50"/>
      <c r="J78" s="35"/>
      <c r="K78" s="51" t="str">
        <f t="shared" si="10"/>
        <v/>
      </c>
      <c r="L78" s="52"/>
      <c r="M78" s="6" t="str">
        <f>IF(J78="","",(K78/J78)/LOOKUP(RIGHT($D$2,3),定数!$A$6:$A$13,定数!$B$6:$B$13))</f>
        <v/>
      </c>
      <c r="N78" s="35"/>
      <c r="O78" s="8"/>
      <c r="P78" s="50"/>
      <c r="Q78" s="50"/>
      <c r="R78" s="53" t="str">
        <f>IF(P78="","",T78*M78*LOOKUP(RIGHT($D$2,3),定数!$A$6:$A$13,定数!$B$6:$B$13))</f>
        <v/>
      </c>
      <c r="S78" s="53"/>
      <c r="T78" s="54" t="str">
        <f t="shared" si="12"/>
        <v/>
      </c>
      <c r="U78" s="54"/>
      <c r="V78" t="str">
        <f t="shared" si="11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>
      <c r="B79" s="35">
        <v>71</v>
      </c>
      <c r="C79" s="49" t="str">
        <f t="shared" si="9"/>
        <v/>
      </c>
      <c r="D79" s="49"/>
      <c r="E79" s="35"/>
      <c r="F79" s="8"/>
      <c r="G79" s="35"/>
      <c r="H79" s="50"/>
      <c r="I79" s="50"/>
      <c r="J79" s="35"/>
      <c r="K79" s="51" t="str">
        <f t="shared" si="10"/>
        <v/>
      </c>
      <c r="L79" s="52"/>
      <c r="M79" s="6" t="str">
        <f>IF(J79="","",(K79/J79)/LOOKUP(RIGHT($D$2,3),定数!$A$6:$A$13,定数!$B$6:$B$13))</f>
        <v/>
      </c>
      <c r="N79" s="35"/>
      <c r="O79" s="8"/>
      <c r="P79" s="50"/>
      <c r="Q79" s="50"/>
      <c r="R79" s="53" t="str">
        <f>IF(P79="","",T79*M79*LOOKUP(RIGHT($D$2,3),定数!$A$6:$A$13,定数!$B$6:$B$13))</f>
        <v/>
      </c>
      <c r="S79" s="53"/>
      <c r="T79" s="54" t="str">
        <f t="shared" si="12"/>
        <v/>
      </c>
      <c r="U79" s="54"/>
      <c r="V79" t="str">
        <f t="shared" si="11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>
      <c r="B80" s="35">
        <v>72</v>
      </c>
      <c r="C80" s="49" t="str">
        <f t="shared" si="9"/>
        <v/>
      </c>
      <c r="D80" s="49"/>
      <c r="E80" s="35"/>
      <c r="F80" s="8"/>
      <c r="G80" s="35"/>
      <c r="H80" s="50"/>
      <c r="I80" s="50"/>
      <c r="J80" s="35"/>
      <c r="K80" s="51" t="str">
        <f t="shared" si="10"/>
        <v/>
      </c>
      <c r="L80" s="52"/>
      <c r="M80" s="6" t="str">
        <f>IF(J80="","",(K80/J80)/LOOKUP(RIGHT($D$2,3),定数!$A$6:$A$13,定数!$B$6:$B$13))</f>
        <v/>
      </c>
      <c r="N80" s="35"/>
      <c r="O80" s="8"/>
      <c r="P80" s="50"/>
      <c r="Q80" s="50"/>
      <c r="R80" s="53" t="str">
        <f>IF(P80="","",T80*M80*LOOKUP(RIGHT($D$2,3),定数!$A$6:$A$13,定数!$B$6:$B$13))</f>
        <v/>
      </c>
      <c r="S80" s="53"/>
      <c r="T80" s="54" t="str">
        <f t="shared" si="12"/>
        <v/>
      </c>
      <c r="U80" s="54"/>
      <c r="V80" t="str">
        <f t="shared" si="11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>
      <c r="B81" s="35">
        <v>73</v>
      </c>
      <c r="C81" s="49" t="str">
        <f t="shared" si="9"/>
        <v/>
      </c>
      <c r="D81" s="49"/>
      <c r="E81" s="35"/>
      <c r="F81" s="8"/>
      <c r="G81" s="35"/>
      <c r="H81" s="50"/>
      <c r="I81" s="50"/>
      <c r="J81" s="35"/>
      <c r="K81" s="51" t="str">
        <f t="shared" si="10"/>
        <v/>
      </c>
      <c r="L81" s="52"/>
      <c r="M81" s="6" t="str">
        <f>IF(J81="","",(K81/J81)/LOOKUP(RIGHT($D$2,3),定数!$A$6:$A$13,定数!$B$6:$B$13))</f>
        <v/>
      </c>
      <c r="N81" s="35"/>
      <c r="O81" s="8"/>
      <c r="P81" s="50"/>
      <c r="Q81" s="50"/>
      <c r="R81" s="53" t="str">
        <f>IF(P81="","",T81*M81*LOOKUP(RIGHT($D$2,3),定数!$A$6:$A$13,定数!$B$6:$B$13))</f>
        <v/>
      </c>
      <c r="S81" s="53"/>
      <c r="T81" s="54" t="str">
        <f t="shared" si="12"/>
        <v/>
      </c>
      <c r="U81" s="54"/>
      <c r="V81" t="str">
        <f t="shared" si="11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>
      <c r="B82" s="35">
        <v>74</v>
      </c>
      <c r="C82" s="49" t="str">
        <f t="shared" si="9"/>
        <v/>
      </c>
      <c r="D82" s="49"/>
      <c r="E82" s="35"/>
      <c r="F82" s="8"/>
      <c r="G82" s="35"/>
      <c r="H82" s="50"/>
      <c r="I82" s="50"/>
      <c r="J82" s="35"/>
      <c r="K82" s="51" t="str">
        <f t="shared" si="10"/>
        <v/>
      </c>
      <c r="L82" s="52"/>
      <c r="M82" s="6" t="str">
        <f>IF(J82="","",(K82/J82)/LOOKUP(RIGHT($D$2,3),定数!$A$6:$A$13,定数!$B$6:$B$13))</f>
        <v/>
      </c>
      <c r="N82" s="35"/>
      <c r="O82" s="8"/>
      <c r="P82" s="50"/>
      <c r="Q82" s="50"/>
      <c r="R82" s="53" t="str">
        <f>IF(P82="","",T82*M82*LOOKUP(RIGHT($D$2,3),定数!$A$6:$A$13,定数!$B$6:$B$13))</f>
        <v/>
      </c>
      <c r="S82" s="53"/>
      <c r="T82" s="54" t="str">
        <f t="shared" si="12"/>
        <v/>
      </c>
      <c r="U82" s="54"/>
      <c r="V82" t="str">
        <f t="shared" si="11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>
      <c r="B83" s="35">
        <v>75</v>
      </c>
      <c r="C83" s="49" t="str">
        <f t="shared" si="9"/>
        <v/>
      </c>
      <c r="D83" s="49"/>
      <c r="E83" s="35"/>
      <c r="F83" s="8"/>
      <c r="G83" s="35"/>
      <c r="H83" s="50"/>
      <c r="I83" s="50"/>
      <c r="J83" s="35"/>
      <c r="K83" s="51" t="str">
        <f t="shared" si="10"/>
        <v/>
      </c>
      <c r="L83" s="52"/>
      <c r="M83" s="6" t="str">
        <f>IF(J83="","",(K83/J83)/LOOKUP(RIGHT($D$2,3),定数!$A$6:$A$13,定数!$B$6:$B$13))</f>
        <v/>
      </c>
      <c r="N83" s="35"/>
      <c r="O83" s="8"/>
      <c r="P83" s="50"/>
      <c r="Q83" s="50"/>
      <c r="R83" s="53" t="str">
        <f>IF(P83="","",T83*M83*LOOKUP(RIGHT($D$2,3),定数!$A$6:$A$13,定数!$B$6:$B$13))</f>
        <v/>
      </c>
      <c r="S83" s="53"/>
      <c r="T83" s="54" t="str">
        <f t="shared" si="12"/>
        <v/>
      </c>
      <c r="U83" s="54"/>
      <c r="V83" t="str">
        <f t="shared" si="11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>
      <c r="B84" s="35">
        <v>76</v>
      </c>
      <c r="C84" s="49" t="str">
        <f t="shared" si="9"/>
        <v/>
      </c>
      <c r="D84" s="49"/>
      <c r="E84" s="35"/>
      <c r="F84" s="8"/>
      <c r="G84" s="35"/>
      <c r="H84" s="50"/>
      <c r="I84" s="50"/>
      <c r="J84" s="35"/>
      <c r="K84" s="51" t="str">
        <f t="shared" si="10"/>
        <v/>
      </c>
      <c r="L84" s="52"/>
      <c r="M84" s="6" t="str">
        <f>IF(J84="","",(K84/J84)/LOOKUP(RIGHT($D$2,3),定数!$A$6:$A$13,定数!$B$6:$B$13))</f>
        <v/>
      </c>
      <c r="N84" s="35"/>
      <c r="O84" s="8"/>
      <c r="P84" s="50"/>
      <c r="Q84" s="50"/>
      <c r="R84" s="53" t="str">
        <f>IF(P84="","",T84*M84*LOOKUP(RIGHT($D$2,3),定数!$A$6:$A$13,定数!$B$6:$B$13))</f>
        <v/>
      </c>
      <c r="S84" s="53"/>
      <c r="T84" s="54" t="str">
        <f t="shared" si="12"/>
        <v/>
      </c>
      <c r="U84" s="54"/>
      <c r="V84" t="str">
        <f t="shared" si="11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>
      <c r="B85" s="35">
        <v>77</v>
      </c>
      <c r="C85" s="49" t="str">
        <f t="shared" si="9"/>
        <v/>
      </c>
      <c r="D85" s="49"/>
      <c r="E85" s="35"/>
      <c r="F85" s="8"/>
      <c r="G85" s="35"/>
      <c r="H85" s="50"/>
      <c r="I85" s="50"/>
      <c r="J85" s="35"/>
      <c r="K85" s="51" t="str">
        <f t="shared" si="10"/>
        <v/>
      </c>
      <c r="L85" s="52"/>
      <c r="M85" s="6" t="str">
        <f>IF(J85="","",(K85/J85)/LOOKUP(RIGHT($D$2,3),定数!$A$6:$A$13,定数!$B$6:$B$13))</f>
        <v/>
      </c>
      <c r="N85" s="35"/>
      <c r="O85" s="8"/>
      <c r="P85" s="50"/>
      <c r="Q85" s="50"/>
      <c r="R85" s="53" t="str">
        <f>IF(P85="","",T85*M85*LOOKUP(RIGHT($D$2,3),定数!$A$6:$A$13,定数!$B$6:$B$13))</f>
        <v/>
      </c>
      <c r="S85" s="53"/>
      <c r="T85" s="54" t="str">
        <f t="shared" si="12"/>
        <v/>
      </c>
      <c r="U85" s="54"/>
      <c r="V85" t="str">
        <f t="shared" si="11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>
      <c r="B86" s="35">
        <v>78</v>
      </c>
      <c r="C86" s="49" t="str">
        <f t="shared" si="9"/>
        <v/>
      </c>
      <c r="D86" s="49"/>
      <c r="E86" s="35"/>
      <c r="F86" s="8"/>
      <c r="G86" s="35"/>
      <c r="H86" s="50"/>
      <c r="I86" s="50"/>
      <c r="J86" s="35"/>
      <c r="K86" s="51" t="str">
        <f t="shared" si="10"/>
        <v/>
      </c>
      <c r="L86" s="52"/>
      <c r="M86" s="6" t="str">
        <f>IF(J86="","",(K86/J86)/LOOKUP(RIGHT($D$2,3),定数!$A$6:$A$13,定数!$B$6:$B$13))</f>
        <v/>
      </c>
      <c r="N86" s="35"/>
      <c r="O86" s="8"/>
      <c r="P86" s="50"/>
      <c r="Q86" s="50"/>
      <c r="R86" s="53" t="str">
        <f>IF(P86="","",T86*M86*LOOKUP(RIGHT($D$2,3),定数!$A$6:$A$13,定数!$B$6:$B$13))</f>
        <v/>
      </c>
      <c r="S86" s="53"/>
      <c r="T86" s="54" t="str">
        <f t="shared" si="12"/>
        <v/>
      </c>
      <c r="U86" s="54"/>
      <c r="V86" t="str">
        <f t="shared" si="11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>
      <c r="B87" s="35">
        <v>79</v>
      </c>
      <c r="C87" s="49" t="str">
        <f t="shared" si="9"/>
        <v/>
      </c>
      <c r="D87" s="49"/>
      <c r="E87" s="35"/>
      <c r="F87" s="8"/>
      <c r="G87" s="35"/>
      <c r="H87" s="50"/>
      <c r="I87" s="50"/>
      <c r="J87" s="35"/>
      <c r="K87" s="51" t="str">
        <f t="shared" si="10"/>
        <v/>
      </c>
      <c r="L87" s="52"/>
      <c r="M87" s="6" t="str">
        <f>IF(J87="","",(K87/J87)/LOOKUP(RIGHT($D$2,3),定数!$A$6:$A$13,定数!$B$6:$B$13))</f>
        <v/>
      </c>
      <c r="N87" s="35"/>
      <c r="O87" s="8"/>
      <c r="P87" s="50"/>
      <c r="Q87" s="50"/>
      <c r="R87" s="53" t="str">
        <f>IF(P87="","",T87*M87*LOOKUP(RIGHT($D$2,3),定数!$A$6:$A$13,定数!$B$6:$B$13))</f>
        <v/>
      </c>
      <c r="S87" s="53"/>
      <c r="T87" s="54" t="str">
        <f t="shared" si="12"/>
        <v/>
      </c>
      <c r="U87" s="54"/>
      <c r="V87" t="str">
        <f t="shared" si="11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>
      <c r="B88" s="35">
        <v>80</v>
      </c>
      <c r="C88" s="49" t="str">
        <f t="shared" si="9"/>
        <v/>
      </c>
      <c r="D88" s="49"/>
      <c r="E88" s="35"/>
      <c r="F88" s="8"/>
      <c r="G88" s="35"/>
      <c r="H88" s="50"/>
      <c r="I88" s="50"/>
      <c r="J88" s="35"/>
      <c r="K88" s="51" t="str">
        <f t="shared" si="10"/>
        <v/>
      </c>
      <c r="L88" s="52"/>
      <c r="M88" s="6" t="str">
        <f>IF(J88="","",(K88/J88)/LOOKUP(RIGHT($D$2,3),定数!$A$6:$A$13,定数!$B$6:$B$13))</f>
        <v/>
      </c>
      <c r="N88" s="35"/>
      <c r="O88" s="8"/>
      <c r="P88" s="50"/>
      <c r="Q88" s="50"/>
      <c r="R88" s="53" t="str">
        <f>IF(P88="","",T88*M88*LOOKUP(RIGHT($D$2,3),定数!$A$6:$A$13,定数!$B$6:$B$13))</f>
        <v/>
      </c>
      <c r="S88" s="53"/>
      <c r="T88" s="54" t="str">
        <f t="shared" si="12"/>
        <v/>
      </c>
      <c r="U88" s="54"/>
      <c r="V88" t="str">
        <f t="shared" si="11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>
      <c r="B89" s="35">
        <v>81</v>
      </c>
      <c r="C89" s="49" t="str">
        <f t="shared" si="9"/>
        <v/>
      </c>
      <c r="D89" s="49"/>
      <c r="E89" s="35"/>
      <c r="F89" s="8"/>
      <c r="G89" s="35"/>
      <c r="H89" s="50"/>
      <c r="I89" s="50"/>
      <c r="J89" s="35"/>
      <c r="K89" s="51" t="str">
        <f t="shared" si="10"/>
        <v/>
      </c>
      <c r="L89" s="52"/>
      <c r="M89" s="6" t="str">
        <f>IF(J89="","",(K89/J89)/LOOKUP(RIGHT($D$2,3),定数!$A$6:$A$13,定数!$B$6:$B$13))</f>
        <v/>
      </c>
      <c r="N89" s="35"/>
      <c r="O89" s="8"/>
      <c r="P89" s="50"/>
      <c r="Q89" s="50"/>
      <c r="R89" s="53" t="str">
        <f>IF(P89="","",T89*M89*LOOKUP(RIGHT($D$2,3),定数!$A$6:$A$13,定数!$B$6:$B$13))</f>
        <v/>
      </c>
      <c r="S89" s="53"/>
      <c r="T89" s="54" t="str">
        <f t="shared" si="12"/>
        <v/>
      </c>
      <c r="U89" s="54"/>
      <c r="V89" t="str">
        <f t="shared" si="11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>
      <c r="B90" s="35">
        <v>82</v>
      </c>
      <c r="C90" s="49" t="str">
        <f t="shared" si="9"/>
        <v/>
      </c>
      <c r="D90" s="49"/>
      <c r="E90" s="35"/>
      <c r="F90" s="8"/>
      <c r="G90" s="35"/>
      <c r="H90" s="50"/>
      <c r="I90" s="50"/>
      <c r="J90" s="35"/>
      <c r="K90" s="51" t="str">
        <f t="shared" si="10"/>
        <v/>
      </c>
      <c r="L90" s="52"/>
      <c r="M90" s="6" t="str">
        <f>IF(J90="","",(K90/J90)/LOOKUP(RIGHT($D$2,3),定数!$A$6:$A$13,定数!$B$6:$B$13))</f>
        <v/>
      </c>
      <c r="N90" s="35"/>
      <c r="O90" s="8"/>
      <c r="P90" s="50"/>
      <c r="Q90" s="50"/>
      <c r="R90" s="53" t="str">
        <f>IF(P90="","",T90*M90*LOOKUP(RIGHT($D$2,3),定数!$A$6:$A$13,定数!$B$6:$B$13))</f>
        <v/>
      </c>
      <c r="S90" s="53"/>
      <c r="T90" s="54" t="str">
        <f t="shared" si="12"/>
        <v/>
      </c>
      <c r="U90" s="54"/>
      <c r="V90" t="str">
        <f t="shared" si="11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>
      <c r="B91" s="35">
        <v>83</v>
      </c>
      <c r="C91" s="49" t="str">
        <f t="shared" si="9"/>
        <v/>
      </c>
      <c r="D91" s="49"/>
      <c r="E91" s="35"/>
      <c r="F91" s="8"/>
      <c r="G91" s="35"/>
      <c r="H91" s="50"/>
      <c r="I91" s="50"/>
      <c r="J91" s="35"/>
      <c r="K91" s="51" t="str">
        <f t="shared" si="10"/>
        <v/>
      </c>
      <c r="L91" s="52"/>
      <c r="M91" s="6" t="str">
        <f>IF(J91="","",(K91/J91)/LOOKUP(RIGHT($D$2,3),定数!$A$6:$A$13,定数!$B$6:$B$13))</f>
        <v/>
      </c>
      <c r="N91" s="35"/>
      <c r="O91" s="8"/>
      <c r="P91" s="50"/>
      <c r="Q91" s="50"/>
      <c r="R91" s="53" t="str">
        <f>IF(P91="","",T91*M91*LOOKUP(RIGHT($D$2,3),定数!$A$6:$A$13,定数!$B$6:$B$13))</f>
        <v/>
      </c>
      <c r="S91" s="53"/>
      <c r="T91" s="54" t="str">
        <f t="shared" si="12"/>
        <v/>
      </c>
      <c r="U91" s="54"/>
      <c r="V91" t="str">
        <f t="shared" ref="V91:W106" si="15">IF(S91&lt;&gt;"",IF(S91&lt;0,1+V90,0),"")</f>
        <v/>
      </c>
      <c r="W91" t="str">
        <f t="shared" si="15"/>
        <v/>
      </c>
      <c r="X91" s="38" t="str">
        <f t="shared" si="13"/>
        <v/>
      </c>
      <c r="Y91" s="39" t="str">
        <f t="shared" si="14"/>
        <v/>
      </c>
    </row>
    <row r="92" spans="2:25">
      <c r="B92" s="35">
        <v>84</v>
      </c>
      <c r="C92" s="49" t="str">
        <f t="shared" si="9"/>
        <v/>
      </c>
      <c r="D92" s="49"/>
      <c r="E92" s="35"/>
      <c r="F92" s="8"/>
      <c r="G92" s="35"/>
      <c r="H92" s="50"/>
      <c r="I92" s="50"/>
      <c r="J92" s="35"/>
      <c r="K92" s="51" t="str">
        <f t="shared" si="10"/>
        <v/>
      </c>
      <c r="L92" s="52"/>
      <c r="M92" s="6" t="str">
        <f>IF(J92="","",(K92/J92)/LOOKUP(RIGHT($D$2,3),定数!$A$6:$A$13,定数!$B$6:$B$13))</f>
        <v/>
      </c>
      <c r="N92" s="35"/>
      <c r="O92" s="8"/>
      <c r="P92" s="50"/>
      <c r="Q92" s="50"/>
      <c r="R92" s="53" t="str">
        <f>IF(P92="","",T92*M92*LOOKUP(RIGHT($D$2,3),定数!$A$6:$A$13,定数!$B$6:$B$13))</f>
        <v/>
      </c>
      <c r="S92" s="53"/>
      <c r="T92" s="54" t="str">
        <f t="shared" si="12"/>
        <v/>
      </c>
      <c r="U92" s="54"/>
      <c r="V92" t="str">
        <f t="shared" si="15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>
      <c r="B93" s="35">
        <v>85</v>
      </c>
      <c r="C93" s="49" t="str">
        <f t="shared" si="9"/>
        <v/>
      </c>
      <c r="D93" s="49"/>
      <c r="E93" s="35"/>
      <c r="F93" s="8"/>
      <c r="G93" s="35"/>
      <c r="H93" s="50"/>
      <c r="I93" s="50"/>
      <c r="J93" s="35"/>
      <c r="K93" s="51" t="str">
        <f t="shared" si="10"/>
        <v/>
      </c>
      <c r="L93" s="52"/>
      <c r="M93" s="6" t="str">
        <f>IF(J93="","",(K93/J93)/LOOKUP(RIGHT($D$2,3),定数!$A$6:$A$13,定数!$B$6:$B$13))</f>
        <v/>
      </c>
      <c r="N93" s="35"/>
      <c r="O93" s="8"/>
      <c r="P93" s="50"/>
      <c r="Q93" s="50"/>
      <c r="R93" s="53" t="str">
        <f>IF(P93="","",T93*M93*LOOKUP(RIGHT($D$2,3),定数!$A$6:$A$13,定数!$B$6:$B$13))</f>
        <v/>
      </c>
      <c r="S93" s="53"/>
      <c r="T93" s="54" t="str">
        <f t="shared" si="12"/>
        <v/>
      </c>
      <c r="U93" s="54"/>
      <c r="V93" t="str">
        <f t="shared" si="15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>
      <c r="B94" s="35">
        <v>86</v>
      </c>
      <c r="C94" s="49" t="str">
        <f t="shared" si="9"/>
        <v/>
      </c>
      <c r="D94" s="49"/>
      <c r="E94" s="35"/>
      <c r="F94" s="8"/>
      <c r="G94" s="35"/>
      <c r="H94" s="50"/>
      <c r="I94" s="50"/>
      <c r="J94" s="35"/>
      <c r="K94" s="51" t="str">
        <f t="shared" si="10"/>
        <v/>
      </c>
      <c r="L94" s="52"/>
      <c r="M94" s="6" t="str">
        <f>IF(J94="","",(K94/J94)/LOOKUP(RIGHT($D$2,3),定数!$A$6:$A$13,定数!$B$6:$B$13))</f>
        <v/>
      </c>
      <c r="N94" s="35"/>
      <c r="O94" s="8"/>
      <c r="P94" s="50"/>
      <c r="Q94" s="50"/>
      <c r="R94" s="53" t="str">
        <f>IF(P94="","",T94*M94*LOOKUP(RIGHT($D$2,3),定数!$A$6:$A$13,定数!$B$6:$B$13))</f>
        <v/>
      </c>
      <c r="S94" s="53"/>
      <c r="T94" s="54" t="str">
        <f t="shared" si="12"/>
        <v/>
      </c>
      <c r="U94" s="54"/>
      <c r="V94" t="str">
        <f t="shared" si="15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>
      <c r="B95" s="35">
        <v>87</v>
      </c>
      <c r="C95" s="49" t="str">
        <f t="shared" si="9"/>
        <v/>
      </c>
      <c r="D95" s="49"/>
      <c r="E95" s="35"/>
      <c r="F95" s="8"/>
      <c r="G95" s="35"/>
      <c r="H95" s="50"/>
      <c r="I95" s="50"/>
      <c r="J95" s="35"/>
      <c r="K95" s="51" t="str">
        <f t="shared" si="10"/>
        <v/>
      </c>
      <c r="L95" s="52"/>
      <c r="M95" s="6" t="str">
        <f>IF(J95="","",(K95/J95)/LOOKUP(RIGHT($D$2,3),定数!$A$6:$A$13,定数!$B$6:$B$13))</f>
        <v/>
      </c>
      <c r="N95" s="35"/>
      <c r="O95" s="8"/>
      <c r="P95" s="50"/>
      <c r="Q95" s="50"/>
      <c r="R95" s="53" t="str">
        <f>IF(P95="","",T95*M95*LOOKUP(RIGHT($D$2,3),定数!$A$6:$A$13,定数!$B$6:$B$13))</f>
        <v/>
      </c>
      <c r="S95" s="53"/>
      <c r="T95" s="54" t="str">
        <f t="shared" si="12"/>
        <v/>
      </c>
      <c r="U95" s="54"/>
      <c r="V95" t="str">
        <f t="shared" si="15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>
      <c r="B96" s="35">
        <v>88</v>
      </c>
      <c r="C96" s="49" t="str">
        <f t="shared" si="9"/>
        <v/>
      </c>
      <c r="D96" s="49"/>
      <c r="E96" s="35"/>
      <c r="F96" s="8"/>
      <c r="G96" s="35"/>
      <c r="H96" s="50"/>
      <c r="I96" s="50"/>
      <c r="J96" s="35"/>
      <c r="K96" s="51" t="str">
        <f t="shared" si="10"/>
        <v/>
      </c>
      <c r="L96" s="52"/>
      <c r="M96" s="6" t="str">
        <f>IF(J96="","",(K96/J96)/LOOKUP(RIGHT($D$2,3),定数!$A$6:$A$13,定数!$B$6:$B$13))</f>
        <v/>
      </c>
      <c r="N96" s="35"/>
      <c r="O96" s="8"/>
      <c r="P96" s="50"/>
      <c r="Q96" s="50"/>
      <c r="R96" s="53" t="str">
        <f>IF(P96="","",T96*M96*LOOKUP(RIGHT($D$2,3),定数!$A$6:$A$13,定数!$B$6:$B$13))</f>
        <v/>
      </c>
      <c r="S96" s="53"/>
      <c r="T96" s="54" t="str">
        <f t="shared" si="12"/>
        <v/>
      </c>
      <c r="U96" s="54"/>
      <c r="V96" t="str">
        <f t="shared" si="15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>
      <c r="B97" s="35">
        <v>89</v>
      </c>
      <c r="C97" s="49" t="str">
        <f t="shared" si="9"/>
        <v/>
      </c>
      <c r="D97" s="49"/>
      <c r="E97" s="35"/>
      <c r="F97" s="8"/>
      <c r="G97" s="35"/>
      <c r="H97" s="50"/>
      <c r="I97" s="50"/>
      <c r="J97" s="35"/>
      <c r="K97" s="51" t="str">
        <f t="shared" si="10"/>
        <v/>
      </c>
      <c r="L97" s="52"/>
      <c r="M97" s="6" t="str">
        <f>IF(J97="","",(K97/J97)/LOOKUP(RIGHT($D$2,3),定数!$A$6:$A$13,定数!$B$6:$B$13))</f>
        <v/>
      </c>
      <c r="N97" s="35"/>
      <c r="O97" s="8"/>
      <c r="P97" s="50"/>
      <c r="Q97" s="50"/>
      <c r="R97" s="53" t="str">
        <f>IF(P97="","",T97*M97*LOOKUP(RIGHT($D$2,3),定数!$A$6:$A$13,定数!$B$6:$B$13))</f>
        <v/>
      </c>
      <c r="S97" s="53"/>
      <c r="T97" s="54" t="str">
        <f t="shared" si="12"/>
        <v/>
      </c>
      <c r="U97" s="54"/>
      <c r="V97" t="str">
        <f t="shared" si="15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>
      <c r="B98" s="35">
        <v>90</v>
      </c>
      <c r="C98" s="49" t="str">
        <f t="shared" si="9"/>
        <v/>
      </c>
      <c r="D98" s="49"/>
      <c r="E98" s="35"/>
      <c r="F98" s="8"/>
      <c r="G98" s="35"/>
      <c r="H98" s="50"/>
      <c r="I98" s="50"/>
      <c r="J98" s="35"/>
      <c r="K98" s="51" t="str">
        <f t="shared" si="10"/>
        <v/>
      </c>
      <c r="L98" s="52"/>
      <c r="M98" s="6" t="str">
        <f>IF(J98="","",(K98/J98)/LOOKUP(RIGHT($D$2,3),定数!$A$6:$A$13,定数!$B$6:$B$13))</f>
        <v/>
      </c>
      <c r="N98" s="35"/>
      <c r="O98" s="8"/>
      <c r="P98" s="50"/>
      <c r="Q98" s="50"/>
      <c r="R98" s="53" t="str">
        <f>IF(P98="","",T98*M98*LOOKUP(RIGHT($D$2,3),定数!$A$6:$A$13,定数!$B$6:$B$13))</f>
        <v/>
      </c>
      <c r="S98" s="53"/>
      <c r="T98" s="54" t="str">
        <f t="shared" si="12"/>
        <v/>
      </c>
      <c r="U98" s="54"/>
      <c r="V98" t="str">
        <f t="shared" si="15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>
      <c r="B99" s="35">
        <v>91</v>
      </c>
      <c r="C99" s="49" t="str">
        <f t="shared" si="9"/>
        <v/>
      </c>
      <c r="D99" s="49"/>
      <c r="E99" s="35"/>
      <c r="F99" s="8"/>
      <c r="G99" s="35"/>
      <c r="H99" s="50"/>
      <c r="I99" s="50"/>
      <c r="J99" s="35"/>
      <c r="K99" s="51" t="str">
        <f t="shared" si="10"/>
        <v/>
      </c>
      <c r="L99" s="52"/>
      <c r="M99" s="6" t="str">
        <f>IF(J99="","",(K99/J99)/LOOKUP(RIGHT($D$2,3),定数!$A$6:$A$13,定数!$B$6:$B$13))</f>
        <v/>
      </c>
      <c r="N99" s="35"/>
      <c r="O99" s="8"/>
      <c r="P99" s="50"/>
      <c r="Q99" s="50"/>
      <c r="R99" s="53" t="str">
        <f>IF(P99="","",T99*M99*LOOKUP(RIGHT($D$2,3),定数!$A$6:$A$13,定数!$B$6:$B$13))</f>
        <v/>
      </c>
      <c r="S99" s="53"/>
      <c r="T99" s="54" t="str">
        <f t="shared" si="12"/>
        <v/>
      </c>
      <c r="U99" s="54"/>
      <c r="V99" t="str">
        <f t="shared" si="15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>
      <c r="B100" s="35">
        <v>92</v>
      </c>
      <c r="C100" s="49" t="str">
        <f t="shared" si="9"/>
        <v/>
      </c>
      <c r="D100" s="49"/>
      <c r="E100" s="35"/>
      <c r="F100" s="8"/>
      <c r="G100" s="35"/>
      <c r="H100" s="50"/>
      <c r="I100" s="50"/>
      <c r="J100" s="35"/>
      <c r="K100" s="51" t="str">
        <f t="shared" si="10"/>
        <v/>
      </c>
      <c r="L100" s="52"/>
      <c r="M100" s="6" t="str">
        <f>IF(J100="","",(K100/J100)/LOOKUP(RIGHT($D$2,3),定数!$A$6:$A$13,定数!$B$6:$B$13))</f>
        <v/>
      </c>
      <c r="N100" s="35"/>
      <c r="O100" s="8"/>
      <c r="P100" s="50"/>
      <c r="Q100" s="50"/>
      <c r="R100" s="53" t="str">
        <f>IF(P100="","",T100*M100*LOOKUP(RIGHT($D$2,3),定数!$A$6:$A$13,定数!$B$6:$B$13))</f>
        <v/>
      </c>
      <c r="S100" s="53"/>
      <c r="T100" s="54" t="str">
        <f t="shared" si="12"/>
        <v/>
      </c>
      <c r="U100" s="54"/>
      <c r="V100" t="str">
        <f t="shared" si="15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>
      <c r="B101" s="35">
        <v>93</v>
      </c>
      <c r="C101" s="49" t="str">
        <f t="shared" si="9"/>
        <v/>
      </c>
      <c r="D101" s="49"/>
      <c r="E101" s="35"/>
      <c r="F101" s="8"/>
      <c r="G101" s="35"/>
      <c r="H101" s="50"/>
      <c r="I101" s="50"/>
      <c r="J101" s="35"/>
      <c r="K101" s="51" t="str">
        <f t="shared" si="10"/>
        <v/>
      </c>
      <c r="L101" s="52"/>
      <c r="M101" s="6" t="str">
        <f>IF(J101="","",(K101/J101)/LOOKUP(RIGHT($D$2,3),定数!$A$6:$A$13,定数!$B$6:$B$13))</f>
        <v/>
      </c>
      <c r="N101" s="35"/>
      <c r="O101" s="8"/>
      <c r="P101" s="50"/>
      <c r="Q101" s="50"/>
      <c r="R101" s="53" t="str">
        <f>IF(P101="","",T101*M101*LOOKUP(RIGHT($D$2,3),定数!$A$6:$A$13,定数!$B$6:$B$13))</f>
        <v/>
      </c>
      <c r="S101" s="53"/>
      <c r="T101" s="54" t="str">
        <f t="shared" si="12"/>
        <v/>
      </c>
      <c r="U101" s="54"/>
      <c r="V101" t="str">
        <f t="shared" si="15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>
      <c r="B102" s="35">
        <v>94</v>
      </c>
      <c r="C102" s="49" t="str">
        <f t="shared" si="9"/>
        <v/>
      </c>
      <c r="D102" s="49"/>
      <c r="E102" s="35"/>
      <c r="F102" s="8"/>
      <c r="G102" s="35"/>
      <c r="H102" s="50"/>
      <c r="I102" s="50"/>
      <c r="J102" s="35"/>
      <c r="K102" s="51" t="str">
        <f t="shared" si="10"/>
        <v/>
      </c>
      <c r="L102" s="52"/>
      <c r="M102" s="6" t="str">
        <f>IF(J102="","",(K102/J102)/LOOKUP(RIGHT($D$2,3),定数!$A$6:$A$13,定数!$B$6:$B$13))</f>
        <v/>
      </c>
      <c r="N102" s="35"/>
      <c r="O102" s="8"/>
      <c r="P102" s="50"/>
      <c r="Q102" s="50"/>
      <c r="R102" s="53" t="str">
        <f>IF(P102="","",T102*M102*LOOKUP(RIGHT($D$2,3),定数!$A$6:$A$13,定数!$B$6:$B$13))</f>
        <v/>
      </c>
      <c r="S102" s="53"/>
      <c r="T102" s="54" t="str">
        <f t="shared" si="12"/>
        <v/>
      </c>
      <c r="U102" s="54"/>
      <c r="V102" t="str">
        <f t="shared" si="15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>
      <c r="B103" s="35">
        <v>95</v>
      </c>
      <c r="C103" s="49" t="str">
        <f t="shared" si="9"/>
        <v/>
      </c>
      <c r="D103" s="49"/>
      <c r="E103" s="35"/>
      <c r="F103" s="8"/>
      <c r="G103" s="35"/>
      <c r="H103" s="50"/>
      <c r="I103" s="50"/>
      <c r="J103" s="35"/>
      <c r="K103" s="51" t="str">
        <f t="shared" si="10"/>
        <v/>
      </c>
      <c r="L103" s="52"/>
      <c r="M103" s="6" t="str">
        <f>IF(J103="","",(K103/J103)/LOOKUP(RIGHT($D$2,3),定数!$A$6:$A$13,定数!$B$6:$B$13))</f>
        <v/>
      </c>
      <c r="N103" s="35"/>
      <c r="O103" s="8"/>
      <c r="P103" s="50"/>
      <c r="Q103" s="50"/>
      <c r="R103" s="53" t="str">
        <f>IF(P103="","",T103*M103*LOOKUP(RIGHT($D$2,3),定数!$A$6:$A$13,定数!$B$6:$B$13))</f>
        <v/>
      </c>
      <c r="S103" s="53"/>
      <c r="T103" s="54" t="str">
        <f t="shared" si="12"/>
        <v/>
      </c>
      <c r="U103" s="54"/>
      <c r="V103" t="str">
        <f t="shared" si="15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>
      <c r="B104" s="35">
        <v>96</v>
      </c>
      <c r="C104" s="49" t="str">
        <f t="shared" si="9"/>
        <v/>
      </c>
      <c r="D104" s="49"/>
      <c r="E104" s="35"/>
      <c r="F104" s="8"/>
      <c r="G104" s="35"/>
      <c r="H104" s="50"/>
      <c r="I104" s="50"/>
      <c r="J104" s="35"/>
      <c r="K104" s="51" t="str">
        <f t="shared" si="10"/>
        <v/>
      </c>
      <c r="L104" s="52"/>
      <c r="M104" s="6" t="str">
        <f>IF(J104="","",(K104/J104)/LOOKUP(RIGHT($D$2,3),定数!$A$6:$A$13,定数!$B$6:$B$13))</f>
        <v/>
      </c>
      <c r="N104" s="35"/>
      <c r="O104" s="8"/>
      <c r="P104" s="50"/>
      <c r="Q104" s="50"/>
      <c r="R104" s="53" t="str">
        <f>IF(P104="","",T104*M104*LOOKUP(RIGHT($D$2,3),定数!$A$6:$A$13,定数!$B$6:$B$13))</f>
        <v/>
      </c>
      <c r="S104" s="53"/>
      <c r="T104" s="54" t="str">
        <f t="shared" si="12"/>
        <v/>
      </c>
      <c r="U104" s="54"/>
      <c r="V104" t="str">
        <f t="shared" si="15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>
      <c r="B105" s="35">
        <v>97</v>
      </c>
      <c r="C105" s="49" t="str">
        <f t="shared" si="9"/>
        <v/>
      </c>
      <c r="D105" s="49"/>
      <c r="E105" s="35"/>
      <c r="F105" s="8"/>
      <c r="G105" s="35"/>
      <c r="H105" s="50"/>
      <c r="I105" s="50"/>
      <c r="J105" s="35"/>
      <c r="K105" s="51" t="str">
        <f t="shared" si="10"/>
        <v/>
      </c>
      <c r="L105" s="52"/>
      <c r="M105" s="6" t="str">
        <f>IF(J105="","",(K105/J105)/LOOKUP(RIGHT($D$2,3),定数!$A$6:$A$13,定数!$B$6:$B$13))</f>
        <v/>
      </c>
      <c r="N105" s="35"/>
      <c r="O105" s="8"/>
      <c r="P105" s="50"/>
      <c r="Q105" s="50"/>
      <c r="R105" s="53" t="str">
        <f>IF(P105="","",T105*M105*LOOKUP(RIGHT($D$2,3),定数!$A$6:$A$13,定数!$B$6:$B$13))</f>
        <v/>
      </c>
      <c r="S105" s="53"/>
      <c r="T105" s="54" t="str">
        <f t="shared" si="12"/>
        <v/>
      </c>
      <c r="U105" s="54"/>
      <c r="V105" t="str">
        <f t="shared" si="15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>
      <c r="B106" s="35">
        <v>98</v>
      </c>
      <c r="C106" s="49" t="str">
        <f t="shared" si="9"/>
        <v/>
      </c>
      <c r="D106" s="49"/>
      <c r="E106" s="35"/>
      <c r="F106" s="8"/>
      <c r="G106" s="35"/>
      <c r="H106" s="50"/>
      <c r="I106" s="50"/>
      <c r="J106" s="35"/>
      <c r="K106" s="51" t="str">
        <f t="shared" si="10"/>
        <v/>
      </c>
      <c r="L106" s="52"/>
      <c r="M106" s="6" t="str">
        <f>IF(J106="","",(K106/J106)/LOOKUP(RIGHT($D$2,3),定数!$A$6:$A$13,定数!$B$6:$B$13))</f>
        <v/>
      </c>
      <c r="N106" s="35"/>
      <c r="O106" s="8"/>
      <c r="P106" s="50"/>
      <c r="Q106" s="50"/>
      <c r="R106" s="53" t="str">
        <f>IF(P106="","",T106*M106*LOOKUP(RIGHT($D$2,3),定数!$A$6:$A$13,定数!$B$6:$B$13))</f>
        <v/>
      </c>
      <c r="S106" s="53"/>
      <c r="T106" s="54" t="str">
        <f t="shared" si="12"/>
        <v/>
      </c>
      <c r="U106" s="54"/>
      <c r="V106" t="str">
        <f t="shared" si="15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>
      <c r="B107" s="35">
        <v>99</v>
      </c>
      <c r="C107" s="49" t="str">
        <f t="shared" si="9"/>
        <v/>
      </c>
      <c r="D107" s="49"/>
      <c r="E107" s="35"/>
      <c r="F107" s="8"/>
      <c r="G107" s="35"/>
      <c r="H107" s="50"/>
      <c r="I107" s="50"/>
      <c r="J107" s="35"/>
      <c r="K107" s="51" t="str">
        <f t="shared" si="10"/>
        <v/>
      </c>
      <c r="L107" s="52"/>
      <c r="M107" s="6" t="str">
        <f>IF(J107="","",(K107/J107)/LOOKUP(RIGHT($D$2,3),定数!$A$6:$A$13,定数!$B$6:$B$13))</f>
        <v/>
      </c>
      <c r="N107" s="35"/>
      <c r="O107" s="8"/>
      <c r="P107" s="50"/>
      <c r="Q107" s="50"/>
      <c r="R107" s="53" t="str">
        <f>IF(P107="","",T107*M107*LOOKUP(RIGHT($D$2,3),定数!$A$6:$A$13,定数!$B$6:$B$13))</f>
        <v/>
      </c>
      <c r="S107" s="53"/>
      <c r="T107" s="54" t="str">
        <f t="shared" si="12"/>
        <v/>
      </c>
      <c r="U107" s="54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>
      <c r="B108" s="35">
        <v>100</v>
      </c>
      <c r="C108" s="49" t="str">
        <f t="shared" si="9"/>
        <v/>
      </c>
      <c r="D108" s="49"/>
      <c r="E108" s="35"/>
      <c r="F108" s="8"/>
      <c r="G108" s="35"/>
      <c r="H108" s="50"/>
      <c r="I108" s="50"/>
      <c r="J108" s="35"/>
      <c r="K108" s="51" t="str">
        <f t="shared" si="10"/>
        <v/>
      </c>
      <c r="L108" s="52"/>
      <c r="M108" s="6" t="str">
        <f>IF(J108="","",(K108/J108)/LOOKUP(RIGHT($D$2,3),定数!$A$6:$A$13,定数!$B$6:$B$13))</f>
        <v/>
      </c>
      <c r="N108" s="35"/>
      <c r="O108" s="8"/>
      <c r="P108" s="50"/>
      <c r="Q108" s="50"/>
      <c r="R108" s="53" t="str">
        <f>IF(P108="","",T108*M108*LOOKUP(RIGHT($D$2,3),定数!$A$6:$A$13,定数!$B$6:$B$13))</f>
        <v/>
      </c>
      <c r="S108" s="53"/>
      <c r="T108" s="54" t="str">
        <f t="shared" si="12"/>
        <v/>
      </c>
      <c r="U108" s="54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13" stopIfTrue="1" operator="equal">
      <formula>"買"</formula>
    </cfRule>
    <cfRule type="cellIs" dxfId="22" priority="14" stopIfTrue="1" operator="equal">
      <formula>"売"</formula>
    </cfRule>
  </conditionalFormatting>
  <conditionalFormatting sqref="G9:G11 G14:G45 G47:G108">
    <cfRule type="cellIs" dxfId="21" priority="15" stopIfTrue="1" operator="equal">
      <formula>"買"</formula>
    </cfRule>
    <cfRule type="cellIs" dxfId="20" priority="16" stopIfTrue="1" operator="equal">
      <formula>"売"</formula>
    </cfRule>
  </conditionalFormatting>
  <conditionalFormatting sqref="G12">
    <cfRule type="cellIs" dxfId="19" priority="11" stopIfTrue="1" operator="equal">
      <formula>"買"</formula>
    </cfRule>
    <cfRule type="cellIs" dxfId="18" priority="12" stopIfTrue="1" operator="equal">
      <formula>"売"</formula>
    </cfRule>
  </conditionalFormatting>
  <conditionalFormatting sqref="G13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G46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9:G11 G14:G45 G47:G65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353" sqref="A2353"/>
    </sheetView>
  </sheetViews>
  <sheetFormatPr defaultRowHeight="14.2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A22" sqref="A22:J29"/>
    </sheetView>
  </sheetViews>
  <sheetFormatPr defaultColWidth="9" defaultRowHeight="13.5"/>
  <sheetData>
    <row r="1" spans="1:10">
      <c r="A1" t="s">
        <v>0</v>
      </c>
    </row>
    <row r="2" spans="1:10">
      <c r="A2" s="89" t="s">
        <v>69</v>
      </c>
      <c r="B2" s="90"/>
      <c r="C2" s="90"/>
      <c r="D2" s="90"/>
      <c r="E2" s="90"/>
      <c r="F2" s="90"/>
      <c r="G2" s="90"/>
      <c r="H2" s="90"/>
      <c r="I2" s="90"/>
      <c r="J2" s="90"/>
    </row>
    <row r="3" spans="1:10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>
      <c r="A11" t="s">
        <v>1</v>
      </c>
    </row>
    <row r="12" spans="1:10">
      <c r="A12" s="91" t="s">
        <v>70</v>
      </c>
      <c r="B12" s="92"/>
      <c r="C12" s="92"/>
      <c r="D12" s="92"/>
      <c r="E12" s="92"/>
      <c r="F12" s="92"/>
      <c r="G12" s="92"/>
      <c r="H12" s="92"/>
      <c r="I12" s="92"/>
      <c r="J12" s="92"/>
    </row>
    <row r="13" spans="1:10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>
      <c r="A21" t="s">
        <v>2</v>
      </c>
    </row>
    <row r="22" spans="1:10">
      <c r="A22" s="91" t="s">
        <v>71</v>
      </c>
      <c r="B22" s="91"/>
      <c r="C22" s="91"/>
      <c r="D22" s="91"/>
      <c r="E22" s="91"/>
      <c r="F22" s="91"/>
      <c r="G22" s="91"/>
      <c r="H22" s="91"/>
      <c r="I22" s="91"/>
      <c r="J22" s="91"/>
    </row>
    <row r="23" spans="1:10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G6" sqref="G6"/>
    </sheetView>
  </sheetViews>
  <sheetFormatPr defaultColWidth="8.875" defaultRowHeight="17.2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>
      <c r="B6" s="27" t="s">
        <v>43</v>
      </c>
      <c r="C6" s="28" t="s">
        <v>61</v>
      </c>
      <c r="D6" s="28"/>
      <c r="E6" s="32"/>
      <c r="F6" s="28">
        <v>30</v>
      </c>
      <c r="G6" s="32">
        <v>40694</v>
      </c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22" bestFit="1" customWidth="1"/>
  </cols>
  <sheetData>
    <row r="2" spans="2:21">
      <c r="B2" s="67" t="s">
        <v>5</v>
      </c>
      <c r="C2" s="67"/>
      <c r="D2" s="83"/>
      <c r="E2" s="83"/>
      <c r="F2" s="67" t="s">
        <v>6</v>
      </c>
      <c r="G2" s="67"/>
      <c r="H2" s="83" t="s">
        <v>36</v>
      </c>
      <c r="I2" s="83"/>
      <c r="J2" s="67" t="s">
        <v>7</v>
      </c>
      <c r="K2" s="67"/>
      <c r="L2" s="84">
        <f>C9</f>
        <v>1000000</v>
      </c>
      <c r="M2" s="83"/>
      <c r="N2" s="67" t="s">
        <v>8</v>
      </c>
      <c r="O2" s="67"/>
      <c r="P2" s="84" t="e">
        <f>C108+R108</f>
        <v>#VALUE!</v>
      </c>
      <c r="Q2" s="83"/>
      <c r="R2" s="1"/>
      <c r="S2" s="1"/>
      <c r="T2" s="1"/>
    </row>
    <row r="3" spans="2:21" ht="57" customHeight="1">
      <c r="B3" s="67" t="s">
        <v>9</v>
      </c>
      <c r="C3" s="67"/>
      <c r="D3" s="85" t="s">
        <v>38</v>
      </c>
      <c r="E3" s="85"/>
      <c r="F3" s="85"/>
      <c r="G3" s="85"/>
      <c r="H3" s="85"/>
      <c r="I3" s="85"/>
      <c r="J3" s="67" t="s">
        <v>10</v>
      </c>
      <c r="K3" s="67"/>
      <c r="L3" s="85" t="s">
        <v>35</v>
      </c>
      <c r="M3" s="86"/>
      <c r="N3" s="86"/>
      <c r="O3" s="86"/>
      <c r="P3" s="86"/>
      <c r="Q3" s="86"/>
      <c r="R3" s="1"/>
      <c r="S3" s="1"/>
    </row>
    <row r="4" spans="2:21">
      <c r="B4" s="67" t="s">
        <v>11</v>
      </c>
      <c r="C4" s="67"/>
      <c r="D4" s="81">
        <f>SUM($R$9:$S$993)</f>
        <v>153684.21052631587</v>
      </c>
      <c r="E4" s="81"/>
      <c r="F4" s="67" t="s">
        <v>12</v>
      </c>
      <c r="G4" s="67"/>
      <c r="H4" s="82">
        <f>SUM($T$9:$U$108)</f>
        <v>292.00000000000017</v>
      </c>
      <c r="I4" s="83"/>
      <c r="J4" s="64" t="s">
        <v>13</v>
      </c>
      <c r="K4" s="64"/>
      <c r="L4" s="84">
        <f>MAX($C$9:$D$990)-C9</f>
        <v>153684.21052631596</v>
      </c>
      <c r="M4" s="84"/>
      <c r="N4" s="64" t="s">
        <v>14</v>
      </c>
      <c r="O4" s="64"/>
      <c r="P4" s="81">
        <f>MIN($C$9:$D$990)-C9</f>
        <v>0</v>
      </c>
      <c r="Q4" s="81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6" t="s">
        <v>19</v>
      </c>
      <c r="K5" s="67"/>
      <c r="L5" s="68"/>
      <c r="M5" s="69"/>
      <c r="N5" s="17" t="s">
        <v>20</v>
      </c>
      <c r="O5" s="9"/>
      <c r="P5" s="68"/>
      <c r="Q5" s="69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60"/>
      <c r="J7" s="78" t="s">
        <v>24</v>
      </c>
      <c r="K7" s="79"/>
      <c r="L7" s="62"/>
      <c r="M7" s="80" t="s">
        <v>25</v>
      </c>
      <c r="N7" s="55" t="s">
        <v>26</v>
      </c>
      <c r="O7" s="56"/>
      <c r="P7" s="56"/>
      <c r="Q7" s="57"/>
      <c r="R7" s="58" t="s">
        <v>27</v>
      </c>
      <c r="S7" s="58"/>
      <c r="T7" s="58"/>
      <c r="U7" s="58"/>
    </row>
    <row r="8" spans="2:21">
      <c r="B8" s="71"/>
      <c r="C8" s="74"/>
      <c r="D8" s="75"/>
      <c r="E8" s="18" t="s">
        <v>28</v>
      </c>
      <c r="F8" s="18" t="s">
        <v>29</v>
      </c>
      <c r="G8" s="18" t="s">
        <v>30</v>
      </c>
      <c r="H8" s="59" t="s">
        <v>31</v>
      </c>
      <c r="I8" s="60"/>
      <c r="J8" s="4" t="s">
        <v>32</v>
      </c>
      <c r="K8" s="61" t="s">
        <v>33</v>
      </c>
      <c r="L8" s="62"/>
      <c r="M8" s="80"/>
      <c r="N8" s="5" t="s">
        <v>28</v>
      </c>
      <c r="O8" s="5" t="s">
        <v>29</v>
      </c>
      <c r="P8" s="63" t="s">
        <v>31</v>
      </c>
      <c r="Q8" s="57"/>
      <c r="R8" s="58" t="s">
        <v>34</v>
      </c>
      <c r="S8" s="58"/>
      <c r="T8" s="58" t="s">
        <v>32</v>
      </c>
      <c r="U8" s="58"/>
    </row>
    <row r="9" spans="2:21">
      <c r="B9" s="19">
        <v>1</v>
      </c>
      <c r="C9" s="49">
        <v>1000000</v>
      </c>
      <c r="D9" s="49"/>
      <c r="E9" s="19">
        <v>2001</v>
      </c>
      <c r="F9" s="8">
        <v>42111</v>
      </c>
      <c r="G9" s="19" t="s">
        <v>4</v>
      </c>
      <c r="H9" s="50">
        <v>105.33</v>
      </c>
      <c r="I9" s="50"/>
      <c r="J9" s="19">
        <v>57</v>
      </c>
      <c r="K9" s="49">
        <f t="shared" ref="K9:K72" si="0">IF(F9="","",C9*0.03)</f>
        <v>30000</v>
      </c>
      <c r="L9" s="49"/>
      <c r="M9" s="6">
        <f>IF(J9="","",(K9/J9)/1000)</f>
        <v>0.52631578947368418</v>
      </c>
      <c r="N9" s="19">
        <v>2001</v>
      </c>
      <c r="O9" s="8">
        <v>42111</v>
      </c>
      <c r="P9" s="50">
        <v>108.25</v>
      </c>
      <c r="Q9" s="50"/>
      <c r="R9" s="53">
        <f>IF(O9="","",(IF(G9="売",H9-P9,P9-H9))*M9*100000)</f>
        <v>153684.21052631587</v>
      </c>
      <c r="S9" s="53"/>
      <c r="T9" s="54">
        <f>IF(O9="","",IF(R9&lt;0,J9*(-1),IF(G9="買",(P9-H9)*100,(H9-P9)*100)))</f>
        <v>292.00000000000017</v>
      </c>
      <c r="U9" s="54"/>
    </row>
    <row r="10" spans="2:21">
      <c r="B10" s="19">
        <v>2</v>
      </c>
      <c r="C10" s="49">
        <f t="shared" ref="C10:C73" si="1">IF(R9="","",C9+R9)</f>
        <v>1153684.210526316</v>
      </c>
      <c r="D10" s="49"/>
      <c r="E10" s="19"/>
      <c r="F10" s="8"/>
      <c r="G10" s="19" t="s">
        <v>4</v>
      </c>
      <c r="H10" s="50"/>
      <c r="I10" s="50"/>
      <c r="J10" s="19"/>
      <c r="K10" s="49" t="str">
        <f t="shared" si="0"/>
        <v/>
      </c>
      <c r="L10" s="49"/>
      <c r="M10" s="6" t="str">
        <f t="shared" ref="M10:M73" si="2">IF(J10="","",(K10/J10)/1000)</f>
        <v/>
      </c>
      <c r="N10" s="19"/>
      <c r="O10" s="8"/>
      <c r="P10" s="50"/>
      <c r="Q10" s="50"/>
      <c r="R10" s="53" t="str">
        <f t="shared" ref="R10:R73" si="3">IF(O10="","",(IF(G10="売",H10-P10,P10-H10))*M10*100000)</f>
        <v/>
      </c>
      <c r="S10" s="53"/>
      <c r="T10" s="54" t="str">
        <f t="shared" ref="T10:T73" si="4">IF(O10="","",IF(R10&lt;0,J10*(-1),IF(G10="買",(P10-H10)*100,(H10-P10)*100)))</f>
        <v/>
      </c>
      <c r="U10" s="54"/>
    </row>
    <row r="11" spans="2:21">
      <c r="B11" s="19">
        <v>3</v>
      </c>
      <c r="C11" s="49" t="str">
        <f t="shared" si="1"/>
        <v/>
      </c>
      <c r="D11" s="49"/>
      <c r="E11" s="19"/>
      <c r="F11" s="8"/>
      <c r="G11" s="19" t="s">
        <v>4</v>
      </c>
      <c r="H11" s="50"/>
      <c r="I11" s="50"/>
      <c r="J11" s="19"/>
      <c r="K11" s="49" t="str">
        <f t="shared" si="0"/>
        <v/>
      </c>
      <c r="L11" s="49"/>
      <c r="M11" s="6" t="str">
        <f t="shared" si="2"/>
        <v/>
      </c>
      <c r="N11" s="19"/>
      <c r="O11" s="8"/>
      <c r="P11" s="50"/>
      <c r="Q11" s="50"/>
      <c r="R11" s="53" t="str">
        <f t="shared" si="3"/>
        <v/>
      </c>
      <c r="S11" s="53"/>
      <c r="T11" s="54" t="str">
        <f t="shared" si="4"/>
        <v/>
      </c>
      <c r="U11" s="54"/>
    </row>
    <row r="12" spans="2:21">
      <c r="B12" s="19">
        <v>4</v>
      </c>
      <c r="C12" s="49" t="str">
        <f t="shared" si="1"/>
        <v/>
      </c>
      <c r="D12" s="49"/>
      <c r="E12" s="19"/>
      <c r="F12" s="8"/>
      <c r="G12" s="19" t="s">
        <v>3</v>
      </c>
      <c r="H12" s="50"/>
      <c r="I12" s="50"/>
      <c r="J12" s="19"/>
      <c r="K12" s="49" t="str">
        <f t="shared" si="0"/>
        <v/>
      </c>
      <c r="L12" s="49"/>
      <c r="M12" s="6" t="str">
        <f t="shared" si="2"/>
        <v/>
      </c>
      <c r="N12" s="19"/>
      <c r="O12" s="8"/>
      <c r="P12" s="50"/>
      <c r="Q12" s="50"/>
      <c r="R12" s="53" t="str">
        <f t="shared" si="3"/>
        <v/>
      </c>
      <c r="S12" s="53"/>
      <c r="T12" s="54" t="str">
        <f t="shared" si="4"/>
        <v/>
      </c>
      <c r="U12" s="54"/>
    </row>
    <row r="13" spans="2:21">
      <c r="B13" s="19">
        <v>5</v>
      </c>
      <c r="C13" s="49" t="str">
        <f t="shared" si="1"/>
        <v/>
      </c>
      <c r="D13" s="49"/>
      <c r="E13" s="19"/>
      <c r="F13" s="8"/>
      <c r="G13" s="19" t="s">
        <v>3</v>
      </c>
      <c r="H13" s="50"/>
      <c r="I13" s="50"/>
      <c r="J13" s="19"/>
      <c r="K13" s="49" t="str">
        <f t="shared" si="0"/>
        <v/>
      </c>
      <c r="L13" s="49"/>
      <c r="M13" s="6" t="str">
        <f t="shared" si="2"/>
        <v/>
      </c>
      <c r="N13" s="19"/>
      <c r="O13" s="8"/>
      <c r="P13" s="50"/>
      <c r="Q13" s="50"/>
      <c r="R13" s="53" t="str">
        <f t="shared" si="3"/>
        <v/>
      </c>
      <c r="S13" s="53"/>
      <c r="T13" s="54" t="str">
        <f t="shared" si="4"/>
        <v/>
      </c>
      <c r="U13" s="54"/>
    </row>
    <row r="14" spans="2:21">
      <c r="B14" s="19">
        <v>6</v>
      </c>
      <c r="C14" s="49" t="str">
        <f t="shared" si="1"/>
        <v/>
      </c>
      <c r="D14" s="49"/>
      <c r="E14" s="19"/>
      <c r="F14" s="8"/>
      <c r="G14" s="19" t="s">
        <v>4</v>
      </c>
      <c r="H14" s="50"/>
      <c r="I14" s="50"/>
      <c r="J14" s="19"/>
      <c r="K14" s="49" t="str">
        <f t="shared" si="0"/>
        <v/>
      </c>
      <c r="L14" s="49"/>
      <c r="M14" s="6" t="str">
        <f t="shared" si="2"/>
        <v/>
      </c>
      <c r="N14" s="19"/>
      <c r="O14" s="8"/>
      <c r="P14" s="50"/>
      <c r="Q14" s="50"/>
      <c r="R14" s="53" t="str">
        <f t="shared" si="3"/>
        <v/>
      </c>
      <c r="S14" s="53"/>
      <c r="T14" s="54" t="str">
        <f t="shared" si="4"/>
        <v/>
      </c>
      <c r="U14" s="54"/>
    </row>
    <row r="15" spans="2:21">
      <c r="B15" s="19">
        <v>7</v>
      </c>
      <c r="C15" s="49" t="str">
        <f t="shared" si="1"/>
        <v/>
      </c>
      <c r="D15" s="49"/>
      <c r="E15" s="19"/>
      <c r="F15" s="8"/>
      <c r="G15" s="19" t="s">
        <v>4</v>
      </c>
      <c r="H15" s="50"/>
      <c r="I15" s="50"/>
      <c r="J15" s="19"/>
      <c r="K15" s="49" t="str">
        <f t="shared" si="0"/>
        <v/>
      </c>
      <c r="L15" s="49"/>
      <c r="M15" s="6" t="str">
        <f t="shared" si="2"/>
        <v/>
      </c>
      <c r="N15" s="19"/>
      <c r="O15" s="8"/>
      <c r="P15" s="50"/>
      <c r="Q15" s="50"/>
      <c r="R15" s="53" t="str">
        <f t="shared" si="3"/>
        <v/>
      </c>
      <c r="S15" s="53"/>
      <c r="T15" s="54" t="str">
        <f t="shared" si="4"/>
        <v/>
      </c>
      <c r="U15" s="54"/>
    </row>
    <row r="16" spans="2:21">
      <c r="B16" s="19">
        <v>8</v>
      </c>
      <c r="C16" s="49" t="str">
        <f t="shared" si="1"/>
        <v/>
      </c>
      <c r="D16" s="49"/>
      <c r="E16" s="19"/>
      <c r="F16" s="8"/>
      <c r="G16" s="19" t="s">
        <v>4</v>
      </c>
      <c r="H16" s="50"/>
      <c r="I16" s="50"/>
      <c r="J16" s="19"/>
      <c r="K16" s="49" t="str">
        <f t="shared" si="0"/>
        <v/>
      </c>
      <c r="L16" s="49"/>
      <c r="M16" s="6" t="str">
        <f t="shared" si="2"/>
        <v/>
      </c>
      <c r="N16" s="19"/>
      <c r="O16" s="8"/>
      <c r="P16" s="50"/>
      <c r="Q16" s="50"/>
      <c r="R16" s="53" t="str">
        <f t="shared" si="3"/>
        <v/>
      </c>
      <c r="S16" s="53"/>
      <c r="T16" s="54" t="str">
        <f t="shared" si="4"/>
        <v/>
      </c>
      <c r="U16" s="54"/>
    </row>
    <row r="17" spans="2:21">
      <c r="B17" s="19">
        <v>9</v>
      </c>
      <c r="C17" s="49" t="str">
        <f t="shared" si="1"/>
        <v/>
      </c>
      <c r="D17" s="49"/>
      <c r="E17" s="19"/>
      <c r="F17" s="8"/>
      <c r="G17" s="19" t="s">
        <v>4</v>
      </c>
      <c r="H17" s="50"/>
      <c r="I17" s="50"/>
      <c r="J17" s="19"/>
      <c r="K17" s="49" t="str">
        <f t="shared" si="0"/>
        <v/>
      </c>
      <c r="L17" s="49"/>
      <c r="M17" s="6" t="str">
        <f t="shared" si="2"/>
        <v/>
      </c>
      <c r="N17" s="19"/>
      <c r="O17" s="8"/>
      <c r="P17" s="50"/>
      <c r="Q17" s="50"/>
      <c r="R17" s="53" t="str">
        <f t="shared" si="3"/>
        <v/>
      </c>
      <c r="S17" s="53"/>
      <c r="T17" s="54" t="str">
        <f t="shared" si="4"/>
        <v/>
      </c>
      <c r="U17" s="54"/>
    </row>
    <row r="18" spans="2:21">
      <c r="B18" s="19">
        <v>10</v>
      </c>
      <c r="C18" s="49" t="str">
        <f t="shared" si="1"/>
        <v/>
      </c>
      <c r="D18" s="49"/>
      <c r="E18" s="19"/>
      <c r="F18" s="8"/>
      <c r="G18" s="19" t="s">
        <v>4</v>
      </c>
      <c r="H18" s="50"/>
      <c r="I18" s="50"/>
      <c r="J18" s="19"/>
      <c r="K18" s="49" t="str">
        <f t="shared" si="0"/>
        <v/>
      </c>
      <c r="L18" s="49"/>
      <c r="M18" s="6" t="str">
        <f t="shared" si="2"/>
        <v/>
      </c>
      <c r="N18" s="19"/>
      <c r="O18" s="8"/>
      <c r="P18" s="50"/>
      <c r="Q18" s="50"/>
      <c r="R18" s="53" t="str">
        <f t="shared" si="3"/>
        <v/>
      </c>
      <c r="S18" s="53"/>
      <c r="T18" s="54" t="str">
        <f t="shared" si="4"/>
        <v/>
      </c>
      <c r="U18" s="54"/>
    </row>
    <row r="19" spans="2:21">
      <c r="B19" s="19">
        <v>11</v>
      </c>
      <c r="C19" s="49" t="str">
        <f t="shared" si="1"/>
        <v/>
      </c>
      <c r="D19" s="49"/>
      <c r="E19" s="19"/>
      <c r="F19" s="8"/>
      <c r="G19" s="19" t="s">
        <v>4</v>
      </c>
      <c r="H19" s="50"/>
      <c r="I19" s="50"/>
      <c r="J19" s="19"/>
      <c r="K19" s="49" t="str">
        <f t="shared" si="0"/>
        <v/>
      </c>
      <c r="L19" s="49"/>
      <c r="M19" s="6" t="str">
        <f t="shared" si="2"/>
        <v/>
      </c>
      <c r="N19" s="19"/>
      <c r="O19" s="8"/>
      <c r="P19" s="50"/>
      <c r="Q19" s="50"/>
      <c r="R19" s="53" t="str">
        <f t="shared" si="3"/>
        <v/>
      </c>
      <c r="S19" s="53"/>
      <c r="T19" s="54" t="str">
        <f t="shared" si="4"/>
        <v/>
      </c>
      <c r="U19" s="54"/>
    </row>
    <row r="20" spans="2:21">
      <c r="B20" s="19">
        <v>12</v>
      </c>
      <c r="C20" s="49" t="str">
        <f t="shared" si="1"/>
        <v/>
      </c>
      <c r="D20" s="49"/>
      <c r="E20" s="19"/>
      <c r="F20" s="8"/>
      <c r="G20" s="19" t="s">
        <v>4</v>
      </c>
      <c r="H20" s="50"/>
      <c r="I20" s="50"/>
      <c r="J20" s="19"/>
      <c r="K20" s="49" t="str">
        <f t="shared" si="0"/>
        <v/>
      </c>
      <c r="L20" s="49"/>
      <c r="M20" s="6" t="str">
        <f t="shared" si="2"/>
        <v/>
      </c>
      <c r="N20" s="19"/>
      <c r="O20" s="8"/>
      <c r="P20" s="50"/>
      <c r="Q20" s="50"/>
      <c r="R20" s="53" t="str">
        <f t="shared" si="3"/>
        <v/>
      </c>
      <c r="S20" s="53"/>
      <c r="T20" s="54" t="str">
        <f t="shared" si="4"/>
        <v/>
      </c>
      <c r="U20" s="54"/>
    </row>
    <row r="21" spans="2:21">
      <c r="B21" s="19">
        <v>13</v>
      </c>
      <c r="C21" s="49" t="str">
        <f t="shared" si="1"/>
        <v/>
      </c>
      <c r="D21" s="49"/>
      <c r="E21" s="19"/>
      <c r="F21" s="8"/>
      <c r="G21" s="19" t="s">
        <v>4</v>
      </c>
      <c r="H21" s="50"/>
      <c r="I21" s="50"/>
      <c r="J21" s="19"/>
      <c r="K21" s="49" t="str">
        <f t="shared" si="0"/>
        <v/>
      </c>
      <c r="L21" s="49"/>
      <c r="M21" s="6" t="str">
        <f t="shared" si="2"/>
        <v/>
      </c>
      <c r="N21" s="19"/>
      <c r="O21" s="8"/>
      <c r="P21" s="50"/>
      <c r="Q21" s="50"/>
      <c r="R21" s="53" t="str">
        <f t="shared" si="3"/>
        <v/>
      </c>
      <c r="S21" s="53"/>
      <c r="T21" s="54" t="str">
        <f t="shared" si="4"/>
        <v/>
      </c>
      <c r="U21" s="54"/>
    </row>
    <row r="22" spans="2:21">
      <c r="B22" s="19">
        <v>14</v>
      </c>
      <c r="C22" s="49" t="str">
        <f t="shared" si="1"/>
        <v/>
      </c>
      <c r="D22" s="49"/>
      <c r="E22" s="19"/>
      <c r="F22" s="8"/>
      <c r="G22" s="19" t="s">
        <v>3</v>
      </c>
      <c r="H22" s="50"/>
      <c r="I22" s="50"/>
      <c r="J22" s="19"/>
      <c r="K22" s="49" t="str">
        <f t="shared" si="0"/>
        <v/>
      </c>
      <c r="L22" s="49"/>
      <c r="M22" s="6" t="str">
        <f t="shared" si="2"/>
        <v/>
      </c>
      <c r="N22" s="19"/>
      <c r="O22" s="8"/>
      <c r="P22" s="50"/>
      <c r="Q22" s="50"/>
      <c r="R22" s="53" t="str">
        <f t="shared" si="3"/>
        <v/>
      </c>
      <c r="S22" s="53"/>
      <c r="T22" s="54" t="str">
        <f t="shared" si="4"/>
        <v/>
      </c>
      <c r="U22" s="54"/>
    </row>
    <row r="23" spans="2:21">
      <c r="B23" s="19">
        <v>15</v>
      </c>
      <c r="C23" s="49" t="str">
        <f t="shared" si="1"/>
        <v/>
      </c>
      <c r="D23" s="49"/>
      <c r="E23" s="19"/>
      <c r="F23" s="8"/>
      <c r="G23" s="19" t="s">
        <v>4</v>
      </c>
      <c r="H23" s="50"/>
      <c r="I23" s="50"/>
      <c r="J23" s="19"/>
      <c r="K23" s="49" t="str">
        <f t="shared" si="0"/>
        <v/>
      </c>
      <c r="L23" s="49"/>
      <c r="M23" s="6" t="str">
        <f t="shared" si="2"/>
        <v/>
      </c>
      <c r="N23" s="19"/>
      <c r="O23" s="8"/>
      <c r="P23" s="50"/>
      <c r="Q23" s="50"/>
      <c r="R23" s="53" t="str">
        <f t="shared" si="3"/>
        <v/>
      </c>
      <c r="S23" s="53"/>
      <c r="T23" s="54" t="str">
        <f t="shared" si="4"/>
        <v/>
      </c>
      <c r="U23" s="54"/>
    </row>
    <row r="24" spans="2:21">
      <c r="B24" s="19">
        <v>16</v>
      </c>
      <c r="C24" s="49" t="str">
        <f t="shared" si="1"/>
        <v/>
      </c>
      <c r="D24" s="49"/>
      <c r="E24" s="19"/>
      <c r="F24" s="8"/>
      <c r="G24" s="19" t="s">
        <v>4</v>
      </c>
      <c r="H24" s="50"/>
      <c r="I24" s="50"/>
      <c r="J24" s="19"/>
      <c r="K24" s="49" t="str">
        <f t="shared" si="0"/>
        <v/>
      </c>
      <c r="L24" s="49"/>
      <c r="M24" s="6" t="str">
        <f t="shared" si="2"/>
        <v/>
      </c>
      <c r="N24" s="19"/>
      <c r="O24" s="8"/>
      <c r="P24" s="50"/>
      <c r="Q24" s="50"/>
      <c r="R24" s="53" t="str">
        <f t="shared" si="3"/>
        <v/>
      </c>
      <c r="S24" s="53"/>
      <c r="T24" s="54" t="str">
        <f t="shared" si="4"/>
        <v/>
      </c>
      <c r="U24" s="54"/>
    </row>
    <row r="25" spans="2:21">
      <c r="B25" s="19">
        <v>17</v>
      </c>
      <c r="C25" s="49" t="str">
        <f t="shared" si="1"/>
        <v/>
      </c>
      <c r="D25" s="49"/>
      <c r="E25" s="19"/>
      <c r="F25" s="8"/>
      <c r="G25" s="19" t="s">
        <v>4</v>
      </c>
      <c r="H25" s="50"/>
      <c r="I25" s="50"/>
      <c r="J25" s="19"/>
      <c r="K25" s="49" t="str">
        <f t="shared" si="0"/>
        <v/>
      </c>
      <c r="L25" s="49"/>
      <c r="M25" s="6" t="str">
        <f t="shared" si="2"/>
        <v/>
      </c>
      <c r="N25" s="19"/>
      <c r="O25" s="8"/>
      <c r="P25" s="50"/>
      <c r="Q25" s="50"/>
      <c r="R25" s="53" t="str">
        <f t="shared" si="3"/>
        <v/>
      </c>
      <c r="S25" s="53"/>
      <c r="T25" s="54" t="str">
        <f t="shared" si="4"/>
        <v/>
      </c>
      <c r="U25" s="54"/>
    </row>
    <row r="26" spans="2:21">
      <c r="B26" s="19">
        <v>18</v>
      </c>
      <c r="C26" s="49" t="str">
        <f t="shared" si="1"/>
        <v/>
      </c>
      <c r="D26" s="49"/>
      <c r="E26" s="19"/>
      <c r="F26" s="8"/>
      <c r="G26" s="19" t="s">
        <v>4</v>
      </c>
      <c r="H26" s="50"/>
      <c r="I26" s="50"/>
      <c r="J26" s="19"/>
      <c r="K26" s="49" t="str">
        <f t="shared" si="0"/>
        <v/>
      </c>
      <c r="L26" s="49"/>
      <c r="M26" s="6" t="str">
        <f t="shared" si="2"/>
        <v/>
      </c>
      <c r="N26" s="19"/>
      <c r="O26" s="8"/>
      <c r="P26" s="50"/>
      <c r="Q26" s="50"/>
      <c r="R26" s="53" t="str">
        <f t="shared" si="3"/>
        <v/>
      </c>
      <c r="S26" s="53"/>
      <c r="T26" s="54" t="str">
        <f t="shared" si="4"/>
        <v/>
      </c>
      <c r="U26" s="54"/>
    </row>
    <row r="27" spans="2:21">
      <c r="B27" s="19">
        <v>19</v>
      </c>
      <c r="C27" s="49" t="str">
        <f t="shared" si="1"/>
        <v/>
      </c>
      <c r="D27" s="49"/>
      <c r="E27" s="19"/>
      <c r="F27" s="8"/>
      <c r="G27" s="19" t="s">
        <v>3</v>
      </c>
      <c r="H27" s="50"/>
      <c r="I27" s="50"/>
      <c r="J27" s="19"/>
      <c r="K27" s="49" t="str">
        <f t="shared" si="0"/>
        <v/>
      </c>
      <c r="L27" s="49"/>
      <c r="M27" s="6" t="str">
        <f t="shared" si="2"/>
        <v/>
      </c>
      <c r="N27" s="19"/>
      <c r="O27" s="8"/>
      <c r="P27" s="50"/>
      <c r="Q27" s="50"/>
      <c r="R27" s="53" t="str">
        <f t="shared" si="3"/>
        <v/>
      </c>
      <c r="S27" s="53"/>
      <c r="T27" s="54" t="str">
        <f t="shared" si="4"/>
        <v/>
      </c>
      <c r="U27" s="54"/>
    </row>
    <row r="28" spans="2:21">
      <c r="B28" s="19">
        <v>20</v>
      </c>
      <c r="C28" s="49" t="str">
        <f t="shared" si="1"/>
        <v/>
      </c>
      <c r="D28" s="49"/>
      <c r="E28" s="19"/>
      <c r="F28" s="8"/>
      <c r="G28" s="19" t="s">
        <v>4</v>
      </c>
      <c r="H28" s="50"/>
      <c r="I28" s="50"/>
      <c r="J28" s="19"/>
      <c r="K28" s="49" t="str">
        <f t="shared" si="0"/>
        <v/>
      </c>
      <c r="L28" s="49"/>
      <c r="M28" s="6" t="str">
        <f t="shared" si="2"/>
        <v/>
      </c>
      <c r="N28" s="19"/>
      <c r="O28" s="8"/>
      <c r="P28" s="50"/>
      <c r="Q28" s="50"/>
      <c r="R28" s="53" t="str">
        <f t="shared" si="3"/>
        <v/>
      </c>
      <c r="S28" s="53"/>
      <c r="T28" s="54" t="str">
        <f t="shared" si="4"/>
        <v/>
      </c>
      <c r="U28" s="54"/>
    </row>
    <row r="29" spans="2:21">
      <c r="B29" s="19">
        <v>21</v>
      </c>
      <c r="C29" s="49" t="str">
        <f t="shared" si="1"/>
        <v/>
      </c>
      <c r="D29" s="49"/>
      <c r="E29" s="19"/>
      <c r="F29" s="8"/>
      <c r="G29" s="19" t="s">
        <v>3</v>
      </c>
      <c r="H29" s="50"/>
      <c r="I29" s="50"/>
      <c r="J29" s="19"/>
      <c r="K29" s="49" t="str">
        <f t="shared" si="0"/>
        <v/>
      </c>
      <c r="L29" s="49"/>
      <c r="M29" s="6" t="str">
        <f t="shared" si="2"/>
        <v/>
      </c>
      <c r="N29" s="19"/>
      <c r="O29" s="8"/>
      <c r="P29" s="50"/>
      <c r="Q29" s="50"/>
      <c r="R29" s="53" t="str">
        <f t="shared" si="3"/>
        <v/>
      </c>
      <c r="S29" s="53"/>
      <c r="T29" s="54" t="str">
        <f t="shared" si="4"/>
        <v/>
      </c>
      <c r="U29" s="54"/>
    </row>
    <row r="30" spans="2:21">
      <c r="B30" s="19">
        <v>22</v>
      </c>
      <c r="C30" s="49" t="str">
        <f t="shared" si="1"/>
        <v/>
      </c>
      <c r="D30" s="49"/>
      <c r="E30" s="19"/>
      <c r="F30" s="8"/>
      <c r="G30" s="19" t="s">
        <v>3</v>
      </c>
      <c r="H30" s="50"/>
      <c r="I30" s="50"/>
      <c r="J30" s="19"/>
      <c r="K30" s="49" t="str">
        <f t="shared" si="0"/>
        <v/>
      </c>
      <c r="L30" s="49"/>
      <c r="M30" s="6" t="str">
        <f t="shared" si="2"/>
        <v/>
      </c>
      <c r="N30" s="19"/>
      <c r="O30" s="8"/>
      <c r="P30" s="50"/>
      <c r="Q30" s="50"/>
      <c r="R30" s="53" t="str">
        <f t="shared" si="3"/>
        <v/>
      </c>
      <c r="S30" s="53"/>
      <c r="T30" s="54" t="str">
        <f t="shared" si="4"/>
        <v/>
      </c>
      <c r="U30" s="54"/>
    </row>
    <row r="31" spans="2:21">
      <c r="B31" s="19">
        <v>23</v>
      </c>
      <c r="C31" s="49" t="str">
        <f t="shared" si="1"/>
        <v/>
      </c>
      <c r="D31" s="49"/>
      <c r="E31" s="19"/>
      <c r="F31" s="8"/>
      <c r="G31" s="19" t="s">
        <v>3</v>
      </c>
      <c r="H31" s="50"/>
      <c r="I31" s="50"/>
      <c r="J31" s="19"/>
      <c r="K31" s="49" t="str">
        <f t="shared" si="0"/>
        <v/>
      </c>
      <c r="L31" s="49"/>
      <c r="M31" s="6" t="str">
        <f t="shared" si="2"/>
        <v/>
      </c>
      <c r="N31" s="19"/>
      <c r="O31" s="8"/>
      <c r="P31" s="50"/>
      <c r="Q31" s="50"/>
      <c r="R31" s="53" t="str">
        <f t="shared" si="3"/>
        <v/>
      </c>
      <c r="S31" s="53"/>
      <c r="T31" s="54" t="str">
        <f t="shared" si="4"/>
        <v/>
      </c>
      <c r="U31" s="54"/>
    </row>
    <row r="32" spans="2:21">
      <c r="B32" s="19">
        <v>24</v>
      </c>
      <c r="C32" s="49" t="str">
        <f t="shared" si="1"/>
        <v/>
      </c>
      <c r="D32" s="49"/>
      <c r="E32" s="19"/>
      <c r="F32" s="8"/>
      <c r="G32" s="19" t="s">
        <v>3</v>
      </c>
      <c r="H32" s="50"/>
      <c r="I32" s="50"/>
      <c r="J32" s="19"/>
      <c r="K32" s="49" t="str">
        <f t="shared" si="0"/>
        <v/>
      </c>
      <c r="L32" s="49"/>
      <c r="M32" s="6" t="str">
        <f t="shared" si="2"/>
        <v/>
      </c>
      <c r="N32" s="19"/>
      <c r="O32" s="8"/>
      <c r="P32" s="50"/>
      <c r="Q32" s="50"/>
      <c r="R32" s="53" t="str">
        <f t="shared" si="3"/>
        <v/>
      </c>
      <c r="S32" s="53"/>
      <c r="T32" s="54" t="str">
        <f t="shared" si="4"/>
        <v/>
      </c>
      <c r="U32" s="54"/>
    </row>
    <row r="33" spans="2:21">
      <c r="B33" s="19">
        <v>25</v>
      </c>
      <c r="C33" s="49" t="str">
        <f t="shared" si="1"/>
        <v/>
      </c>
      <c r="D33" s="49"/>
      <c r="E33" s="19"/>
      <c r="F33" s="8"/>
      <c r="G33" s="19" t="s">
        <v>4</v>
      </c>
      <c r="H33" s="50"/>
      <c r="I33" s="50"/>
      <c r="J33" s="19"/>
      <c r="K33" s="49" t="str">
        <f t="shared" si="0"/>
        <v/>
      </c>
      <c r="L33" s="49"/>
      <c r="M33" s="6" t="str">
        <f t="shared" si="2"/>
        <v/>
      </c>
      <c r="N33" s="19"/>
      <c r="O33" s="8"/>
      <c r="P33" s="50"/>
      <c r="Q33" s="50"/>
      <c r="R33" s="53" t="str">
        <f t="shared" si="3"/>
        <v/>
      </c>
      <c r="S33" s="53"/>
      <c r="T33" s="54" t="str">
        <f t="shared" si="4"/>
        <v/>
      </c>
      <c r="U33" s="54"/>
    </row>
    <row r="34" spans="2:21">
      <c r="B34" s="19">
        <v>26</v>
      </c>
      <c r="C34" s="49" t="str">
        <f t="shared" si="1"/>
        <v/>
      </c>
      <c r="D34" s="49"/>
      <c r="E34" s="19"/>
      <c r="F34" s="8"/>
      <c r="G34" s="19" t="s">
        <v>3</v>
      </c>
      <c r="H34" s="50"/>
      <c r="I34" s="50"/>
      <c r="J34" s="19"/>
      <c r="K34" s="49" t="str">
        <f t="shared" si="0"/>
        <v/>
      </c>
      <c r="L34" s="49"/>
      <c r="M34" s="6" t="str">
        <f t="shared" si="2"/>
        <v/>
      </c>
      <c r="N34" s="19"/>
      <c r="O34" s="8"/>
      <c r="P34" s="50"/>
      <c r="Q34" s="50"/>
      <c r="R34" s="53" t="str">
        <f t="shared" si="3"/>
        <v/>
      </c>
      <c r="S34" s="53"/>
      <c r="T34" s="54" t="str">
        <f t="shared" si="4"/>
        <v/>
      </c>
      <c r="U34" s="54"/>
    </row>
    <row r="35" spans="2:21">
      <c r="B35" s="19">
        <v>27</v>
      </c>
      <c r="C35" s="49" t="str">
        <f t="shared" si="1"/>
        <v/>
      </c>
      <c r="D35" s="49"/>
      <c r="E35" s="19"/>
      <c r="F35" s="8"/>
      <c r="G35" s="19" t="s">
        <v>3</v>
      </c>
      <c r="H35" s="50"/>
      <c r="I35" s="50"/>
      <c r="J35" s="19"/>
      <c r="K35" s="49" t="str">
        <f t="shared" si="0"/>
        <v/>
      </c>
      <c r="L35" s="49"/>
      <c r="M35" s="6" t="str">
        <f t="shared" si="2"/>
        <v/>
      </c>
      <c r="N35" s="19"/>
      <c r="O35" s="8"/>
      <c r="P35" s="50"/>
      <c r="Q35" s="50"/>
      <c r="R35" s="53" t="str">
        <f t="shared" si="3"/>
        <v/>
      </c>
      <c r="S35" s="53"/>
      <c r="T35" s="54" t="str">
        <f t="shared" si="4"/>
        <v/>
      </c>
      <c r="U35" s="54"/>
    </row>
    <row r="36" spans="2:21">
      <c r="B36" s="19">
        <v>28</v>
      </c>
      <c r="C36" s="49" t="str">
        <f t="shared" si="1"/>
        <v/>
      </c>
      <c r="D36" s="49"/>
      <c r="E36" s="19"/>
      <c r="F36" s="8"/>
      <c r="G36" s="19" t="s">
        <v>3</v>
      </c>
      <c r="H36" s="50"/>
      <c r="I36" s="50"/>
      <c r="J36" s="19"/>
      <c r="K36" s="49" t="str">
        <f t="shared" si="0"/>
        <v/>
      </c>
      <c r="L36" s="49"/>
      <c r="M36" s="6" t="str">
        <f t="shared" si="2"/>
        <v/>
      </c>
      <c r="N36" s="19"/>
      <c r="O36" s="8"/>
      <c r="P36" s="50"/>
      <c r="Q36" s="50"/>
      <c r="R36" s="53" t="str">
        <f t="shared" si="3"/>
        <v/>
      </c>
      <c r="S36" s="53"/>
      <c r="T36" s="54" t="str">
        <f t="shared" si="4"/>
        <v/>
      </c>
      <c r="U36" s="54"/>
    </row>
    <row r="37" spans="2:21">
      <c r="B37" s="19">
        <v>29</v>
      </c>
      <c r="C37" s="49" t="str">
        <f t="shared" si="1"/>
        <v/>
      </c>
      <c r="D37" s="49"/>
      <c r="E37" s="19"/>
      <c r="F37" s="8"/>
      <c r="G37" s="19" t="s">
        <v>3</v>
      </c>
      <c r="H37" s="50"/>
      <c r="I37" s="50"/>
      <c r="J37" s="19"/>
      <c r="K37" s="49" t="str">
        <f t="shared" si="0"/>
        <v/>
      </c>
      <c r="L37" s="49"/>
      <c r="M37" s="6" t="str">
        <f t="shared" si="2"/>
        <v/>
      </c>
      <c r="N37" s="19"/>
      <c r="O37" s="8"/>
      <c r="P37" s="50"/>
      <c r="Q37" s="50"/>
      <c r="R37" s="53" t="str">
        <f t="shared" si="3"/>
        <v/>
      </c>
      <c r="S37" s="53"/>
      <c r="T37" s="54" t="str">
        <f t="shared" si="4"/>
        <v/>
      </c>
      <c r="U37" s="54"/>
    </row>
    <row r="38" spans="2:21">
      <c r="B38" s="19">
        <v>30</v>
      </c>
      <c r="C38" s="49" t="str">
        <f t="shared" si="1"/>
        <v/>
      </c>
      <c r="D38" s="49"/>
      <c r="E38" s="19"/>
      <c r="F38" s="8"/>
      <c r="G38" s="19" t="s">
        <v>4</v>
      </c>
      <c r="H38" s="50"/>
      <c r="I38" s="50"/>
      <c r="J38" s="19"/>
      <c r="K38" s="49" t="str">
        <f t="shared" si="0"/>
        <v/>
      </c>
      <c r="L38" s="49"/>
      <c r="M38" s="6" t="str">
        <f t="shared" si="2"/>
        <v/>
      </c>
      <c r="N38" s="19"/>
      <c r="O38" s="8"/>
      <c r="P38" s="50"/>
      <c r="Q38" s="50"/>
      <c r="R38" s="53" t="str">
        <f t="shared" si="3"/>
        <v/>
      </c>
      <c r="S38" s="53"/>
      <c r="T38" s="54" t="str">
        <f t="shared" si="4"/>
        <v/>
      </c>
      <c r="U38" s="54"/>
    </row>
    <row r="39" spans="2:21">
      <c r="B39" s="19">
        <v>31</v>
      </c>
      <c r="C39" s="49" t="str">
        <f t="shared" si="1"/>
        <v/>
      </c>
      <c r="D39" s="49"/>
      <c r="E39" s="19"/>
      <c r="F39" s="8"/>
      <c r="G39" s="19" t="s">
        <v>4</v>
      </c>
      <c r="H39" s="50"/>
      <c r="I39" s="50"/>
      <c r="J39" s="19"/>
      <c r="K39" s="49" t="str">
        <f t="shared" si="0"/>
        <v/>
      </c>
      <c r="L39" s="49"/>
      <c r="M39" s="6" t="str">
        <f t="shared" si="2"/>
        <v/>
      </c>
      <c r="N39" s="19"/>
      <c r="O39" s="8"/>
      <c r="P39" s="50"/>
      <c r="Q39" s="50"/>
      <c r="R39" s="53" t="str">
        <f t="shared" si="3"/>
        <v/>
      </c>
      <c r="S39" s="53"/>
      <c r="T39" s="54" t="str">
        <f t="shared" si="4"/>
        <v/>
      </c>
      <c r="U39" s="54"/>
    </row>
    <row r="40" spans="2:21">
      <c r="B40" s="19">
        <v>32</v>
      </c>
      <c r="C40" s="49" t="str">
        <f t="shared" si="1"/>
        <v/>
      </c>
      <c r="D40" s="49"/>
      <c r="E40" s="19"/>
      <c r="F40" s="8"/>
      <c r="G40" s="19" t="s">
        <v>4</v>
      </c>
      <c r="H40" s="50"/>
      <c r="I40" s="50"/>
      <c r="J40" s="19"/>
      <c r="K40" s="49" t="str">
        <f t="shared" si="0"/>
        <v/>
      </c>
      <c r="L40" s="49"/>
      <c r="M40" s="6" t="str">
        <f t="shared" si="2"/>
        <v/>
      </c>
      <c r="N40" s="19"/>
      <c r="O40" s="8"/>
      <c r="P40" s="50"/>
      <c r="Q40" s="50"/>
      <c r="R40" s="53" t="str">
        <f t="shared" si="3"/>
        <v/>
      </c>
      <c r="S40" s="53"/>
      <c r="T40" s="54" t="str">
        <f t="shared" si="4"/>
        <v/>
      </c>
      <c r="U40" s="54"/>
    </row>
    <row r="41" spans="2:21">
      <c r="B41" s="19">
        <v>33</v>
      </c>
      <c r="C41" s="49" t="str">
        <f t="shared" si="1"/>
        <v/>
      </c>
      <c r="D41" s="49"/>
      <c r="E41" s="19"/>
      <c r="F41" s="8"/>
      <c r="G41" s="19" t="s">
        <v>3</v>
      </c>
      <c r="H41" s="50"/>
      <c r="I41" s="50"/>
      <c r="J41" s="19"/>
      <c r="K41" s="49" t="str">
        <f t="shared" si="0"/>
        <v/>
      </c>
      <c r="L41" s="49"/>
      <c r="M41" s="6" t="str">
        <f t="shared" si="2"/>
        <v/>
      </c>
      <c r="N41" s="19"/>
      <c r="O41" s="8"/>
      <c r="P41" s="50"/>
      <c r="Q41" s="50"/>
      <c r="R41" s="53" t="str">
        <f t="shared" si="3"/>
        <v/>
      </c>
      <c r="S41" s="53"/>
      <c r="T41" s="54" t="str">
        <f t="shared" si="4"/>
        <v/>
      </c>
      <c r="U41" s="54"/>
    </row>
    <row r="42" spans="2:21">
      <c r="B42" s="19">
        <v>34</v>
      </c>
      <c r="C42" s="49" t="str">
        <f t="shared" si="1"/>
        <v/>
      </c>
      <c r="D42" s="49"/>
      <c r="E42" s="19"/>
      <c r="F42" s="8"/>
      <c r="G42" s="19" t="s">
        <v>4</v>
      </c>
      <c r="H42" s="50"/>
      <c r="I42" s="50"/>
      <c r="J42" s="19"/>
      <c r="K42" s="49" t="str">
        <f t="shared" si="0"/>
        <v/>
      </c>
      <c r="L42" s="49"/>
      <c r="M42" s="6" t="str">
        <f t="shared" si="2"/>
        <v/>
      </c>
      <c r="N42" s="19"/>
      <c r="O42" s="8"/>
      <c r="P42" s="50"/>
      <c r="Q42" s="50"/>
      <c r="R42" s="53" t="str">
        <f t="shared" si="3"/>
        <v/>
      </c>
      <c r="S42" s="53"/>
      <c r="T42" s="54" t="str">
        <f t="shared" si="4"/>
        <v/>
      </c>
      <c r="U42" s="54"/>
    </row>
    <row r="43" spans="2:21">
      <c r="B43" s="19">
        <v>35</v>
      </c>
      <c r="C43" s="49" t="str">
        <f t="shared" si="1"/>
        <v/>
      </c>
      <c r="D43" s="49"/>
      <c r="E43" s="19"/>
      <c r="F43" s="8"/>
      <c r="G43" s="19" t="s">
        <v>3</v>
      </c>
      <c r="H43" s="50"/>
      <c r="I43" s="50"/>
      <c r="J43" s="19"/>
      <c r="K43" s="49" t="str">
        <f t="shared" si="0"/>
        <v/>
      </c>
      <c r="L43" s="49"/>
      <c r="M43" s="6" t="str">
        <f t="shared" si="2"/>
        <v/>
      </c>
      <c r="N43" s="19"/>
      <c r="O43" s="8"/>
      <c r="P43" s="50"/>
      <c r="Q43" s="50"/>
      <c r="R43" s="53" t="str">
        <f t="shared" si="3"/>
        <v/>
      </c>
      <c r="S43" s="53"/>
      <c r="T43" s="54" t="str">
        <f t="shared" si="4"/>
        <v/>
      </c>
      <c r="U43" s="54"/>
    </row>
    <row r="44" spans="2:21">
      <c r="B44" s="19">
        <v>36</v>
      </c>
      <c r="C44" s="49" t="str">
        <f t="shared" si="1"/>
        <v/>
      </c>
      <c r="D44" s="49"/>
      <c r="E44" s="19"/>
      <c r="F44" s="8"/>
      <c r="G44" s="19" t="s">
        <v>4</v>
      </c>
      <c r="H44" s="50"/>
      <c r="I44" s="50"/>
      <c r="J44" s="19"/>
      <c r="K44" s="49" t="str">
        <f t="shared" si="0"/>
        <v/>
      </c>
      <c r="L44" s="49"/>
      <c r="M44" s="6" t="str">
        <f t="shared" si="2"/>
        <v/>
      </c>
      <c r="N44" s="19"/>
      <c r="O44" s="8"/>
      <c r="P44" s="50"/>
      <c r="Q44" s="50"/>
      <c r="R44" s="53" t="str">
        <f t="shared" si="3"/>
        <v/>
      </c>
      <c r="S44" s="53"/>
      <c r="T44" s="54" t="str">
        <f t="shared" si="4"/>
        <v/>
      </c>
      <c r="U44" s="54"/>
    </row>
    <row r="45" spans="2:21">
      <c r="B45" s="19">
        <v>37</v>
      </c>
      <c r="C45" s="49" t="str">
        <f t="shared" si="1"/>
        <v/>
      </c>
      <c r="D45" s="49"/>
      <c r="E45" s="19"/>
      <c r="F45" s="8"/>
      <c r="G45" s="19" t="s">
        <v>3</v>
      </c>
      <c r="H45" s="50"/>
      <c r="I45" s="50"/>
      <c r="J45" s="19"/>
      <c r="K45" s="49" t="str">
        <f t="shared" si="0"/>
        <v/>
      </c>
      <c r="L45" s="49"/>
      <c r="M45" s="6" t="str">
        <f t="shared" si="2"/>
        <v/>
      </c>
      <c r="N45" s="19"/>
      <c r="O45" s="8"/>
      <c r="P45" s="50"/>
      <c r="Q45" s="50"/>
      <c r="R45" s="53" t="str">
        <f t="shared" si="3"/>
        <v/>
      </c>
      <c r="S45" s="53"/>
      <c r="T45" s="54" t="str">
        <f t="shared" si="4"/>
        <v/>
      </c>
      <c r="U45" s="54"/>
    </row>
    <row r="46" spans="2:21">
      <c r="B46" s="19">
        <v>38</v>
      </c>
      <c r="C46" s="49" t="str">
        <f t="shared" si="1"/>
        <v/>
      </c>
      <c r="D46" s="49"/>
      <c r="E46" s="19"/>
      <c r="F46" s="8"/>
      <c r="G46" s="19" t="s">
        <v>4</v>
      </c>
      <c r="H46" s="50"/>
      <c r="I46" s="50"/>
      <c r="J46" s="19"/>
      <c r="K46" s="49" t="str">
        <f t="shared" si="0"/>
        <v/>
      </c>
      <c r="L46" s="49"/>
      <c r="M46" s="6" t="str">
        <f t="shared" si="2"/>
        <v/>
      </c>
      <c r="N46" s="19"/>
      <c r="O46" s="8"/>
      <c r="P46" s="50"/>
      <c r="Q46" s="50"/>
      <c r="R46" s="53" t="str">
        <f t="shared" si="3"/>
        <v/>
      </c>
      <c r="S46" s="53"/>
      <c r="T46" s="54" t="str">
        <f t="shared" si="4"/>
        <v/>
      </c>
      <c r="U46" s="54"/>
    </row>
    <row r="47" spans="2:21">
      <c r="B47" s="19">
        <v>39</v>
      </c>
      <c r="C47" s="49" t="str">
        <f t="shared" si="1"/>
        <v/>
      </c>
      <c r="D47" s="49"/>
      <c r="E47" s="19"/>
      <c r="F47" s="8"/>
      <c r="G47" s="19" t="s">
        <v>4</v>
      </c>
      <c r="H47" s="50"/>
      <c r="I47" s="50"/>
      <c r="J47" s="19"/>
      <c r="K47" s="49" t="str">
        <f t="shared" si="0"/>
        <v/>
      </c>
      <c r="L47" s="49"/>
      <c r="M47" s="6" t="str">
        <f t="shared" si="2"/>
        <v/>
      </c>
      <c r="N47" s="19"/>
      <c r="O47" s="8"/>
      <c r="P47" s="50"/>
      <c r="Q47" s="50"/>
      <c r="R47" s="53" t="str">
        <f t="shared" si="3"/>
        <v/>
      </c>
      <c r="S47" s="53"/>
      <c r="T47" s="54" t="str">
        <f t="shared" si="4"/>
        <v/>
      </c>
      <c r="U47" s="54"/>
    </row>
    <row r="48" spans="2:21">
      <c r="B48" s="19">
        <v>40</v>
      </c>
      <c r="C48" s="49" t="str">
        <f t="shared" si="1"/>
        <v/>
      </c>
      <c r="D48" s="49"/>
      <c r="E48" s="19"/>
      <c r="F48" s="8"/>
      <c r="G48" s="19" t="s">
        <v>37</v>
      </c>
      <c r="H48" s="50"/>
      <c r="I48" s="50"/>
      <c r="J48" s="19"/>
      <c r="K48" s="49" t="str">
        <f t="shared" si="0"/>
        <v/>
      </c>
      <c r="L48" s="49"/>
      <c r="M48" s="6" t="str">
        <f t="shared" si="2"/>
        <v/>
      </c>
      <c r="N48" s="19"/>
      <c r="O48" s="8"/>
      <c r="P48" s="50"/>
      <c r="Q48" s="50"/>
      <c r="R48" s="53" t="str">
        <f t="shared" si="3"/>
        <v/>
      </c>
      <c r="S48" s="53"/>
      <c r="T48" s="54" t="str">
        <f t="shared" si="4"/>
        <v/>
      </c>
      <c r="U48" s="54"/>
    </row>
    <row r="49" spans="2:21">
      <c r="B49" s="19">
        <v>41</v>
      </c>
      <c r="C49" s="49" t="str">
        <f t="shared" si="1"/>
        <v/>
      </c>
      <c r="D49" s="49"/>
      <c r="E49" s="19"/>
      <c r="F49" s="8"/>
      <c r="G49" s="19" t="s">
        <v>4</v>
      </c>
      <c r="H49" s="50"/>
      <c r="I49" s="50"/>
      <c r="J49" s="19"/>
      <c r="K49" s="49" t="str">
        <f t="shared" si="0"/>
        <v/>
      </c>
      <c r="L49" s="49"/>
      <c r="M49" s="6" t="str">
        <f t="shared" si="2"/>
        <v/>
      </c>
      <c r="N49" s="19"/>
      <c r="O49" s="8"/>
      <c r="P49" s="50"/>
      <c r="Q49" s="50"/>
      <c r="R49" s="53" t="str">
        <f t="shared" si="3"/>
        <v/>
      </c>
      <c r="S49" s="53"/>
      <c r="T49" s="54" t="str">
        <f t="shared" si="4"/>
        <v/>
      </c>
      <c r="U49" s="54"/>
    </row>
    <row r="50" spans="2:21">
      <c r="B50" s="19">
        <v>42</v>
      </c>
      <c r="C50" s="49" t="str">
        <f t="shared" si="1"/>
        <v/>
      </c>
      <c r="D50" s="49"/>
      <c r="E50" s="19"/>
      <c r="F50" s="8"/>
      <c r="G50" s="19" t="s">
        <v>4</v>
      </c>
      <c r="H50" s="50"/>
      <c r="I50" s="50"/>
      <c r="J50" s="19"/>
      <c r="K50" s="49" t="str">
        <f t="shared" si="0"/>
        <v/>
      </c>
      <c r="L50" s="49"/>
      <c r="M50" s="6" t="str">
        <f t="shared" si="2"/>
        <v/>
      </c>
      <c r="N50" s="19"/>
      <c r="O50" s="8"/>
      <c r="P50" s="50"/>
      <c r="Q50" s="50"/>
      <c r="R50" s="53" t="str">
        <f t="shared" si="3"/>
        <v/>
      </c>
      <c r="S50" s="53"/>
      <c r="T50" s="54" t="str">
        <f t="shared" si="4"/>
        <v/>
      </c>
      <c r="U50" s="54"/>
    </row>
    <row r="51" spans="2:21">
      <c r="B51" s="19">
        <v>43</v>
      </c>
      <c r="C51" s="49" t="str">
        <f t="shared" si="1"/>
        <v/>
      </c>
      <c r="D51" s="49"/>
      <c r="E51" s="19"/>
      <c r="F51" s="8"/>
      <c r="G51" s="19" t="s">
        <v>3</v>
      </c>
      <c r="H51" s="50"/>
      <c r="I51" s="50"/>
      <c r="J51" s="19"/>
      <c r="K51" s="49" t="str">
        <f t="shared" si="0"/>
        <v/>
      </c>
      <c r="L51" s="49"/>
      <c r="M51" s="6" t="str">
        <f t="shared" si="2"/>
        <v/>
      </c>
      <c r="N51" s="19"/>
      <c r="O51" s="8"/>
      <c r="P51" s="50"/>
      <c r="Q51" s="50"/>
      <c r="R51" s="53" t="str">
        <f t="shared" si="3"/>
        <v/>
      </c>
      <c r="S51" s="53"/>
      <c r="T51" s="54" t="str">
        <f t="shared" si="4"/>
        <v/>
      </c>
      <c r="U51" s="54"/>
    </row>
    <row r="52" spans="2:21">
      <c r="B52" s="19">
        <v>44</v>
      </c>
      <c r="C52" s="49" t="str">
        <f t="shared" si="1"/>
        <v/>
      </c>
      <c r="D52" s="49"/>
      <c r="E52" s="19"/>
      <c r="F52" s="8"/>
      <c r="G52" s="19" t="s">
        <v>3</v>
      </c>
      <c r="H52" s="50"/>
      <c r="I52" s="50"/>
      <c r="J52" s="19"/>
      <c r="K52" s="49" t="str">
        <f t="shared" si="0"/>
        <v/>
      </c>
      <c r="L52" s="49"/>
      <c r="M52" s="6" t="str">
        <f t="shared" si="2"/>
        <v/>
      </c>
      <c r="N52" s="19"/>
      <c r="O52" s="8"/>
      <c r="P52" s="50"/>
      <c r="Q52" s="50"/>
      <c r="R52" s="53" t="str">
        <f t="shared" si="3"/>
        <v/>
      </c>
      <c r="S52" s="53"/>
      <c r="T52" s="54" t="str">
        <f t="shared" si="4"/>
        <v/>
      </c>
      <c r="U52" s="54"/>
    </row>
    <row r="53" spans="2:21">
      <c r="B53" s="19">
        <v>45</v>
      </c>
      <c r="C53" s="49" t="str">
        <f t="shared" si="1"/>
        <v/>
      </c>
      <c r="D53" s="49"/>
      <c r="E53" s="19"/>
      <c r="F53" s="8"/>
      <c r="G53" s="19" t="s">
        <v>4</v>
      </c>
      <c r="H53" s="50"/>
      <c r="I53" s="50"/>
      <c r="J53" s="19"/>
      <c r="K53" s="49" t="str">
        <f t="shared" si="0"/>
        <v/>
      </c>
      <c r="L53" s="49"/>
      <c r="M53" s="6" t="str">
        <f t="shared" si="2"/>
        <v/>
      </c>
      <c r="N53" s="19"/>
      <c r="O53" s="8"/>
      <c r="P53" s="50"/>
      <c r="Q53" s="50"/>
      <c r="R53" s="53" t="str">
        <f t="shared" si="3"/>
        <v/>
      </c>
      <c r="S53" s="53"/>
      <c r="T53" s="54" t="str">
        <f t="shared" si="4"/>
        <v/>
      </c>
      <c r="U53" s="54"/>
    </row>
    <row r="54" spans="2:21">
      <c r="B54" s="19">
        <v>46</v>
      </c>
      <c r="C54" s="49" t="str">
        <f t="shared" si="1"/>
        <v/>
      </c>
      <c r="D54" s="49"/>
      <c r="E54" s="19"/>
      <c r="F54" s="8"/>
      <c r="G54" s="19" t="s">
        <v>4</v>
      </c>
      <c r="H54" s="50"/>
      <c r="I54" s="50"/>
      <c r="J54" s="19"/>
      <c r="K54" s="49" t="str">
        <f t="shared" si="0"/>
        <v/>
      </c>
      <c r="L54" s="49"/>
      <c r="M54" s="6" t="str">
        <f t="shared" si="2"/>
        <v/>
      </c>
      <c r="N54" s="19"/>
      <c r="O54" s="8"/>
      <c r="P54" s="50"/>
      <c r="Q54" s="50"/>
      <c r="R54" s="53" t="str">
        <f t="shared" si="3"/>
        <v/>
      </c>
      <c r="S54" s="53"/>
      <c r="T54" s="54" t="str">
        <f t="shared" si="4"/>
        <v/>
      </c>
      <c r="U54" s="54"/>
    </row>
    <row r="55" spans="2:21">
      <c r="B55" s="19">
        <v>47</v>
      </c>
      <c r="C55" s="49" t="str">
        <f t="shared" si="1"/>
        <v/>
      </c>
      <c r="D55" s="49"/>
      <c r="E55" s="19"/>
      <c r="F55" s="8"/>
      <c r="G55" s="19" t="s">
        <v>3</v>
      </c>
      <c r="H55" s="50"/>
      <c r="I55" s="50"/>
      <c r="J55" s="19"/>
      <c r="K55" s="49" t="str">
        <f t="shared" si="0"/>
        <v/>
      </c>
      <c r="L55" s="49"/>
      <c r="M55" s="6" t="str">
        <f t="shared" si="2"/>
        <v/>
      </c>
      <c r="N55" s="19"/>
      <c r="O55" s="8"/>
      <c r="P55" s="50"/>
      <c r="Q55" s="50"/>
      <c r="R55" s="53" t="str">
        <f t="shared" si="3"/>
        <v/>
      </c>
      <c r="S55" s="53"/>
      <c r="T55" s="54" t="str">
        <f t="shared" si="4"/>
        <v/>
      </c>
      <c r="U55" s="54"/>
    </row>
    <row r="56" spans="2:21">
      <c r="B56" s="19">
        <v>48</v>
      </c>
      <c r="C56" s="49" t="str">
        <f t="shared" si="1"/>
        <v/>
      </c>
      <c r="D56" s="49"/>
      <c r="E56" s="19"/>
      <c r="F56" s="8"/>
      <c r="G56" s="19" t="s">
        <v>3</v>
      </c>
      <c r="H56" s="50"/>
      <c r="I56" s="50"/>
      <c r="J56" s="19"/>
      <c r="K56" s="49" t="str">
        <f t="shared" si="0"/>
        <v/>
      </c>
      <c r="L56" s="49"/>
      <c r="M56" s="6" t="str">
        <f t="shared" si="2"/>
        <v/>
      </c>
      <c r="N56" s="19"/>
      <c r="O56" s="8"/>
      <c r="P56" s="50"/>
      <c r="Q56" s="50"/>
      <c r="R56" s="53" t="str">
        <f t="shared" si="3"/>
        <v/>
      </c>
      <c r="S56" s="53"/>
      <c r="T56" s="54" t="str">
        <f t="shared" si="4"/>
        <v/>
      </c>
      <c r="U56" s="54"/>
    </row>
    <row r="57" spans="2:21">
      <c r="B57" s="19">
        <v>49</v>
      </c>
      <c r="C57" s="49" t="str">
        <f t="shared" si="1"/>
        <v/>
      </c>
      <c r="D57" s="49"/>
      <c r="E57" s="19"/>
      <c r="F57" s="8"/>
      <c r="G57" s="19" t="s">
        <v>3</v>
      </c>
      <c r="H57" s="50"/>
      <c r="I57" s="50"/>
      <c r="J57" s="19"/>
      <c r="K57" s="49" t="str">
        <f t="shared" si="0"/>
        <v/>
      </c>
      <c r="L57" s="49"/>
      <c r="M57" s="6" t="str">
        <f t="shared" si="2"/>
        <v/>
      </c>
      <c r="N57" s="19"/>
      <c r="O57" s="8"/>
      <c r="P57" s="50"/>
      <c r="Q57" s="50"/>
      <c r="R57" s="53" t="str">
        <f t="shared" si="3"/>
        <v/>
      </c>
      <c r="S57" s="53"/>
      <c r="T57" s="54" t="str">
        <f t="shared" si="4"/>
        <v/>
      </c>
      <c r="U57" s="54"/>
    </row>
    <row r="58" spans="2:21">
      <c r="B58" s="19">
        <v>50</v>
      </c>
      <c r="C58" s="49" t="str">
        <f t="shared" si="1"/>
        <v/>
      </c>
      <c r="D58" s="49"/>
      <c r="E58" s="19"/>
      <c r="F58" s="8"/>
      <c r="G58" s="19" t="s">
        <v>3</v>
      </c>
      <c r="H58" s="50"/>
      <c r="I58" s="50"/>
      <c r="J58" s="19"/>
      <c r="K58" s="49" t="str">
        <f t="shared" si="0"/>
        <v/>
      </c>
      <c r="L58" s="49"/>
      <c r="M58" s="6" t="str">
        <f t="shared" si="2"/>
        <v/>
      </c>
      <c r="N58" s="19"/>
      <c r="O58" s="8"/>
      <c r="P58" s="50"/>
      <c r="Q58" s="50"/>
      <c r="R58" s="53" t="str">
        <f t="shared" si="3"/>
        <v/>
      </c>
      <c r="S58" s="53"/>
      <c r="T58" s="54" t="str">
        <f t="shared" si="4"/>
        <v/>
      </c>
      <c r="U58" s="54"/>
    </row>
    <row r="59" spans="2:21">
      <c r="B59" s="19">
        <v>51</v>
      </c>
      <c r="C59" s="49" t="str">
        <f t="shared" si="1"/>
        <v/>
      </c>
      <c r="D59" s="49"/>
      <c r="E59" s="19"/>
      <c r="F59" s="8"/>
      <c r="G59" s="19" t="s">
        <v>3</v>
      </c>
      <c r="H59" s="50"/>
      <c r="I59" s="50"/>
      <c r="J59" s="19"/>
      <c r="K59" s="49" t="str">
        <f t="shared" si="0"/>
        <v/>
      </c>
      <c r="L59" s="49"/>
      <c r="M59" s="6" t="str">
        <f t="shared" si="2"/>
        <v/>
      </c>
      <c r="N59" s="19"/>
      <c r="O59" s="8"/>
      <c r="P59" s="50"/>
      <c r="Q59" s="50"/>
      <c r="R59" s="53" t="str">
        <f t="shared" si="3"/>
        <v/>
      </c>
      <c r="S59" s="53"/>
      <c r="T59" s="54" t="str">
        <f t="shared" si="4"/>
        <v/>
      </c>
      <c r="U59" s="54"/>
    </row>
    <row r="60" spans="2:21">
      <c r="B60" s="19">
        <v>52</v>
      </c>
      <c r="C60" s="49" t="str">
        <f t="shared" si="1"/>
        <v/>
      </c>
      <c r="D60" s="49"/>
      <c r="E60" s="19"/>
      <c r="F60" s="8"/>
      <c r="G60" s="19" t="s">
        <v>3</v>
      </c>
      <c r="H60" s="50"/>
      <c r="I60" s="50"/>
      <c r="J60" s="19"/>
      <c r="K60" s="49" t="str">
        <f t="shared" si="0"/>
        <v/>
      </c>
      <c r="L60" s="49"/>
      <c r="M60" s="6" t="str">
        <f t="shared" si="2"/>
        <v/>
      </c>
      <c r="N60" s="19"/>
      <c r="O60" s="8"/>
      <c r="P60" s="50"/>
      <c r="Q60" s="50"/>
      <c r="R60" s="53" t="str">
        <f t="shared" si="3"/>
        <v/>
      </c>
      <c r="S60" s="53"/>
      <c r="T60" s="54" t="str">
        <f t="shared" si="4"/>
        <v/>
      </c>
      <c r="U60" s="54"/>
    </row>
    <row r="61" spans="2:21">
      <c r="B61" s="19">
        <v>53</v>
      </c>
      <c r="C61" s="49" t="str">
        <f t="shared" si="1"/>
        <v/>
      </c>
      <c r="D61" s="49"/>
      <c r="E61" s="19"/>
      <c r="F61" s="8"/>
      <c r="G61" s="19" t="s">
        <v>3</v>
      </c>
      <c r="H61" s="50"/>
      <c r="I61" s="50"/>
      <c r="J61" s="19"/>
      <c r="K61" s="49" t="str">
        <f t="shared" si="0"/>
        <v/>
      </c>
      <c r="L61" s="49"/>
      <c r="M61" s="6" t="str">
        <f t="shared" si="2"/>
        <v/>
      </c>
      <c r="N61" s="19"/>
      <c r="O61" s="8"/>
      <c r="P61" s="50"/>
      <c r="Q61" s="50"/>
      <c r="R61" s="53" t="str">
        <f t="shared" si="3"/>
        <v/>
      </c>
      <c r="S61" s="53"/>
      <c r="T61" s="54" t="str">
        <f t="shared" si="4"/>
        <v/>
      </c>
      <c r="U61" s="54"/>
    </row>
    <row r="62" spans="2:21">
      <c r="B62" s="19">
        <v>54</v>
      </c>
      <c r="C62" s="49" t="str">
        <f t="shared" si="1"/>
        <v/>
      </c>
      <c r="D62" s="49"/>
      <c r="E62" s="19"/>
      <c r="F62" s="8"/>
      <c r="G62" s="19" t="s">
        <v>3</v>
      </c>
      <c r="H62" s="50"/>
      <c r="I62" s="50"/>
      <c r="J62" s="19"/>
      <c r="K62" s="49" t="str">
        <f t="shared" si="0"/>
        <v/>
      </c>
      <c r="L62" s="49"/>
      <c r="M62" s="6" t="str">
        <f t="shared" si="2"/>
        <v/>
      </c>
      <c r="N62" s="19"/>
      <c r="O62" s="8"/>
      <c r="P62" s="50"/>
      <c r="Q62" s="50"/>
      <c r="R62" s="53" t="str">
        <f t="shared" si="3"/>
        <v/>
      </c>
      <c r="S62" s="53"/>
      <c r="T62" s="54" t="str">
        <f t="shared" si="4"/>
        <v/>
      </c>
      <c r="U62" s="54"/>
    </row>
    <row r="63" spans="2:21">
      <c r="B63" s="19">
        <v>55</v>
      </c>
      <c r="C63" s="49" t="str">
        <f t="shared" si="1"/>
        <v/>
      </c>
      <c r="D63" s="49"/>
      <c r="E63" s="19"/>
      <c r="F63" s="8"/>
      <c r="G63" s="19" t="s">
        <v>4</v>
      </c>
      <c r="H63" s="50"/>
      <c r="I63" s="50"/>
      <c r="J63" s="19"/>
      <c r="K63" s="49" t="str">
        <f t="shared" si="0"/>
        <v/>
      </c>
      <c r="L63" s="49"/>
      <c r="M63" s="6" t="str">
        <f t="shared" si="2"/>
        <v/>
      </c>
      <c r="N63" s="19"/>
      <c r="O63" s="8"/>
      <c r="P63" s="50"/>
      <c r="Q63" s="50"/>
      <c r="R63" s="53" t="str">
        <f t="shared" si="3"/>
        <v/>
      </c>
      <c r="S63" s="53"/>
      <c r="T63" s="54" t="str">
        <f t="shared" si="4"/>
        <v/>
      </c>
      <c r="U63" s="54"/>
    </row>
    <row r="64" spans="2:21">
      <c r="B64" s="19">
        <v>56</v>
      </c>
      <c r="C64" s="49" t="str">
        <f t="shared" si="1"/>
        <v/>
      </c>
      <c r="D64" s="49"/>
      <c r="E64" s="19"/>
      <c r="F64" s="8"/>
      <c r="G64" s="19" t="s">
        <v>3</v>
      </c>
      <c r="H64" s="50"/>
      <c r="I64" s="50"/>
      <c r="J64" s="19"/>
      <c r="K64" s="49" t="str">
        <f t="shared" si="0"/>
        <v/>
      </c>
      <c r="L64" s="49"/>
      <c r="M64" s="6" t="str">
        <f t="shared" si="2"/>
        <v/>
      </c>
      <c r="N64" s="19"/>
      <c r="O64" s="8"/>
      <c r="P64" s="50"/>
      <c r="Q64" s="50"/>
      <c r="R64" s="53" t="str">
        <f t="shared" si="3"/>
        <v/>
      </c>
      <c r="S64" s="53"/>
      <c r="T64" s="54" t="str">
        <f t="shared" si="4"/>
        <v/>
      </c>
      <c r="U64" s="54"/>
    </row>
    <row r="65" spans="2:21">
      <c r="B65" s="19">
        <v>57</v>
      </c>
      <c r="C65" s="49" t="str">
        <f t="shared" si="1"/>
        <v/>
      </c>
      <c r="D65" s="49"/>
      <c r="E65" s="19"/>
      <c r="F65" s="8"/>
      <c r="G65" s="19" t="s">
        <v>3</v>
      </c>
      <c r="H65" s="50"/>
      <c r="I65" s="50"/>
      <c r="J65" s="19"/>
      <c r="K65" s="49" t="str">
        <f t="shared" si="0"/>
        <v/>
      </c>
      <c r="L65" s="49"/>
      <c r="M65" s="6" t="str">
        <f t="shared" si="2"/>
        <v/>
      </c>
      <c r="N65" s="19"/>
      <c r="O65" s="8"/>
      <c r="P65" s="50"/>
      <c r="Q65" s="50"/>
      <c r="R65" s="53" t="str">
        <f t="shared" si="3"/>
        <v/>
      </c>
      <c r="S65" s="53"/>
      <c r="T65" s="54" t="str">
        <f t="shared" si="4"/>
        <v/>
      </c>
      <c r="U65" s="54"/>
    </row>
    <row r="66" spans="2:21">
      <c r="B66" s="19">
        <v>58</v>
      </c>
      <c r="C66" s="49" t="str">
        <f t="shared" si="1"/>
        <v/>
      </c>
      <c r="D66" s="49"/>
      <c r="E66" s="19"/>
      <c r="F66" s="8"/>
      <c r="G66" s="19" t="s">
        <v>3</v>
      </c>
      <c r="H66" s="50"/>
      <c r="I66" s="50"/>
      <c r="J66" s="19"/>
      <c r="K66" s="49" t="str">
        <f t="shared" si="0"/>
        <v/>
      </c>
      <c r="L66" s="49"/>
      <c r="M66" s="6" t="str">
        <f t="shared" si="2"/>
        <v/>
      </c>
      <c r="N66" s="19"/>
      <c r="O66" s="8"/>
      <c r="P66" s="50"/>
      <c r="Q66" s="50"/>
      <c r="R66" s="53" t="str">
        <f t="shared" si="3"/>
        <v/>
      </c>
      <c r="S66" s="53"/>
      <c r="T66" s="54" t="str">
        <f t="shared" si="4"/>
        <v/>
      </c>
      <c r="U66" s="54"/>
    </row>
    <row r="67" spans="2:21">
      <c r="B67" s="19">
        <v>59</v>
      </c>
      <c r="C67" s="49" t="str">
        <f t="shared" si="1"/>
        <v/>
      </c>
      <c r="D67" s="49"/>
      <c r="E67" s="19"/>
      <c r="F67" s="8"/>
      <c r="G67" s="19" t="s">
        <v>3</v>
      </c>
      <c r="H67" s="50"/>
      <c r="I67" s="50"/>
      <c r="J67" s="19"/>
      <c r="K67" s="49" t="str">
        <f t="shared" si="0"/>
        <v/>
      </c>
      <c r="L67" s="49"/>
      <c r="M67" s="6" t="str">
        <f t="shared" si="2"/>
        <v/>
      </c>
      <c r="N67" s="19"/>
      <c r="O67" s="8"/>
      <c r="P67" s="50"/>
      <c r="Q67" s="50"/>
      <c r="R67" s="53" t="str">
        <f t="shared" si="3"/>
        <v/>
      </c>
      <c r="S67" s="53"/>
      <c r="T67" s="54" t="str">
        <f t="shared" si="4"/>
        <v/>
      </c>
      <c r="U67" s="54"/>
    </row>
    <row r="68" spans="2:21">
      <c r="B68" s="19">
        <v>60</v>
      </c>
      <c r="C68" s="49" t="str">
        <f t="shared" si="1"/>
        <v/>
      </c>
      <c r="D68" s="49"/>
      <c r="E68" s="19"/>
      <c r="F68" s="8"/>
      <c r="G68" s="19" t="s">
        <v>4</v>
      </c>
      <c r="H68" s="50"/>
      <c r="I68" s="50"/>
      <c r="J68" s="19"/>
      <c r="K68" s="49" t="str">
        <f t="shared" si="0"/>
        <v/>
      </c>
      <c r="L68" s="49"/>
      <c r="M68" s="6" t="str">
        <f t="shared" si="2"/>
        <v/>
      </c>
      <c r="N68" s="19"/>
      <c r="O68" s="8"/>
      <c r="P68" s="50"/>
      <c r="Q68" s="50"/>
      <c r="R68" s="53" t="str">
        <f t="shared" si="3"/>
        <v/>
      </c>
      <c r="S68" s="53"/>
      <c r="T68" s="54" t="str">
        <f t="shared" si="4"/>
        <v/>
      </c>
      <c r="U68" s="54"/>
    </row>
    <row r="69" spans="2:21">
      <c r="B69" s="19">
        <v>61</v>
      </c>
      <c r="C69" s="49" t="str">
        <f t="shared" si="1"/>
        <v/>
      </c>
      <c r="D69" s="49"/>
      <c r="E69" s="19"/>
      <c r="F69" s="8"/>
      <c r="G69" s="19" t="s">
        <v>4</v>
      </c>
      <c r="H69" s="50"/>
      <c r="I69" s="50"/>
      <c r="J69" s="19"/>
      <c r="K69" s="49" t="str">
        <f t="shared" si="0"/>
        <v/>
      </c>
      <c r="L69" s="49"/>
      <c r="M69" s="6" t="str">
        <f t="shared" si="2"/>
        <v/>
      </c>
      <c r="N69" s="19"/>
      <c r="O69" s="8"/>
      <c r="P69" s="50"/>
      <c r="Q69" s="50"/>
      <c r="R69" s="53" t="str">
        <f t="shared" si="3"/>
        <v/>
      </c>
      <c r="S69" s="53"/>
      <c r="T69" s="54" t="str">
        <f t="shared" si="4"/>
        <v/>
      </c>
      <c r="U69" s="54"/>
    </row>
    <row r="70" spans="2:21">
      <c r="B70" s="19">
        <v>62</v>
      </c>
      <c r="C70" s="49" t="str">
        <f t="shared" si="1"/>
        <v/>
      </c>
      <c r="D70" s="49"/>
      <c r="E70" s="19"/>
      <c r="F70" s="8"/>
      <c r="G70" s="19" t="s">
        <v>3</v>
      </c>
      <c r="H70" s="50"/>
      <c r="I70" s="50"/>
      <c r="J70" s="19"/>
      <c r="K70" s="49" t="str">
        <f t="shared" si="0"/>
        <v/>
      </c>
      <c r="L70" s="49"/>
      <c r="M70" s="6" t="str">
        <f t="shared" si="2"/>
        <v/>
      </c>
      <c r="N70" s="19"/>
      <c r="O70" s="8"/>
      <c r="P70" s="50"/>
      <c r="Q70" s="50"/>
      <c r="R70" s="53" t="str">
        <f t="shared" si="3"/>
        <v/>
      </c>
      <c r="S70" s="53"/>
      <c r="T70" s="54" t="str">
        <f t="shared" si="4"/>
        <v/>
      </c>
      <c r="U70" s="54"/>
    </row>
    <row r="71" spans="2:21">
      <c r="B71" s="19">
        <v>63</v>
      </c>
      <c r="C71" s="49" t="str">
        <f t="shared" si="1"/>
        <v/>
      </c>
      <c r="D71" s="49"/>
      <c r="E71" s="19"/>
      <c r="F71" s="8"/>
      <c r="G71" s="19" t="s">
        <v>4</v>
      </c>
      <c r="H71" s="50"/>
      <c r="I71" s="50"/>
      <c r="J71" s="19"/>
      <c r="K71" s="49" t="str">
        <f t="shared" si="0"/>
        <v/>
      </c>
      <c r="L71" s="49"/>
      <c r="M71" s="6" t="str">
        <f t="shared" si="2"/>
        <v/>
      </c>
      <c r="N71" s="19"/>
      <c r="O71" s="8"/>
      <c r="P71" s="50"/>
      <c r="Q71" s="50"/>
      <c r="R71" s="53" t="str">
        <f t="shared" si="3"/>
        <v/>
      </c>
      <c r="S71" s="53"/>
      <c r="T71" s="54" t="str">
        <f t="shared" si="4"/>
        <v/>
      </c>
      <c r="U71" s="54"/>
    </row>
    <row r="72" spans="2:21">
      <c r="B72" s="19">
        <v>64</v>
      </c>
      <c r="C72" s="49" t="str">
        <f t="shared" si="1"/>
        <v/>
      </c>
      <c r="D72" s="49"/>
      <c r="E72" s="19"/>
      <c r="F72" s="8"/>
      <c r="G72" s="19" t="s">
        <v>3</v>
      </c>
      <c r="H72" s="50"/>
      <c r="I72" s="50"/>
      <c r="J72" s="19"/>
      <c r="K72" s="49" t="str">
        <f t="shared" si="0"/>
        <v/>
      </c>
      <c r="L72" s="49"/>
      <c r="M72" s="6" t="str">
        <f t="shared" si="2"/>
        <v/>
      </c>
      <c r="N72" s="19"/>
      <c r="O72" s="8"/>
      <c r="P72" s="50"/>
      <c r="Q72" s="50"/>
      <c r="R72" s="53" t="str">
        <f t="shared" si="3"/>
        <v/>
      </c>
      <c r="S72" s="53"/>
      <c r="T72" s="54" t="str">
        <f t="shared" si="4"/>
        <v/>
      </c>
      <c r="U72" s="54"/>
    </row>
    <row r="73" spans="2:21">
      <c r="B73" s="19">
        <v>65</v>
      </c>
      <c r="C73" s="49" t="str">
        <f t="shared" si="1"/>
        <v/>
      </c>
      <c r="D73" s="49"/>
      <c r="E73" s="19"/>
      <c r="F73" s="8"/>
      <c r="G73" s="19" t="s">
        <v>4</v>
      </c>
      <c r="H73" s="50"/>
      <c r="I73" s="50"/>
      <c r="J73" s="19"/>
      <c r="K73" s="49" t="str">
        <f t="shared" ref="K73:K108" si="5">IF(F73="","",C73*0.03)</f>
        <v/>
      </c>
      <c r="L73" s="49"/>
      <c r="M73" s="6" t="str">
        <f t="shared" si="2"/>
        <v/>
      </c>
      <c r="N73" s="19"/>
      <c r="O73" s="8"/>
      <c r="P73" s="50"/>
      <c r="Q73" s="50"/>
      <c r="R73" s="53" t="str">
        <f t="shared" si="3"/>
        <v/>
      </c>
      <c r="S73" s="53"/>
      <c r="T73" s="54" t="str">
        <f t="shared" si="4"/>
        <v/>
      </c>
      <c r="U73" s="54"/>
    </row>
    <row r="74" spans="2:21">
      <c r="B74" s="19">
        <v>66</v>
      </c>
      <c r="C74" s="49" t="str">
        <f t="shared" ref="C74:C108" si="6">IF(R73="","",C73+R73)</f>
        <v/>
      </c>
      <c r="D74" s="49"/>
      <c r="E74" s="19"/>
      <c r="F74" s="8"/>
      <c r="G74" s="19" t="s">
        <v>4</v>
      </c>
      <c r="H74" s="50"/>
      <c r="I74" s="50"/>
      <c r="J74" s="19"/>
      <c r="K74" s="49" t="str">
        <f t="shared" si="5"/>
        <v/>
      </c>
      <c r="L74" s="49"/>
      <c r="M74" s="6" t="str">
        <f t="shared" ref="M74:M108" si="7">IF(J74="","",(K74/J74)/1000)</f>
        <v/>
      </c>
      <c r="N74" s="19"/>
      <c r="O74" s="8"/>
      <c r="P74" s="50"/>
      <c r="Q74" s="50"/>
      <c r="R74" s="53" t="str">
        <f t="shared" ref="R74:R108" si="8">IF(O74="","",(IF(G74="売",H74-P74,P74-H74))*M74*100000)</f>
        <v/>
      </c>
      <c r="S74" s="53"/>
      <c r="T74" s="54" t="str">
        <f t="shared" ref="T74:T108" si="9">IF(O74="","",IF(R74&lt;0,J74*(-1),IF(G74="買",(P74-H74)*100,(H74-P74)*100)))</f>
        <v/>
      </c>
      <c r="U74" s="54"/>
    </row>
    <row r="75" spans="2:21">
      <c r="B75" s="19">
        <v>67</v>
      </c>
      <c r="C75" s="49" t="str">
        <f t="shared" si="6"/>
        <v/>
      </c>
      <c r="D75" s="49"/>
      <c r="E75" s="19"/>
      <c r="F75" s="8"/>
      <c r="G75" s="19" t="s">
        <v>3</v>
      </c>
      <c r="H75" s="50"/>
      <c r="I75" s="50"/>
      <c r="J75" s="19"/>
      <c r="K75" s="49" t="str">
        <f t="shared" si="5"/>
        <v/>
      </c>
      <c r="L75" s="49"/>
      <c r="M75" s="6" t="str">
        <f t="shared" si="7"/>
        <v/>
      </c>
      <c r="N75" s="19"/>
      <c r="O75" s="8"/>
      <c r="P75" s="50"/>
      <c r="Q75" s="50"/>
      <c r="R75" s="53" t="str">
        <f t="shared" si="8"/>
        <v/>
      </c>
      <c r="S75" s="53"/>
      <c r="T75" s="54" t="str">
        <f t="shared" si="9"/>
        <v/>
      </c>
      <c r="U75" s="54"/>
    </row>
    <row r="76" spans="2:21">
      <c r="B76" s="19">
        <v>68</v>
      </c>
      <c r="C76" s="49" t="str">
        <f t="shared" si="6"/>
        <v/>
      </c>
      <c r="D76" s="49"/>
      <c r="E76" s="19"/>
      <c r="F76" s="8"/>
      <c r="G76" s="19" t="s">
        <v>3</v>
      </c>
      <c r="H76" s="50"/>
      <c r="I76" s="50"/>
      <c r="J76" s="19"/>
      <c r="K76" s="49" t="str">
        <f t="shared" si="5"/>
        <v/>
      </c>
      <c r="L76" s="49"/>
      <c r="M76" s="6" t="str">
        <f t="shared" si="7"/>
        <v/>
      </c>
      <c r="N76" s="19"/>
      <c r="O76" s="8"/>
      <c r="P76" s="50"/>
      <c r="Q76" s="50"/>
      <c r="R76" s="53" t="str">
        <f t="shared" si="8"/>
        <v/>
      </c>
      <c r="S76" s="53"/>
      <c r="T76" s="54" t="str">
        <f t="shared" si="9"/>
        <v/>
      </c>
      <c r="U76" s="54"/>
    </row>
    <row r="77" spans="2:21">
      <c r="B77" s="19">
        <v>69</v>
      </c>
      <c r="C77" s="49" t="str">
        <f t="shared" si="6"/>
        <v/>
      </c>
      <c r="D77" s="49"/>
      <c r="E77" s="19"/>
      <c r="F77" s="8"/>
      <c r="G77" s="19" t="s">
        <v>3</v>
      </c>
      <c r="H77" s="50"/>
      <c r="I77" s="50"/>
      <c r="J77" s="19"/>
      <c r="K77" s="49" t="str">
        <f t="shared" si="5"/>
        <v/>
      </c>
      <c r="L77" s="49"/>
      <c r="M77" s="6" t="str">
        <f t="shared" si="7"/>
        <v/>
      </c>
      <c r="N77" s="19"/>
      <c r="O77" s="8"/>
      <c r="P77" s="50"/>
      <c r="Q77" s="50"/>
      <c r="R77" s="53" t="str">
        <f t="shared" si="8"/>
        <v/>
      </c>
      <c r="S77" s="53"/>
      <c r="T77" s="54" t="str">
        <f t="shared" si="9"/>
        <v/>
      </c>
      <c r="U77" s="54"/>
    </row>
    <row r="78" spans="2:21">
      <c r="B78" s="19">
        <v>70</v>
      </c>
      <c r="C78" s="49" t="str">
        <f t="shared" si="6"/>
        <v/>
      </c>
      <c r="D78" s="49"/>
      <c r="E78" s="19"/>
      <c r="F78" s="8"/>
      <c r="G78" s="19" t="s">
        <v>4</v>
      </c>
      <c r="H78" s="50"/>
      <c r="I78" s="50"/>
      <c r="J78" s="19"/>
      <c r="K78" s="49" t="str">
        <f t="shared" si="5"/>
        <v/>
      </c>
      <c r="L78" s="49"/>
      <c r="M78" s="6" t="str">
        <f t="shared" si="7"/>
        <v/>
      </c>
      <c r="N78" s="19"/>
      <c r="O78" s="8"/>
      <c r="P78" s="50"/>
      <c r="Q78" s="50"/>
      <c r="R78" s="53" t="str">
        <f t="shared" si="8"/>
        <v/>
      </c>
      <c r="S78" s="53"/>
      <c r="T78" s="54" t="str">
        <f t="shared" si="9"/>
        <v/>
      </c>
      <c r="U78" s="54"/>
    </row>
    <row r="79" spans="2:21">
      <c r="B79" s="19">
        <v>71</v>
      </c>
      <c r="C79" s="49" t="str">
        <f t="shared" si="6"/>
        <v/>
      </c>
      <c r="D79" s="49"/>
      <c r="E79" s="19"/>
      <c r="F79" s="8"/>
      <c r="G79" s="19" t="s">
        <v>3</v>
      </c>
      <c r="H79" s="50"/>
      <c r="I79" s="50"/>
      <c r="J79" s="19"/>
      <c r="K79" s="49" t="str">
        <f t="shared" si="5"/>
        <v/>
      </c>
      <c r="L79" s="49"/>
      <c r="M79" s="6" t="str">
        <f t="shared" si="7"/>
        <v/>
      </c>
      <c r="N79" s="19"/>
      <c r="O79" s="8"/>
      <c r="P79" s="50"/>
      <c r="Q79" s="50"/>
      <c r="R79" s="53" t="str">
        <f t="shared" si="8"/>
        <v/>
      </c>
      <c r="S79" s="53"/>
      <c r="T79" s="54" t="str">
        <f t="shared" si="9"/>
        <v/>
      </c>
      <c r="U79" s="54"/>
    </row>
    <row r="80" spans="2:21">
      <c r="B80" s="19">
        <v>72</v>
      </c>
      <c r="C80" s="49" t="str">
        <f t="shared" si="6"/>
        <v/>
      </c>
      <c r="D80" s="49"/>
      <c r="E80" s="19"/>
      <c r="F80" s="8"/>
      <c r="G80" s="19" t="s">
        <v>4</v>
      </c>
      <c r="H80" s="50"/>
      <c r="I80" s="50"/>
      <c r="J80" s="19"/>
      <c r="K80" s="49" t="str">
        <f t="shared" si="5"/>
        <v/>
      </c>
      <c r="L80" s="49"/>
      <c r="M80" s="6" t="str">
        <f t="shared" si="7"/>
        <v/>
      </c>
      <c r="N80" s="19"/>
      <c r="O80" s="8"/>
      <c r="P80" s="50"/>
      <c r="Q80" s="50"/>
      <c r="R80" s="53" t="str">
        <f t="shared" si="8"/>
        <v/>
      </c>
      <c r="S80" s="53"/>
      <c r="T80" s="54" t="str">
        <f t="shared" si="9"/>
        <v/>
      </c>
      <c r="U80" s="54"/>
    </row>
    <row r="81" spans="2:21">
      <c r="B81" s="19">
        <v>73</v>
      </c>
      <c r="C81" s="49" t="str">
        <f t="shared" si="6"/>
        <v/>
      </c>
      <c r="D81" s="49"/>
      <c r="E81" s="19"/>
      <c r="F81" s="8"/>
      <c r="G81" s="19" t="s">
        <v>3</v>
      </c>
      <c r="H81" s="50"/>
      <c r="I81" s="50"/>
      <c r="J81" s="19"/>
      <c r="K81" s="49" t="str">
        <f t="shared" si="5"/>
        <v/>
      </c>
      <c r="L81" s="49"/>
      <c r="M81" s="6" t="str">
        <f t="shared" si="7"/>
        <v/>
      </c>
      <c r="N81" s="19"/>
      <c r="O81" s="8"/>
      <c r="P81" s="50"/>
      <c r="Q81" s="50"/>
      <c r="R81" s="53" t="str">
        <f t="shared" si="8"/>
        <v/>
      </c>
      <c r="S81" s="53"/>
      <c r="T81" s="54" t="str">
        <f t="shared" si="9"/>
        <v/>
      </c>
      <c r="U81" s="54"/>
    </row>
    <row r="82" spans="2:21">
      <c r="B82" s="19">
        <v>74</v>
      </c>
      <c r="C82" s="49" t="str">
        <f t="shared" si="6"/>
        <v/>
      </c>
      <c r="D82" s="49"/>
      <c r="E82" s="19"/>
      <c r="F82" s="8"/>
      <c r="G82" s="19" t="s">
        <v>3</v>
      </c>
      <c r="H82" s="50"/>
      <c r="I82" s="50"/>
      <c r="J82" s="19"/>
      <c r="K82" s="49" t="str">
        <f t="shared" si="5"/>
        <v/>
      </c>
      <c r="L82" s="49"/>
      <c r="M82" s="6" t="str">
        <f t="shared" si="7"/>
        <v/>
      </c>
      <c r="N82" s="19"/>
      <c r="O82" s="8"/>
      <c r="P82" s="50"/>
      <c r="Q82" s="50"/>
      <c r="R82" s="53" t="str">
        <f t="shared" si="8"/>
        <v/>
      </c>
      <c r="S82" s="53"/>
      <c r="T82" s="54" t="str">
        <f t="shared" si="9"/>
        <v/>
      </c>
      <c r="U82" s="54"/>
    </row>
    <row r="83" spans="2:21">
      <c r="B83" s="19">
        <v>75</v>
      </c>
      <c r="C83" s="49" t="str">
        <f t="shared" si="6"/>
        <v/>
      </c>
      <c r="D83" s="49"/>
      <c r="E83" s="19"/>
      <c r="F83" s="8"/>
      <c r="G83" s="19" t="s">
        <v>3</v>
      </c>
      <c r="H83" s="50"/>
      <c r="I83" s="50"/>
      <c r="J83" s="19"/>
      <c r="K83" s="49" t="str">
        <f t="shared" si="5"/>
        <v/>
      </c>
      <c r="L83" s="49"/>
      <c r="M83" s="6" t="str">
        <f t="shared" si="7"/>
        <v/>
      </c>
      <c r="N83" s="19"/>
      <c r="O83" s="8"/>
      <c r="P83" s="50"/>
      <c r="Q83" s="50"/>
      <c r="R83" s="53" t="str">
        <f t="shared" si="8"/>
        <v/>
      </c>
      <c r="S83" s="53"/>
      <c r="T83" s="54" t="str">
        <f t="shared" si="9"/>
        <v/>
      </c>
      <c r="U83" s="54"/>
    </row>
    <row r="84" spans="2:21">
      <c r="B84" s="19">
        <v>76</v>
      </c>
      <c r="C84" s="49" t="str">
        <f t="shared" si="6"/>
        <v/>
      </c>
      <c r="D84" s="49"/>
      <c r="E84" s="19"/>
      <c r="F84" s="8"/>
      <c r="G84" s="19" t="s">
        <v>3</v>
      </c>
      <c r="H84" s="50"/>
      <c r="I84" s="50"/>
      <c r="J84" s="19"/>
      <c r="K84" s="49" t="str">
        <f t="shared" si="5"/>
        <v/>
      </c>
      <c r="L84" s="49"/>
      <c r="M84" s="6" t="str">
        <f t="shared" si="7"/>
        <v/>
      </c>
      <c r="N84" s="19"/>
      <c r="O84" s="8"/>
      <c r="P84" s="50"/>
      <c r="Q84" s="50"/>
      <c r="R84" s="53" t="str">
        <f t="shared" si="8"/>
        <v/>
      </c>
      <c r="S84" s="53"/>
      <c r="T84" s="54" t="str">
        <f t="shared" si="9"/>
        <v/>
      </c>
      <c r="U84" s="54"/>
    </row>
    <row r="85" spans="2:21">
      <c r="B85" s="19">
        <v>77</v>
      </c>
      <c r="C85" s="49" t="str">
        <f t="shared" si="6"/>
        <v/>
      </c>
      <c r="D85" s="49"/>
      <c r="E85" s="19"/>
      <c r="F85" s="8"/>
      <c r="G85" s="19" t="s">
        <v>4</v>
      </c>
      <c r="H85" s="50"/>
      <c r="I85" s="50"/>
      <c r="J85" s="19"/>
      <c r="K85" s="49" t="str">
        <f t="shared" si="5"/>
        <v/>
      </c>
      <c r="L85" s="49"/>
      <c r="M85" s="6" t="str">
        <f t="shared" si="7"/>
        <v/>
      </c>
      <c r="N85" s="19"/>
      <c r="O85" s="8"/>
      <c r="P85" s="50"/>
      <c r="Q85" s="50"/>
      <c r="R85" s="53" t="str">
        <f t="shared" si="8"/>
        <v/>
      </c>
      <c r="S85" s="53"/>
      <c r="T85" s="54" t="str">
        <f t="shared" si="9"/>
        <v/>
      </c>
      <c r="U85" s="54"/>
    </row>
    <row r="86" spans="2:21">
      <c r="B86" s="19">
        <v>78</v>
      </c>
      <c r="C86" s="49" t="str">
        <f t="shared" si="6"/>
        <v/>
      </c>
      <c r="D86" s="49"/>
      <c r="E86" s="19"/>
      <c r="F86" s="8"/>
      <c r="G86" s="19" t="s">
        <v>3</v>
      </c>
      <c r="H86" s="50"/>
      <c r="I86" s="50"/>
      <c r="J86" s="19"/>
      <c r="K86" s="49" t="str">
        <f t="shared" si="5"/>
        <v/>
      </c>
      <c r="L86" s="49"/>
      <c r="M86" s="6" t="str">
        <f t="shared" si="7"/>
        <v/>
      </c>
      <c r="N86" s="19"/>
      <c r="O86" s="8"/>
      <c r="P86" s="50"/>
      <c r="Q86" s="50"/>
      <c r="R86" s="53" t="str">
        <f t="shared" si="8"/>
        <v/>
      </c>
      <c r="S86" s="53"/>
      <c r="T86" s="54" t="str">
        <f t="shared" si="9"/>
        <v/>
      </c>
      <c r="U86" s="54"/>
    </row>
    <row r="87" spans="2:21">
      <c r="B87" s="19">
        <v>79</v>
      </c>
      <c r="C87" s="49" t="str">
        <f t="shared" si="6"/>
        <v/>
      </c>
      <c r="D87" s="49"/>
      <c r="E87" s="19"/>
      <c r="F87" s="8"/>
      <c r="G87" s="19" t="s">
        <v>4</v>
      </c>
      <c r="H87" s="50"/>
      <c r="I87" s="50"/>
      <c r="J87" s="19"/>
      <c r="K87" s="49" t="str">
        <f t="shared" si="5"/>
        <v/>
      </c>
      <c r="L87" s="49"/>
      <c r="M87" s="6" t="str">
        <f t="shared" si="7"/>
        <v/>
      </c>
      <c r="N87" s="19"/>
      <c r="O87" s="8"/>
      <c r="P87" s="50"/>
      <c r="Q87" s="50"/>
      <c r="R87" s="53" t="str">
        <f t="shared" si="8"/>
        <v/>
      </c>
      <c r="S87" s="53"/>
      <c r="T87" s="54" t="str">
        <f t="shared" si="9"/>
        <v/>
      </c>
      <c r="U87" s="54"/>
    </row>
    <row r="88" spans="2:21">
      <c r="B88" s="19">
        <v>80</v>
      </c>
      <c r="C88" s="49" t="str">
        <f t="shared" si="6"/>
        <v/>
      </c>
      <c r="D88" s="49"/>
      <c r="E88" s="19"/>
      <c r="F88" s="8"/>
      <c r="G88" s="19" t="s">
        <v>4</v>
      </c>
      <c r="H88" s="50"/>
      <c r="I88" s="50"/>
      <c r="J88" s="19"/>
      <c r="K88" s="49" t="str">
        <f t="shared" si="5"/>
        <v/>
      </c>
      <c r="L88" s="49"/>
      <c r="M88" s="6" t="str">
        <f t="shared" si="7"/>
        <v/>
      </c>
      <c r="N88" s="19"/>
      <c r="O88" s="8"/>
      <c r="P88" s="50"/>
      <c r="Q88" s="50"/>
      <c r="R88" s="53" t="str">
        <f t="shared" si="8"/>
        <v/>
      </c>
      <c r="S88" s="53"/>
      <c r="T88" s="54" t="str">
        <f t="shared" si="9"/>
        <v/>
      </c>
      <c r="U88" s="54"/>
    </row>
    <row r="89" spans="2:21">
      <c r="B89" s="19">
        <v>81</v>
      </c>
      <c r="C89" s="49" t="str">
        <f t="shared" si="6"/>
        <v/>
      </c>
      <c r="D89" s="49"/>
      <c r="E89" s="19"/>
      <c r="F89" s="8"/>
      <c r="G89" s="19" t="s">
        <v>4</v>
      </c>
      <c r="H89" s="50"/>
      <c r="I89" s="50"/>
      <c r="J89" s="19"/>
      <c r="K89" s="49" t="str">
        <f t="shared" si="5"/>
        <v/>
      </c>
      <c r="L89" s="49"/>
      <c r="M89" s="6" t="str">
        <f t="shared" si="7"/>
        <v/>
      </c>
      <c r="N89" s="19"/>
      <c r="O89" s="8"/>
      <c r="P89" s="50"/>
      <c r="Q89" s="50"/>
      <c r="R89" s="53" t="str">
        <f t="shared" si="8"/>
        <v/>
      </c>
      <c r="S89" s="53"/>
      <c r="T89" s="54" t="str">
        <f t="shared" si="9"/>
        <v/>
      </c>
      <c r="U89" s="54"/>
    </row>
    <row r="90" spans="2:21">
      <c r="B90" s="19">
        <v>82</v>
      </c>
      <c r="C90" s="49" t="str">
        <f t="shared" si="6"/>
        <v/>
      </c>
      <c r="D90" s="49"/>
      <c r="E90" s="19"/>
      <c r="F90" s="8"/>
      <c r="G90" s="19" t="s">
        <v>4</v>
      </c>
      <c r="H90" s="50"/>
      <c r="I90" s="50"/>
      <c r="J90" s="19"/>
      <c r="K90" s="49" t="str">
        <f t="shared" si="5"/>
        <v/>
      </c>
      <c r="L90" s="49"/>
      <c r="M90" s="6" t="str">
        <f t="shared" si="7"/>
        <v/>
      </c>
      <c r="N90" s="19"/>
      <c r="O90" s="8"/>
      <c r="P90" s="50"/>
      <c r="Q90" s="50"/>
      <c r="R90" s="53" t="str">
        <f t="shared" si="8"/>
        <v/>
      </c>
      <c r="S90" s="53"/>
      <c r="T90" s="54" t="str">
        <f t="shared" si="9"/>
        <v/>
      </c>
      <c r="U90" s="54"/>
    </row>
    <row r="91" spans="2:21">
      <c r="B91" s="19">
        <v>83</v>
      </c>
      <c r="C91" s="49" t="str">
        <f t="shared" si="6"/>
        <v/>
      </c>
      <c r="D91" s="49"/>
      <c r="E91" s="19"/>
      <c r="F91" s="8"/>
      <c r="G91" s="19" t="s">
        <v>4</v>
      </c>
      <c r="H91" s="50"/>
      <c r="I91" s="50"/>
      <c r="J91" s="19"/>
      <c r="K91" s="49" t="str">
        <f t="shared" si="5"/>
        <v/>
      </c>
      <c r="L91" s="49"/>
      <c r="M91" s="6" t="str">
        <f t="shared" si="7"/>
        <v/>
      </c>
      <c r="N91" s="19"/>
      <c r="O91" s="8"/>
      <c r="P91" s="50"/>
      <c r="Q91" s="50"/>
      <c r="R91" s="53" t="str">
        <f t="shared" si="8"/>
        <v/>
      </c>
      <c r="S91" s="53"/>
      <c r="T91" s="54" t="str">
        <f t="shared" si="9"/>
        <v/>
      </c>
      <c r="U91" s="54"/>
    </row>
    <row r="92" spans="2:21">
      <c r="B92" s="19">
        <v>84</v>
      </c>
      <c r="C92" s="49" t="str">
        <f t="shared" si="6"/>
        <v/>
      </c>
      <c r="D92" s="49"/>
      <c r="E92" s="19"/>
      <c r="F92" s="8"/>
      <c r="G92" s="19" t="s">
        <v>3</v>
      </c>
      <c r="H92" s="50"/>
      <c r="I92" s="50"/>
      <c r="J92" s="19"/>
      <c r="K92" s="49" t="str">
        <f t="shared" si="5"/>
        <v/>
      </c>
      <c r="L92" s="49"/>
      <c r="M92" s="6" t="str">
        <f t="shared" si="7"/>
        <v/>
      </c>
      <c r="N92" s="19"/>
      <c r="O92" s="8"/>
      <c r="P92" s="50"/>
      <c r="Q92" s="50"/>
      <c r="R92" s="53" t="str">
        <f t="shared" si="8"/>
        <v/>
      </c>
      <c r="S92" s="53"/>
      <c r="T92" s="54" t="str">
        <f t="shared" si="9"/>
        <v/>
      </c>
      <c r="U92" s="54"/>
    </row>
    <row r="93" spans="2:21">
      <c r="B93" s="19">
        <v>85</v>
      </c>
      <c r="C93" s="49" t="str">
        <f t="shared" si="6"/>
        <v/>
      </c>
      <c r="D93" s="49"/>
      <c r="E93" s="19"/>
      <c r="F93" s="8"/>
      <c r="G93" s="19" t="s">
        <v>4</v>
      </c>
      <c r="H93" s="50"/>
      <c r="I93" s="50"/>
      <c r="J93" s="19"/>
      <c r="K93" s="49" t="str">
        <f t="shared" si="5"/>
        <v/>
      </c>
      <c r="L93" s="49"/>
      <c r="M93" s="6" t="str">
        <f t="shared" si="7"/>
        <v/>
      </c>
      <c r="N93" s="19"/>
      <c r="O93" s="8"/>
      <c r="P93" s="50"/>
      <c r="Q93" s="50"/>
      <c r="R93" s="53" t="str">
        <f t="shared" si="8"/>
        <v/>
      </c>
      <c r="S93" s="53"/>
      <c r="T93" s="54" t="str">
        <f t="shared" si="9"/>
        <v/>
      </c>
      <c r="U93" s="54"/>
    </row>
    <row r="94" spans="2:21">
      <c r="B94" s="19">
        <v>86</v>
      </c>
      <c r="C94" s="49" t="str">
        <f t="shared" si="6"/>
        <v/>
      </c>
      <c r="D94" s="49"/>
      <c r="E94" s="19"/>
      <c r="F94" s="8"/>
      <c r="G94" s="19" t="s">
        <v>3</v>
      </c>
      <c r="H94" s="50"/>
      <c r="I94" s="50"/>
      <c r="J94" s="19"/>
      <c r="K94" s="49" t="str">
        <f t="shared" si="5"/>
        <v/>
      </c>
      <c r="L94" s="49"/>
      <c r="M94" s="6" t="str">
        <f t="shared" si="7"/>
        <v/>
      </c>
      <c r="N94" s="19"/>
      <c r="O94" s="8"/>
      <c r="P94" s="50"/>
      <c r="Q94" s="50"/>
      <c r="R94" s="53" t="str">
        <f t="shared" si="8"/>
        <v/>
      </c>
      <c r="S94" s="53"/>
      <c r="T94" s="54" t="str">
        <f t="shared" si="9"/>
        <v/>
      </c>
      <c r="U94" s="54"/>
    </row>
    <row r="95" spans="2:21">
      <c r="B95" s="19">
        <v>87</v>
      </c>
      <c r="C95" s="49" t="str">
        <f t="shared" si="6"/>
        <v/>
      </c>
      <c r="D95" s="49"/>
      <c r="E95" s="19"/>
      <c r="F95" s="8"/>
      <c r="G95" s="19" t="s">
        <v>4</v>
      </c>
      <c r="H95" s="50"/>
      <c r="I95" s="50"/>
      <c r="J95" s="19"/>
      <c r="K95" s="49" t="str">
        <f t="shared" si="5"/>
        <v/>
      </c>
      <c r="L95" s="49"/>
      <c r="M95" s="6" t="str">
        <f t="shared" si="7"/>
        <v/>
      </c>
      <c r="N95" s="19"/>
      <c r="O95" s="8"/>
      <c r="P95" s="50"/>
      <c r="Q95" s="50"/>
      <c r="R95" s="53" t="str">
        <f t="shared" si="8"/>
        <v/>
      </c>
      <c r="S95" s="53"/>
      <c r="T95" s="54" t="str">
        <f t="shared" si="9"/>
        <v/>
      </c>
      <c r="U95" s="54"/>
    </row>
    <row r="96" spans="2:21">
      <c r="B96" s="19">
        <v>88</v>
      </c>
      <c r="C96" s="49" t="str">
        <f t="shared" si="6"/>
        <v/>
      </c>
      <c r="D96" s="49"/>
      <c r="E96" s="19"/>
      <c r="F96" s="8"/>
      <c r="G96" s="19" t="s">
        <v>3</v>
      </c>
      <c r="H96" s="50"/>
      <c r="I96" s="50"/>
      <c r="J96" s="19"/>
      <c r="K96" s="49" t="str">
        <f t="shared" si="5"/>
        <v/>
      </c>
      <c r="L96" s="49"/>
      <c r="M96" s="6" t="str">
        <f t="shared" si="7"/>
        <v/>
      </c>
      <c r="N96" s="19"/>
      <c r="O96" s="8"/>
      <c r="P96" s="50"/>
      <c r="Q96" s="50"/>
      <c r="R96" s="53" t="str">
        <f t="shared" si="8"/>
        <v/>
      </c>
      <c r="S96" s="53"/>
      <c r="T96" s="54" t="str">
        <f t="shared" si="9"/>
        <v/>
      </c>
      <c r="U96" s="54"/>
    </row>
    <row r="97" spans="2:21">
      <c r="B97" s="19">
        <v>89</v>
      </c>
      <c r="C97" s="49" t="str">
        <f t="shared" si="6"/>
        <v/>
      </c>
      <c r="D97" s="49"/>
      <c r="E97" s="19"/>
      <c r="F97" s="8"/>
      <c r="G97" s="19" t="s">
        <v>4</v>
      </c>
      <c r="H97" s="50"/>
      <c r="I97" s="50"/>
      <c r="J97" s="19"/>
      <c r="K97" s="49" t="str">
        <f t="shared" si="5"/>
        <v/>
      </c>
      <c r="L97" s="49"/>
      <c r="M97" s="6" t="str">
        <f t="shared" si="7"/>
        <v/>
      </c>
      <c r="N97" s="19"/>
      <c r="O97" s="8"/>
      <c r="P97" s="50"/>
      <c r="Q97" s="50"/>
      <c r="R97" s="53" t="str">
        <f t="shared" si="8"/>
        <v/>
      </c>
      <c r="S97" s="53"/>
      <c r="T97" s="54" t="str">
        <f t="shared" si="9"/>
        <v/>
      </c>
      <c r="U97" s="54"/>
    </row>
    <row r="98" spans="2:21">
      <c r="B98" s="19">
        <v>90</v>
      </c>
      <c r="C98" s="49" t="str">
        <f t="shared" si="6"/>
        <v/>
      </c>
      <c r="D98" s="49"/>
      <c r="E98" s="19"/>
      <c r="F98" s="8"/>
      <c r="G98" s="19" t="s">
        <v>3</v>
      </c>
      <c r="H98" s="50"/>
      <c r="I98" s="50"/>
      <c r="J98" s="19"/>
      <c r="K98" s="49" t="str">
        <f t="shared" si="5"/>
        <v/>
      </c>
      <c r="L98" s="49"/>
      <c r="M98" s="6" t="str">
        <f t="shared" si="7"/>
        <v/>
      </c>
      <c r="N98" s="19"/>
      <c r="O98" s="8"/>
      <c r="P98" s="50"/>
      <c r="Q98" s="50"/>
      <c r="R98" s="53" t="str">
        <f t="shared" si="8"/>
        <v/>
      </c>
      <c r="S98" s="53"/>
      <c r="T98" s="54" t="str">
        <f t="shared" si="9"/>
        <v/>
      </c>
      <c r="U98" s="54"/>
    </row>
    <row r="99" spans="2:21">
      <c r="B99" s="19">
        <v>91</v>
      </c>
      <c r="C99" s="49" t="str">
        <f t="shared" si="6"/>
        <v/>
      </c>
      <c r="D99" s="49"/>
      <c r="E99" s="19"/>
      <c r="F99" s="8"/>
      <c r="G99" s="19" t="s">
        <v>4</v>
      </c>
      <c r="H99" s="50"/>
      <c r="I99" s="50"/>
      <c r="J99" s="19"/>
      <c r="K99" s="49" t="str">
        <f t="shared" si="5"/>
        <v/>
      </c>
      <c r="L99" s="49"/>
      <c r="M99" s="6" t="str">
        <f t="shared" si="7"/>
        <v/>
      </c>
      <c r="N99" s="19"/>
      <c r="O99" s="8"/>
      <c r="P99" s="50"/>
      <c r="Q99" s="50"/>
      <c r="R99" s="53" t="str">
        <f t="shared" si="8"/>
        <v/>
      </c>
      <c r="S99" s="53"/>
      <c r="T99" s="54" t="str">
        <f t="shared" si="9"/>
        <v/>
      </c>
      <c r="U99" s="54"/>
    </row>
    <row r="100" spans="2:21">
      <c r="B100" s="19">
        <v>92</v>
      </c>
      <c r="C100" s="49" t="str">
        <f t="shared" si="6"/>
        <v/>
      </c>
      <c r="D100" s="49"/>
      <c r="E100" s="19"/>
      <c r="F100" s="8"/>
      <c r="G100" s="19" t="s">
        <v>4</v>
      </c>
      <c r="H100" s="50"/>
      <c r="I100" s="50"/>
      <c r="J100" s="19"/>
      <c r="K100" s="49" t="str">
        <f t="shared" si="5"/>
        <v/>
      </c>
      <c r="L100" s="49"/>
      <c r="M100" s="6" t="str">
        <f t="shared" si="7"/>
        <v/>
      </c>
      <c r="N100" s="19"/>
      <c r="O100" s="8"/>
      <c r="P100" s="50"/>
      <c r="Q100" s="50"/>
      <c r="R100" s="53" t="str">
        <f t="shared" si="8"/>
        <v/>
      </c>
      <c r="S100" s="53"/>
      <c r="T100" s="54" t="str">
        <f t="shared" si="9"/>
        <v/>
      </c>
      <c r="U100" s="54"/>
    </row>
    <row r="101" spans="2:21">
      <c r="B101" s="19">
        <v>93</v>
      </c>
      <c r="C101" s="49" t="str">
        <f t="shared" si="6"/>
        <v/>
      </c>
      <c r="D101" s="49"/>
      <c r="E101" s="19"/>
      <c r="F101" s="8"/>
      <c r="G101" s="19" t="s">
        <v>3</v>
      </c>
      <c r="H101" s="50"/>
      <c r="I101" s="50"/>
      <c r="J101" s="19"/>
      <c r="K101" s="49" t="str">
        <f t="shared" si="5"/>
        <v/>
      </c>
      <c r="L101" s="49"/>
      <c r="M101" s="6" t="str">
        <f t="shared" si="7"/>
        <v/>
      </c>
      <c r="N101" s="19"/>
      <c r="O101" s="8"/>
      <c r="P101" s="50"/>
      <c r="Q101" s="50"/>
      <c r="R101" s="53" t="str">
        <f t="shared" si="8"/>
        <v/>
      </c>
      <c r="S101" s="53"/>
      <c r="T101" s="54" t="str">
        <f t="shared" si="9"/>
        <v/>
      </c>
      <c r="U101" s="54"/>
    </row>
    <row r="102" spans="2:21">
      <c r="B102" s="19">
        <v>94</v>
      </c>
      <c r="C102" s="49" t="str">
        <f t="shared" si="6"/>
        <v/>
      </c>
      <c r="D102" s="49"/>
      <c r="E102" s="19"/>
      <c r="F102" s="8"/>
      <c r="G102" s="19" t="s">
        <v>3</v>
      </c>
      <c r="H102" s="50"/>
      <c r="I102" s="50"/>
      <c r="J102" s="19"/>
      <c r="K102" s="49" t="str">
        <f t="shared" si="5"/>
        <v/>
      </c>
      <c r="L102" s="49"/>
      <c r="M102" s="6" t="str">
        <f t="shared" si="7"/>
        <v/>
      </c>
      <c r="N102" s="19"/>
      <c r="O102" s="8"/>
      <c r="P102" s="50"/>
      <c r="Q102" s="50"/>
      <c r="R102" s="53" t="str">
        <f t="shared" si="8"/>
        <v/>
      </c>
      <c r="S102" s="53"/>
      <c r="T102" s="54" t="str">
        <f t="shared" si="9"/>
        <v/>
      </c>
      <c r="U102" s="54"/>
    </row>
    <row r="103" spans="2:21">
      <c r="B103" s="19">
        <v>95</v>
      </c>
      <c r="C103" s="49" t="str">
        <f t="shared" si="6"/>
        <v/>
      </c>
      <c r="D103" s="49"/>
      <c r="E103" s="19"/>
      <c r="F103" s="8"/>
      <c r="G103" s="19" t="s">
        <v>3</v>
      </c>
      <c r="H103" s="50"/>
      <c r="I103" s="50"/>
      <c r="J103" s="19"/>
      <c r="K103" s="49" t="str">
        <f t="shared" si="5"/>
        <v/>
      </c>
      <c r="L103" s="49"/>
      <c r="M103" s="6" t="str">
        <f t="shared" si="7"/>
        <v/>
      </c>
      <c r="N103" s="19"/>
      <c r="O103" s="8"/>
      <c r="P103" s="50"/>
      <c r="Q103" s="50"/>
      <c r="R103" s="53" t="str">
        <f t="shared" si="8"/>
        <v/>
      </c>
      <c r="S103" s="53"/>
      <c r="T103" s="54" t="str">
        <f t="shared" si="9"/>
        <v/>
      </c>
      <c r="U103" s="54"/>
    </row>
    <row r="104" spans="2:21">
      <c r="B104" s="19">
        <v>96</v>
      </c>
      <c r="C104" s="49" t="str">
        <f t="shared" si="6"/>
        <v/>
      </c>
      <c r="D104" s="49"/>
      <c r="E104" s="19"/>
      <c r="F104" s="8"/>
      <c r="G104" s="19" t="s">
        <v>4</v>
      </c>
      <c r="H104" s="50"/>
      <c r="I104" s="50"/>
      <c r="J104" s="19"/>
      <c r="K104" s="49" t="str">
        <f t="shared" si="5"/>
        <v/>
      </c>
      <c r="L104" s="49"/>
      <c r="M104" s="6" t="str">
        <f t="shared" si="7"/>
        <v/>
      </c>
      <c r="N104" s="19"/>
      <c r="O104" s="8"/>
      <c r="P104" s="50"/>
      <c r="Q104" s="50"/>
      <c r="R104" s="53" t="str">
        <f t="shared" si="8"/>
        <v/>
      </c>
      <c r="S104" s="53"/>
      <c r="T104" s="54" t="str">
        <f t="shared" si="9"/>
        <v/>
      </c>
      <c r="U104" s="54"/>
    </row>
    <row r="105" spans="2:21">
      <c r="B105" s="19">
        <v>97</v>
      </c>
      <c r="C105" s="49" t="str">
        <f t="shared" si="6"/>
        <v/>
      </c>
      <c r="D105" s="49"/>
      <c r="E105" s="19"/>
      <c r="F105" s="8"/>
      <c r="G105" s="19" t="s">
        <v>3</v>
      </c>
      <c r="H105" s="50"/>
      <c r="I105" s="50"/>
      <c r="J105" s="19"/>
      <c r="K105" s="49" t="str">
        <f t="shared" si="5"/>
        <v/>
      </c>
      <c r="L105" s="49"/>
      <c r="M105" s="6" t="str">
        <f t="shared" si="7"/>
        <v/>
      </c>
      <c r="N105" s="19"/>
      <c r="O105" s="8"/>
      <c r="P105" s="50"/>
      <c r="Q105" s="50"/>
      <c r="R105" s="53" t="str">
        <f t="shared" si="8"/>
        <v/>
      </c>
      <c r="S105" s="53"/>
      <c r="T105" s="54" t="str">
        <f t="shared" si="9"/>
        <v/>
      </c>
      <c r="U105" s="54"/>
    </row>
    <row r="106" spans="2:21">
      <c r="B106" s="19">
        <v>98</v>
      </c>
      <c r="C106" s="49" t="str">
        <f t="shared" si="6"/>
        <v/>
      </c>
      <c r="D106" s="49"/>
      <c r="E106" s="19"/>
      <c r="F106" s="8"/>
      <c r="G106" s="19" t="s">
        <v>4</v>
      </c>
      <c r="H106" s="50"/>
      <c r="I106" s="50"/>
      <c r="J106" s="19"/>
      <c r="K106" s="49" t="str">
        <f t="shared" si="5"/>
        <v/>
      </c>
      <c r="L106" s="49"/>
      <c r="M106" s="6" t="str">
        <f t="shared" si="7"/>
        <v/>
      </c>
      <c r="N106" s="19"/>
      <c r="O106" s="8"/>
      <c r="P106" s="50"/>
      <c r="Q106" s="50"/>
      <c r="R106" s="53" t="str">
        <f t="shared" si="8"/>
        <v/>
      </c>
      <c r="S106" s="53"/>
      <c r="T106" s="54" t="str">
        <f t="shared" si="9"/>
        <v/>
      </c>
      <c r="U106" s="54"/>
    </row>
    <row r="107" spans="2:21">
      <c r="B107" s="19">
        <v>99</v>
      </c>
      <c r="C107" s="49" t="str">
        <f t="shared" si="6"/>
        <v/>
      </c>
      <c r="D107" s="49"/>
      <c r="E107" s="19"/>
      <c r="F107" s="8"/>
      <c r="G107" s="19" t="s">
        <v>4</v>
      </c>
      <c r="H107" s="50"/>
      <c r="I107" s="50"/>
      <c r="J107" s="19"/>
      <c r="K107" s="49" t="str">
        <f t="shared" si="5"/>
        <v/>
      </c>
      <c r="L107" s="49"/>
      <c r="M107" s="6" t="str">
        <f t="shared" si="7"/>
        <v/>
      </c>
      <c r="N107" s="19"/>
      <c r="O107" s="8"/>
      <c r="P107" s="50"/>
      <c r="Q107" s="50"/>
      <c r="R107" s="53" t="str">
        <f t="shared" si="8"/>
        <v/>
      </c>
      <c r="S107" s="53"/>
      <c r="T107" s="54" t="str">
        <f t="shared" si="9"/>
        <v/>
      </c>
      <c r="U107" s="54"/>
    </row>
    <row r="108" spans="2:21">
      <c r="B108" s="19">
        <v>100</v>
      </c>
      <c r="C108" s="49" t="str">
        <f t="shared" si="6"/>
        <v/>
      </c>
      <c r="D108" s="49"/>
      <c r="E108" s="19"/>
      <c r="F108" s="8"/>
      <c r="G108" s="19" t="s">
        <v>3</v>
      </c>
      <c r="H108" s="50"/>
      <c r="I108" s="50"/>
      <c r="J108" s="19"/>
      <c r="K108" s="49" t="str">
        <f t="shared" si="5"/>
        <v/>
      </c>
      <c r="L108" s="49"/>
      <c r="M108" s="6" t="str">
        <f t="shared" si="7"/>
        <v/>
      </c>
      <c r="N108" s="19"/>
      <c r="O108" s="8"/>
      <c r="P108" s="50"/>
      <c r="Q108" s="50"/>
      <c r="R108" s="53" t="str">
        <f t="shared" si="8"/>
        <v/>
      </c>
      <c r="S108" s="53"/>
      <c r="T108" s="54" t="str">
        <f t="shared" si="9"/>
        <v/>
      </c>
      <c r="U108" s="54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-127</vt:lpstr>
      <vt:lpstr>-150</vt:lpstr>
      <vt:lpstr>-200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kuniomi hirano</cp:lastModifiedBy>
  <cp:revision/>
  <cp:lastPrinted>2015-07-15T10:17:15Z</cp:lastPrinted>
  <dcterms:created xsi:type="dcterms:W3CDTF">2013-10-09T23:04:08Z</dcterms:created>
  <dcterms:modified xsi:type="dcterms:W3CDTF">2019-05-18T10:04:37Z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