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2760" yWindow="32760" windowWidth="21840" windowHeight="11670" firstSheet="1" activeTab="1"/>
  </bookViews>
  <sheets>
    <sheet name="定数" sheetId="29" state="hidden" r:id="rId1"/>
    <sheet name="-127" sheetId="34" r:id="rId2"/>
    <sheet name="-150" sheetId="35" r:id="rId3"/>
    <sheet name="-20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25725"/>
</workbook>
</file>

<file path=xl/calcChain.xml><?xml version="1.0" encoding="utf-8"?>
<calcChain xmlns="http://schemas.openxmlformats.org/spreadsheetml/2006/main">
  <c r="V51" i="31"/>
  <c r="V52" s="1"/>
  <c r="V50"/>
  <c r="V47"/>
  <c r="V48" s="1"/>
  <c r="V49" s="1"/>
  <c r="V46"/>
  <c r="V45"/>
  <c r="V44"/>
  <c r="V43"/>
  <c r="V40"/>
  <c r="V41" s="1"/>
  <c r="V42" s="1"/>
  <c r="V39"/>
  <c r="V34"/>
  <c r="V35" s="1"/>
  <c r="V36" s="1"/>
  <c r="V37" s="1"/>
  <c r="V38" s="1"/>
  <c r="V33"/>
  <c r="V32"/>
  <c r="V31"/>
  <c r="V30"/>
  <c r="V29"/>
  <c r="V28"/>
  <c r="V24"/>
  <c r="V25" s="1"/>
  <c r="V26" s="1"/>
  <c r="V27" s="1"/>
  <c r="V23"/>
  <c r="T53" i="35"/>
  <c r="V51"/>
  <c r="V52" s="1"/>
  <c r="V47"/>
  <c r="V48" s="1"/>
  <c r="V49" s="1"/>
  <c r="V50" s="1"/>
  <c r="V46"/>
  <c r="V45"/>
  <c r="V44"/>
  <c r="V43"/>
  <c r="V40"/>
  <c r="V41" s="1"/>
  <c r="V42" s="1"/>
  <c r="V39"/>
  <c r="V34"/>
  <c r="V35" s="1"/>
  <c r="V36" s="1"/>
  <c r="V37" s="1"/>
  <c r="V38" s="1"/>
  <c r="V33"/>
  <c r="V32"/>
  <c r="V31"/>
  <c r="V30"/>
  <c r="V29"/>
  <c r="V28"/>
  <c r="V24"/>
  <c r="V25" s="1"/>
  <c r="V26" s="1"/>
  <c r="V27" s="1"/>
  <c r="V23"/>
  <c r="V108" i="34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1"/>
  <c r="V52" s="1"/>
  <c r="V48"/>
  <c r="V49" s="1"/>
  <c r="V50" s="1"/>
  <c r="V47"/>
  <c r="V46"/>
  <c r="V45"/>
  <c r="V44"/>
  <c r="V43"/>
  <c r="V40"/>
  <c r="V41" s="1"/>
  <c r="V42" s="1"/>
  <c r="V39"/>
  <c r="V34"/>
  <c r="V35" s="1"/>
  <c r="V36" s="1"/>
  <c r="V37" s="1"/>
  <c r="V38" s="1"/>
  <c r="V33"/>
  <c r="V32"/>
  <c r="V31"/>
  <c r="V30"/>
  <c r="V29"/>
  <c r="V28"/>
  <c r="V24"/>
  <c r="V25" s="1"/>
  <c r="V26" s="1"/>
  <c r="V27" s="1"/>
  <c r="V23"/>
  <c r="C9"/>
  <c r="K9"/>
  <c r="M9" s="1"/>
  <c r="T9"/>
  <c r="W9"/>
  <c r="T10"/>
  <c r="W10"/>
  <c r="T11"/>
  <c r="V11"/>
  <c r="W11"/>
  <c r="T12"/>
  <c r="W12"/>
  <c r="T13"/>
  <c r="W13"/>
  <c r="T14"/>
  <c r="W14"/>
  <c r="T15"/>
  <c r="V15"/>
  <c r="W15"/>
  <c r="T16"/>
  <c r="W16"/>
  <c r="T17"/>
  <c r="V17"/>
  <c r="W17"/>
  <c r="T18"/>
  <c r="W18"/>
  <c r="T19"/>
  <c r="V19"/>
  <c r="W19"/>
  <c r="T20"/>
  <c r="W20"/>
  <c r="T21"/>
  <c r="V21"/>
  <c r="W21"/>
  <c r="T22"/>
  <c r="W22"/>
  <c r="W23" s="1"/>
  <c r="W24" s="1"/>
  <c r="T23"/>
  <c r="T24"/>
  <c r="T25"/>
  <c r="W25"/>
  <c r="T26"/>
  <c r="W26"/>
  <c r="T27"/>
  <c r="W27"/>
  <c r="T28"/>
  <c r="W28"/>
  <c r="T29"/>
  <c r="W29"/>
  <c r="T30"/>
  <c r="W30"/>
  <c r="T31"/>
  <c r="W31"/>
  <c r="K32"/>
  <c r="M32" s="1"/>
  <c r="T32"/>
  <c r="R32" s="1"/>
  <c r="C33" s="1"/>
  <c r="X33" s="1"/>
  <c r="Y33" s="1"/>
  <c r="W32"/>
  <c r="K33"/>
  <c r="M33" s="1"/>
  <c r="T33"/>
  <c r="R33" s="1"/>
  <c r="C34" s="1"/>
  <c r="X34" s="1"/>
  <c r="Y34" s="1"/>
  <c r="W33"/>
  <c r="K34"/>
  <c r="M34" s="1"/>
  <c r="T34"/>
  <c r="R34" s="1"/>
  <c r="C35" s="1"/>
  <c r="X35" s="1"/>
  <c r="Y35" s="1"/>
  <c r="W34"/>
  <c r="K35"/>
  <c r="M35" s="1"/>
  <c r="T35"/>
  <c r="R35" s="1"/>
  <c r="C36" s="1"/>
  <c r="X36" s="1"/>
  <c r="Y36" s="1"/>
  <c r="W35"/>
  <c r="K36"/>
  <c r="M36" s="1"/>
  <c r="T36"/>
  <c r="R36" s="1"/>
  <c r="C37" s="1"/>
  <c r="X37" s="1"/>
  <c r="Y37" s="1"/>
  <c r="W36"/>
  <c r="K37"/>
  <c r="M37" s="1"/>
  <c r="T37"/>
  <c r="R37" s="1"/>
  <c r="C38" s="1"/>
  <c r="X38" s="1"/>
  <c r="Y38" s="1"/>
  <c r="W37"/>
  <c r="K38"/>
  <c r="M38" s="1"/>
  <c r="T38"/>
  <c r="R38" s="1"/>
  <c r="C39" s="1"/>
  <c r="X39" s="1"/>
  <c r="Y39" s="1"/>
  <c r="W38"/>
  <c r="K39"/>
  <c r="M39" s="1"/>
  <c r="T39"/>
  <c r="R39" s="1"/>
  <c r="C40" s="1"/>
  <c r="X40" s="1"/>
  <c r="Y40" s="1"/>
  <c r="W39"/>
  <c r="K40"/>
  <c r="M40" s="1"/>
  <c r="T40"/>
  <c r="R40" s="1"/>
  <c r="C41" s="1"/>
  <c r="X41" s="1"/>
  <c r="Y41" s="1"/>
  <c r="W40"/>
  <c r="K41"/>
  <c r="M41" s="1"/>
  <c r="T41"/>
  <c r="R41" s="1"/>
  <c r="C42" s="1"/>
  <c r="X42" s="1"/>
  <c r="Y42" s="1"/>
  <c r="W41"/>
  <c r="K42"/>
  <c r="M42" s="1"/>
  <c r="T42"/>
  <c r="R42" s="1"/>
  <c r="C43" s="1"/>
  <c r="X43" s="1"/>
  <c r="Y43" s="1"/>
  <c r="W42"/>
  <c r="K43"/>
  <c r="M43" s="1"/>
  <c r="T43"/>
  <c r="R43" s="1"/>
  <c r="C44" s="1"/>
  <c r="X44" s="1"/>
  <c r="Y44" s="1"/>
  <c r="W43"/>
  <c r="K44"/>
  <c r="M44" s="1"/>
  <c r="T44"/>
  <c r="R44" s="1"/>
  <c r="C45" s="1"/>
  <c r="X45" s="1"/>
  <c r="Y45" s="1"/>
  <c r="W44"/>
  <c r="K45"/>
  <c r="M45" s="1"/>
  <c r="T45"/>
  <c r="R45" s="1"/>
  <c r="C46" s="1"/>
  <c r="X46" s="1"/>
  <c r="Y46" s="1"/>
  <c r="W45"/>
  <c r="K46"/>
  <c r="M46" s="1"/>
  <c r="T46"/>
  <c r="R46" s="1"/>
  <c r="C47" s="1"/>
  <c r="X47" s="1"/>
  <c r="Y47" s="1"/>
  <c r="W46"/>
  <c r="K47"/>
  <c r="M47" s="1"/>
  <c r="T47"/>
  <c r="R47" s="1"/>
  <c r="C48" s="1"/>
  <c r="X48" s="1"/>
  <c r="Y48" s="1"/>
  <c r="W47"/>
  <c r="K48"/>
  <c r="M48" s="1"/>
  <c r="T48"/>
  <c r="R48" s="1"/>
  <c r="C49" s="1"/>
  <c r="X49" s="1"/>
  <c r="Y49" s="1"/>
  <c r="W48"/>
  <c r="K49"/>
  <c r="M49" s="1"/>
  <c r="T49"/>
  <c r="R49" s="1"/>
  <c r="C50" s="1"/>
  <c r="X50" s="1"/>
  <c r="Y50" s="1"/>
  <c r="W49"/>
  <c r="K50"/>
  <c r="M50" s="1"/>
  <c r="T50"/>
  <c r="R50" s="1"/>
  <c r="C51" s="1"/>
  <c r="X51" s="1"/>
  <c r="Y51" s="1"/>
  <c r="W50"/>
  <c r="K51"/>
  <c r="M51" s="1"/>
  <c r="T51"/>
  <c r="R51" s="1"/>
  <c r="C52" s="1"/>
  <c r="X52" s="1"/>
  <c r="Y52" s="1"/>
  <c r="W51"/>
  <c r="K52"/>
  <c r="M52" s="1"/>
  <c r="T52"/>
  <c r="R52" s="1"/>
  <c r="C53" s="1"/>
  <c r="X53" s="1"/>
  <c r="Y53" s="1"/>
  <c r="W52"/>
  <c r="K53"/>
  <c r="M53"/>
  <c r="R53"/>
  <c r="T53"/>
  <c r="W53"/>
  <c r="C54"/>
  <c r="X54" s="1"/>
  <c r="Y54" s="1"/>
  <c r="K54"/>
  <c r="M54"/>
  <c r="R54"/>
  <c r="C55" s="1"/>
  <c r="X55" s="1"/>
  <c r="Y55" s="1"/>
  <c r="T54"/>
  <c r="W54"/>
  <c r="K55"/>
  <c r="M55"/>
  <c r="R55"/>
  <c r="T55"/>
  <c r="W55"/>
  <c r="C56"/>
  <c r="X56" s="1"/>
  <c r="Y56" s="1"/>
  <c r="K56"/>
  <c r="M56"/>
  <c r="R56"/>
  <c r="C57" s="1"/>
  <c r="X57" s="1"/>
  <c r="Y57" s="1"/>
  <c r="T56"/>
  <c r="W56"/>
  <c r="K57"/>
  <c r="M57"/>
  <c r="R57"/>
  <c r="T57"/>
  <c r="W57"/>
  <c r="C58"/>
  <c r="X58" s="1"/>
  <c r="Y58" s="1"/>
  <c r="K58"/>
  <c r="M58"/>
  <c r="R58"/>
  <c r="T58"/>
  <c r="W58"/>
  <c r="C59"/>
  <c r="X59" s="1"/>
  <c r="Y59" s="1"/>
  <c r="K59"/>
  <c r="M59"/>
  <c r="R59"/>
  <c r="C60" s="1"/>
  <c r="X60" s="1"/>
  <c r="Y60" s="1"/>
  <c r="T59"/>
  <c r="W59"/>
  <c r="K60"/>
  <c r="M60"/>
  <c r="R60"/>
  <c r="C61" s="1"/>
  <c r="X61" s="1"/>
  <c r="Y61" s="1"/>
  <c r="T60"/>
  <c r="W60"/>
  <c r="K61"/>
  <c r="M61"/>
  <c r="R61"/>
  <c r="T61"/>
  <c r="W61"/>
  <c r="C62"/>
  <c r="X62" s="1"/>
  <c r="Y62" s="1"/>
  <c r="K62"/>
  <c r="M62"/>
  <c r="R62"/>
  <c r="C63" s="1"/>
  <c r="X63" s="1"/>
  <c r="Y63" s="1"/>
  <c r="T62"/>
  <c r="W62"/>
  <c r="K63"/>
  <c r="M63"/>
  <c r="R63"/>
  <c r="T63"/>
  <c r="W63"/>
  <c r="C64"/>
  <c r="X64" s="1"/>
  <c r="Y64" s="1"/>
  <c r="K64"/>
  <c r="M64"/>
  <c r="R64"/>
  <c r="C65" s="1"/>
  <c r="X65" s="1"/>
  <c r="Y65" s="1"/>
  <c r="T64"/>
  <c r="W64"/>
  <c r="K65"/>
  <c r="M65"/>
  <c r="R65"/>
  <c r="T65"/>
  <c r="W65"/>
  <c r="C66"/>
  <c r="X66" s="1"/>
  <c r="Y66" s="1"/>
  <c r="K66"/>
  <c r="M66"/>
  <c r="R66"/>
  <c r="T66"/>
  <c r="W66"/>
  <c r="C67"/>
  <c r="X67" s="1"/>
  <c r="Y67" s="1"/>
  <c r="K67"/>
  <c r="M67"/>
  <c r="R67"/>
  <c r="C68" s="1"/>
  <c r="X68" s="1"/>
  <c r="Y68" s="1"/>
  <c r="T67"/>
  <c r="W67"/>
  <c r="K68"/>
  <c r="M68"/>
  <c r="R68"/>
  <c r="C69" s="1"/>
  <c r="X69" s="1"/>
  <c r="Y69" s="1"/>
  <c r="T68"/>
  <c r="W68"/>
  <c r="K69"/>
  <c r="M69"/>
  <c r="R69"/>
  <c r="T69"/>
  <c r="W69"/>
  <c r="C70"/>
  <c r="X70" s="1"/>
  <c r="Y70" s="1"/>
  <c r="K70"/>
  <c r="M70"/>
  <c r="R70"/>
  <c r="C71" s="1"/>
  <c r="X71" s="1"/>
  <c r="Y71" s="1"/>
  <c r="T70"/>
  <c r="W70"/>
  <c r="K71"/>
  <c r="M71"/>
  <c r="R71"/>
  <c r="T71"/>
  <c r="W71"/>
  <c r="C72"/>
  <c r="X72" s="1"/>
  <c r="Y72" s="1"/>
  <c r="K72"/>
  <c r="M72"/>
  <c r="R72"/>
  <c r="C73" s="1"/>
  <c r="X73" s="1"/>
  <c r="Y73" s="1"/>
  <c r="T72"/>
  <c r="W72"/>
  <c r="K73"/>
  <c r="M73"/>
  <c r="R73"/>
  <c r="T73"/>
  <c r="W73"/>
  <c r="C74"/>
  <c r="X74" s="1"/>
  <c r="Y74" s="1"/>
  <c r="K74"/>
  <c r="M74"/>
  <c r="R74"/>
  <c r="T74"/>
  <c r="W74"/>
  <c r="C75"/>
  <c r="X75" s="1"/>
  <c r="Y75" s="1"/>
  <c r="K75"/>
  <c r="M75"/>
  <c r="R75"/>
  <c r="C76" s="1"/>
  <c r="X76" s="1"/>
  <c r="Y76" s="1"/>
  <c r="T75"/>
  <c r="W75"/>
  <c r="K76"/>
  <c r="M76"/>
  <c r="R76"/>
  <c r="C77" s="1"/>
  <c r="X77" s="1"/>
  <c r="Y77" s="1"/>
  <c r="T76"/>
  <c r="W76"/>
  <c r="K77"/>
  <c r="M77"/>
  <c r="R77"/>
  <c r="C78" s="1"/>
  <c r="X78" s="1"/>
  <c r="Y78" s="1"/>
  <c r="T77"/>
  <c r="W77"/>
  <c r="K78"/>
  <c r="M78"/>
  <c r="R78"/>
  <c r="C79" s="1"/>
  <c r="X79" s="1"/>
  <c r="Y79" s="1"/>
  <c r="T78"/>
  <c r="W78"/>
  <c r="K79"/>
  <c r="M79"/>
  <c r="R79"/>
  <c r="T79"/>
  <c r="W79"/>
  <c r="C80"/>
  <c r="X80" s="1"/>
  <c r="Y80" s="1"/>
  <c r="K80"/>
  <c r="M80"/>
  <c r="R80"/>
  <c r="C81" s="1"/>
  <c r="X81" s="1"/>
  <c r="Y81" s="1"/>
  <c r="T80"/>
  <c r="W80"/>
  <c r="K81"/>
  <c r="M81"/>
  <c r="R81"/>
  <c r="T81"/>
  <c r="W81"/>
  <c r="C82"/>
  <c r="X82" s="1"/>
  <c r="Y82" s="1"/>
  <c r="K82"/>
  <c r="M82"/>
  <c r="R82"/>
  <c r="T82"/>
  <c r="W82"/>
  <c r="C83"/>
  <c r="X83" s="1"/>
  <c r="Y83" s="1"/>
  <c r="K83"/>
  <c r="M83"/>
  <c r="R83"/>
  <c r="C84" s="1"/>
  <c r="X84" s="1"/>
  <c r="Y84" s="1"/>
  <c r="T83"/>
  <c r="W83"/>
  <c r="K84"/>
  <c r="M84"/>
  <c r="R84"/>
  <c r="C85" s="1"/>
  <c r="X85" s="1"/>
  <c r="Y85" s="1"/>
  <c r="T84"/>
  <c r="W84"/>
  <c r="K85"/>
  <c r="M85"/>
  <c r="R85"/>
  <c r="C86" s="1"/>
  <c r="X86" s="1"/>
  <c r="Y86" s="1"/>
  <c r="T85"/>
  <c r="W85"/>
  <c r="K86"/>
  <c r="M86"/>
  <c r="R86"/>
  <c r="C87" s="1"/>
  <c r="X87" s="1"/>
  <c r="Y87" s="1"/>
  <c r="T86"/>
  <c r="W86"/>
  <c r="K87"/>
  <c r="M87"/>
  <c r="R87"/>
  <c r="T87"/>
  <c r="W87"/>
  <c r="C88"/>
  <c r="X88" s="1"/>
  <c r="Y88" s="1"/>
  <c r="K88"/>
  <c r="M88"/>
  <c r="R88"/>
  <c r="C89" s="1"/>
  <c r="X89" s="1"/>
  <c r="Y89" s="1"/>
  <c r="T88"/>
  <c r="W88"/>
  <c r="K89"/>
  <c r="M89"/>
  <c r="R89"/>
  <c r="T89"/>
  <c r="W89"/>
  <c r="C90"/>
  <c r="X90" s="1"/>
  <c r="Y90" s="1"/>
  <c r="K90"/>
  <c r="M90"/>
  <c r="R90"/>
  <c r="T90"/>
  <c r="W90"/>
  <c r="C91"/>
  <c r="X91" s="1"/>
  <c r="Y91" s="1"/>
  <c r="K91"/>
  <c r="M91"/>
  <c r="R91"/>
  <c r="C92" s="1"/>
  <c r="X92" s="1"/>
  <c r="Y92" s="1"/>
  <c r="T91"/>
  <c r="W91"/>
  <c r="K92"/>
  <c r="M92"/>
  <c r="R92"/>
  <c r="C93" s="1"/>
  <c r="X93" s="1"/>
  <c r="Y93" s="1"/>
  <c r="T92"/>
  <c r="W92"/>
  <c r="K93"/>
  <c r="M93"/>
  <c r="R93"/>
  <c r="C94" s="1"/>
  <c r="X94" s="1"/>
  <c r="Y94" s="1"/>
  <c r="T93"/>
  <c r="W93"/>
  <c r="K94"/>
  <c r="M94"/>
  <c r="R94"/>
  <c r="C95" s="1"/>
  <c r="X95" s="1"/>
  <c r="Y95" s="1"/>
  <c r="T94"/>
  <c r="W94"/>
  <c r="K95"/>
  <c r="M95"/>
  <c r="R95"/>
  <c r="C96" s="1"/>
  <c r="X96" s="1"/>
  <c r="Y96" s="1"/>
  <c r="T95"/>
  <c r="W95"/>
  <c r="K96"/>
  <c r="M96"/>
  <c r="R96"/>
  <c r="C97" s="1"/>
  <c r="X97" s="1"/>
  <c r="Y97" s="1"/>
  <c r="T96"/>
  <c r="W96"/>
  <c r="K97"/>
  <c r="M97"/>
  <c r="R97"/>
  <c r="C98" s="1"/>
  <c r="X98" s="1"/>
  <c r="Y98" s="1"/>
  <c r="T97"/>
  <c r="W97"/>
  <c r="K98"/>
  <c r="M98"/>
  <c r="R98"/>
  <c r="C99" s="1"/>
  <c r="X99" s="1"/>
  <c r="Y99" s="1"/>
  <c r="T98"/>
  <c r="W98"/>
  <c r="K99"/>
  <c r="M99"/>
  <c r="R99"/>
  <c r="C100" s="1"/>
  <c r="X100" s="1"/>
  <c r="Y100" s="1"/>
  <c r="T99"/>
  <c r="W99"/>
  <c r="K100"/>
  <c r="M100"/>
  <c r="R100"/>
  <c r="C101" s="1"/>
  <c r="X101" s="1"/>
  <c r="Y101" s="1"/>
  <c r="T100"/>
  <c r="W100"/>
  <c r="K101"/>
  <c r="M101"/>
  <c r="R101"/>
  <c r="C102" s="1"/>
  <c r="X102" s="1"/>
  <c r="Y102" s="1"/>
  <c r="T101"/>
  <c r="W101"/>
  <c r="K102"/>
  <c r="M102"/>
  <c r="R102"/>
  <c r="C103" s="1"/>
  <c r="X103" s="1"/>
  <c r="Y103" s="1"/>
  <c r="T102"/>
  <c r="W102"/>
  <c r="K103"/>
  <c r="M103"/>
  <c r="R103"/>
  <c r="C104" s="1"/>
  <c r="X104" s="1"/>
  <c r="Y104" s="1"/>
  <c r="T103"/>
  <c r="W103"/>
  <c r="K104"/>
  <c r="M104"/>
  <c r="R104"/>
  <c r="C105" s="1"/>
  <c r="X105" s="1"/>
  <c r="Y105" s="1"/>
  <c r="T104"/>
  <c r="W104"/>
  <c r="K105"/>
  <c r="M105"/>
  <c r="R105"/>
  <c r="C106" s="1"/>
  <c r="X106" s="1"/>
  <c r="Y106" s="1"/>
  <c r="T105"/>
  <c r="W105"/>
  <c r="K106"/>
  <c r="M106"/>
  <c r="R106"/>
  <c r="C107" s="1"/>
  <c r="X107" s="1"/>
  <c r="Y107" s="1"/>
  <c r="T106"/>
  <c r="W106"/>
  <c r="K107"/>
  <c r="M107"/>
  <c r="R107"/>
  <c r="C108" s="1"/>
  <c r="X108" s="1"/>
  <c r="Y108" s="1"/>
  <c r="T107"/>
  <c r="W107"/>
  <c r="K108"/>
  <c r="M108"/>
  <c r="R108"/>
  <c r="T108"/>
  <c r="W108"/>
  <c r="R9" l="1"/>
  <c r="C10" s="1"/>
  <c r="V22"/>
  <c r="V20"/>
  <c r="V18"/>
  <c r="V16"/>
  <c r="V12"/>
  <c r="V13" s="1"/>
  <c r="V14" s="1"/>
  <c r="V9"/>
  <c r="V10" s="1"/>
  <c r="K10" l="1"/>
  <c r="M10" s="1"/>
  <c r="R10" s="1"/>
  <c r="C11" s="1"/>
  <c r="X10"/>
  <c r="K11" l="1"/>
  <c r="M11" s="1"/>
  <c r="R11" s="1"/>
  <c r="C12" s="1"/>
  <c r="X11"/>
  <c r="Y11" s="1"/>
  <c r="K12" l="1"/>
  <c r="M12" s="1"/>
  <c r="R12" s="1"/>
  <c r="C13" s="1"/>
  <c r="X12"/>
  <c r="Y12" s="1"/>
  <c r="K13" l="1"/>
  <c r="M13" s="1"/>
  <c r="R13" s="1"/>
  <c r="C14" s="1"/>
  <c r="X13"/>
  <c r="Y13" s="1"/>
  <c r="K14" l="1"/>
  <c r="M14" s="1"/>
  <c r="R14" s="1"/>
  <c r="C15" s="1"/>
  <c r="X14"/>
  <c r="Y14" s="1"/>
  <c r="K15" l="1"/>
  <c r="M15" s="1"/>
  <c r="R15" s="1"/>
  <c r="C16" s="1"/>
  <c r="X15"/>
  <c r="Y15" s="1"/>
  <c r="K16" l="1"/>
  <c r="M16" s="1"/>
  <c r="R16" s="1"/>
  <c r="C17" s="1"/>
  <c r="X16"/>
  <c r="Y16" s="1"/>
  <c r="K17" l="1"/>
  <c r="M17" s="1"/>
  <c r="R17" s="1"/>
  <c r="C18" s="1"/>
  <c r="X17"/>
  <c r="Y17" s="1"/>
  <c r="K18" l="1"/>
  <c r="M18" s="1"/>
  <c r="R18" s="1"/>
  <c r="C19" s="1"/>
  <c r="X18"/>
  <c r="Y18" s="1"/>
  <c r="K19" l="1"/>
  <c r="M19" s="1"/>
  <c r="R19" s="1"/>
  <c r="C20" s="1"/>
  <c r="X19"/>
  <c r="Y19" s="1"/>
  <c r="K20" l="1"/>
  <c r="M20" s="1"/>
  <c r="R20" s="1"/>
  <c r="C21" s="1"/>
  <c r="X20"/>
  <c r="Y20" s="1"/>
  <c r="K21" l="1"/>
  <c r="M21" s="1"/>
  <c r="R21" s="1"/>
  <c r="C22" s="1"/>
  <c r="X21"/>
  <c r="Y21" s="1"/>
  <c r="K22" l="1"/>
  <c r="M22" s="1"/>
  <c r="R22" s="1"/>
  <c r="C23" s="1"/>
  <c r="X22"/>
  <c r="Y22" s="1"/>
  <c r="K23" l="1"/>
  <c r="M23" s="1"/>
  <c r="R23" s="1"/>
  <c r="C24" s="1"/>
  <c r="X23"/>
  <c r="Y23" s="1"/>
  <c r="K24" l="1"/>
  <c r="M24" s="1"/>
  <c r="R24" s="1"/>
  <c r="C25" s="1"/>
  <c r="X24"/>
  <c r="Y24" s="1"/>
  <c r="K25" l="1"/>
  <c r="M25" s="1"/>
  <c r="R25" s="1"/>
  <c r="C26" s="1"/>
  <c r="X25"/>
  <c r="Y25" s="1"/>
  <c r="K26" l="1"/>
  <c r="M26" s="1"/>
  <c r="R26" s="1"/>
  <c r="C27" s="1"/>
  <c r="X26"/>
  <c r="Y26" s="1"/>
  <c r="K27" l="1"/>
  <c r="M27" s="1"/>
  <c r="R27" s="1"/>
  <c r="C28" s="1"/>
  <c r="X27"/>
  <c r="Y27" s="1"/>
  <c r="K28" l="1"/>
  <c r="M28" s="1"/>
  <c r="R28" s="1"/>
  <c r="C29" s="1"/>
  <c r="X28"/>
  <c r="Y28" s="1"/>
  <c r="K29" l="1"/>
  <c r="M29" s="1"/>
  <c r="R29" s="1"/>
  <c r="C30" s="1"/>
  <c r="X29"/>
  <c r="Y29" s="1"/>
  <c r="K30" l="1"/>
  <c r="M30" s="1"/>
  <c r="R30" s="1"/>
  <c r="C31" s="1"/>
  <c r="X30"/>
  <c r="Y30" s="1"/>
  <c r="K31" l="1"/>
  <c r="M31" s="1"/>
  <c r="R31" s="1"/>
  <c r="C32" s="1"/>
  <c r="X31"/>
  <c r="Y31" s="1"/>
  <c r="X32" l="1"/>
  <c r="Y32" s="1"/>
  <c r="V108" i="35" l="1"/>
  <c r="T108"/>
  <c r="W108" s="1"/>
  <c r="R108"/>
  <c r="M108"/>
  <c r="K108"/>
  <c r="V107"/>
  <c r="T107"/>
  <c r="W107" s="1"/>
  <c r="R107"/>
  <c r="C108" s="1"/>
  <c r="X108" s="1"/>
  <c r="Y108" s="1"/>
  <c r="M107"/>
  <c r="K107"/>
  <c r="V106"/>
  <c r="T106"/>
  <c r="W106" s="1"/>
  <c r="R106"/>
  <c r="C107" s="1"/>
  <c r="X107" s="1"/>
  <c r="Y107" s="1"/>
  <c r="M106"/>
  <c r="K106"/>
  <c r="V105"/>
  <c r="T105"/>
  <c r="W105" s="1"/>
  <c r="R105"/>
  <c r="C106" s="1"/>
  <c r="X106" s="1"/>
  <c r="Y106" s="1"/>
  <c r="M105"/>
  <c r="K105"/>
  <c r="V104"/>
  <c r="T104"/>
  <c r="W104" s="1"/>
  <c r="R104"/>
  <c r="C105" s="1"/>
  <c r="X105" s="1"/>
  <c r="Y105" s="1"/>
  <c r="M104"/>
  <c r="K104"/>
  <c r="V103"/>
  <c r="T103"/>
  <c r="W103" s="1"/>
  <c r="R103"/>
  <c r="C104" s="1"/>
  <c r="X104" s="1"/>
  <c r="Y104" s="1"/>
  <c r="M103"/>
  <c r="K103"/>
  <c r="V102"/>
  <c r="T102"/>
  <c r="W102" s="1"/>
  <c r="R102"/>
  <c r="C103" s="1"/>
  <c r="X103" s="1"/>
  <c r="Y103" s="1"/>
  <c r="M102"/>
  <c r="K102"/>
  <c r="V101"/>
  <c r="T101"/>
  <c r="W101" s="1"/>
  <c r="R101"/>
  <c r="C102" s="1"/>
  <c r="X102" s="1"/>
  <c r="Y102" s="1"/>
  <c r="M101"/>
  <c r="K101"/>
  <c r="V100"/>
  <c r="T100"/>
  <c r="W100" s="1"/>
  <c r="R100"/>
  <c r="C101" s="1"/>
  <c r="X101" s="1"/>
  <c r="Y101" s="1"/>
  <c r="M100"/>
  <c r="K100"/>
  <c r="V99"/>
  <c r="T99"/>
  <c r="W99" s="1"/>
  <c r="R99"/>
  <c r="C100" s="1"/>
  <c r="X100" s="1"/>
  <c r="Y100" s="1"/>
  <c r="M99"/>
  <c r="K99"/>
  <c r="V98"/>
  <c r="T98"/>
  <c r="W98" s="1"/>
  <c r="R98"/>
  <c r="C99" s="1"/>
  <c r="X99" s="1"/>
  <c r="Y99" s="1"/>
  <c r="M98"/>
  <c r="K98"/>
  <c r="V97"/>
  <c r="T97"/>
  <c r="W97" s="1"/>
  <c r="R97"/>
  <c r="C98" s="1"/>
  <c r="X98" s="1"/>
  <c r="Y98" s="1"/>
  <c r="M97"/>
  <c r="K97"/>
  <c r="V96"/>
  <c r="T96"/>
  <c r="W96" s="1"/>
  <c r="R96"/>
  <c r="C97" s="1"/>
  <c r="X97" s="1"/>
  <c r="Y97" s="1"/>
  <c r="M96"/>
  <c r="K96"/>
  <c r="V95"/>
  <c r="T95"/>
  <c r="W95" s="1"/>
  <c r="R95"/>
  <c r="C96" s="1"/>
  <c r="X96" s="1"/>
  <c r="Y96" s="1"/>
  <c r="M95"/>
  <c r="K95"/>
  <c r="V94"/>
  <c r="T94"/>
  <c r="W94" s="1"/>
  <c r="R94"/>
  <c r="C95" s="1"/>
  <c r="X95" s="1"/>
  <c r="Y95" s="1"/>
  <c r="M94"/>
  <c r="K94"/>
  <c r="V93"/>
  <c r="T93"/>
  <c r="W93" s="1"/>
  <c r="R93"/>
  <c r="C94" s="1"/>
  <c r="X94" s="1"/>
  <c r="Y94" s="1"/>
  <c r="M93"/>
  <c r="K93"/>
  <c r="V92"/>
  <c r="T92"/>
  <c r="W92" s="1"/>
  <c r="R92"/>
  <c r="C93" s="1"/>
  <c r="X93" s="1"/>
  <c r="Y93" s="1"/>
  <c r="M92"/>
  <c r="K92"/>
  <c r="V91"/>
  <c r="T91"/>
  <c r="W91" s="1"/>
  <c r="R91"/>
  <c r="C92" s="1"/>
  <c r="X92" s="1"/>
  <c r="Y92" s="1"/>
  <c r="M91"/>
  <c r="K91"/>
  <c r="V90"/>
  <c r="T90"/>
  <c r="W90" s="1"/>
  <c r="R90"/>
  <c r="C91" s="1"/>
  <c r="X91" s="1"/>
  <c r="Y91" s="1"/>
  <c r="M90"/>
  <c r="K90"/>
  <c r="V89"/>
  <c r="T89"/>
  <c r="W89" s="1"/>
  <c r="R89"/>
  <c r="C90" s="1"/>
  <c r="X90" s="1"/>
  <c r="Y90" s="1"/>
  <c r="M89"/>
  <c r="K89"/>
  <c r="V88"/>
  <c r="T88"/>
  <c r="W88" s="1"/>
  <c r="R88"/>
  <c r="C89" s="1"/>
  <c r="X89" s="1"/>
  <c r="Y89" s="1"/>
  <c r="M88"/>
  <c r="K88"/>
  <c r="V87"/>
  <c r="T87"/>
  <c r="W87" s="1"/>
  <c r="R87"/>
  <c r="C88" s="1"/>
  <c r="X88" s="1"/>
  <c r="Y88" s="1"/>
  <c r="M87"/>
  <c r="K87"/>
  <c r="V86"/>
  <c r="T86"/>
  <c r="W86" s="1"/>
  <c r="R86"/>
  <c r="C87" s="1"/>
  <c r="X87" s="1"/>
  <c r="Y87" s="1"/>
  <c r="M86"/>
  <c r="K86"/>
  <c r="V85"/>
  <c r="T85"/>
  <c r="W85" s="1"/>
  <c r="R85"/>
  <c r="C86" s="1"/>
  <c r="X86" s="1"/>
  <c r="Y86" s="1"/>
  <c r="M85"/>
  <c r="K85"/>
  <c r="V84"/>
  <c r="T84"/>
  <c r="W84" s="1"/>
  <c r="R84"/>
  <c r="C85" s="1"/>
  <c r="X85" s="1"/>
  <c r="Y85" s="1"/>
  <c r="M84"/>
  <c r="K84"/>
  <c r="V83"/>
  <c r="T83"/>
  <c r="W83" s="1"/>
  <c r="R83"/>
  <c r="C84" s="1"/>
  <c r="X84" s="1"/>
  <c r="Y84" s="1"/>
  <c r="M83"/>
  <c r="K83"/>
  <c r="V82"/>
  <c r="T82"/>
  <c r="W82" s="1"/>
  <c r="R82"/>
  <c r="C83" s="1"/>
  <c r="X83" s="1"/>
  <c r="Y83" s="1"/>
  <c r="M82"/>
  <c r="K82"/>
  <c r="V81"/>
  <c r="T81"/>
  <c r="W81" s="1"/>
  <c r="R81"/>
  <c r="C82" s="1"/>
  <c r="X82" s="1"/>
  <c r="Y82" s="1"/>
  <c r="M81"/>
  <c r="K81"/>
  <c r="V80"/>
  <c r="T80"/>
  <c r="W80" s="1"/>
  <c r="R80"/>
  <c r="C81" s="1"/>
  <c r="X81" s="1"/>
  <c r="Y81" s="1"/>
  <c r="M80"/>
  <c r="K80"/>
  <c r="V79"/>
  <c r="T79"/>
  <c r="W79" s="1"/>
  <c r="R79"/>
  <c r="C80" s="1"/>
  <c r="X80" s="1"/>
  <c r="Y80" s="1"/>
  <c r="M79"/>
  <c r="K79"/>
  <c r="V78"/>
  <c r="T78"/>
  <c r="W78" s="1"/>
  <c r="R78"/>
  <c r="C79" s="1"/>
  <c r="X79" s="1"/>
  <c r="Y79" s="1"/>
  <c r="M78"/>
  <c r="K78"/>
  <c r="V77"/>
  <c r="T77"/>
  <c r="W77" s="1"/>
  <c r="R77"/>
  <c r="C78" s="1"/>
  <c r="X78" s="1"/>
  <c r="Y78" s="1"/>
  <c r="M77"/>
  <c r="K77"/>
  <c r="V76"/>
  <c r="T76"/>
  <c r="W76" s="1"/>
  <c r="R76"/>
  <c r="C77" s="1"/>
  <c r="X77" s="1"/>
  <c r="Y77" s="1"/>
  <c r="M76"/>
  <c r="K76"/>
  <c r="V75"/>
  <c r="T75"/>
  <c r="W75" s="1"/>
  <c r="R75"/>
  <c r="C76" s="1"/>
  <c r="X76" s="1"/>
  <c r="Y76" s="1"/>
  <c r="M75"/>
  <c r="K75"/>
  <c r="V74"/>
  <c r="T74"/>
  <c r="W74" s="1"/>
  <c r="R74"/>
  <c r="C75" s="1"/>
  <c r="X75" s="1"/>
  <c r="Y75" s="1"/>
  <c r="M74"/>
  <c r="K74"/>
  <c r="V73"/>
  <c r="T73"/>
  <c r="W73" s="1"/>
  <c r="R73"/>
  <c r="C74" s="1"/>
  <c r="X74" s="1"/>
  <c r="Y74" s="1"/>
  <c r="M73"/>
  <c r="K73"/>
  <c r="V72"/>
  <c r="T72"/>
  <c r="W72" s="1"/>
  <c r="R72"/>
  <c r="C73" s="1"/>
  <c r="X73" s="1"/>
  <c r="Y73" s="1"/>
  <c r="M72"/>
  <c r="K72"/>
  <c r="V71"/>
  <c r="T71"/>
  <c r="W71" s="1"/>
  <c r="R71"/>
  <c r="C72" s="1"/>
  <c r="X72" s="1"/>
  <c r="Y72" s="1"/>
  <c r="M71"/>
  <c r="K71"/>
  <c r="V70"/>
  <c r="T70"/>
  <c r="W70" s="1"/>
  <c r="R70"/>
  <c r="C71" s="1"/>
  <c r="X71" s="1"/>
  <c r="Y71" s="1"/>
  <c r="M70"/>
  <c r="K70"/>
  <c r="V69"/>
  <c r="T69"/>
  <c r="W69" s="1"/>
  <c r="R69"/>
  <c r="C70" s="1"/>
  <c r="X70" s="1"/>
  <c r="Y70" s="1"/>
  <c r="M69"/>
  <c r="K69"/>
  <c r="V68"/>
  <c r="T68"/>
  <c r="W68" s="1"/>
  <c r="R68"/>
  <c r="C69" s="1"/>
  <c r="X69" s="1"/>
  <c r="Y69" s="1"/>
  <c r="M68"/>
  <c r="K68"/>
  <c r="V67"/>
  <c r="T67"/>
  <c r="W67" s="1"/>
  <c r="R67"/>
  <c r="C68" s="1"/>
  <c r="X68" s="1"/>
  <c r="Y68" s="1"/>
  <c r="M67"/>
  <c r="K67"/>
  <c r="V66"/>
  <c r="T66"/>
  <c r="W66" s="1"/>
  <c r="R66"/>
  <c r="C67" s="1"/>
  <c r="X67" s="1"/>
  <c r="Y67" s="1"/>
  <c r="M66"/>
  <c r="K66"/>
  <c r="V65"/>
  <c r="T65"/>
  <c r="W65" s="1"/>
  <c r="R65"/>
  <c r="C66" s="1"/>
  <c r="X66" s="1"/>
  <c r="Y66" s="1"/>
  <c r="M65"/>
  <c r="K65"/>
  <c r="V64"/>
  <c r="T64"/>
  <c r="W64" s="1"/>
  <c r="R64"/>
  <c r="C65" s="1"/>
  <c r="X65" s="1"/>
  <c r="Y65" s="1"/>
  <c r="M64"/>
  <c r="K64"/>
  <c r="V63"/>
  <c r="T63"/>
  <c r="W63" s="1"/>
  <c r="R63"/>
  <c r="C64" s="1"/>
  <c r="X64" s="1"/>
  <c r="Y64" s="1"/>
  <c r="M63"/>
  <c r="K63"/>
  <c r="V62"/>
  <c r="T62"/>
  <c r="W62" s="1"/>
  <c r="R62"/>
  <c r="C63" s="1"/>
  <c r="X63" s="1"/>
  <c r="Y63" s="1"/>
  <c r="M62"/>
  <c r="K62"/>
  <c r="V61"/>
  <c r="T61"/>
  <c r="W61" s="1"/>
  <c r="R61"/>
  <c r="C62" s="1"/>
  <c r="X62" s="1"/>
  <c r="Y62" s="1"/>
  <c r="M61"/>
  <c r="K61"/>
  <c r="V60"/>
  <c r="T60"/>
  <c r="W60" s="1"/>
  <c r="R60"/>
  <c r="C61" s="1"/>
  <c r="X61" s="1"/>
  <c r="Y61" s="1"/>
  <c r="M60"/>
  <c r="K60"/>
  <c r="V59"/>
  <c r="T59"/>
  <c r="W59" s="1"/>
  <c r="R59"/>
  <c r="C60" s="1"/>
  <c r="X60" s="1"/>
  <c r="Y60" s="1"/>
  <c r="M59"/>
  <c r="K59"/>
  <c r="V58"/>
  <c r="T58"/>
  <c r="W58" s="1"/>
  <c r="R58"/>
  <c r="C59" s="1"/>
  <c r="X59" s="1"/>
  <c r="Y59" s="1"/>
  <c r="M58"/>
  <c r="K58"/>
  <c r="V57"/>
  <c r="T57"/>
  <c r="W57" s="1"/>
  <c r="R57"/>
  <c r="C58" s="1"/>
  <c r="X58" s="1"/>
  <c r="Y58" s="1"/>
  <c r="M57"/>
  <c r="K57"/>
  <c r="V56"/>
  <c r="T56"/>
  <c r="W56" s="1"/>
  <c r="R56"/>
  <c r="C57" s="1"/>
  <c r="X57" s="1"/>
  <c r="Y57" s="1"/>
  <c r="M56"/>
  <c r="K56"/>
  <c r="V55"/>
  <c r="T55"/>
  <c r="W55" s="1"/>
  <c r="R55"/>
  <c r="C56" s="1"/>
  <c r="X56" s="1"/>
  <c r="Y56" s="1"/>
  <c r="M55"/>
  <c r="K55"/>
  <c r="V54"/>
  <c r="T54"/>
  <c r="W54" s="1"/>
  <c r="R54"/>
  <c r="C55" s="1"/>
  <c r="X55" s="1"/>
  <c r="Y55" s="1"/>
  <c r="M54"/>
  <c r="K54"/>
  <c r="V53"/>
  <c r="W53"/>
  <c r="R53"/>
  <c r="C54" s="1"/>
  <c r="X54" s="1"/>
  <c r="Y54" s="1"/>
  <c r="M53"/>
  <c r="K53"/>
  <c r="T52"/>
  <c r="W52" s="1"/>
  <c r="T51"/>
  <c r="T50"/>
  <c r="W50" s="1"/>
  <c r="T49"/>
  <c r="W49" s="1"/>
  <c r="T48"/>
  <c r="W48" s="1"/>
  <c r="T47"/>
  <c r="T46"/>
  <c r="T45"/>
  <c r="T44"/>
  <c r="T43"/>
  <c r="T42"/>
  <c r="W42" s="1"/>
  <c r="T41"/>
  <c r="W41" s="1"/>
  <c r="T40"/>
  <c r="T39"/>
  <c r="T38"/>
  <c r="W38" s="1"/>
  <c r="T37"/>
  <c r="W37" s="1"/>
  <c r="T36"/>
  <c r="W36" s="1"/>
  <c r="T35"/>
  <c r="W35" s="1"/>
  <c r="T34"/>
  <c r="T33"/>
  <c r="T32"/>
  <c r="T31"/>
  <c r="T30"/>
  <c r="T29"/>
  <c r="T28"/>
  <c r="T27"/>
  <c r="W27" s="1"/>
  <c r="T26"/>
  <c r="W26" s="1"/>
  <c r="T25"/>
  <c r="W25" s="1"/>
  <c r="T24"/>
  <c r="T23"/>
  <c r="T22"/>
  <c r="T21"/>
  <c r="T20"/>
  <c r="V20" s="1"/>
  <c r="T19"/>
  <c r="T18"/>
  <c r="T17"/>
  <c r="T16"/>
  <c r="T15"/>
  <c r="T14"/>
  <c r="T13"/>
  <c r="W13" s="1"/>
  <c r="T12"/>
  <c r="V12" s="1"/>
  <c r="T11"/>
  <c r="T10"/>
  <c r="W10" s="1"/>
  <c r="T9"/>
  <c r="V9" s="1"/>
  <c r="C9"/>
  <c r="K9" s="1"/>
  <c r="M9" s="1"/>
  <c r="V108" i="31"/>
  <c r="T108"/>
  <c r="W108" s="1"/>
  <c r="R108"/>
  <c r="M108"/>
  <c r="K108"/>
  <c r="V107"/>
  <c r="T107"/>
  <c r="W107" s="1"/>
  <c r="R107"/>
  <c r="C108" s="1"/>
  <c r="X108" s="1"/>
  <c r="Y108" s="1"/>
  <c r="M107"/>
  <c r="K107"/>
  <c r="V106"/>
  <c r="T106"/>
  <c r="W106" s="1"/>
  <c r="R106"/>
  <c r="C107" s="1"/>
  <c r="X107" s="1"/>
  <c r="Y107" s="1"/>
  <c r="M106"/>
  <c r="K106"/>
  <c r="V105"/>
  <c r="T105"/>
  <c r="W105" s="1"/>
  <c r="R105"/>
  <c r="C106" s="1"/>
  <c r="X106" s="1"/>
  <c r="Y106" s="1"/>
  <c r="M105"/>
  <c r="K105"/>
  <c r="V104"/>
  <c r="T104"/>
  <c r="W104" s="1"/>
  <c r="R104"/>
  <c r="C105" s="1"/>
  <c r="X105" s="1"/>
  <c r="Y105" s="1"/>
  <c r="M104"/>
  <c r="K104"/>
  <c r="V103"/>
  <c r="T103"/>
  <c r="W103"/>
  <c r="R103"/>
  <c r="C104" s="1"/>
  <c r="X104" s="1"/>
  <c r="Y104" s="1"/>
  <c r="M103"/>
  <c r="K103"/>
  <c r="V102"/>
  <c r="T102"/>
  <c r="W102"/>
  <c r="R102"/>
  <c r="C103" s="1"/>
  <c r="X103" s="1"/>
  <c r="Y103" s="1"/>
  <c r="M102"/>
  <c r="K102"/>
  <c r="V101"/>
  <c r="T101"/>
  <c r="W101" s="1"/>
  <c r="R101"/>
  <c r="C102" s="1"/>
  <c r="X102" s="1"/>
  <c r="Y102" s="1"/>
  <c r="M101"/>
  <c r="K101"/>
  <c r="V100"/>
  <c r="T100"/>
  <c r="W100" s="1"/>
  <c r="R100"/>
  <c r="C101" s="1"/>
  <c r="X101" s="1"/>
  <c r="Y101" s="1"/>
  <c r="M100"/>
  <c r="K100"/>
  <c r="V99"/>
  <c r="T99"/>
  <c r="W99" s="1"/>
  <c r="R99"/>
  <c r="C100" s="1"/>
  <c r="X100" s="1"/>
  <c r="Y100" s="1"/>
  <c r="M99"/>
  <c r="K99"/>
  <c r="V98"/>
  <c r="T98"/>
  <c r="W98"/>
  <c r="R98"/>
  <c r="C99" s="1"/>
  <c r="X99" s="1"/>
  <c r="Y99" s="1"/>
  <c r="M98"/>
  <c r="K98"/>
  <c r="V97"/>
  <c r="T97"/>
  <c r="W97" s="1"/>
  <c r="R97"/>
  <c r="C98" s="1"/>
  <c r="X98" s="1"/>
  <c r="Y98" s="1"/>
  <c r="M97"/>
  <c r="K97"/>
  <c r="V96"/>
  <c r="T96"/>
  <c r="W96" s="1"/>
  <c r="R96"/>
  <c r="C97" s="1"/>
  <c r="X97" s="1"/>
  <c r="Y97" s="1"/>
  <c r="M96"/>
  <c r="K96"/>
  <c r="V95"/>
  <c r="T95"/>
  <c r="W95" s="1"/>
  <c r="R95"/>
  <c r="C96" s="1"/>
  <c r="X96" s="1"/>
  <c r="Y96" s="1"/>
  <c r="M95"/>
  <c r="K95"/>
  <c r="V94"/>
  <c r="T94"/>
  <c r="W94" s="1"/>
  <c r="R94"/>
  <c r="C95" s="1"/>
  <c r="X95" s="1"/>
  <c r="Y95" s="1"/>
  <c r="M94"/>
  <c r="K94"/>
  <c r="V93"/>
  <c r="T93"/>
  <c r="W93" s="1"/>
  <c r="R93"/>
  <c r="C94" s="1"/>
  <c r="X94" s="1"/>
  <c r="Y94" s="1"/>
  <c r="M93"/>
  <c r="K93"/>
  <c r="V92"/>
  <c r="T92"/>
  <c r="W92" s="1"/>
  <c r="R92"/>
  <c r="C93" s="1"/>
  <c r="X93" s="1"/>
  <c r="Y93" s="1"/>
  <c r="M92"/>
  <c r="K92"/>
  <c r="V91"/>
  <c r="T91"/>
  <c r="W91" s="1"/>
  <c r="R91"/>
  <c r="C92" s="1"/>
  <c r="X92" s="1"/>
  <c r="Y92" s="1"/>
  <c r="M91"/>
  <c r="K91"/>
  <c r="V90"/>
  <c r="T90"/>
  <c r="W90" s="1"/>
  <c r="R90"/>
  <c r="C91" s="1"/>
  <c r="X91" s="1"/>
  <c r="Y91" s="1"/>
  <c r="M90"/>
  <c r="K90"/>
  <c r="V89"/>
  <c r="T89"/>
  <c r="W89" s="1"/>
  <c r="R89"/>
  <c r="C90" s="1"/>
  <c r="X90" s="1"/>
  <c r="Y90" s="1"/>
  <c r="M89"/>
  <c r="K89"/>
  <c r="V88"/>
  <c r="T88"/>
  <c r="W88" s="1"/>
  <c r="R88"/>
  <c r="C89" s="1"/>
  <c r="X89" s="1"/>
  <c r="Y89" s="1"/>
  <c r="M88"/>
  <c r="K88"/>
  <c r="V87"/>
  <c r="T87"/>
  <c r="W87"/>
  <c r="R87"/>
  <c r="C88" s="1"/>
  <c r="X88" s="1"/>
  <c r="Y88" s="1"/>
  <c r="M87"/>
  <c r="K87"/>
  <c r="V86"/>
  <c r="T86"/>
  <c r="W86"/>
  <c r="R86"/>
  <c r="C87" s="1"/>
  <c r="X87" s="1"/>
  <c r="Y87" s="1"/>
  <c r="M86"/>
  <c r="K86"/>
  <c r="V85"/>
  <c r="T85"/>
  <c r="W85" s="1"/>
  <c r="R85"/>
  <c r="C86" s="1"/>
  <c r="X86" s="1"/>
  <c r="Y86" s="1"/>
  <c r="M85"/>
  <c r="K85"/>
  <c r="V84"/>
  <c r="T84"/>
  <c r="W84" s="1"/>
  <c r="R84"/>
  <c r="C85" s="1"/>
  <c r="X85" s="1"/>
  <c r="Y85" s="1"/>
  <c r="M84"/>
  <c r="K84"/>
  <c r="V83"/>
  <c r="T83"/>
  <c r="W83" s="1"/>
  <c r="R83"/>
  <c r="C84" s="1"/>
  <c r="X84" s="1"/>
  <c r="Y84" s="1"/>
  <c r="M83"/>
  <c r="K83"/>
  <c r="V82"/>
  <c r="T82"/>
  <c r="W82"/>
  <c r="R82"/>
  <c r="C83" s="1"/>
  <c r="X83" s="1"/>
  <c r="Y83" s="1"/>
  <c r="M82"/>
  <c r="K82"/>
  <c r="V81"/>
  <c r="T81"/>
  <c r="W81" s="1"/>
  <c r="R81"/>
  <c r="C82" s="1"/>
  <c r="X82" s="1"/>
  <c r="Y82" s="1"/>
  <c r="M81"/>
  <c r="K81"/>
  <c r="V80"/>
  <c r="T80"/>
  <c r="W80" s="1"/>
  <c r="R80"/>
  <c r="C81" s="1"/>
  <c r="X81" s="1"/>
  <c r="Y81" s="1"/>
  <c r="M80"/>
  <c r="K80"/>
  <c r="V79"/>
  <c r="T79"/>
  <c r="W79" s="1"/>
  <c r="R79"/>
  <c r="C80" s="1"/>
  <c r="X80" s="1"/>
  <c r="Y80" s="1"/>
  <c r="M79"/>
  <c r="K79"/>
  <c r="V78"/>
  <c r="T78"/>
  <c r="W78" s="1"/>
  <c r="R78"/>
  <c r="C79" s="1"/>
  <c r="X79" s="1"/>
  <c r="Y79" s="1"/>
  <c r="M78"/>
  <c r="K78"/>
  <c r="V77"/>
  <c r="T77"/>
  <c r="W77" s="1"/>
  <c r="R77"/>
  <c r="C78" s="1"/>
  <c r="X78" s="1"/>
  <c r="Y78" s="1"/>
  <c r="M77"/>
  <c r="K77"/>
  <c r="V76"/>
  <c r="T76"/>
  <c r="W76" s="1"/>
  <c r="R76"/>
  <c r="C77" s="1"/>
  <c r="X77" s="1"/>
  <c r="Y77" s="1"/>
  <c r="M76"/>
  <c r="K76"/>
  <c r="V75"/>
  <c r="T75"/>
  <c r="W75" s="1"/>
  <c r="R75"/>
  <c r="C76" s="1"/>
  <c r="X76" s="1"/>
  <c r="Y76" s="1"/>
  <c r="M75"/>
  <c r="K75"/>
  <c r="V74"/>
  <c r="T74"/>
  <c r="W74" s="1"/>
  <c r="R74"/>
  <c r="C75" s="1"/>
  <c r="X75" s="1"/>
  <c r="Y75" s="1"/>
  <c r="M74"/>
  <c r="K74"/>
  <c r="V73"/>
  <c r="T73"/>
  <c r="W73"/>
  <c r="R73"/>
  <c r="C74" s="1"/>
  <c r="X74" s="1"/>
  <c r="Y74" s="1"/>
  <c r="M73"/>
  <c r="K73"/>
  <c r="V72"/>
  <c r="T72"/>
  <c r="W72" s="1"/>
  <c r="R72"/>
  <c r="C73" s="1"/>
  <c r="X73" s="1"/>
  <c r="Y73" s="1"/>
  <c r="M72"/>
  <c r="K72"/>
  <c r="V71"/>
  <c r="T71"/>
  <c r="W71" s="1"/>
  <c r="R71"/>
  <c r="C72" s="1"/>
  <c r="X72" s="1"/>
  <c r="Y72" s="1"/>
  <c r="M71"/>
  <c r="K71"/>
  <c r="V70"/>
  <c r="T70"/>
  <c r="W70" s="1"/>
  <c r="R70"/>
  <c r="C71" s="1"/>
  <c r="X71" s="1"/>
  <c r="Y71" s="1"/>
  <c r="M70"/>
  <c r="K70"/>
  <c r="V69"/>
  <c r="T69"/>
  <c r="W69" s="1"/>
  <c r="R69"/>
  <c r="C70" s="1"/>
  <c r="X70" s="1"/>
  <c r="Y70" s="1"/>
  <c r="M69"/>
  <c r="K69"/>
  <c r="V68"/>
  <c r="T68"/>
  <c r="W68" s="1"/>
  <c r="R68"/>
  <c r="C69" s="1"/>
  <c r="X69" s="1"/>
  <c r="Y69" s="1"/>
  <c r="M68"/>
  <c r="K68"/>
  <c r="V67"/>
  <c r="T67"/>
  <c r="W67" s="1"/>
  <c r="R67"/>
  <c r="C68" s="1"/>
  <c r="X68" s="1"/>
  <c r="Y68" s="1"/>
  <c r="M67"/>
  <c r="K67"/>
  <c r="V66"/>
  <c r="T66"/>
  <c r="W66" s="1"/>
  <c r="R66"/>
  <c r="C67" s="1"/>
  <c r="X67" s="1"/>
  <c r="Y67" s="1"/>
  <c r="M66"/>
  <c r="K66"/>
  <c r="V65"/>
  <c r="T65"/>
  <c r="W65"/>
  <c r="R65"/>
  <c r="C66" s="1"/>
  <c r="X66" s="1"/>
  <c r="Y66" s="1"/>
  <c r="M65"/>
  <c r="K65"/>
  <c r="V64"/>
  <c r="T64"/>
  <c r="W64" s="1"/>
  <c r="R64"/>
  <c r="C65" s="1"/>
  <c r="X65" s="1"/>
  <c r="Y65" s="1"/>
  <c r="M64"/>
  <c r="K64"/>
  <c r="V63"/>
  <c r="T63"/>
  <c r="W63" s="1"/>
  <c r="R63"/>
  <c r="C64" s="1"/>
  <c r="X64" s="1"/>
  <c r="Y64" s="1"/>
  <c r="M63"/>
  <c r="K63"/>
  <c r="V62"/>
  <c r="T62"/>
  <c r="W62" s="1"/>
  <c r="R62"/>
  <c r="C63" s="1"/>
  <c r="X63" s="1"/>
  <c r="Y63" s="1"/>
  <c r="M62"/>
  <c r="K62"/>
  <c r="V61"/>
  <c r="T61"/>
  <c r="W61" s="1"/>
  <c r="R61"/>
  <c r="C62" s="1"/>
  <c r="X62" s="1"/>
  <c r="Y62" s="1"/>
  <c r="M61"/>
  <c r="K61"/>
  <c r="V60"/>
  <c r="T60"/>
  <c r="W60" s="1"/>
  <c r="R60"/>
  <c r="C61" s="1"/>
  <c r="X61" s="1"/>
  <c r="Y61" s="1"/>
  <c r="M60"/>
  <c r="K60"/>
  <c r="V59"/>
  <c r="T59"/>
  <c r="W59" s="1"/>
  <c r="R59"/>
  <c r="C60" s="1"/>
  <c r="X60" s="1"/>
  <c r="Y60" s="1"/>
  <c r="M59"/>
  <c r="K59"/>
  <c r="V58"/>
  <c r="T58"/>
  <c r="W58" s="1"/>
  <c r="R58"/>
  <c r="C59" s="1"/>
  <c r="X59" s="1"/>
  <c r="Y59" s="1"/>
  <c r="M58"/>
  <c r="K58"/>
  <c r="V57"/>
  <c r="T57"/>
  <c r="W57"/>
  <c r="R57"/>
  <c r="C58" s="1"/>
  <c r="X58" s="1"/>
  <c r="Y58" s="1"/>
  <c r="M57"/>
  <c r="K57"/>
  <c r="V56"/>
  <c r="T56"/>
  <c r="W56" s="1"/>
  <c r="R56"/>
  <c r="C57" s="1"/>
  <c r="X57" s="1"/>
  <c r="Y57" s="1"/>
  <c r="M56"/>
  <c r="K56"/>
  <c r="V55"/>
  <c r="T55"/>
  <c r="W55" s="1"/>
  <c r="R55"/>
  <c r="C56" s="1"/>
  <c r="X56" s="1"/>
  <c r="Y56" s="1"/>
  <c r="M55"/>
  <c r="K55"/>
  <c r="V54"/>
  <c r="T54"/>
  <c r="W54" s="1"/>
  <c r="R54"/>
  <c r="C55" s="1"/>
  <c r="X55" s="1"/>
  <c r="Y55" s="1"/>
  <c r="M54"/>
  <c r="K54"/>
  <c r="V53"/>
  <c r="T53"/>
  <c r="W53" s="1"/>
  <c r="R53"/>
  <c r="C54" s="1"/>
  <c r="X54" s="1"/>
  <c r="Y54" s="1"/>
  <c r="M53"/>
  <c r="K53"/>
  <c r="T52"/>
  <c r="W52" s="1"/>
  <c r="T51"/>
  <c r="T50"/>
  <c r="W50" s="1"/>
  <c r="T49"/>
  <c r="W49" s="1"/>
  <c r="T48"/>
  <c r="W48" s="1"/>
  <c r="T47"/>
  <c r="T46"/>
  <c r="T45"/>
  <c r="T44"/>
  <c r="T43"/>
  <c r="T42"/>
  <c r="W42" s="1"/>
  <c r="T41"/>
  <c r="W41" s="1"/>
  <c r="T40"/>
  <c r="T39"/>
  <c r="T38"/>
  <c r="W38" s="1"/>
  <c r="T37"/>
  <c r="W37" s="1"/>
  <c r="T36"/>
  <c r="W36" s="1"/>
  <c r="T35"/>
  <c r="W35" s="1"/>
  <c r="T34"/>
  <c r="T33"/>
  <c r="T32"/>
  <c r="T31"/>
  <c r="T30"/>
  <c r="T29"/>
  <c r="T28"/>
  <c r="T27"/>
  <c r="W27" s="1"/>
  <c r="T26"/>
  <c r="W26" s="1"/>
  <c r="T25"/>
  <c r="W25" s="1"/>
  <c r="T24"/>
  <c r="T23"/>
  <c r="T22"/>
  <c r="W22" s="1"/>
  <c r="T21"/>
  <c r="T20"/>
  <c r="V20" s="1"/>
  <c r="T19"/>
  <c r="T18"/>
  <c r="T17"/>
  <c r="T16"/>
  <c r="W16" s="1"/>
  <c r="T15"/>
  <c r="T14"/>
  <c r="T13"/>
  <c r="W13" s="1"/>
  <c r="T12"/>
  <c r="V12" s="1"/>
  <c r="T11"/>
  <c r="T10"/>
  <c r="T9"/>
  <c r="K9"/>
  <c r="M9" s="1"/>
  <c r="C9"/>
  <c r="R10" i="17"/>
  <c r="C11" s="1"/>
  <c r="T10"/>
  <c r="R11"/>
  <c r="C12" s="1"/>
  <c r="T11"/>
  <c r="R12"/>
  <c r="C13"/>
  <c r="T12"/>
  <c r="R13"/>
  <c r="C14" s="1"/>
  <c r="T13"/>
  <c r="R14"/>
  <c r="C15" s="1"/>
  <c r="T14"/>
  <c r="R15"/>
  <c r="C16" s="1"/>
  <c r="T15"/>
  <c r="R16"/>
  <c r="C17" s="1"/>
  <c r="T16"/>
  <c r="R17"/>
  <c r="T17"/>
  <c r="R18"/>
  <c r="T18"/>
  <c r="R19"/>
  <c r="T19"/>
  <c r="R20"/>
  <c r="C2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/>
  <c r="T28"/>
  <c r="R29"/>
  <c r="C30" s="1"/>
  <c r="T29"/>
  <c r="R30"/>
  <c r="C31" s="1"/>
  <c r="T30"/>
  <c r="R31"/>
  <c r="C32" s="1"/>
  <c r="T31"/>
  <c r="R32"/>
  <c r="C33" s="1"/>
  <c r="T32"/>
  <c r="R33"/>
  <c r="T33"/>
  <c r="R34"/>
  <c r="T34"/>
  <c r="R35"/>
  <c r="T35"/>
  <c r="R36"/>
  <c r="C37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/>
  <c r="T44"/>
  <c r="R45"/>
  <c r="C46" s="1"/>
  <c r="T45"/>
  <c r="R46"/>
  <c r="C47" s="1"/>
  <c r="T46"/>
  <c r="R47"/>
  <c r="C48" s="1"/>
  <c r="T47"/>
  <c r="R48"/>
  <c r="C49" s="1"/>
  <c r="T48"/>
  <c r="R49"/>
  <c r="T49"/>
  <c r="R50"/>
  <c r="T50"/>
  <c r="R51"/>
  <c r="T51"/>
  <c r="R52"/>
  <c r="C53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/>
  <c r="T60"/>
  <c r="R61"/>
  <c r="C62" s="1"/>
  <c r="T61"/>
  <c r="R62"/>
  <c r="C63" s="1"/>
  <c r="T62"/>
  <c r="R63"/>
  <c r="C64" s="1"/>
  <c r="T63"/>
  <c r="R64"/>
  <c r="C65" s="1"/>
  <c r="T64"/>
  <c r="R65"/>
  <c r="T65"/>
  <c r="R66"/>
  <c r="T66"/>
  <c r="R67"/>
  <c r="T67"/>
  <c r="R68"/>
  <c r="C69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/>
  <c r="T75"/>
  <c r="R76"/>
  <c r="C77" s="1"/>
  <c r="T76"/>
  <c r="R77"/>
  <c r="T77"/>
  <c r="R78"/>
  <c r="T78"/>
  <c r="R79"/>
  <c r="C80"/>
  <c r="T79"/>
  <c r="R80"/>
  <c r="C81" s="1"/>
  <c r="T80"/>
  <c r="R81"/>
  <c r="T81"/>
  <c r="R82"/>
  <c r="T82"/>
  <c r="R83"/>
  <c r="C84"/>
  <c r="T83"/>
  <c r="R84"/>
  <c r="C85" s="1"/>
  <c r="T84"/>
  <c r="R85"/>
  <c r="T85"/>
  <c r="R86"/>
  <c r="T86"/>
  <c r="R87"/>
  <c r="C88"/>
  <c r="T87"/>
  <c r="R88"/>
  <c r="C89" s="1"/>
  <c r="T88"/>
  <c r="R89"/>
  <c r="T89"/>
  <c r="R90"/>
  <c r="T90"/>
  <c r="R91"/>
  <c r="C92"/>
  <c r="T91"/>
  <c r="R92"/>
  <c r="C93" s="1"/>
  <c r="T92"/>
  <c r="R93"/>
  <c r="T93"/>
  <c r="R94"/>
  <c r="T94"/>
  <c r="R95"/>
  <c r="C96"/>
  <c r="T95"/>
  <c r="R96"/>
  <c r="C97" s="1"/>
  <c r="T96"/>
  <c r="R97"/>
  <c r="T97"/>
  <c r="R98"/>
  <c r="T98"/>
  <c r="R99"/>
  <c r="C100"/>
  <c r="T99"/>
  <c r="R100"/>
  <c r="C101" s="1"/>
  <c r="T100"/>
  <c r="R101"/>
  <c r="T101"/>
  <c r="R102"/>
  <c r="T102"/>
  <c r="R103"/>
  <c r="C104"/>
  <c r="T103"/>
  <c r="R104"/>
  <c r="C105" s="1"/>
  <c r="T104"/>
  <c r="R105"/>
  <c r="T105"/>
  <c r="R106"/>
  <c r="T106"/>
  <c r="R107"/>
  <c r="C108"/>
  <c r="P2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C107"/>
  <c r="K106"/>
  <c r="C106"/>
  <c r="K105"/>
  <c r="K104"/>
  <c r="K103"/>
  <c r="C103"/>
  <c r="K102"/>
  <c r="C102"/>
  <c r="K101"/>
  <c r="K100"/>
  <c r="K99"/>
  <c r="C99"/>
  <c r="K98"/>
  <c r="C98"/>
  <c r="K97"/>
  <c r="K96"/>
  <c r="K95"/>
  <c r="C95"/>
  <c r="K94"/>
  <c r="C94"/>
  <c r="K93"/>
  <c r="K92"/>
  <c r="K91"/>
  <c r="C91"/>
  <c r="K90"/>
  <c r="C90"/>
  <c r="K89"/>
  <c r="K88"/>
  <c r="K87"/>
  <c r="C87"/>
  <c r="K86"/>
  <c r="C86"/>
  <c r="K85"/>
  <c r="K84"/>
  <c r="K83"/>
  <c r="C83"/>
  <c r="K82"/>
  <c r="C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K63"/>
  <c r="K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K47"/>
  <c r="K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K31"/>
  <c r="K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K15"/>
  <c r="K14"/>
  <c r="K13"/>
  <c r="K12"/>
  <c r="K11"/>
  <c r="K10"/>
  <c r="K9"/>
  <c r="M9"/>
  <c r="R9" s="1"/>
  <c r="L2"/>
  <c r="V9" i="31"/>
  <c r="V17"/>
  <c r="W9"/>
  <c r="V15"/>
  <c r="G5" i="17"/>
  <c r="T9"/>
  <c r="H4" s="1"/>
  <c r="E5"/>
  <c r="W17" i="31" l="1"/>
  <c r="W39"/>
  <c r="W40" s="1"/>
  <c r="W43"/>
  <c r="W23"/>
  <c r="W24" s="1"/>
  <c r="W28"/>
  <c r="W44"/>
  <c r="W45" s="1"/>
  <c r="W46" s="1"/>
  <c r="W47" s="1"/>
  <c r="V16"/>
  <c r="W29"/>
  <c r="W30" s="1"/>
  <c r="W31" s="1"/>
  <c r="W32" s="1"/>
  <c r="W33" s="1"/>
  <c r="W34" s="1"/>
  <c r="W51"/>
  <c r="W39" i="35"/>
  <c r="W40" s="1"/>
  <c r="W43"/>
  <c r="W51"/>
  <c r="W11"/>
  <c r="W12" s="1"/>
  <c r="W28"/>
  <c r="W29" s="1"/>
  <c r="W30" s="1"/>
  <c r="W31" s="1"/>
  <c r="W32" s="1"/>
  <c r="W33" s="1"/>
  <c r="W34" s="1"/>
  <c r="W44"/>
  <c r="W45" s="1"/>
  <c r="W46" s="1"/>
  <c r="W47" s="1"/>
  <c r="V11" i="31"/>
  <c r="V19"/>
  <c r="H4" i="34"/>
  <c r="R9" i="31"/>
  <c r="V13"/>
  <c r="V21"/>
  <c r="V22" s="1"/>
  <c r="V10" i="35"/>
  <c r="V13"/>
  <c r="V14" s="1"/>
  <c r="V17"/>
  <c r="V18" s="1"/>
  <c r="V21"/>
  <c r="V22" s="1"/>
  <c r="V11"/>
  <c r="V15"/>
  <c r="V19"/>
  <c r="W9"/>
  <c r="W14"/>
  <c r="W15" s="1"/>
  <c r="W16"/>
  <c r="W17" s="1"/>
  <c r="W18"/>
  <c r="W19" s="1"/>
  <c r="W20" s="1"/>
  <c r="W21" s="1"/>
  <c r="W22"/>
  <c r="W23" s="1"/>
  <c r="W24" s="1"/>
  <c r="H4"/>
  <c r="R9"/>
  <c r="C10" i="17"/>
  <c r="D4"/>
  <c r="C5"/>
  <c r="I5" s="1"/>
  <c r="V10" i="31"/>
  <c r="W10"/>
  <c r="W11" s="1"/>
  <c r="W12" s="1"/>
  <c r="H4"/>
  <c r="W14"/>
  <c r="W15" s="1"/>
  <c r="V14"/>
  <c r="V18"/>
  <c r="W18"/>
  <c r="W19" s="1"/>
  <c r="W20" s="1"/>
  <c r="W21" s="1"/>
  <c r="V16" i="35" l="1"/>
  <c r="L5" s="1"/>
  <c r="P4" i="34"/>
  <c r="C10" i="31"/>
  <c r="K10" s="1"/>
  <c r="M10" s="1"/>
  <c r="R10" s="1"/>
  <c r="C11" s="1"/>
  <c r="L5" i="34"/>
  <c r="C10" i="35"/>
  <c r="K10" s="1"/>
  <c r="M10" s="1"/>
  <c r="R10" s="1"/>
  <c r="C11" s="1"/>
  <c r="P5"/>
  <c r="E5" i="34"/>
  <c r="G5"/>
  <c r="C5"/>
  <c r="D4"/>
  <c r="P2" s="1"/>
  <c r="P5"/>
  <c r="P4" i="17"/>
  <c r="L4"/>
  <c r="P5" i="31"/>
  <c r="L5"/>
  <c r="K11" l="1"/>
  <c r="M11" s="1"/>
  <c r="R11" s="1"/>
  <c r="C12" s="1"/>
  <c r="K11" i="35"/>
  <c r="M11" s="1"/>
  <c r="R11" s="1"/>
  <c r="X10" i="31"/>
  <c r="X11" s="1"/>
  <c r="Y11" s="1"/>
  <c r="I5" i="34"/>
  <c r="X10" i="35"/>
  <c r="X11" s="1"/>
  <c r="Y11" s="1"/>
  <c r="L4" i="34"/>
  <c r="X12" i="31" l="1"/>
  <c r="Y12" s="1"/>
  <c r="K12"/>
  <c r="M12" s="1"/>
  <c r="R12" s="1"/>
  <c r="C12" i="35"/>
  <c r="C13" i="31" l="1"/>
  <c r="X12" i="35"/>
  <c r="Y12" s="1"/>
  <c r="K12"/>
  <c r="M12" s="1"/>
  <c r="R12" s="1"/>
  <c r="X13" i="31" l="1"/>
  <c r="Y13" s="1"/>
  <c r="K13"/>
  <c r="M13" s="1"/>
  <c r="R13" s="1"/>
  <c r="C13" i="35"/>
  <c r="C14" i="31" l="1"/>
  <c r="X13" i="35"/>
  <c r="Y13" s="1"/>
  <c r="K13"/>
  <c r="M13" s="1"/>
  <c r="R13" s="1"/>
  <c r="X14" i="31" l="1"/>
  <c r="Y14" s="1"/>
  <c r="K14"/>
  <c r="M14" s="1"/>
  <c r="R14" s="1"/>
  <c r="C14" i="35"/>
  <c r="C15" i="31" l="1"/>
  <c r="X14" i="35"/>
  <c r="Y14" s="1"/>
  <c r="K14"/>
  <c r="M14" s="1"/>
  <c r="R14" s="1"/>
  <c r="X15" i="31" l="1"/>
  <c r="Y15" s="1"/>
  <c r="K15"/>
  <c r="M15" s="1"/>
  <c r="R15" s="1"/>
  <c r="C15" i="35"/>
  <c r="C16" i="31" l="1"/>
  <c r="X15" i="35"/>
  <c r="Y15" s="1"/>
  <c r="K15"/>
  <c r="M15" s="1"/>
  <c r="R15" s="1"/>
  <c r="X16" i="31" l="1"/>
  <c r="Y16" s="1"/>
  <c r="K16"/>
  <c r="M16" s="1"/>
  <c r="R16" s="1"/>
  <c r="C17" s="1"/>
  <c r="C16" i="35"/>
  <c r="X17" i="31" l="1"/>
  <c r="Y17" s="1"/>
  <c r="K17"/>
  <c r="M17" s="1"/>
  <c r="R17" s="1"/>
  <c r="C18" s="1"/>
  <c r="X16" i="35"/>
  <c r="Y16" s="1"/>
  <c r="K16"/>
  <c r="M16" s="1"/>
  <c r="R16" s="1"/>
  <c r="C17" s="1"/>
  <c r="X18" i="31" l="1"/>
  <c r="Y18" s="1"/>
  <c r="K18"/>
  <c r="M18" s="1"/>
  <c r="R18" s="1"/>
  <c r="C19" s="1"/>
  <c r="X17" i="35"/>
  <c r="Y17" s="1"/>
  <c r="K17"/>
  <c r="M17" s="1"/>
  <c r="R17" s="1"/>
  <c r="C18" s="1"/>
  <c r="X19" i="31" l="1"/>
  <c r="Y19" s="1"/>
  <c r="K19"/>
  <c r="M19" s="1"/>
  <c r="R19" s="1"/>
  <c r="C20" s="1"/>
  <c r="X18" i="35"/>
  <c r="Y18" s="1"/>
  <c r="K18"/>
  <c r="M18" s="1"/>
  <c r="R18" s="1"/>
  <c r="C19" s="1"/>
  <c r="X20" i="31" l="1"/>
  <c r="Y20" s="1"/>
  <c r="K20"/>
  <c r="M20" s="1"/>
  <c r="R20" s="1"/>
  <c r="C21" s="1"/>
  <c r="X19" i="35"/>
  <c r="Y19" s="1"/>
  <c r="K19"/>
  <c r="M19" s="1"/>
  <c r="R19" s="1"/>
  <c r="C20" s="1"/>
  <c r="X21" i="31" l="1"/>
  <c r="Y21" s="1"/>
  <c r="K21"/>
  <c r="M21" s="1"/>
  <c r="R21" s="1"/>
  <c r="C22" s="1"/>
  <c r="X20" i="35"/>
  <c r="Y20" s="1"/>
  <c r="K20"/>
  <c r="M20" s="1"/>
  <c r="R20" s="1"/>
  <c r="C21" s="1"/>
  <c r="X22" i="31" l="1"/>
  <c r="Y22" s="1"/>
  <c r="K22"/>
  <c r="M22" s="1"/>
  <c r="R22" s="1"/>
  <c r="C23" s="1"/>
  <c r="X21" i="35"/>
  <c r="Y21" s="1"/>
  <c r="K21"/>
  <c r="M21" s="1"/>
  <c r="R21" s="1"/>
  <c r="C22" s="1"/>
  <c r="X23" i="31" l="1"/>
  <c r="Y23" s="1"/>
  <c r="K23"/>
  <c r="M23" s="1"/>
  <c r="R23" s="1"/>
  <c r="C24" s="1"/>
  <c r="X22" i="35"/>
  <c r="Y22" s="1"/>
  <c r="K22"/>
  <c r="M22" s="1"/>
  <c r="R22" s="1"/>
  <c r="C23" s="1"/>
  <c r="X24" i="31" l="1"/>
  <c r="Y24" s="1"/>
  <c r="K24"/>
  <c r="M24" s="1"/>
  <c r="R24" s="1"/>
  <c r="C25" s="1"/>
  <c r="X23" i="35"/>
  <c r="Y23" s="1"/>
  <c r="K23"/>
  <c r="M23" s="1"/>
  <c r="R23" s="1"/>
  <c r="C24" s="1"/>
  <c r="X25" i="31" l="1"/>
  <c r="Y25" s="1"/>
  <c r="K25"/>
  <c r="M25" s="1"/>
  <c r="R25" s="1"/>
  <c r="C26" s="1"/>
  <c r="X24" i="35"/>
  <c r="Y24" s="1"/>
  <c r="K24"/>
  <c r="M24" s="1"/>
  <c r="R24" s="1"/>
  <c r="C25" s="1"/>
  <c r="X26" i="31" l="1"/>
  <c r="Y26" s="1"/>
  <c r="K26"/>
  <c r="M26" s="1"/>
  <c r="R26" s="1"/>
  <c r="C27" s="1"/>
  <c r="X25" i="35"/>
  <c r="Y25" s="1"/>
  <c r="K25"/>
  <c r="M25" s="1"/>
  <c r="R25" s="1"/>
  <c r="C26" s="1"/>
  <c r="X27" i="31" l="1"/>
  <c r="Y27" s="1"/>
  <c r="K27"/>
  <c r="M27" s="1"/>
  <c r="R27" s="1"/>
  <c r="C28" s="1"/>
  <c r="X26" i="35"/>
  <c r="Y26" s="1"/>
  <c r="K26"/>
  <c r="M26" s="1"/>
  <c r="R26" s="1"/>
  <c r="C27" s="1"/>
  <c r="X28" i="31" l="1"/>
  <c r="Y28" s="1"/>
  <c r="K28"/>
  <c r="M28" s="1"/>
  <c r="R28" s="1"/>
  <c r="C29" s="1"/>
  <c r="X27" i="35"/>
  <c r="Y27" s="1"/>
  <c r="K27"/>
  <c r="M27" s="1"/>
  <c r="R27" s="1"/>
  <c r="C28" s="1"/>
  <c r="X29" i="31" l="1"/>
  <c r="Y29" s="1"/>
  <c r="K29"/>
  <c r="M29" s="1"/>
  <c r="R29" s="1"/>
  <c r="C30" s="1"/>
  <c r="X28" i="35"/>
  <c r="Y28" s="1"/>
  <c r="K28"/>
  <c r="M28" s="1"/>
  <c r="R28" s="1"/>
  <c r="C29" s="1"/>
  <c r="X30" i="31" l="1"/>
  <c r="Y30" s="1"/>
  <c r="K30"/>
  <c r="M30" s="1"/>
  <c r="R30" s="1"/>
  <c r="C31" s="1"/>
  <c r="X29" i="35"/>
  <c r="Y29" s="1"/>
  <c r="K29"/>
  <c r="M29" s="1"/>
  <c r="R29" s="1"/>
  <c r="C30" s="1"/>
  <c r="X31" i="31" l="1"/>
  <c r="Y31" s="1"/>
  <c r="K31"/>
  <c r="M31" s="1"/>
  <c r="R31" s="1"/>
  <c r="C32" s="1"/>
  <c r="X30" i="35"/>
  <c r="Y30" s="1"/>
  <c r="K30"/>
  <c r="M30" s="1"/>
  <c r="R30" s="1"/>
  <c r="C31" s="1"/>
  <c r="X32" i="31" l="1"/>
  <c r="Y32" s="1"/>
  <c r="K32"/>
  <c r="M32" s="1"/>
  <c r="R32" s="1"/>
  <c r="C33" s="1"/>
  <c r="X31" i="35"/>
  <c r="Y31" s="1"/>
  <c r="K31"/>
  <c r="M31" s="1"/>
  <c r="R31" s="1"/>
  <c r="C32" s="1"/>
  <c r="X33" i="31" l="1"/>
  <c r="Y33" s="1"/>
  <c r="K33"/>
  <c r="M33" s="1"/>
  <c r="R33" s="1"/>
  <c r="C34" s="1"/>
  <c r="X32" i="35"/>
  <c r="Y32" s="1"/>
  <c r="K32"/>
  <c r="M32" s="1"/>
  <c r="R32" s="1"/>
  <c r="C33" s="1"/>
  <c r="X34" i="31" l="1"/>
  <c r="Y34" s="1"/>
  <c r="K34"/>
  <c r="M34" s="1"/>
  <c r="R34" s="1"/>
  <c r="C35" s="1"/>
  <c r="X33" i="35"/>
  <c r="Y33" s="1"/>
  <c r="K33"/>
  <c r="M33" s="1"/>
  <c r="R33" s="1"/>
  <c r="C34" s="1"/>
  <c r="X35" i="31" l="1"/>
  <c r="Y35" s="1"/>
  <c r="K35"/>
  <c r="M35" s="1"/>
  <c r="R35" s="1"/>
  <c r="C36" s="1"/>
  <c r="X34" i="35"/>
  <c r="Y34" s="1"/>
  <c r="K34"/>
  <c r="M34" s="1"/>
  <c r="R34" s="1"/>
  <c r="C35" s="1"/>
  <c r="X36" i="31" l="1"/>
  <c r="Y36" s="1"/>
  <c r="K36"/>
  <c r="M36" s="1"/>
  <c r="R36" s="1"/>
  <c r="C37" s="1"/>
  <c r="X35" i="35"/>
  <c r="Y35" s="1"/>
  <c r="K35"/>
  <c r="M35" s="1"/>
  <c r="R35" s="1"/>
  <c r="C36" s="1"/>
  <c r="X37" i="31" l="1"/>
  <c r="Y37" s="1"/>
  <c r="K37"/>
  <c r="M37" s="1"/>
  <c r="R37" s="1"/>
  <c r="C38" s="1"/>
  <c r="X36" i="35"/>
  <c r="Y36" s="1"/>
  <c r="K36"/>
  <c r="M36" s="1"/>
  <c r="R36" s="1"/>
  <c r="C37" s="1"/>
  <c r="X38" i="31" l="1"/>
  <c r="Y38" s="1"/>
  <c r="K38"/>
  <c r="M38" s="1"/>
  <c r="R38" s="1"/>
  <c r="C39" s="1"/>
  <c r="X37" i="35"/>
  <c r="Y37" s="1"/>
  <c r="K37"/>
  <c r="M37" s="1"/>
  <c r="R37" s="1"/>
  <c r="C38" s="1"/>
  <c r="X39" i="31" l="1"/>
  <c r="Y39" s="1"/>
  <c r="K39"/>
  <c r="M39" s="1"/>
  <c r="R39" s="1"/>
  <c r="C40" s="1"/>
  <c r="X38" i="35"/>
  <c r="Y38" s="1"/>
  <c r="K38"/>
  <c r="M38" s="1"/>
  <c r="R38" s="1"/>
  <c r="C39" s="1"/>
  <c r="X40" i="31" l="1"/>
  <c r="Y40" s="1"/>
  <c r="K40"/>
  <c r="M40" s="1"/>
  <c r="R40" s="1"/>
  <c r="C41" s="1"/>
  <c r="X39" i="35"/>
  <c r="Y39" s="1"/>
  <c r="K39"/>
  <c r="M39" s="1"/>
  <c r="R39" s="1"/>
  <c r="C40" s="1"/>
  <c r="X41" i="31" l="1"/>
  <c r="Y41" s="1"/>
  <c r="K41"/>
  <c r="M41" s="1"/>
  <c r="R41" s="1"/>
  <c r="C42" s="1"/>
  <c r="X40" i="35"/>
  <c r="Y40" s="1"/>
  <c r="K40"/>
  <c r="M40" s="1"/>
  <c r="R40" s="1"/>
  <c r="C41" s="1"/>
  <c r="X42" i="31" l="1"/>
  <c r="Y42" s="1"/>
  <c r="K42"/>
  <c r="M42" s="1"/>
  <c r="R42" s="1"/>
  <c r="C43" s="1"/>
  <c r="X41" i="35"/>
  <c r="Y41" s="1"/>
  <c r="K41"/>
  <c r="M41" s="1"/>
  <c r="R41" s="1"/>
  <c r="C42" s="1"/>
  <c r="X43" i="31" l="1"/>
  <c r="Y43" s="1"/>
  <c r="K43"/>
  <c r="M43" s="1"/>
  <c r="R43" s="1"/>
  <c r="C44" s="1"/>
  <c r="X42" i="35"/>
  <c r="Y42" s="1"/>
  <c r="K42"/>
  <c r="M42" s="1"/>
  <c r="R42" s="1"/>
  <c r="C43" s="1"/>
  <c r="X44" i="31" l="1"/>
  <c r="Y44" s="1"/>
  <c r="K44"/>
  <c r="M44" s="1"/>
  <c r="R44" s="1"/>
  <c r="C45" s="1"/>
  <c r="X43" i="35"/>
  <c r="Y43" s="1"/>
  <c r="K43"/>
  <c r="M43" s="1"/>
  <c r="R43" s="1"/>
  <c r="C44" s="1"/>
  <c r="X45" i="31" l="1"/>
  <c r="Y45" s="1"/>
  <c r="K45"/>
  <c r="M45" s="1"/>
  <c r="R45" s="1"/>
  <c r="C46" s="1"/>
  <c r="X44" i="35"/>
  <c r="Y44" s="1"/>
  <c r="K44"/>
  <c r="M44" s="1"/>
  <c r="R44" s="1"/>
  <c r="C45" s="1"/>
  <c r="X46" i="31" l="1"/>
  <c r="Y46" s="1"/>
  <c r="K46"/>
  <c r="M46" s="1"/>
  <c r="R46" s="1"/>
  <c r="C47" s="1"/>
  <c r="X45" i="35"/>
  <c r="Y45" s="1"/>
  <c r="K45"/>
  <c r="M45" s="1"/>
  <c r="R45" s="1"/>
  <c r="C46" s="1"/>
  <c r="X47" i="31" l="1"/>
  <c r="Y47" s="1"/>
  <c r="K47"/>
  <c r="M47" s="1"/>
  <c r="R47" s="1"/>
  <c r="C48" s="1"/>
  <c r="X46" i="35"/>
  <c r="Y46" s="1"/>
  <c r="K46"/>
  <c r="M46" s="1"/>
  <c r="R46" s="1"/>
  <c r="C47" s="1"/>
  <c r="X48" i="31" l="1"/>
  <c r="Y48" s="1"/>
  <c r="K48"/>
  <c r="M48" s="1"/>
  <c r="R48" s="1"/>
  <c r="C49" s="1"/>
  <c r="X47" i="35"/>
  <c r="Y47" s="1"/>
  <c r="K47"/>
  <c r="M47" s="1"/>
  <c r="R47" s="1"/>
  <c r="C48" s="1"/>
  <c r="X49" i="31" l="1"/>
  <c r="Y49" s="1"/>
  <c r="K49"/>
  <c r="M49" s="1"/>
  <c r="R49" s="1"/>
  <c r="C50" s="1"/>
  <c r="X48" i="35"/>
  <c r="Y48" s="1"/>
  <c r="K48"/>
  <c r="M48" s="1"/>
  <c r="R48" s="1"/>
  <c r="C49" s="1"/>
  <c r="X50" i="31" l="1"/>
  <c r="Y50" s="1"/>
  <c r="K50"/>
  <c r="M50" s="1"/>
  <c r="R50" s="1"/>
  <c r="C51" s="1"/>
  <c r="X49" i="35"/>
  <c r="Y49" s="1"/>
  <c r="K49"/>
  <c r="M49" s="1"/>
  <c r="R49" s="1"/>
  <c r="C50" s="1"/>
  <c r="X51" i="31" l="1"/>
  <c r="Y51" s="1"/>
  <c r="K51"/>
  <c r="M51" s="1"/>
  <c r="R51" s="1"/>
  <c r="C52" s="1"/>
  <c r="X50" i="35"/>
  <c r="Y50" s="1"/>
  <c r="K50"/>
  <c r="M50" s="1"/>
  <c r="R50" s="1"/>
  <c r="C51" s="1"/>
  <c r="X52" i="31" l="1"/>
  <c r="Y52" s="1"/>
  <c r="K52"/>
  <c r="M52" s="1"/>
  <c r="R52" s="1"/>
  <c r="X51" i="35"/>
  <c r="Y51" s="1"/>
  <c r="K51"/>
  <c r="M51" s="1"/>
  <c r="R51" s="1"/>
  <c r="C52" s="1"/>
  <c r="C53" i="31" l="1"/>
  <c r="E5"/>
  <c r="G5"/>
  <c r="D4"/>
  <c r="P2" s="1"/>
  <c r="C5"/>
  <c r="X52" i="35"/>
  <c r="Y52" s="1"/>
  <c r="K52"/>
  <c r="M52" s="1"/>
  <c r="R52" s="1"/>
  <c r="I5" i="31" l="1"/>
  <c r="X53"/>
  <c r="Y53" s="1"/>
  <c r="P4" s="1"/>
  <c r="L4"/>
  <c r="C53" i="35"/>
  <c r="E5"/>
  <c r="C5"/>
  <c r="G5"/>
  <c r="D4"/>
  <c r="P2" s="1"/>
  <c r="X53" l="1"/>
  <c r="Y53" s="1"/>
  <c r="P4" s="1"/>
  <c r="L4"/>
  <c r="I5"/>
</calcChain>
</file>

<file path=xl/sharedStrings.xml><?xml version="1.0" encoding="utf-8"?>
<sst xmlns="http://schemas.openxmlformats.org/spreadsheetml/2006/main" count="418" uniqueCount="69">
  <si>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</si>
  <si>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</si>
  <si>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</si>
  <si>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</si>
  <si>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</si>
  <si>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</si>
  <si>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</si>
  <si>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</si>
  <si>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</si>
  <si>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</si>
  <si>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</si>
  <si>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</si>
  <si>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</si>
  <si>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</si>
  <si>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</si>
  <si>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</si>
  <si>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</si>
  <si>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</si>
  <si>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</si>
  <si>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</si>
  <si>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</si>
  <si>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</si>
  <si>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</si>
  <si>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</si>
  <si>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</si>
  <si>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</si>
  <si>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</si>
  <si>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</si>
  <si>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</si>
  <si>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</si>
  <si>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</si>
  <si>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</si>
  <si>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</si>
  <si>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</si>
  <si>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</si>
  <si>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</si>
  <si>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</si>
  <si>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</si>
  <si>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</si>
  <si>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</si>
  <si>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</si>
  <si>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</si>
  <si>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</si>
  <si>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</si>
  <si>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</si>
  <si>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</si>
  <si>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</si>
  <si>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</si>
  <si>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</si>
  <si>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</si>
  <si>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</si>
  <si>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</si>
  <si>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</si>
  <si>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</si>
  <si>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</si>
  <si>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</si>
  <si>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</si>
  <si>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</si>
  <si>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</si>
  <si>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</si>
  <si>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</si>
  <si>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GBP/JPN</t>
    <phoneticPr fontId="2"/>
  </si>
  <si>
    <t>GBPJPY</t>
    <phoneticPr fontId="2"/>
  </si>
  <si>
    <t>10MA・20MAの両方の上側にキャンドルがあれば買い方向、下側なら売り方向。MAに触れてPB出現でエントリー待ち、EB高値or安値ブレイクでエントリー。</t>
    <phoneticPr fontId="3"/>
  </si>
  <si>
    <t>FIB-127</t>
    <phoneticPr fontId="3"/>
  </si>
  <si>
    <t>10MA・20MAの両方の上側にキャンドルがあれば買い方向、下側なら売り方向。MAに触れてPB出現でエントリー待ち、EB高値or安値ブレイクでエントリー。</t>
    <phoneticPr fontId="3"/>
  </si>
  <si>
    <t>H4</t>
    <phoneticPr fontId="3"/>
  </si>
  <si>
    <t>FIB-150</t>
    <phoneticPr fontId="3"/>
  </si>
  <si>
    <t>FIB-200</t>
    <phoneticPr fontId="3"/>
  </si>
</sst>
</file>

<file path=xl/styles.xml><?xml version="1.0" encoding="utf-8"?>
<styleSheet xmlns="http://schemas.openxmlformats.org/spreadsheetml/2006/main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4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342900</xdr:colOff>
      <xdr:row>47</xdr:row>
      <xdr:rowOff>66675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22</xdr:col>
      <xdr:colOff>342900</xdr:colOff>
      <xdr:row>96</xdr:row>
      <xdr:rowOff>66675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8677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22</xdr:col>
      <xdr:colOff>342900</xdr:colOff>
      <xdr:row>145</xdr:row>
      <xdr:rowOff>66675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7355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22</xdr:col>
      <xdr:colOff>342900</xdr:colOff>
      <xdr:row>194</xdr:row>
      <xdr:rowOff>66675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66033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22</xdr:col>
      <xdr:colOff>342900</xdr:colOff>
      <xdr:row>243</xdr:row>
      <xdr:rowOff>66675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54711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22</xdr:col>
      <xdr:colOff>342900</xdr:colOff>
      <xdr:row>292</xdr:row>
      <xdr:rowOff>66675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43388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22</xdr:col>
      <xdr:colOff>342900</xdr:colOff>
      <xdr:row>341</xdr:row>
      <xdr:rowOff>66675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32066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22</xdr:col>
      <xdr:colOff>342900</xdr:colOff>
      <xdr:row>390</xdr:row>
      <xdr:rowOff>66675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0744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22</xdr:col>
      <xdr:colOff>342900</xdr:colOff>
      <xdr:row>439</xdr:row>
      <xdr:rowOff>66675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709422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22</xdr:col>
      <xdr:colOff>342900</xdr:colOff>
      <xdr:row>488</xdr:row>
      <xdr:rowOff>66675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798099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22</xdr:col>
      <xdr:colOff>342900</xdr:colOff>
      <xdr:row>537</xdr:row>
      <xdr:rowOff>66675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86777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22</xdr:col>
      <xdr:colOff>342900</xdr:colOff>
      <xdr:row>586</xdr:row>
      <xdr:rowOff>66675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975455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22</xdr:col>
      <xdr:colOff>342900</xdr:colOff>
      <xdr:row>635</xdr:row>
      <xdr:rowOff>66675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064133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22</xdr:col>
      <xdr:colOff>342900</xdr:colOff>
      <xdr:row>684</xdr:row>
      <xdr:rowOff>66675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152810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22</xdr:col>
      <xdr:colOff>342900</xdr:colOff>
      <xdr:row>733</xdr:row>
      <xdr:rowOff>66675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241488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5"/>
  <sheetData>
    <row r="2" spans="1:2">
      <c r="A2" t="s">
        <v>48</v>
      </c>
    </row>
    <row r="3" spans="1:2">
      <c r="A3">
        <v>100000</v>
      </c>
    </row>
    <row r="5" spans="1:2">
      <c r="A5" t="s">
        <v>49</v>
      </c>
    </row>
    <row r="6" spans="1:2">
      <c r="A6" t="s">
        <v>56</v>
      </c>
      <c r="B6">
        <v>90</v>
      </c>
    </row>
    <row r="7" spans="1:2">
      <c r="A7" t="s">
        <v>55</v>
      </c>
      <c r="B7">
        <v>90</v>
      </c>
    </row>
    <row r="8" spans="1:2">
      <c r="A8" t="s">
        <v>53</v>
      </c>
      <c r="B8">
        <v>110</v>
      </c>
    </row>
    <row r="9" spans="1:2">
      <c r="A9" t="s">
        <v>51</v>
      </c>
      <c r="B9">
        <v>120</v>
      </c>
    </row>
    <row r="10" spans="1:2">
      <c r="A10" t="s">
        <v>52</v>
      </c>
      <c r="B10">
        <v>150</v>
      </c>
    </row>
    <row r="11" spans="1:2">
      <c r="A11" t="s">
        <v>57</v>
      </c>
      <c r="B11">
        <v>100</v>
      </c>
    </row>
    <row r="12" spans="1:2">
      <c r="A12" t="s">
        <v>54</v>
      </c>
      <c r="B12">
        <v>80</v>
      </c>
    </row>
    <row r="13" spans="1:2">
      <c r="A13" t="s">
        <v>50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Y109"/>
  <sheetViews>
    <sheetView tabSelected="1" topLeftCell="H1" zoomScale="115" zoomScaleNormal="115" workbookViewId="0">
      <pane ySplit="8" topLeftCell="A9" activePane="bottomLeft" state="frozen"/>
      <selection pane="bottomLeft" activeCell="O27" sqref="O27"/>
    </sheetView>
  </sheetViews>
  <sheetFormatPr defaultRowHeight="13.5"/>
  <cols>
    <col min="1" max="1" width="2.875" customWidth="1"/>
    <col min="2" max="18" width="6.625" customWidth="1"/>
    <col min="21" max="21" width="9" customWidth="1"/>
    <col min="22" max="22" width="0.125" style="22" customWidth="1"/>
    <col min="23" max="23" width="9.125" hidden="1" customWidth="1"/>
  </cols>
  <sheetData>
    <row r="2" spans="2:25">
      <c r="B2" s="67" t="s">
        <v>5</v>
      </c>
      <c r="C2" s="67"/>
      <c r="D2" s="87" t="s">
        <v>62</v>
      </c>
      <c r="E2" s="87"/>
      <c r="F2" s="67" t="s">
        <v>6</v>
      </c>
      <c r="G2" s="67"/>
      <c r="H2" s="83" t="s">
        <v>66</v>
      </c>
      <c r="I2" s="83"/>
      <c r="J2" s="67" t="s">
        <v>7</v>
      </c>
      <c r="K2" s="67"/>
      <c r="L2" s="88">
        <v>200000</v>
      </c>
      <c r="M2" s="87"/>
      <c r="N2" s="67" t="s">
        <v>8</v>
      </c>
      <c r="O2" s="67"/>
      <c r="P2" s="84">
        <f>SUM(L2,D4)</f>
        <v>198947.39817058382</v>
      </c>
      <c r="Q2" s="83"/>
      <c r="R2" s="1"/>
      <c r="S2" s="1"/>
      <c r="T2" s="1"/>
    </row>
    <row r="3" spans="2:25" ht="57" customHeight="1">
      <c r="B3" s="67" t="s">
        <v>9</v>
      </c>
      <c r="C3" s="67"/>
      <c r="D3" s="85" t="s">
        <v>63</v>
      </c>
      <c r="E3" s="85"/>
      <c r="F3" s="85"/>
      <c r="G3" s="85"/>
      <c r="H3" s="85"/>
      <c r="I3" s="85"/>
      <c r="J3" s="67" t="s">
        <v>10</v>
      </c>
      <c r="K3" s="67"/>
      <c r="L3" s="85" t="s">
        <v>64</v>
      </c>
      <c r="M3" s="86"/>
      <c r="N3" s="86"/>
      <c r="O3" s="86"/>
      <c r="P3" s="86"/>
      <c r="Q3" s="86"/>
      <c r="R3" s="1"/>
      <c r="S3" s="1"/>
    </row>
    <row r="4" spans="2:25">
      <c r="B4" s="67" t="s">
        <v>11</v>
      </c>
      <c r="C4" s="67"/>
      <c r="D4" s="81">
        <f>SUM($R$9:$S$993)</f>
        <v>-1052.6018294161795</v>
      </c>
      <c r="E4" s="81"/>
      <c r="F4" s="67" t="s">
        <v>12</v>
      </c>
      <c r="G4" s="67"/>
      <c r="H4" s="82">
        <f>SUM($T$9:$U$108)</f>
        <v>-375.99999999999477</v>
      </c>
      <c r="I4" s="83"/>
      <c r="J4" s="64" t="s">
        <v>60</v>
      </c>
      <c r="K4" s="64"/>
      <c r="L4" s="84">
        <f>MAX($C$9:$D$990)-C9</f>
        <v>20445.227827281225</v>
      </c>
      <c r="M4" s="84"/>
      <c r="N4" s="64" t="s">
        <v>59</v>
      </c>
      <c r="O4" s="64"/>
      <c r="P4" s="65">
        <f>MAX(Y:Y)</f>
        <v>0.19709836749668852</v>
      </c>
      <c r="Q4" s="65"/>
      <c r="R4" s="1"/>
      <c r="S4" s="1"/>
      <c r="T4" s="1"/>
    </row>
    <row r="5" spans="2:25">
      <c r="B5" s="43" t="s">
        <v>15</v>
      </c>
      <c r="C5" s="41">
        <f>COUNTIF($R$9:$R$990,"&gt;0")</f>
        <v>20</v>
      </c>
      <c r="D5" s="40" t="s">
        <v>16</v>
      </c>
      <c r="E5" s="15">
        <f>COUNTIF($R$9:$R$990,"&lt;0")</f>
        <v>24</v>
      </c>
      <c r="F5" s="40" t="s">
        <v>17</v>
      </c>
      <c r="G5" s="41">
        <f>COUNTIF($R$9:$R$990,"=0")</f>
        <v>0</v>
      </c>
      <c r="H5" s="40" t="s">
        <v>18</v>
      </c>
      <c r="I5" s="42">
        <f>C5/SUM(C5,E5,G5)</f>
        <v>0.45454545454545453</v>
      </c>
      <c r="J5" s="66" t="s">
        <v>19</v>
      </c>
      <c r="K5" s="67"/>
      <c r="L5" s="68">
        <f>MAX(V9:V993)</f>
        <v>4</v>
      </c>
      <c r="M5" s="69"/>
      <c r="N5" s="17" t="s">
        <v>20</v>
      </c>
      <c r="O5" s="9"/>
      <c r="P5" s="68">
        <f>MAX(W9:W993)</f>
        <v>7</v>
      </c>
      <c r="Q5" s="69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4"/>
      <c r="R6" s="1"/>
      <c r="S6" s="1"/>
      <c r="T6" s="1"/>
    </row>
    <row r="7" spans="2:25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5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  <c r="Y8" t="s">
        <v>58</v>
      </c>
    </row>
    <row r="9" spans="2:25">
      <c r="B9" s="45">
        <v>1</v>
      </c>
      <c r="C9" s="49">
        <f>L2</f>
        <v>200000</v>
      </c>
      <c r="D9" s="49"/>
      <c r="E9" s="45">
        <v>2016</v>
      </c>
      <c r="F9" s="8">
        <v>43473</v>
      </c>
      <c r="G9" s="46" t="s">
        <v>3</v>
      </c>
      <c r="H9" s="50">
        <v>172.24</v>
      </c>
      <c r="I9" s="50"/>
      <c r="J9" s="45">
        <v>77</v>
      </c>
      <c r="K9" s="49">
        <f>IF(J9="","",C9*0.03)</f>
        <v>6000</v>
      </c>
      <c r="L9" s="49"/>
      <c r="M9" s="6">
        <f>IF(J9="","",(K9/J9)/LOOKUP(RIGHT($D$2,3),定数!$A$6:$A$13,定数!$B$6:$B$13))</f>
        <v>0.77922077922077915</v>
      </c>
      <c r="N9" s="45">
        <v>2016</v>
      </c>
      <c r="O9" s="8">
        <v>43473</v>
      </c>
      <c r="P9" s="50">
        <v>171.29</v>
      </c>
      <c r="Q9" s="50"/>
      <c r="R9" s="53">
        <f>IF(P9="","",T9*M9*LOOKUP(RIGHT($D$2,3),定数!$A$6:$A$13,定数!$B$6:$B$13))</f>
        <v>7402.5974025975347</v>
      </c>
      <c r="S9" s="53"/>
      <c r="T9" s="54">
        <f>IF(P9="","",IF(G9="買",(P9-H9),(H9-P9))*IF(RIGHT($D$2,3)="JPY",100,10000))</f>
        <v>95.000000000001705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>
      <c r="B10" s="45">
        <v>2</v>
      </c>
      <c r="C10" s="49">
        <f t="shared" ref="C10:C73" si="0">IF(R9="","",C9+R9)</f>
        <v>207402.59740259754</v>
      </c>
      <c r="D10" s="49"/>
      <c r="E10" s="45"/>
      <c r="F10" s="8">
        <v>43476</v>
      </c>
      <c r="G10" s="46" t="s">
        <v>3</v>
      </c>
      <c r="H10" s="50">
        <v>170.46</v>
      </c>
      <c r="I10" s="50"/>
      <c r="J10" s="45">
        <v>165</v>
      </c>
      <c r="K10" s="51">
        <f>IF(J10="","",C10*0.03)</f>
        <v>6222.0779220779259</v>
      </c>
      <c r="L10" s="52"/>
      <c r="M10" s="6">
        <f>IF(J10="","",(K10/J10)/LOOKUP(RIGHT($D$2,3),定数!$A$6:$A$13,定数!$B$6:$B$13))</f>
        <v>0.37709563164108645</v>
      </c>
      <c r="N10" s="45"/>
      <c r="O10" s="8">
        <v>43480</v>
      </c>
      <c r="P10" s="50">
        <v>168.39</v>
      </c>
      <c r="Q10" s="50"/>
      <c r="R10" s="53">
        <f>IF(P10="","",T10*M10*LOOKUP(RIGHT($D$2,3),定数!$A$6:$A$13,定数!$B$6:$B$13))</f>
        <v>7805.8795749705705</v>
      </c>
      <c r="S10" s="53"/>
      <c r="T10" s="54">
        <f>IF(P10="","",IF(G10="買",(P10-H10),(H10-P10))*IF(RIGHT($D$2,3)="JPY",100,10000))</f>
        <v>207.00000000000216</v>
      </c>
      <c r="U10" s="54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8">
        <f>IF(C10&lt;&gt;"",MAX(C10,C9),"")</f>
        <v>207402.59740259754</v>
      </c>
    </row>
    <row r="11" spans="2:25">
      <c r="B11" s="45">
        <v>3</v>
      </c>
      <c r="C11" s="49">
        <f t="shared" si="0"/>
        <v>215208.47697756812</v>
      </c>
      <c r="D11" s="49"/>
      <c r="E11" s="45"/>
      <c r="F11" s="8">
        <v>43486</v>
      </c>
      <c r="G11" s="46" t="s">
        <v>3</v>
      </c>
      <c r="H11" s="50">
        <v>165.62</v>
      </c>
      <c r="I11" s="50"/>
      <c r="J11" s="45">
        <v>98</v>
      </c>
      <c r="K11" s="51">
        <f t="shared" ref="K11:K74" si="3">IF(J11="","",C11*0.03)</f>
        <v>6456.2543093270433</v>
      </c>
      <c r="L11" s="52"/>
      <c r="M11" s="6">
        <f>IF(J11="","",(K11/J11)/LOOKUP(RIGHT($D$2,3),定数!$A$6:$A$13,定数!$B$6:$B$13))</f>
        <v>0.65880146013541263</v>
      </c>
      <c r="N11" s="45"/>
      <c r="O11" s="8">
        <v>43486</v>
      </c>
      <c r="P11" s="50">
        <v>166.6</v>
      </c>
      <c r="Q11" s="50"/>
      <c r="R11" s="53">
        <f>IF(P11="","",T11*M11*LOOKUP(RIGHT($D$2,3),定数!$A$6:$A$13,定数!$B$6:$B$13))</f>
        <v>-6456.2543093269769</v>
      </c>
      <c r="S11" s="53"/>
      <c r="T11" s="54">
        <f>IF(P11="","",IF(G11="買",(P11-H11),(H11-P11))*IF(RIGHT($D$2,3)="JPY",100,10000))</f>
        <v>-97.999999999998977</v>
      </c>
      <c r="U11" s="54"/>
      <c r="V11" s="22">
        <f t="shared" si="1"/>
        <v>0</v>
      </c>
      <c r="W11">
        <f t="shared" si="2"/>
        <v>1</v>
      </c>
      <c r="X11" s="38">
        <f>IF(C11&lt;&gt;"",MAX(X10,C11),"")</f>
        <v>215208.47697756812</v>
      </c>
      <c r="Y11" s="39">
        <f>IF(X11&lt;&gt;"",1-(C11/X11),"")</f>
        <v>0</v>
      </c>
    </row>
    <row r="12" spans="2:25">
      <c r="B12" s="45">
        <v>4</v>
      </c>
      <c r="C12" s="49">
        <f t="shared" si="0"/>
        <v>208752.22266824116</v>
      </c>
      <c r="D12" s="49"/>
      <c r="E12" s="45"/>
      <c r="F12" s="8">
        <v>43494</v>
      </c>
      <c r="G12" s="46" t="s">
        <v>4</v>
      </c>
      <c r="H12" s="50">
        <v>174.08</v>
      </c>
      <c r="I12" s="50"/>
      <c r="J12" s="45">
        <v>400</v>
      </c>
      <c r="K12" s="51">
        <f t="shared" si="3"/>
        <v>6262.5666800472345</v>
      </c>
      <c r="L12" s="52"/>
      <c r="M12" s="6">
        <f>IF(J12="","",(K12/J12)/LOOKUP(RIGHT($D$2,3),定数!$A$6:$A$13,定数!$B$6:$B$13))</f>
        <v>0.15656416700118087</v>
      </c>
      <c r="N12" s="45"/>
      <c r="O12" s="8">
        <v>43500</v>
      </c>
      <c r="P12" s="50">
        <v>170.08</v>
      </c>
      <c r="Q12" s="50"/>
      <c r="R12" s="53">
        <f>IF(P12="","",T12*M12*LOOKUP(RIGHT($D$2,3),定数!$A$6:$A$13,定数!$B$6:$B$13))</f>
        <v>-6262.5666800472345</v>
      </c>
      <c r="S12" s="53"/>
      <c r="T12" s="54">
        <f t="shared" ref="T12:T75" si="4">IF(P12="","",IF(G12="買",(P12-H12),(H12-P12))*IF(RIGHT($D$2,3)="JPY",100,10000))</f>
        <v>-400</v>
      </c>
      <c r="U12" s="54"/>
      <c r="V12" s="22">
        <f t="shared" si="1"/>
        <v>0</v>
      </c>
      <c r="W12">
        <f t="shared" si="2"/>
        <v>2</v>
      </c>
      <c r="X12" s="38">
        <f t="shared" ref="X12:X75" si="5">IF(C12&lt;&gt;"",MAX(X11,C12),"")</f>
        <v>215208.47697756812</v>
      </c>
      <c r="Y12" s="39">
        <f t="shared" ref="Y12:Y75" si="6">IF(X12&lt;&gt;"",1-(C12/X12),"")</f>
        <v>2.9999999999999583E-2</v>
      </c>
    </row>
    <row r="13" spans="2:25">
      <c r="B13" s="45">
        <v>5</v>
      </c>
      <c r="C13" s="49">
        <f t="shared" si="0"/>
        <v>202489.65598819393</v>
      </c>
      <c r="D13" s="49"/>
      <c r="E13" s="45"/>
      <c r="F13" s="8">
        <v>43504</v>
      </c>
      <c r="G13" s="46" t="s">
        <v>3</v>
      </c>
      <c r="H13" s="50">
        <v>169.26</v>
      </c>
      <c r="I13" s="50"/>
      <c r="J13" s="45">
        <v>138</v>
      </c>
      <c r="K13" s="51">
        <f t="shared" si="3"/>
        <v>6074.6896796458177</v>
      </c>
      <c r="L13" s="52"/>
      <c r="M13" s="6">
        <f>IF(J13="","",(K13/J13)/LOOKUP(RIGHT($D$2,3),定数!$A$6:$A$13,定数!$B$6:$B$13))</f>
        <v>0.44019490432216074</v>
      </c>
      <c r="N13" s="45"/>
      <c r="O13" s="8">
        <v>43504</v>
      </c>
      <c r="P13" s="50">
        <v>167.55</v>
      </c>
      <c r="Q13" s="50"/>
      <c r="R13" s="53">
        <f>IF(P13="","",T13*M13*LOOKUP(RIGHT($D$2,3),定数!$A$6:$A$13,定数!$B$6:$B$13))</f>
        <v>7527.3328639088586</v>
      </c>
      <c r="S13" s="53"/>
      <c r="T13" s="54">
        <f t="shared" si="4"/>
        <v>170.99999999999795</v>
      </c>
      <c r="U13" s="54"/>
      <c r="V13" s="22">
        <f t="shared" si="1"/>
        <v>1</v>
      </c>
      <c r="W13">
        <f t="shared" si="2"/>
        <v>0</v>
      </c>
      <c r="X13" s="38">
        <f t="shared" si="5"/>
        <v>215208.47697756812</v>
      </c>
      <c r="Y13" s="39">
        <f t="shared" si="6"/>
        <v>5.9099999999999597E-2</v>
      </c>
    </row>
    <row r="14" spans="2:25">
      <c r="B14" s="45">
        <v>6</v>
      </c>
      <c r="C14" s="49">
        <f t="shared" si="0"/>
        <v>210016.9888521028</v>
      </c>
      <c r="D14" s="49"/>
      <c r="E14" s="45"/>
      <c r="F14" s="8">
        <v>43506</v>
      </c>
      <c r="G14" s="46" t="s">
        <v>3</v>
      </c>
      <c r="H14" s="50">
        <v>164.5</v>
      </c>
      <c r="I14" s="50"/>
      <c r="J14" s="45">
        <v>230</v>
      </c>
      <c r="K14" s="51">
        <f t="shared" si="3"/>
        <v>6300.5096655630841</v>
      </c>
      <c r="L14" s="52"/>
      <c r="M14" s="6">
        <f>IF(J14="","",(K14/J14)/LOOKUP(RIGHT($D$2,3),定数!$A$6:$A$13,定数!$B$6:$B$13))</f>
        <v>0.27393520285056888</v>
      </c>
      <c r="N14" s="45"/>
      <c r="O14" s="8">
        <v>43507</v>
      </c>
      <c r="P14" s="50">
        <v>161.62</v>
      </c>
      <c r="Q14" s="50"/>
      <c r="R14" s="53">
        <f>IF(P14="","",T14*M14*LOOKUP(RIGHT($D$2,3),定数!$A$6:$A$13,定数!$B$6:$B$13))</f>
        <v>7889.3338420963719</v>
      </c>
      <c r="S14" s="53"/>
      <c r="T14" s="54">
        <f t="shared" si="4"/>
        <v>287.99999999999955</v>
      </c>
      <c r="U14" s="54"/>
      <c r="V14" s="22">
        <f t="shared" si="1"/>
        <v>2</v>
      </c>
      <c r="W14">
        <f t="shared" si="2"/>
        <v>0</v>
      </c>
      <c r="X14" s="38">
        <f t="shared" si="5"/>
        <v>215208.47697756812</v>
      </c>
      <c r="Y14" s="39">
        <f t="shared" si="6"/>
        <v>2.4123065217391271E-2</v>
      </c>
    </row>
    <row r="15" spans="2:25">
      <c r="B15" s="45">
        <v>7</v>
      </c>
      <c r="C15" s="49">
        <f t="shared" si="0"/>
        <v>217906.32269419919</v>
      </c>
      <c r="D15" s="49"/>
      <c r="E15" s="45"/>
      <c r="F15" s="8">
        <v>43514</v>
      </c>
      <c r="G15" s="46" t="s">
        <v>3</v>
      </c>
      <c r="H15" s="50">
        <v>162.41999999999999</v>
      </c>
      <c r="I15" s="50"/>
      <c r="J15" s="45">
        <v>107</v>
      </c>
      <c r="K15" s="51">
        <f t="shared" si="3"/>
        <v>6537.1896808259753</v>
      </c>
      <c r="L15" s="52"/>
      <c r="M15" s="6">
        <f>IF(J15="","",(K15/J15)/LOOKUP(RIGHT($D$2,3),定数!$A$6:$A$13,定数!$B$6:$B$13))</f>
        <v>0.61095230661925004</v>
      </c>
      <c r="N15" s="45"/>
      <c r="O15" s="8">
        <v>43514</v>
      </c>
      <c r="P15" s="50">
        <v>163.49</v>
      </c>
      <c r="Q15" s="50"/>
      <c r="R15" s="53">
        <f>IF(P15="","",T15*M15*LOOKUP(RIGHT($D$2,3),定数!$A$6:$A$13,定数!$B$6:$B$13))</f>
        <v>-6537.1896808261072</v>
      </c>
      <c r="S15" s="53"/>
      <c r="T15" s="54">
        <f t="shared" si="4"/>
        <v>-107.00000000000216</v>
      </c>
      <c r="U15" s="54"/>
      <c r="V15" s="22">
        <f t="shared" si="1"/>
        <v>0</v>
      </c>
      <c r="W15">
        <f t="shared" si="2"/>
        <v>1</v>
      </c>
      <c r="X15" s="38">
        <f t="shared" si="5"/>
        <v>217906.32269419919</v>
      </c>
      <c r="Y15" s="39">
        <f t="shared" si="6"/>
        <v>0</v>
      </c>
    </row>
    <row r="16" spans="2:25">
      <c r="B16" s="45">
        <v>8</v>
      </c>
      <c r="C16" s="49">
        <f t="shared" si="0"/>
        <v>211369.1330133731</v>
      </c>
      <c r="D16" s="49"/>
      <c r="E16" s="45"/>
      <c r="F16" s="8">
        <v>43514</v>
      </c>
      <c r="G16" s="46" t="s">
        <v>3</v>
      </c>
      <c r="H16" s="50">
        <v>162.49</v>
      </c>
      <c r="I16" s="50"/>
      <c r="J16" s="45">
        <v>129</v>
      </c>
      <c r="K16" s="51">
        <f t="shared" si="3"/>
        <v>6341.0739904011925</v>
      </c>
      <c r="L16" s="52"/>
      <c r="M16" s="6">
        <f>IF(J16="","",(K16/J16)/LOOKUP(RIGHT($D$2,3),定数!$A$6:$A$13,定数!$B$6:$B$13))</f>
        <v>0.49155612328691412</v>
      </c>
      <c r="N16" s="45"/>
      <c r="O16" s="8">
        <v>43515</v>
      </c>
      <c r="P16" s="50">
        <v>160.88999999999999</v>
      </c>
      <c r="Q16" s="50"/>
      <c r="R16" s="53">
        <f>IF(P16="","",T16*M16*LOOKUP(RIGHT($D$2,3),定数!$A$6:$A$13,定数!$B$6:$B$13))</f>
        <v>7864.8979725907384</v>
      </c>
      <c r="S16" s="53"/>
      <c r="T16" s="54">
        <f t="shared" si="4"/>
        <v>160.00000000000227</v>
      </c>
      <c r="U16" s="54"/>
      <c r="V16" s="22">
        <f t="shared" si="1"/>
        <v>1</v>
      </c>
      <c r="W16">
        <f t="shared" si="2"/>
        <v>0</v>
      </c>
      <c r="X16" s="38">
        <f t="shared" si="5"/>
        <v>217906.32269419919</v>
      </c>
      <c r="Y16" s="39">
        <f t="shared" si="6"/>
        <v>3.0000000000000582E-2</v>
      </c>
    </row>
    <row r="17" spans="2:25">
      <c r="B17" s="45">
        <v>9</v>
      </c>
      <c r="C17" s="49">
        <f t="shared" si="0"/>
        <v>219234.03098596382</v>
      </c>
      <c r="D17" s="49"/>
      <c r="E17" s="45"/>
      <c r="F17" s="8">
        <v>43521</v>
      </c>
      <c r="G17" s="46" t="s">
        <v>4</v>
      </c>
      <c r="H17" s="50">
        <v>157.88999999999999</v>
      </c>
      <c r="I17" s="50"/>
      <c r="J17" s="45">
        <v>74</v>
      </c>
      <c r="K17" s="51">
        <f t="shared" si="3"/>
        <v>6577.0209295789145</v>
      </c>
      <c r="L17" s="52"/>
      <c r="M17" s="6">
        <f>IF(J17="","",(K17/J17)/LOOKUP(RIGHT($D$2,3),定数!$A$6:$A$13,定数!$B$6:$B$13))</f>
        <v>0.88878661210525878</v>
      </c>
      <c r="N17" s="45"/>
      <c r="O17" s="8">
        <v>43522</v>
      </c>
      <c r="P17" s="50">
        <v>157.15</v>
      </c>
      <c r="Q17" s="50"/>
      <c r="R17" s="53">
        <f>IF(P17="","",T17*M17*LOOKUP(RIGHT($D$2,3),定数!$A$6:$A$13,定数!$B$6:$B$13))</f>
        <v>-6577.0209295787436</v>
      </c>
      <c r="S17" s="53"/>
      <c r="T17" s="54">
        <f t="shared" si="4"/>
        <v>-73.999999999998067</v>
      </c>
      <c r="U17" s="54"/>
      <c r="V17" s="22">
        <f t="shared" si="1"/>
        <v>0</v>
      </c>
      <c r="W17">
        <f t="shared" si="2"/>
        <v>1</v>
      </c>
      <c r="X17" s="38">
        <f t="shared" si="5"/>
        <v>219234.03098596382</v>
      </c>
      <c r="Y17" s="39">
        <f t="shared" si="6"/>
        <v>0</v>
      </c>
    </row>
    <row r="18" spans="2:25">
      <c r="B18" s="45">
        <v>10</v>
      </c>
      <c r="C18" s="49">
        <f t="shared" si="0"/>
        <v>212657.01005638507</v>
      </c>
      <c r="D18" s="49"/>
      <c r="E18" s="45"/>
      <c r="F18" s="8">
        <v>43528</v>
      </c>
      <c r="G18" s="46" t="s">
        <v>4</v>
      </c>
      <c r="H18" s="50">
        <v>161.22</v>
      </c>
      <c r="I18" s="50"/>
      <c r="J18" s="45">
        <v>77</v>
      </c>
      <c r="K18" s="51">
        <f t="shared" si="3"/>
        <v>6379.7103016915516</v>
      </c>
      <c r="L18" s="52"/>
      <c r="M18" s="6">
        <f>IF(J18="","",(K18/J18)/LOOKUP(RIGHT($D$2,3),定数!$A$6:$A$13,定数!$B$6:$B$13))</f>
        <v>0.82853380541448729</v>
      </c>
      <c r="N18" s="45"/>
      <c r="O18" s="8">
        <v>43528</v>
      </c>
      <c r="P18" s="50">
        <v>162.16</v>
      </c>
      <c r="Q18" s="50"/>
      <c r="R18" s="53">
        <f>IF(P18="","",T18*M18*LOOKUP(RIGHT($D$2,3),定数!$A$6:$A$13,定数!$B$6:$B$13))</f>
        <v>7788.2177708961617</v>
      </c>
      <c r="S18" s="53"/>
      <c r="T18" s="54">
        <f t="shared" si="4"/>
        <v>93.999999999999773</v>
      </c>
      <c r="U18" s="54"/>
      <c r="V18" s="22">
        <f t="shared" si="1"/>
        <v>1</v>
      </c>
      <c r="W18">
        <f t="shared" si="2"/>
        <v>0</v>
      </c>
      <c r="X18" s="38">
        <f t="shared" si="5"/>
        <v>219234.03098596382</v>
      </c>
      <c r="Y18" s="39">
        <f t="shared" si="6"/>
        <v>2.9999999999999249E-2</v>
      </c>
    </row>
    <row r="19" spans="2:25">
      <c r="B19" s="45">
        <v>11</v>
      </c>
      <c r="C19" s="49">
        <f t="shared" si="0"/>
        <v>220445.22782728123</v>
      </c>
      <c r="D19" s="49"/>
      <c r="E19" s="45"/>
      <c r="F19" s="8">
        <v>43540</v>
      </c>
      <c r="G19" s="46" t="s">
        <v>3</v>
      </c>
      <c r="H19" s="50">
        <v>159.74</v>
      </c>
      <c r="I19" s="50"/>
      <c r="J19" s="45">
        <v>93</v>
      </c>
      <c r="K19" s="51">
        <f t="shared" si="3"/>
        <v>6613.3568348184363</v>
      </c>
      <c r="L19" s="52"/>
      <c r="M19" s="6">
        <f>IF(J19="","",(K19/J19)/LOOKUP(RIGHT($D$2,3),定数!$A$6:$A$13,定数!$B$6:$B$13))</f>
        <v>0.71111363815252004</v>
      </c>
      <c r="N19" s="45"/>
      <c r="O19" s="8">
        <v>43540</v>
      </c>
      <c r="P19" s="50">
        <v>160.66999999999999</v>
      </c>
      <c r="Q19" s="50"/>
      <c r="R19" s="53">
        <f>IF(P19="","",T19*M19*LOOKUP(RIGHT($D$2,3),定数!$A$6:$A$13,定数!$B$6:$B$13))</f>
        <v>-6613.3568348182835</v>
      </c>
      <c r="S19" s="53"/>
      <c r="T19" s="54">
        <f t="shared" si="4"/>
        <v>-92.99999999999784</v>
      </c>
      <c r="U19" s="54"/>
      <c r="V19" s="22">
        <f t="shared" si="1"/>
        <v>0</v>
      </c>
      <c r="W19">
        <f t="shared" si="2"/>
        <v>1</v>
      </c>
      <c r="X19" s="38">
        <f t="shared" si="5"/>
        <v>220445.22782728123</v>
      </c>
      <c r="Y19" s="39">
        <f t="shared" si="6"/>
        <v>0</v>
      </c>
    </row>
    <row r="20" spans="2:25">
      <c r="B20" s="45">
        <v>12</v>
      </c>
      <c r="C20" s="49">
        <f t="shared" si="0"/>
        <v>213831.87099246294</v>
      </c>
      <c r="D20" s="49"/>
      <c r="E20" s="45"/>
      <c r="F20" s="8">
        <v>43547</v>
      </c>
      <c r="G20" s="46" t="s">
        <v>3</v>
      </c>
      <c r="H20" s="50">
        <v>158.71</v>
      </c>
      <c r="I20" s="50"/>
      <c r="J20" s="45">
        <v>98</v>
      </c>
      <c r="K20" s="51">
        <f t="shared" si="3"/>
        <v>6414.9561297738883</v>
      </c>
      <c r="L20" s="52"/>
      <c r="M20" s="6">
        <f>IF(J20="","",(K20/J20)/LOOKUP(RIGHT($D$2,3),定数!$A$6:$A$13,定数!$B$6:$B$13))</f>
        <v>0.65458736018100905</v>
      </c>
      <c r="N20" s="45"/>
      <c r="O20" s="8">
        <v>43548</v>
      </c>
      <c r="P20" s="50">
        <v>159.69</v>
      </c>
      <c r="Q20" s="50"/>
      <c r="R20" s="53">
        <f>IF(P20="","",T20*M20*LOOKUP(RIGHT($D$2,3),定数!$A$6:$A$13,定数!$B$6:$B$13))</f>
        <v>-6414.9561297738219</v>
      </c>
      <c r="S20" s="53"/>
      <c r="T20" s="54">
        <f t="shared" si="4"/>
        <v>-97.999999999998977</v>
      </c>
      <c r="U20" s="54"/>
      <c r="V20" s="22">
        <f t="shared" si="1"/>
        <v>0</v>
      </c>
      <c r="W20">
        <f t="shared" si="2"/>
        <v>2</v>
      </c>
      <c r="X20" s="38">
        <f t="shared" si="5"/>
        <v>220445.22782728123</v>
      </c>
      <c r="Y20" s="39">
        <f t="shared" si="6"/>
        <v>2.9999999999999361E-2</v>
      </c>
    </row>
    <row r="21" spans="2:25">
      <c r="B21" s="45">
        <v>13</v>
      </c>
      <c r="C21" s="49">
        <f t="shared" si="0"/>
        <v>207416.91486268913</v>
      </c>
      <c r="D21" s="49"/>
      <c r="E21" s="45"/>
      <c r="F21" s="8">
        <v>43554</v>
      </c>
      <c r="G21" s="46" t="s">
        <v>4</v>
      </c>
      <c r="H21" s="50">
        <v>162.38999999999999</v>
      </c>
      <c r="I21" s="50"/>
      <c r="J21" s="45">
        <v>100</v>
      </c>
      <c r="K21" s="51">
        <f t="shared" si="3"/>
        <v>6222.5074458806739</v>
      </c>
      <c r="L21" s="52"/>
      <c r="M21" s="6">
        <f>IF(J21="","",(K21/J21)/LOOKUP(RIGHT($D$2,3),定数!$A$6:$A$13,定数!$B$6:$B$13))</f>
        <v>0.62225074458806739</v>
      </c>
      <c r="N21" s="45"/>
      <c r="O21" s="8">
        <v>43554</v>
      </c>
      <c r="P21" s="50">
        <v>161.38999999999999</v>
      </c>
      <c r="Q21" s="50"/>
      <c r="R21" s="53">
        <f>IF(P21="","",T21*M21*LOOKUP(RIGHT($D$2,3),定数!$A$6:$A$13,定数!$B$6:$B$13))</f>
        <v>-6222.5074458806739</v>
      </c>
      <c r="S21" s="53"/>
      <c r="T21" s="54">
        <f t="shared" si="4"/>
        <v>-100</v>
      </c>
      <c r="U21" s="54"/>
      <c r="V21" s="22">
        <f t="shared" si="1"/>
        <v>0</v>
      </c>
      <c r="W21">
        <f t="shared" si="2"/>
        <v>3</v>
      </c>
      <c r="X21" s="38">
        <f t="shared" si="5"/>
        <v>220445.22782728123</v>
      </c>
      <c r="Y21" s="39">
        <f t="shared" si="6"/>
        <v>5.9099999999999042E-2</v>
      </c>
    </row>
    <row r="22" spans="2:25">
      <c r="B22" s="45">
        <v>14</v>
      </c>
      <c r="C22" s="49">
        <f t="shared" si="0"/>
        <v>201194.40741680845</v>
      </c>
      <c r="D22" s="49"/>
      <c r="E22" s="45"/>
      <c r="F22" s="8">
        <v>43556</v>
      </c>
      <c r="G22" s="46" t="s">
        <v>3</v>
      </c>
      <c r="H22" s="50">
        <v>159.59</v>
      </c>
      <c r="I22" s="50"/>
      <c r="J22" s="45">
        <v>144</v>
      </c>
      <c r="K22" s="51">
        <f t="shared" si="3"/>
        <v>6035.832222504253</v>
      </c>
      <c r="L22" s="52"/>
      <c r="M22" s="6">
        <f>IF(J22="","",(K22/J22)/LOOKUP(RIGHT($D$2,3),定数!$A$6:$A$13,定数!$B$6:$B$13))</f>
        <v>0.41915501545168427</v>
      </c>
      <c r="N22" s="45"/>
      <c r="O22" s="8">
        <v>43560</v>
      </c>
      <c r="P22" s="50">
        <v>157.78</v>
      </c>
      <c r="Q22" s="50"/>
      <c r="R22" s="53">
        <f>IF(P22="","",T22*M22*LOOKUP(RIGHT($D$2,3),定数!$A$6:$A$13,定数!$B$6:$B$13))</f>
        <v>7586.7057796754953</v>
      </c>
      <c r="S22" s="53"/>
      <c r="T22" s="54">
        <f t="shared" si="4"/>
        <v>181.00000000000023</v>
      </c>
      <c r="U22" s="54"/>
      <c r="V22" s="22">
        <f t="shared" si="1"/>
        <v>1</v>
      </c>
      <c r="W22">
        <f t="shared" si="2"/>
        <v>0</v>
      </c>
      <c r="X22" s="38">
        <f t="shared" si="5"/>
        <v>220445.22782728123</v>
      </c>
      <c r="Y22" s="39">
        <f t="shared" si="6"/>
        <v>8.7326999999999044E-2</v>
      </c>
    </row>
    <row r="23" spans="2:25">
      <c r="B23" s="45">
        <v>15</v>
      </c>
      <c r="C23" s="49">
        <f t="shared" si="0"/>
        <v>208781.11319648393</v>
      </c>
      <c r="D23" s="49"/>
      <c r="E23" s="45"/>
      <c r="F23" s="8">
        <v>43567</v>
      </c>
      <c r="G23" s="46" t="s">
        <v>4</v>
      </c>
      <c r="H23" s="50">
        <v>155.02000000000001</v>
      </c>
      <c r="I23" s="50"/>
      <c r="J23" s="45">
        <v>104</v>
      </c>
      <c r="K23" s="51">
        <f t="shared" si="3"/>
        <v>6263.4333958945181</v>
      </c>
      <c r="L23" s="52"/>
      <c r="M23" s="6">
        <f>IF(J23="","",(K23/J23)/LOOKUP(RIGHT($D$2,3),定数!$A$6:$A$13,定数!$B$6:$B$13))</f>
        <v>0.60225321114370367</v>
      </c>
      <c r="N23" s="45"/>
      <c r="O23" s="8">
        <v>43569</v>
      </c>
      <c r="P23" s="50">
        <v>153.97999999999999</v>
      </c>
      <c r="Q23" s="50"/>
      <c r="R23" s="53">
        <f>IF(P23="","",T23*M23*LOOKUP(RIGHT($D$2,3),定数!$A$6:$A$13,定数!$B$6:$B$13))</f>
        <v>-6263.4333958946418</v>
      </c>
      <c r="S23" s="53"/>
      <c r="T23" s="54">
        <f t="shared" si="4"/>
        <v>-104.00000000000205</v>
      </c>
      <c r="U23" s="54"/>
      <c r="V23">
        <f t="shared" si="1"/>
        <v>0</v>
      </c>
      <c r="W23">
        <f t="shared" si="2"/>
        <v>1</v>
      </c>
      <c r="X23" s="38">
        <f t="shared" si="5"/>
        <v>220445.22782728123</v>
      </c>
      <c r="Y23" s="39">
        <f t="shared" si="6"/>
        <v>5.2911622291665683E-2</v>
      </c>
    </row>
    <row r="24" spans="2:25">
      <c r="B24" s="45">
        <v>16</v>
      </c>
      <c r="C24" s="49">
        <f t="shared" si="0"/>
        <v>202517.67980058928</v>
      </c>
      <c r="D24" s="49"/>
      <c r="E24" s="45"/>
      <c r="F24" s="8">
        <v>43581</v>
      </c>
      <c r="G24" s="46" t="s">
        <v>4</v>
      </c>
      <c r="H24" s="50">
        <v>161.54</v>
      </c>
      <c r="I24" s="50"/>
      <c r="J24" s="45">
        <v>110</v>
      </c>
      <c r="K24" s="51">
        <f t="shared" si="3"/>
        <v>6075.5303940176782</v>
      </c>
      <c r="L24" s="52"/>
      <c r="M24" s="6">
        <f>IF(J24="","",(K24/J24)/LOOKUP(RIGHT($D$2,3),定数!$A$6:$A$13,定数!$B$6:$B$13))</f>
        <v>0.55232094491069805</v>
      </c>
      <c r="N24" s="45"/>
      <c r="O24" s="8">
        <v>43583</v>
      </c>
      <c r="P24" s="50">
        <v>160.44</v>
      </c>
      <c r="Q24" s="50"/>
      <c r="R24" s="53">
        <f>IF(P24="","",T24*M24*LOOKUP(RIGHT($D$2,3),定数!$A$6:$A$13,定数!$B$6:$B$13))</f>
        <v>-6075.5303940176473</v>
      </c>
      <c r="S24" s="53"/>
      <c r="T24" s="54">
        <f t="shared" si="4"/>
        <v>-109.99999999999943</v>
      </c>
      <c r="U24" s="54"/>
      <c r="V24">
        <f t="shared" si="1"/>
        <v>0</v>
      </c>
      <c r="W24">
        <f t="shared" si="2"/>
        <v>2</v>
      </c>
      <c r="X24" s="38">
        <f t="shared" si="5"/>
        <v>220445.22782728123</v>
      </c>
      <c r="Y24" s="39">
        <f t="shared" si="6"/>
        <v>8.1324273622916277E-2</v>
      </c>
    </row>
    <row r="25" spans="2:25">
      <c r="B25" s="45">
        <v>17</v>
      </c>
      <c r="C25" s="49">
        <f t="shared" si="0"/>
        <v>196442.14940657164</v>
      </c>
      <c r="D25" s="49"/>
      <c r="E25" s="45"/>
      <c r="F25" s="8">
        <v>43619</v>
      </c>
      <c r="G25" s="46" t="s">
        <v>3</v>
      </c>
      <c r="H25" s="50">
        <v>155.99</v>
      </c>
      <c r="I25" s="50"/>
      <c r="J25" s="45">
        <v>129</v>
      </c>
      <c r="K25" s="51">
        <f t="shared" si="3"/>
        <v>5893.2644821971489</v>
      </c>
      <c r="L25" s="52"/>
      <c r="M25" s="6">
        <f>IF(J25="","",(K25/J25)/LOOKUP(RIGHT($D$2,3),定数!$A$6:$A$13,定数!$B$6:$B$13))</f>
        <v>0.4568422079222596</v>
      </c>
      <c r="N25" s="45"/>
      <c r="O25" s="8">
        <v>43619</v>
      </c>
      <c r="P25" s="50">
        <v>154.38</v>
      </c>
      <c r="Q25" s="50"/>
      <c r="R25" s="53">
        <f>IF(P25="","",T25*M25*LOOKUP(RIGHT($D$2,3),定数!$A$6:$A$13,定数!$B$6:$B$13))</f>
        <v>7355.1595475484419</v>
      </c>
      <c r="S25" s="53"/>
      <c r="T25" s="54">
        <f t="shared" si="4"/>
        <v>161.00000000000136</v>
      </c>
      <c r="U25" s="54"/>
      <c r="V25">
        <f t="shared" si="1"/>
        <v>1</v>
      </c>
      <c r="W25">
        <f t="shared" si="2"/>
        <v>0</v>
      </c>
      <c r="X25" s="38">
        <f t="shared" si="5"/>
        <v>220445.22782728123</v>
      </c>
      <c r="Y25" s="39">
        <f t="shared" si="6"/>
        <v>0.10888454541422865</v>
      </c>
    </row>
    <row r="26" spans="2:25">
      <c r="B26" s="45">
        <v>18</v>
      </c>
      <c r="C26" s="49">
        <f t="shared" si="0"/>
        <v>203797.30895412009</v>
      </c>
      <c r="D26" s="49"/>
      <c r="E26" s="45"/>
      <c r="F26" s="8">
        <v>43626</v>
      </c>
      <c r="G26" s="46" t="s">
        <v>3</v>
      </c>
      <c r="H26" s="50">
        <v>154.52000000000001</v>
      </c>
      <c r="I26" s="50"/>
      <c r="J26" s="45">
        <v>52</v>
      </c>
      <c r="K26" s="51">
        <f t="shared" si="3"/>
        <v>6113.9192686236029</v>
      </c>
      <c r="L26" s="52"/>
      <c r="M26" s="6">
        <f>IF(J26="","",(K26/J26)/LOOKUP(RIGHT($D$2,3),定数!$A$6:$A$13,定数!$B$6:$B$13))</f>
        <v>1.1757537055045391</v>
      </c>
      <c r="N26" s="45"/>
      <c r="O26" s="8">
        <v>43626</v>
      </c>
      <c r="P26" s="50">
        <v>153.88999999999999</v>
      </c>
      <c r="Q26" s="50"/>
      <c r="R26" s="53">
        <f>IF(P26="","",T26*M26*LOOKUP(RIGHT($D$2,3),定数!$A$6:$A$13,定数!$B$6:$B$13))</f>
        <v>7407.2483446788765</v>
      </c>
      <c r="S26" s="53"/>
      <c r="T26" s="54">
        <f t="shared" si="4"/>
        <v>63.000000000002387</v>
      </c>
      <c r="U26" s="54"/>
      <c r="V26">
        <f t="shared" si="1"/>
        <v>2</v>
      </c>
      <c r="W26">
        <f t="shared" si="2"/>
        <v>0</v>
      </c>
      <c r="X26" s="38">
        <f t="shared" si="5"/>
        <v>220445.22782728123</v>
      </c>
      <c r="Y26" s="39">
        <f t="shared" si="6"/>
        <v>7.5519524905319213E-2</v>
      </c>
    </row>
    <row r="27" spans="2:25">
      <c r="B27" s="45">
        <v>19</v>
      </c>
      <c r="C27" s="49">
        <f t="shared" si="0"/>
        <v>211204.55729879896</v>
      </c>
      <c r="D27" s="49"/>
      <c r="E27" s="45"/>
      <c r="F27" s="8">
        <v>43630</v>
      </c>
      <c r="G27" s="46" t="s">
        <v>3</v>
      </c>
      <c r="H27" s="50">
        <v>150.43</v>
      </c>
      <c r="I27" s="50"/>
      <c r="J27" s="45">
        <v>122</v>
      </c>
      <c r="K27" s="51">
        <f t="shared" si="3"/>
        <v>6336.1367189639686</v>
      </c>
      <c r="L27" s="52"/>
      <c r="M27" s="6">
        <f>IF(J27="","",(K27/J27)/LOOKUP(RIGHT($D$2,3),定数!$A$6:$A$13,定数!$B$6:$B$13))</f>
        <v>0.51935546876753835</v>
      </c>
      <c r="N27" s="45"/>
      <c r="O27" s="8">
        <v>43632</v>
      </c>
      <c r="P27" s="50">
        <v>148.91</v>
      </c>
      <c r="Q27" s="50"/>
      <c r="R27" s="53">
        <f>IF(P27="","",T27*M27*LOOKUP(RIGHT($D$2,3),定数!$A$6:$A$13,定数!$B$6:$B$13))</f>
        <v>7894.2031252666366</v>
      </c>
      <c r="S27" s="53"/>
      <c r="T27" s="54">
        <f t="shared" si="4"/>
        <v>152.00000000000102</v>
      </c>
      <c r="U27" s="54"/>
      <c r="V27">
        <f t="shared" si="1"/>
        <v>3</v>
      </c>
      <c r="W27">
        <f t="shared" si="2"/>
        <v>0</v>
      </c>
      <c r="X27" s="38">
        <f t="shared" si="5"/>
        <v>220445.22782728123</v>
      </c>
      <c r="Y27" s="39">
        <f t="shared" si="6"/>
        <v>4.1918215329761366E-2</v>
      </c>
    </row>
    <row r="28" spans="2:25">
      <c r="B28" s="45">
        <v>20</v>
      </c>
      <c r="C28" s="49">
        <f t="shared" si="0"/>
        <v>219098.76042406561</v>
      </c>
      <c r="D28" s="49"/>
      <c r="E28" s="45"/>
      <c r="F28" s="8">
        <v>43638</v>
      </c>
      <c r="G28" s="46" t="s">
        <v>4</v>
      </c>
      <c r="H28" s="50">
        <v>154.05000000000001</v>
      </c>
      <c r="I28" s="50"/>
      <c r="J28" s="45">
        <v>108</v>
      </c>
      <c r="K28" s="51">
        <f t="shared" si="3"/>
        <v>6572.9628127219676</v>
      </c>
      <c r="L28" s="52"/>
      <c r="M28" s="6">
        <f>IF(J28="","",(K28/J28)/LOOKUP(RIGHT($D$2,3),定数!$A$6:$A$13,定数!$B$6:$B$13))</f>
        <v>0.60860766784462661</v>
      </c>
      <c r="N28" s="45"/>
      <c r="O28" s="8">
        <v>43638</v>
      </c>
      <c r="P28" s="50">
        <v>152.97</v>
      </c>
      <c r="Q28" s="50"/>
      <c r="R28" s="53">
        <f>IF(P28="","",T28*M28*LOOKUP(RIGHT($D$2,3),定数!$A$6:$A$13,定数!$B$6:$B$13))</f>
        <v>-6572.962812722044</v>
      </c>
      <c r="S28" s="53"/>
      <c r="T28" s="54">
        <f t="shared" si="4"/>
        <v>-108.00000000000125</v>
      </c>
      <c r="U28" s="54"/>
      <c r="V28">
        <f t="shared" si="1"/>
        <v>0</v>
      </c>
      <c r="W28">
        <f t="shared" si="2"/>
        <v>1</v>
      </c>
      <c r="X28" s="38">
        <f t="shared" si="5"/>
        <v>220445.22782728123</v>
      </c>
      <c r="Y28" s="39">
        <f t="shared" si="6"/>
        <v>6.1079453453651844E-3</v>
      </c>
    </row>
    <row r="29" spans="2:25">
      <c r="B29" s="45">
        <v>21</v>
      </c>
      <c r="C29" s="49">
        <f t="shared" si="0"/>
        <v>212525.79761134356</v>
      </c>
      <c r="D29" s="49"/>
      <c r="E29" s="45"/>
      <c r="F29" s="8">
        <v>43638</v>
      </c>
      <c r="G29" s="46" t="s">
        <v>4</v>
      </c>
      <c r="H29" s="50">
        <v>155.24</v>
      </c>
      <c r="I29" s="50"/>
      <c r="J29" s="45">
        <v>173</v>
      </c>
      <c r="K29" s="51">
        <f t="shared" si="3"/>
        <v>6375.7739283403062</v>
      </c>
      <c r="L29" s="52"/>
      <c r="M29" s="6">
        <f>IF(J29="","",(K29/J29)/LOOKUP(RIGHT($D$2,3),定数!$A$6:$A$13,定数!$B$6:$B$13))</f>
        <v>0.36854184556880382</v>
      </c>
      <c r="N29" s="45"/>
      <c r="O29" s="8">
        <v>43638</v>
      </c>
      <c r="P29" s="50">
        <v>153.51</v>
      </c>
      <c r="Q29" s="50"/>
      <c r="R29" s="53">
        <f>IF(P29="","",T29*M29*LOOKUP(RIGHT($D$2,3),定数!$A$6:$A$13,定数!$B$6:$B$13))</f>
        <v>-6375.7739283403725</v>
      </c>
      <c r="S29" s="53"/>
      <c r="T29" s="54">
        <f t="shared" si="4"/>
        <v>-173.00000000000182</v>
      </c>
      <c r="U29" s="54"/>
      <c r="V29">
        <f t="shared" si="1"/>
        <v>0</v>
      </c>
      <c r="W29">
        <f t="shared" si="2"/>
        <v>2</v>
      </c>
      <c r="X29" s="38">
        <f t="shared" si="5"/>
        <v>220445.22782728123</v>
      </c>
      <c r="Y29" s="39">
        <f t="shared" si="6"/>
        <v>3.5924706985004606E-2</v>
      </c>
    </row>
    <row r="30" spans="2:25">
      <c r="B30" s="45">
        <v>22</v>
      </c>
      <c r="C30" s="49">
        <f t="shared" si="0"/>
        <v>206150.02368300318</v>
      </c>
      <c r="D30" s="49"/>
      <c r="E30" s="45"/>
      <c r="F30" s="8">
        <v>43639</v>
      </c>
      <c r="G30" s="46" t="s">
        <v>4</v>
      </c>
      <c r="H30" s="50">
        <v>158.08000000000001</v>
      </c>
      <c r="I30" s="50"/>
      <c r="J30" s="45">
        <v>362</v>
      </c>
      <c r="K30" s="51">
        <f t="shared" si="3"/>
        <v>6184.5007104900951</v>
      </c>
      <c r="L30" s="52"/>
      <c r="M30" s="6">
        <f>IF(J30="","",(K30/J30)/LOOKUP(RIGHT($D$2,3),定数!$A$6:$A$13,定数!$B$6:$B$13))</f>
        <v>0.17084256106326229</v>
      </c>
      <c r="N30" s="45"/>
      <c r="O30" s="8">
        <v>43639</v>
      </c>
      <c r="P30" s="50">
        <v>154.46</v>
      </c>
      <c r="Q30" s="50"/>
      <c r="R30" s="53">
        <f>IF(P30="","",T30*M30*LOOKUP(RIGHT($D$2,3),定数!$A$6:$A$13,定数!$B$6:$B$13))</f>
        <v>-6184.5007104901033</v>
      </c>
      <c r="S30" s="53"/>
      <c r="T30" s="54">
        <f t="shared" si="4"/>
        <v>-362.00000000000045</v>
      </c>
      <c r="U30" s="54"/>
      <c r="V30">
        <f t="shared" si="1"/>
        <v>0</v>
      </c>
      <c r="W30">
        <f t="shared" si="2"/>
        <v>3</v>
      </c>
      <c r="X30" s="38">
        <f t="shared" si="5"/>
        <v>220445.22782728123</v>
      </c>
      <c r="Y30" s="39">
        <f t="shared" si="6"/>
        <v>6.484696577545479E-2</v>
      </c>
    </row>
    <row r="31" spans="2:25">
      <c r="B31" s="45">
        <v>23</v>
      </c>
      <c r="C31" s="49">
        <f t="shared" si="0"/>
        <v>199965.52297251308</v>
      </c>
      <c r="D31" s="49"/>
      <c r="E31" s="45"/>
      <c r="F31" s="8">
        <v>43646</v>
      </c>
      <c r="G31" s="46" t="s">
        <v>4</v>
      </c>
      <c r="H31" s="50">
        <v>138.79</v>
      </c>
      <c r="I31" s="50"/>
      <c r="J31" s="45">
        <v>170</v>
      </c>
      <c r="K31" s="51">
        <f t="shared" si="3"/>
        <v>5998.9656891753921</v>
      </c>
      <c r="L31" s="52"/>
      <c r="M31" s="6">
        <f>IF(J31="","",(K31/J31)/LOOKUP(RIGHT($D$2,3),定数!$A$6:$A$13,定数!$B$6:$B$13))</f>
        <v>0.352880334657376</v>
      </c>
      <c r="N31" s="45"/>
      <c r="O31" s="8">
        <v>43646</v>
      </c>
      <c r="P31" s="50">
        <v>137.08000000000001</v>
      </c>
      <c r="Q31" s="50"/>
      <c r="R31" s="53">
        <f>IF(P31="","",T31*M31*LOOKUP(RIGHT($D$2,3),定数!$A$6:$A$13,定数!$B$6:$B$13))</f>
        <v>-6034.2537226410577</v>
      </c>
      <c r="S31" s="53"/>
      <c r="T31" s="54">
        <f t="shared" si="4"/>
        <v>-170.99999999999795</v>
      </c>
      <c r="U31" s="54"/>
      <c r="V31">
        <f t="shared" si="1"/>
        <v>0</v>
      </c>
      <c r="W31">
        <f t="shared" si="2"/>
        <v>4</v>
      </c>
      <c r="X31" s="38">
        <f t="shared" si="5"/>
        <v>220445.22782728123</v>
      </c>
      <c r="Y31" s="39">
        <f t="shared" si="6"/>
        <v>9.2901556802191254E-2</v>
      </c>
    </row>
    <row r="32" spans="2:25">
      <c r="B32" s="45">
        <v>24</v>
      </c>
      <c r="C32" s="49">
        <f t="shared" si="0"/>
        <v>193931.26924987201</v>
      </c>
      <c r="D32" s="49"/>
      <c r="E32" s="45"/>
      <c r="F32" s="8">
        <v>43650</v>
      </c>
      <c r="G32" s="46" t="s">
        <v>3</v>
      </c>
      <c r="H32" s="50">
        <v>135.96</v>
      </c>
      <c r="I32" s="50"/>
      <c r="J32" s="45">
        <v>68</v>
      </c>
      <c r="K32" s="51">
        <f t="shared" si="3"/>
        <v>5817.9380774961601</v>
      </c>
      <c r="L32" s="52"/>
      <c r="M32" s="6">
        <f>IF(J32="","",(K32/J32)/LOOKUP(RIGHT($D$2,3),定数!$A$6:$A$13,定数!$B$6:$B$13))</f>
        <v>0.85557912904355293</v>
      </c>
      <c r="N32" s="45"/>
      <c r="O32" s="8">
        <v>43650</v>
      </c>
      <c r="P32" s="50">
        <v>136.63999999999999</v>
      </c>
      <c r="Q32" s="50"/>
      <c r="R32" s="53">
        <f>IF(P32="","",T32*M32*LOOKUP(RIGHT($D$2,3),定数!$A$6:$A$13,定数!$B$6:$B$13))</f>
        <v>-5817.9380774959754</v>
      </c>
      <c r="S32" s="53"/>
      <c r="T32" s="54">
        <f t="shared" si="4"/>
        <v>-67.99999999999784</v>
      </c>
      <c r="U32" s="54"/>
      <c r="V32">
        <f t="shared" si="1"/>
        <v>0</v>
      </c>
      <c r="W32">
        <f t="shared" si="2"/>
        <v>5</v>
      </c>
      <c r="X32" s="38">
        <f t="shared" si="5"/>
        <v>220445.22782728123</v>
      </c>
      <c r="Y32" s="39">
        <f t="shared" si="6"/>
        <v>0.12027458629398358</v>
      </c>
    </row>
    <row r="33" spans="2:25">
      <c r="B33" s="45">
        <v>25</v>
      </c>
      <c r="C33" s="49">
        <f t="shared" si="0"/>
        <v>188113.33117237603</v>
      </c>
      <c r="D33" s="49"/>
      <c r="E33" s="45"/>
      <c r="F33" s="8">
        <v>43653</v>
      </c>
      <c r="G33" s="46" t="s">
        <v>3</v>
      </c>
      <c r="H33" s="50">
        <v>129.81</v>
      </c>
      <c r="I33" s="50"/>
      <c r="J33" s="45">
        <v>199</v>
      </c>
      <c r="K33" s="51">
        <f t="shared" si="3"/>
        <v>5643.399935171281</v>
      </c>
      <c r="L33" s="52"/>
      <c r="M33" s="6">
        <f>IF(J33="","",(K33/J33)/LOOKUP(RIGHT($D$2,3),定数!$A$6:$A$13,定数!$B$6:$B$13))</f>
        <v>0.28358793644076791</v>
      </c>
      <c r="N33" s="45"/>
      <c r="O33" s="8">
        <v>43657</v>
      </c>
      <c r="P33" s="50">
        <v>131.80000000000001</v>
      </c>
      <c r="Q33" s="50"/>
      <c r="R33" s="53">
        <f>IF(P33="","",T33*M33*LOOKUP(RIGHT($D$2,3),定数!$A$6:$A$13,定数!$B$6:$B$13))</f>
        <v>-5643.3999351713073</v>
      </c>
      <c r="S33" s="53"/>
      <c r="T33" s="54">
        <f t="shared" si="4"/>
        <v>-199.00000000000091</v>
      </c>
      <c r="U33" s="54"/>
      <c r="V33">
        <f t="shared" si="1"/>
        <v>0</v>
      </c>
      <c r="W33">
        <f t="shared" si="2"/>
        <v>6</v>
      </c>
      <c r="X33" s="38">
        <f t="shared" si="5"/>
        <v>220445.22782728123</v>
      </c>
      <c r="Y33" s="39">
        <f t="shared" si="6"/>
        <v>0.14666634870516326</v>
      </c>
    </row>
    <row r="34" spans="2:25">
      <c r="B34" s="45">
        <v>26</v>
      </c>
      <c r="C34" s="49">
        <f t="shared" si="0"/>
        <v>182469.93123720473</v>
      </c>
      <c r="D34" s="49"/>
      <c r="E34" s="45"/>
      <c r="F34" s="8">
        <v>43665</v>
      </c>
      <c r="G34" s="46" t="s">
        <v>3</v>
      </c>
      <c r="H34" s="50">
        <v>139.26</v>
      </c>
      <c r="I34" s="50"/>
      <c r="J34" s="45">
        <v>105</v>
      </c>
      <c r="K34" s="51">
        <f t="shared" si="3"/>
        <v>5474.097937116142</v>
      </c>
      <c r="L34" s="52"/>
      <c r="M34" s="6">
        <f>IF(J34="","",(K34/J34)/LOOKUP(RIGHT($D$2,3),定数!$A$6:$A$13,定数!$B$6:$B$13))</f>
        <v>0.52134266067772783</v>
      </c>
      <c r="N34" s="45"/>
      <c r="O34" s="8">
        <v>43666</v>
      </c>
      <c r="P34" s="50">
        <v>140.31</v>
      </c>
      <c r="Q34" s="50"/>
      <c r="R34" s="53">
        <f>IF(P34="","",T34*M34*LOOKUP(RIGHT($D$2,3),定数!$A$6:$A$13,定数!$B$6:$B$13))</f>
        <v>-5474.0979371162011</v>
      </c>
      <c r="S34" s="53"/>
      <c r="T34" s="54">
        <f t="shared" si="4"/>
        <v>-105.00000000000114</v>
      </c>
      <c r="U34" s="54"/>
      <c r="V34">
        <f t="shared" si="1"/>
        <v>0</v>
      </c>
      <c r="W34">
        <f t="shared" si="2"/>
        <v>7</v>
      </c>
      <c r="X34" s="38">
        <f t="shared" si="5"/>
        <v>220445.22782728123</v>
      </c>
      <c r="Y34" s="39">
        <f t="shared" si="6"/>
        <v>0.17226635824400849</v>
      </c>
    </row>
    <row r="35" spans="2:25">
      <c r="B35" s="45">
        <v>27</v>
      </c>
      <c r="C35" s="49">
        <f t="shared" si="0"/>
        <v>176995.83330008853</v>
      </c>
      <c r="D35" s="49"/>
      <c r="E35" s="45"/>
      <c r="F35" s="8">
        <v>43671</v>
      </c>
      <c r="G35" s="46" t="s">
        <v>3</v>
      </c>
      <c r="H35" s="50">
        <v>139</v>
      </c>
      <c r="I35" s="50"/>
      <c r="J35" s="45">
        <v>100</v>
      </c>
      <c r="K35" s="51">
        <f t="shared" si="3"/>
        <v>5309.8749990026554</v>
      </c>
      <c r="L35" s="52"/>
      <c r="M35" s="6">
        <f>IF(J35="","",(K35/J35)/LOOKUP(RIGHT($D$2,3),定数!$A$6:$A$13,定数!$B$6:$B$13))</f>
        <v>0.5309874999002655</v>
      </c>
      <c r="N35" s="45"/>
      <c r="O35" s="8">
        <v>43671</v>
      </c>
      <c r="P35" s="50">
        <v>137.75</v>
      </c>
      <c r="Q35" s="50"/>
      <c r="R35" s="53">
        <f>IF(P35="","",T35*M35*LOOKUP(RIGHT($D$2,3),定数!$A$6:$A$13,定数!$B$6:$B$13))</f>
        <v>6637.3437487533183</v>
      </c>
      <c r="S35" s="53"/>
      <c r="T35" s="54">
        <f t="shared" si="4"/>
        <v>125</v>
      </c>
      <c r="U35" s="54"/>
      <c r="V35">
        <f t="shared" si="1"/>
        <v>1</v>
      </c>
      <c r="W35">
        <f t="shared" si="2"/>
        <v>0</v>
      </c>
      <c r="X35" s="38">
        <f t="shared" si="5"/>
        <v>220445.22782728123</v>
      </c>
      <c r="Y35" s="39">
        <f t="shared" si="6"/>
        <v>0.19709836749668852</v>
      </c>
    </row>
    <row r="36" spans="2:25">
      <c r="B36" s="45">
        <v>28</v>
      </c>
      <c r="C36" s="49">
        <f t="shared" si="0"/>
        <v>183633.17704884184</v>
      </c>
      <c r="D36" s="49"/>
      <c r="E36" s="45"/>
      <c r="F36" s="8">
        <v>43679</v>
      </c>
      <c r="G36" s="47" t="s">
        <v>3</v>
      </c>
      <c r="H36" s="50">
        <v>133.88999999999999</v>
      </c>
      <c r="I36" s="50"/>
      <c r="J36" s="45">
        <v>161</v>
      </c>
      <c r="K36" s="51">
        <f t="shared" si="3"/>
        <v>5508.9953114652553</v>
      </c>
      <c r="L36" s="52"/>
      <c r="M36" s="6">
        <f>IF(J36="","",(K36/J36)/LOOKUP(RIGHT($D$2,3),定数!$A$6:$A$13,定数!$B$6:$B$13))</f>
        <v>0.34217362183014011</v>
      </c>
      <c r="N36" s="45"/>
      <c r="O36" s="8">
        <v>43687</v>
      </c>
      <c r="P36" s="50">
        <v>131.87</v>
      </c>
      <c r="Q36" s="50"/>
      <c r="R36" s="53">
        <f>IF(P36="","",T36*M36*LOOKUP(RIGHT($D$2,3),定数!$A$6:$A$13,定数!$B$6:$B$13))</f>
        <v>6911.907160968768</v>
      </c>
      <c r="S36" s="53"/>
      <c r="T36" s="54">
        <f t="shared" si="4"/>
        <v>201.99999999999818</v>
      </c>
      <c r="U36" s="54"/>
      <c r="V36">
        <f t="shared" si="1"/>
        <v>2</v>
      </c>
      <c r="W36">
        <f t="shared" si="2"/>
        <v>0</v>
      </c>
      <c r="X36" s="38">
        <f t="shared" si="5"/>
        <v>220445.22782728123</v>
      </c>
      <c r="Y36" s="39">
        <f t="shared" si="6"/>
        <v>0.16698955627781431</v>
      </c>
    </row>
    <row r="37" spans="2:25">
      <c r="B37" s="45">
        <v>29</v>
      </c>
      <c r="C37" s="49">
        <f t="shared" si="0"/>
        <v>190545.08420981062</v>
      </c>
      <c r="D37" s="49"/>
      <c r="E37" s="45"/>
      <c r="F37" s="8">
        <v>43701</v>
      </c>
      <c r="G37" s="47" t="s">
        <v>4</v>
      </c>
      <c r="H37" s="50">
        <v>132.57</v>
      </c>
      <c r="I37" s="50"/>
      <c r="J37" s="45">
        <v>61</v>
      </c>
      <c r="K37" s="51">
        <f t="shared" si="3"/>
        <v>5716.3525262943185</v>
      </c>
      <c r="L37" s="52"/>
      <c r="M37" s="6">
        <f>IF(J37="","",(K37/J37)/LOOKUP(RIGHT($D$2,3),定数!$A$6:$A$13,定数!$B$6:$B$13))</f>
        <v>0.93710697152365885</v>
      </c>
      <c r="N37" s="45"/>
      <c r="O37" s="8">
        <v>43703</v>
      </c>
      <c r="P37" s="50">
        <v>133.30000000000001</v>
      </c>
      <c r="Q37" s="50"/>
      <c r="R37" s="53">
        <f>IF(P37="","",T37*M37*LOOKUP(RIGHT($D$2,3),定数!$A$6:$A$13,定数!$B$6:$B$13))</f>
        <v>6840.8808921228792</v>
      </c>
      <c r="S37" s="53"/>
      <c r="T37" s="54">
        <f t="shared" si="4"/>
        <v>73.000000000001819</v>
      </c>
      <c r="U37" s="54"/>
      <c r="V37">
        <f t="shared" si="1"/>
        <v>3</v>
      </c>
      <c r="W37">
        <f t="shared" si="2"/>
        <v>0</v>
      </c>
      <c r="X37" s="38">
        <f t="shared" si="5"/>
        <v>220445.22782728123</v>
      </c>
      <c r="Y37" s="39">
        <f t="shared" si="6"/>
        <v>0.13563525013522792</v>
      </c>
    </row>
    <row r="38" spans="2:25">
      <c r="B38" s="45">
        <v>30</v>
      </c>
      <c r="C38" s="49">
        <f t="shared" si="0"/>
        <v>197385.96510193351</v>
      </c>
      <c r="D38" s="49"/>
      <c r="E38" s="45"/>
      <c r="F38" s="8">
        <v>43727</v>
      </c>
      <c r="G38" s="47" t="s">
        <v>3</v>
      </c>
      <c r="H38" s="50">
        <v>132.66</v>
      </c>
      <c r="I38" s="50"/>
      <c r="J38" s="45">
        <v>45</v>
      </c>
      <c r="K38" s="51">
        <f t="shared" si="3"/>
        <v>5921.578953058005</v>
      </c>
      <c r="L38" s="52"/>
      <c r="M38" s="6">
        <f>IF(J38="","",(K38/J38)/LOOKUP(RIGHT($D$2,3),定数!$A$6:$A$13,定数!$B$6:$B$13))</f>
        <v>1.3159064340128901</v>
      </c>
      <c r="N38" s="45"/>
      <c r="O38" s="8">
        <v>43728</v>
      </c>
      <c r="P38" s="50">
        <v>132.11000000000001</v>
      </c>
      <c r="Q38" s="50"/>
      <c r="R38" s="53">
        <f>IF(P38="","",T38*M38*LOOKUP(RIGHT($D$2,3),定数!$A$6:$A$13,定数!$B$6:$B$13))</f>
        <v>7237.485387070672</v>
      </c>
      <c r="S38" s="53"/>
      <c r="T38" s="54">
        <f t="shared" si="4"/>
        <v>54.999999999998295</v>
      </c>
      <c r="U38" s="54"/>
      <c r="V38">
        <f t="shared" si="1"/>
        <v>4</v>
      </c>
      <c r="W38">
        <f t="shared" si="2"/>
        <v>0</v>
      </c>
      <c r="X38" s="38">
        <f t="shared" si="5"/>
        <v>220445.22782728123</v>
      </c>
      <c r="Y38" s="39">
        <f t="shared" si="6"/>
        <v>0.10460313862368864</v>
      </c>
    </row>
    <row r="39" spans="2:25">
      <c r="B39" s="45">
        <v>31</v>
      </c>
      <c r="C39" s="49">
        <f t="shared" si="0"/>
        <v>204623.4504890042</v>
      </c>
      <c r="D39" s="49"/>
      <c r="E39" s="45"/>
      <c r="F39" s="8">
        <v>43734</v>
      </c>
      <c r="G39" s="47" t="s">
        <v>3</v>
      </c>
      <c r="H39" s="50">
        <v>129.87</v>
      </c>
      <c r="I39" s="50"/>
      <c r="J39" s="45">
        <v>137</v>
      </c>
      <c r="K39" s="51">
        <f t="shared" si="3"/>
        <v>6138.7035146701255</v>
      </c>
      <c r="L39" s="52"/>
      <c r="M39" s="6">
        <f>IF(J39="","",(K39/J39)/LOOKUP(RIGHT($D$2,3),定数!$A$6:$A$13,定数!$B$6:$B$13))</f>
        <v>0.44808054851606754</v>
      </c>
      <c r="N39" s="45"/>
      <c r="O39" s="8">
        <v>43736</v>
      </c>
      <c r="P39" s="50">
        <v>131.24</v>
      </c>
      <c r="Q39" s="50"/>
      <c r="R39" s="53">
        <f>IF(P39="","",T39*M39*LOOKUP(RIGHT($D$2,3),定数!$A$6:$A$13,定数!$B$6:$B$13))</f>
        <v>-6138.7035146701455</v>
      </c>
      <c r="S39" s="53"/>
      <c r="T39" s="54">
        <f t="shared" si="4"/>
        <v>-137.00000000000045</v>
      </c>
      <c r="U39" s="54"/>
      <c r="V39">
        <f t="shared" si="1"/>
        <v>0</v>
      </c>
      <c r="W39">
        <f t="shared" si="2"/>
        <v>1</v>
      </c>
      <c r="X39" s="38">
        <f t="shared" si="5"/>
        <v>220445.22782728123</v>
      </c>
      <c r="Y39" s="39">
        <f t="shared" si="6"/>
        <v>7.1771920373224773E-2</v>
      </c>
    </row>
    <row r="40" spans="2:25">
      <c r="B40" s="45">
        <v>32</v>
      </c>
      <c r="C40" s="49">
        <f t="shared" si="0"/>
        <v>198484.74697433406</v>
      </c>
      <c r="D40" s="49"/>
      <c r="E40" s="45"/>
      <c r="F40" s="8">
        <v>43741</v>
      </c>
      <c r="G40" s="47" t="s">
        <v>3</v>
      </c>
      <c r="H40" s="50">
        <v>130.11000000000001</v>
      </c>
      <c r="I40" s="50"/>
      <c r="J40" s="45">
        <v>122</v>
      </c>
      <c r="K40" s="51">
        <f t="shared" si="3"/>
        <v>5954.5424092300218</v>
      </c>
      <c r="L40" s="52"/>
      <c r="M40" s="6">
        <f>IF(J40="","",(K40/J40)/LOOKUP(RIGHT($D$2,3),定数!$A$6:$A$13,定数!$B$6:$B$13))</f>
        <v>0.48807724665819846</v>
      </c>
      <c r="N40" s="45"/>
      <c r="O40" s="8">
        <v>43742</v>
      </c>
      <c r="P40" s="50">
        <v>131.33000000000001</v>
      </c>
      <c r="Q40" s="50"/>
      <c r="R40" s="53">
        <f>IF(P40="","",T40*M40*LOOKUP(RIGHT($D$2,3),定数!$A$6:$A$13,定数!$B$6:$B$13))</f>
        <v>-5954.5424092300163</v>
      </c>
      <c r="S40" s="53"/>
      <c r="T40" s="54">
        <f t="shared" si="4"/>
        <v>-121.99999999999989</v>
      </c>
      <c r="U40" s="54"/>
      <c r="V40">
        <f t="shared" si="1"/>
        <v>0</v>
      </c>
      <c r="W40">
        <f t="shared" si="2"/>
        <v>2</v>
      </c>
      <c r="X40" s="38">
        <f t="shared" si="5"/>
        <v>220445.22782728123</v>
      </c>
      <c r="Y40" s="39">
        <f t="shared" si="6"/>
        <v>9.9618762762028079E-2</v>
      </c>
    </row>
    <row r="41" spans="2:25">
      <c r="B41" s="45">
        <v>33</v>
      </c>
      <c r="C41" s="49">
        <f t="shared" si="0"/>
        <v>192530.20456510404</v>
      </c>
      <c r="D41" s="49"/>
      <c r="E41" s="45"/>
      <c r="F41" s="8">
        <v>43743</v>
      </c>
      <c r="G41" s="47" t="s">
        <v>4</v>
      </c>
      <c r="H41" s="50">
        <v>131.35</v>
      </c>
      <c r="I41" s="50"/>
      <c r="J41" s="45">
        <v>46</v>
      </c>
      <c r="K41" s="51">
        <f t="shared" si="3"/>
        <v>5775.9061369531209</v>
      </c>
      <c r="L41" s="52"/>
      <c r="M41" s="6">
        <f>IF(J41="","",(K41/J41)/LOOKUP(RIGHT($D$2,3),定数!$A$6:$A$13,定数!$B$6:$B$13))</f>
        <v>1.2556317689028524</v>
      </c>
      <c r="N41" s="45"/>
      <c r="O41" s="8">
        <v>43743</v>
      </c>
      <c r="P41" s="50">
        <v>131.88999999999999</v>
      </c>
      <c r="Q41" s="50"/>
      <c r="R41" s="53">
        <f>IF(P41="","",T41*M41*LOOKUP(RIGHT($D$2,3),定数!$A$6:$A$13,定数!$B$6:$B$13))</f>
        <v>6780.411552075303</v>
      </c>
      <c r="S41" s="53"/>
      <c r="T41" s="54">
        <f t="shared" si="4"/>
        <v>53.999999999999204</v>
      </c>
      <c r="U41" s="54"/>
      <c r="V41">
        <f t="shared" si="1"/>
        <v>1</v>
      </c>
      <c r="W41">
        <f t="shared" si="2"/>
        <v>0</v>
      </c>
      <c r="X41" s="38">
        <f t="shared" si="5"/>
        <v>220445.22782728123</v>
      </c>
      <c r="Y41" s="39">
        <f t="shared" si="6"/>
        <v>0.12663019987916724</v>
      </c>
    </row>
    <row r="42" spans="2:25">
      <c r="B42" s="45">
        <v>34</v>
      </c>
      <c r="C42" s="49">
        <f t="shared" si="0"/>
        <v>199310.61611717934</v>
      </c>
      <c r="D42" s="49"/>
      <c r="E42" s="45"/>
      <c r="F42" s="8">
        <v>43748</v>
      </c>
      <c r="G42" s="47" t="s">
        <v>3</v>
      </c>
      <c r="H42" s="50">
        <v>127.97</v>
      </c>
      <c r="I42" s="50"/>
      <c r="J42" s="45">
        <v>47</v>
      </c>
      <c r="K42" s="51">
        <f t="shared" si="3"/>
        <v>5979.3184835153797</v>
      </c>
      <c r="L42" s="52"/>
      <c r="M42" s="6">
        <f>IF(J42="","",(K42/J42)/LOOKUP(RIGHT($D$2,3),定数!$A$6:$A$13,定数!$B$6:$B$13))</f>
        <v>1.2721954220245488</v>
      </c>
      <c r="N42" s="45"/>
      <c r="O42" s="8">
        <v>43749</v>
      </c>
      <c r="P42" s="50">
        <v>127.4</v>
      </c>
      <c r="Q42" s="50"/>
      <c r="R42" s="53">
        <f>IF(P42="","",T42*M42*LOOKUP(RIGHT($D$2,3),定数!$A$6:$A$13,定数!$B$6:$B$13))</f>
        <v>7251.5139055398422</v>
      </c>
      <c r="S42" s="53"/>
      <c r="T42" s="54">
        <f t="shared" si="4"/>
        <v>56.999999999999318</v>
      </c>
      <c r="U42" s="54"/>
      <c r="V42">
        <f t="shared" si="1"/>
        <v>2</v>
      </c>
      <c r="W42">
        <f t="shared" si="2"/>
        <v>0</v>
      </c>
      <c r="X42" s="38">
        <f t="shared" si="5"/>
        <v>220445.22782728123</v>
      </c>
      <c r="Y42" s="39">
        <f t="shared" si="6"/>
        <v>9.5872393874912309E-2</v>
      </c>
    </row>
    <row r="43" spans="2:25">
      <c r="B43" s="45">
        <v>35</v>
      </c>
      <c r="C43" s="49">
        <f t="shared" si="0"/>
        <v>206562.13002271918</v>
      </c>
      <c r="D43" s="49"/>
      <c r="E43" s="45"/>
      <c r="F43" s="8">
        <v>43750</v>
      </c>
      <c r="G43" s="47" t="s">
        <v>3</v>
      </c>
      <c r="H43" s="50">
        <v>126.51</v>
      </c>
      <c r="I43" s="50"/>
      <c r="J43" s="45">
        <v>104</v>
      </c>
      <c r="K43" s="51">
        <f t="shared" si="3"/>
        <v>6196.8639006815756</v>
      </c>
      <c r="L43" s="52"/>
      <c r="M43" s="6">
        <f>IF(J43="","",(K43/J43)/LOOKUP(RIGHT($D$2,3),定数!$A$6:$A$13,定数!$B$6:$B$13))</f>
        <v>0.59585229814245921</v>
      </c>
      <c r="N43" s="45"/>
      <c r="O43" s="8">
        <v>43750</v>
      </c>
      <c r="P43" s="50">
        <v>127.55</v>
      </c>
      <c r="Q43" s="50"/>
      <c r="R43" s="53">
        <f>IF(P43="","",T43*M43*LOOKUP(RIGHT($D$2,3),定数!$A$6:$A$13,定数!$B$6:$B$13))</f>
        <v>-6196.8639006815283</v>
      </c>
      <c r="S43" s="53"/>
      <c r="T43" s="54">
        <f t="shared" si="4"/>
        <v>-103.9999999999992</v>
      </c>
      <c r="U43" s="54"/>
      <c r="V43">
        <f t="shared" si="1"/>
        <v>0</v>
      </c>
      <c r="W43">
        <f t="shared" si="2"/>
        <v>1</v>
      </c>
      <c r="X43" s="38">
        <f t="shared" si="5"/>
        <v>220445.22782728123</v>
      </c>
      <c r="Y43" s="39">
        <f t="shared" si="6"/>
        <v>6.2977538418021228E-2</v>
      </c>
    </row>
    <row r="44" spans="2:25">
      <c r="B44" s="45">
        <v>36</v>
      </c>
      <c r="C44" s="49">
        <f t="shared" si="0"/>
        <v>200365.26612203766</v>
      </c>
      <c r="D44" s="49"/>
      <c r="E44" s="45"/>
      <c r="F44" s="8">
        <v>43751</v>
      </c>
      <c r="G44" s="47" t="s">
        <v>3</v>
      </c>
      <c r="H44" s="50">
        <v>126.22</v>
      </c>
      <c r="I44" s="50"/>
      <c r="J44" s="45">
        <v>107</v>
      </c>
      <c r="K44" s="51">
        <f t="shared" si="3"/>
        <v>6010.9579836611292</v>
      </c>
      <c r="L44" s="52"/>
      <c r="M44" s="6">
        <f>IF(J44="","",(K44/J44)/LOOKUP(RIGHT($D$2,3),定数!$A$6:$A$13,定数!$B$6:$B$13))</f>
        <v>0.56177177417393731</v>
      </c>
      <c r="N44" s="45"/>
      <c r="O44" s="8">
        <v>43752</v>
      </c>
      <c r="P44" s="50">
        <v>127.29</v>
      </c>
      <c r="Q44" s="50"/>
      <c r="R44" s="53">
        <f>IF(P44="","",T44*M44*LOOKUP(RIGHT($D$2,3),定数!$A$6:$A$13,定数!$B$6:$B$13))</f>
        <v>-6010.9579836611711</v>
      </c>
      <c r="S44" s="53"/>
      <c r="T44" s="54">
        <f t="shared" si="4"/>
        <v>-107.00000000000074</v>
      </c>
      <c r="U44" s="54"/>
      <c r="V44">
        <f t="shared" si="1"/>
        <v>0</v>
      </c>
      <c r="W44">
        <f t="shared" si="2"/>
        <v>2</v>
      </c>
      <c r="X44" s="38">
        <f t="shared" si="5"/>
        <v>220445.22782728123</v>
      </c>
      <c r="Y44" s="39">
        <f t="shared" si="6"/>
        <v>9.1088212265480362E-2</v>
      </c>
    </row>
    <row r="45" spans="2:25">
      <c r="B45" s="45">
        <v>37</v>
      </c>
      <c r="C45" s="49">
        <f t="shared" si="0"/>
        <v>194354.30813837648</v>
      </c>
      <c r="D45" s="49"/>
      <c r="E45" s="45"/>
      <c r="F45" s="8">
        <v>43765</v>
      </c>
      <c r="G45" s="47" t="s">
        <v>4</v>
      </c>
      <c r="H45" s="50">
        <v>128.19999999999999</v>
      </c>
      <c r="I45" s="50"/>
      <c r="J45" s="45">
        <v>54</v>
      </c>
      <c r="K45" s="51">
        <f t="shared" si="3"/>
        <v>5830.6292441512942</v>
      </c>
      <c r="L45" s="52"/>
      <c r="M45" s="6">
        <f>IF(J45="","",(K45/J45)/LOOKUP(RIGHT($D$2,3),定数!$A$6:$A$13,定数!$B$6:$B$13))</f>
        <v>1.0797461563243138</v>
      </c>
      <c r="N45" s="45"/>
      <c r="O45" s="8">
        <v>43766</v>
      </c>
      <c r="P45" s="50">
        <v>127.66</v>
      </c>
      <c r="Q45" s="50"/>
      <c r="R45" s="53">
        <f>IF(P45="","",T45*M45*LOOKUP(RIGHT($D$2,3),定数!$A$6:$A$13,定数!$B$6:$B$13))</f>
        <v>-5830.6292441512087</v>
      </c>
      <c r="S45" s="53"/>
      <c r="T45" s="54">
        <f t="shared" si="4"/>
        <v>-53.999999999999204</v>
      </c>
      <c r="U45" s="54"/>
      <c r="V45">
        <f t="shared" si="1"/>
        <v>0</v>
      </c>
      <c r="W45">
        <f t="shared" si="2"/>
        <v>3</v>
      </c>
      <c r="X45" s="38">
        <f t="shared" si="5"/>
        <v>220445.22782728123</v>
      </c>
      <c r="Y45" s="39">
        <f t="shared" si="6"/>
        <v>0.11835556589751617</v>
      </c>
    </row>
    <row r="46" spans="2:25">
      <c r="B46" s="45">
        <v>38</v>
      </c>
      <c r="C46" s="49">
        <f t="shared" si="0"/>
        <v>188523.67889422528</v>
      </c>
      <c r="D46" s="49"/>
      <c r="E46" s="45"/>
      <c r="F46" s="8">
        <v>43772</v>
      </c>
      <c r="G46" s="47" t="s">
        <v>3</v>
      </c>
      <c r="H46" s="50">
        <v>126.47</v>
      </c>
      <c r="I46" s="50"/>
      <c r="J46" s="45">
        <v>91</v>
      </c>
      <c r="K46" s="51">
        <f t="shared" si="3"/>
        <v>5655.7103668267582</v>
      </c>
      <c r="L46" s="52"/>
      <c r="M46" s="6">
        <f>IF(J46="","",(K46/J46)/LOOKUP(RIGHT($D$2,3),定数!$A$6:$A$13,定数!$B$6:$B$13))</f>
        <v>0.62150663371722614</v>
      </c>
      <c r="N46" s="45"/>
      <c r="O46" s="8">
        <v>43772</v>
      </c>
      <c r="P46" s="50">
        <v>127.38</v>
      </c>
      <c r="Q46" s="50"/>
      <c r="R46" s="53">
        <f>IF(P46="","",T46*M46*LOOKUP(RIGHT($D$2,3),定数!$A$6:$A$13,定数!$B$6:$B$13))</f>
        <v>-5655.7103668267364</v>
      </c>
      <c r="S46" s="53"/>
      <c r="T46" s="54">
        <f t="shared" si="4"/>
        <v>-90.999999999999659</v>
      </c>
      <c r="U46" s="54"/>
      <c r="V46">
        <f t="shared" si="1"/>
        <v>0</v>
      </c>
      <c r="W46">
        <f t="shared" si="2"/>
        <v>4</v>
      </c>
      <c r="X46" s="38">
        <f t="shared" si="5"/>
        <v>220445.22782728123</v>
      </c>
      <c r="Y46" s="39">
        <f t="shared" si="6"/>
        <v>0.14480489892059023</v>
      </c>
    </row>
    <row r="47" spans="2:25">
      <c r="B47" s="45">
        <v>39</v>
      </c>
      <c r="C47" s="49">
        <f t="shared" si="0"/>
        <v>182867.96852739854</v>
      </c>
      <c r="D47" s="49"/>
      <c r="E47" s="45"/>
      <c r="F47" s="8">
        <v>43777</v>
      </c>
      <c r="G47" s="47" t="s">
        <v>4</v>
      </c>
      <c r="H47" s="50">
        <v>129.97999999999999</v>
      </c>
      <c r="I47" s="50"/>
      <c r="J47" s="45">
        <v>62</v>
      </c>
      <c r="K47" s="51">
        <f t="shared" si="3"/>
        <v>5486.039055821956</v>
      </c>
      <c r="L47" s="52"/>
      <c r="M47" s="6">
        <f>IF(J47="","",(K47/J47)/LOOKUP(RIGHT($D$2,3),定数!$A$6:$A$13,定数!$B$6:$B$13))</f>
        <v>0.88484500900354135</v>
      </c>
      <c r="N47" s="45"/>
      <c r="O47" s="8">
        <v>43778</v>
      </c>
      <c r="P47" s="50">
        <v>129.36000000000001</v>
      </c>
      <c r="Q47" s="50"/>
      <c r="R47" s="53">
        <f>IF(P47="","",T47*M47*LOOKUP(RIGHT($D$2,3),定数!$A$6:$A$13,定数!$B$6:$B$13))</f>
        <v>-5486.039055821745</v>
      </c>
      <c r="S47" s="53"/>
      <c r="T47" s="54">
        <f t="shared" si="4"/>
        <v>-61.999999999997613</v>
      </c>
      <c r="U47" s="54"/>
      <c r="V47">
        <f t="shared" si="1"/>
        <v>0</v>
      </c>
      <c r="W47">
        <f t="shared" si="2"/>
        <v>5</v>
      </c>
      <c r="X47" s="38">
        <f t="shared" si="5"/>
        <v>220445.22782728123</v>
      </c>
      <c r="Y47" s="39">
        <f t="shared" si="6"/>
        <v>0.1704607519529725</v>
      </c>
    </row>
    <row r="48" spans="2:25">
      <c r="B48" s="45">
        <v>40</v>
      </c>
      <c r="C48" s="49">
        <f t="shared" si="0"/>
        <v>177381.92947157679</v>
      </c>
      <c r="D48" s="49"/>
      <c r="E48" s="45"/>
      <c r="F48" s="8">
        <v>43784</v>
      </c>
      <c r="G48" s="47" t="s">
        <v>4</v>
      </c>
      <c r="H48" s="50">
        <v>135.09</v>
      </c>
      <c r="I48" s="50"/>
      <c r="J48" s="45">
        <v>91</v>
      </c>
      <c r="K48" s="51">
        <f t="shared" si="3"/>
        <v>5321.457884147304</v>
      </c>
      <c r="L48" s="52"/>
      <c r="M48" s="6">
        <f>IF(J48="","",(K48/J48)/LOOKUP(RIGHT($D$2,3),定数!$A$6:$A$13,定数!$B$6:$B$13))</f>
        <v>0.58477559166453885</v>
      </c>
      <c r="N48" s="45"/>
      <c r="O48" s="8">
        <v>43784</v>
      </c>
      <c r="P48" s="50">
        <v>136.19999999999999</v>
      </c>
      <c r="Q48" s="50"/>
      <c r="R48" s="53">
        <f>IF(P48="","",T48*M48*LOOKUP(RIGHT($D$2,3),定数!$A$6:$A$13,定数!$B$6:$B$13))</f>
        <v>6491.009067476296</v>
      </c>
      <c r="S48" s="53"/>
      <c r="T48" s="54">
        <f t="shared" si="4"/>
        <v>110.99999999999852</v>
      </c>
      <c r="U48" s="54"/>
      <c r="V48">
        <f t="shared" si="1"/>
        <v>1</v>
      </c>
      <c r="W48">
        <f t="shared" si="2"/>
        <v>0</v>
      </c>
      <c r="X48" s="38">
        <f t="shared" si="5"/>
        <v>220445.22782728123</v>
      </c>
      <c r="Y48" s="39">
        <f t="shared" si="6"/>
        <v>0.19534692939438236</v>
      </c>
    </row>
    <row r="49" spans="2:25">
      <c r="B49" s="45">
        <v>41</v>
      </c>
      <c r="C49" s="49">
        <f t="shared" si="0"/>
        <v>183872.93853905308</v>
      </c>
      <c r="D49" s="49"/>
      <c r="E49" s="45"/>
      <c r="F49" s="8">
        <v>43790</v>
      </c>
      <c r="G49" s="47" t="s">
        <v>4</v>
      </c>
      <c r="H49" s="50">
        <v>138.65</v>
      </c>
      <c r="I49" s="50"/>
      <c r="J49" s="45">
        <v>212</v>
      </c>
      <c r="K49" s="51">
        <f t="shared" si="3"/>
        <v>5516.1881561715918</v>
      </c>
      <c r="L49" s="52"/>
      <c r="M49" s="6">
        <f>IF(J49="","",(K49/J49)/LOOKUP(RIGHT($D$2,3),定数!$A$6:$A$13,定数!$B$6:$B$13))</f>
        <v>0.26019755453639581</v>
      </c>
      <c r="N49" s="45"/>
      <c r="O49" s="8">
        <v>43793</v>
      </c>
      <c r="P49" s="50">
        <v>141.32</v>
      </c>
      <c r="Q49" s="50"/>
      <c r="R49" s="53">
        <f>IF(P49="","",T49*M49*LOOKUP(RIGHT($D$2,3),定数!$A$6:$A$13,定数!$B$6:$B$13))</f>
        <v>6947.274706121736</v>
      </c>
      <c r="S49" s="53"/>
      <c r="T49" s="54">
        <f t="shared" si="4"/>
        <v>266.99999999999875</v>
      </c>
      <c r="U49" s="54"/>
      <c r="V49">
        <f t="shared" si="1"/>
        <v>2</v>
      </c>
      <c r="W49">
        <f t="shared" si="2"/>
        <v>0</v>
      </c>
      <c r="X49" s="38">
        <f t="shared" si="5"/>
        <v>220445.22782728123</v>
      </c>
      <c r="Y49" s="39">
        <f t="shared" si="6"/>
        <v>0.16590193241507833</v>
      </c>
    </row>
    <row r="50" spans="2:25">
      <c r="B50" s="45">
        <v>42</v>
      </c>
      <c r="C50" s="49">
        <f t="shared" si="0"/>
        <v>190820.21324517482</v>
      </c>
      <c r="D50" s="49"/>
      <c r="E50" s="45"/>
      <c r="F50" s="8">
        <v>43801</v>
      </c>
      <c r="G50" s="47" t="s">
        <v>4</v>
      </c>
      <c r="H50" s="50">
        <v>144.24</v>
      </c>
      <c r="I50" s="50"/>
      <c r="J50" s="45">
        <v>101</v>
      </c>
      <c r="K50" s="51">
        <f t="shared" si="3"/>
        <v>5724.6063973552446</v>
      </c>
      <c r="L50" s="52"/>
      <c r="M50" s="6">
        <f>IF(J50="","",(K50/J50)/LOOKUP(RIGHT($D$2,3),定数!$A$6:$A$13,定数!$B$6:$B$13))</f>
        <v>0.5667927126094302</v>
      </c>
      <c r="N50" s="45"/>
      <c r="O50" s="8">
        <v>43804</v>
      </c>
      <c r="P50" s="50">
        <v>145.47</v>
      </c>
      <c r="Q50" s="50"/>
      <c r="R50" s="53">
        <f>IF(P50="","",T50*M50*LOOKUP(RIGHT($D$2,3),定数!$A$6:$A$13,定数!$B$6:$B$13))</f>
        <v>6971.5503650959336</v>
      </c>
      <c r="S50" s="53"/>
      <c r="T50" s="54">
        <f t="shared" si="4"/>
        <v>122.99999999999898</v>
      </c>
      <c r="U50" s="54"/>
      <c r="V50">
        <f t="shared" si="1"/>
        <v>3</v>
      </c>
      <c r="W50">
        <f t="shared" si="2"/>
        <v>0</v>
      </c>
      <c r="X50" s="38">
        <f t="shared" si="5"/>
        <v>220445.22782728123</v>
      </c>
      <c r="Y50" s="39">
        <f t="shared" si="6"/>
        <v>0.13438718938981797</v>
      </c>
    </row>
    <row r="51" spans="2:25">
      <c r="B51" s="45">
        <v>43</v>
      </c>
      <c r="C51" s="49">
        <f t="shared" si="0"/>
        <v>197791.76361027075</v>
      </c>
      <c r="D51" s="49"/>
      <c r="E51" s="45"/>
      <c r="F51" s="8">
        <v>43807</v>
      </c>
      <c r="G51" s="47" t="s">
        <v>3</v>
      </c>
      <c r="H51" s="50">
        <v>143.32</v>
      </c>
      <c r="I51" s="50"/>
      <c r="J51" s="45">
        <v>69</v>
      </c>
      <c r="K51" s="51">
        <f t="shared" si="3"/>
        <v>5933.7529083081226</v>
      </c>
      <c r="L51" s="52"/>
      <c r="M51" s="6">
        <f>IF(J51="","",(K51/J51)/LOOKUP(RIGHT($D$2,3),定数!$A$6:$A$13,定数!$B$6:$B$13))</f>
        <v>0.85996418960987286</v>
      </c>
      <c r="N51" s="45"/>
      <c r="O51" s="8">
        <v>43807</v>
      </c>
      <c r="P51" s="50">
        <v>144.01</v>
      </c>
      <c r="Q51" s="50"/>
      <c r="R51" s="53">
        <f>IF(P51="","",T51*M51*LOOKUP(RIGHT($D$2,3),定数!$A$6:$A$13,定数!$B$6:$B$13))</f>
        <v>-5933.7529083081026</v>
      </c>
      <c r="S51" s="53"/>
      <c r="T51" s="54">
        <f t="shared" si="4"/>
        <v>-68.999999999999773</v>
      </c>
      <c r="U51" s="54"/>
      <c r="V51">
        <f t="shared" si="1"/>
        <v>0</v>
      </c>
      <c r="W51">
        <f t="shared" si="2"/>
        <v>1</v>
      </c>
      <c r="X51" s="38">
        <f t="shared" si="5"/>
        <v>220445.22782728123</v>
      </c>
      <c r="Y51" s="39">
        <f t="shared" si="6"/>
        <v>0.10276232531901064</v>
      </c>
    </row>
    <row r="52" spans="2:25">
      <c r="B52" s="45">
        <v>44</v>
      </c>
      <c r="C52" s="49">
        <f t="shared" si="0"/>
        <v>191858.01070196263</v>
      </c>
      <c r="D52" s="49"/>
      <c r="E52" s="45"/>
      <c r="F52" s="8">
        <v>43819</v>
      </c>
      <c r="G52" s="47" t="s">
        <v>3</v>
      </c>
      <c r="H52" s="50">
        <v>145.41</v>
      </c>
      <c r="I52" s="50"/>
      <c r="J52" s="45">
        <v>82</v>
      </c>
      <c r="K52" s="51">
        <f t="shared" si="3"/>
        <v>5755.7403210588791</v>
      </c>
      <c r="L52" s="52"/>
      <c r="M52" s="6">
        <f>IF(J52="","",(K52/J52)/LOOKUP(RIGHT($D$2,3),定数!$A$6:$A$13,定数!$B$6:$B$13))</f>
        <v>0.7019195513486437</v>
      </c>
      <c r="N52" s="45"/>
      <c r="O52" s="8">
        <v>43821</v>
      </c>
      <c r="P52" s="50">
        <v>144.4</v>
      </c>
      <c r="Q52" s="50"/>
      <c r="R52" s="53">
        <f>IF(P52="","",T52*M52*LOOKUP(RIGHT($D$2,3),定数!$A$6:$A$13,定数!$B$6:$B$13))</f>
        <v>7089.3874686212366</v>
      </c>
      <c r="S52" s="53"/>
      <c r="T52" s="54">
        <f t="shared" si="4"/>
        <v>100.99999999999909</v>
      </c>
      <c r="U52" s="54"/>
      <c r="V52">
        <f t="shared" si="1"/>
        <v>1</v>
      </c>
      <c r="W52">
        <f t="shared" si="2"/>
        <v>0</v>
      </c>
      <c r="X52" s="38">
        <f t="shared" si="5"/>
        <v>220445.22782728123</v>
      </c>
      <c r="Y52" s="39">
        <f t="shared" si="6"/>
        <v>0.12967945555944027</v>
      </c>
    </row>
    <row r="53" spans="2:25">
      <c r="B53" s="45">
        <v>45</v>
      </c>
      <c r="C53" s="49">
        <f t="shared" si="0"/>
        <v>198947.39817058388</v>
      </c>
      <c r="D53" s="49"/>
      <c r="E53" s="45"/>
      <c r="F53" s="8"/>
      <c r="G53" s="45"/>
      <c r="H53" s="50"/>
      <c r="I53" s="50"/>
      <c r="J53" s="45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45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1"/>
        <v/>
      </c>
      <c r="W53" t="str">
        <f t="shared" si="2"/>
        <v/>
      </c>
      <c r="X53" s="38">
        <f t="shared" si="5"/>
        <v>220445.22782728123</v>
      </c>
      <c r="Y53" s="39">
        <f t="shared" si="6"/>
        <v>9.7520050075844189E-2</v>
      </c>
    </row>
    <row r="54" spans="2:25">
      <c r="B54" s="45">
        <v>46</v>
      </c>
      <c r="C54" s="49" t="str">
        <f t="shared" si="0"/>
        <v/>
      </c>
      <c r="D54" s="49"/>
      <c r="E54" s="45"/>
      <c r="F54" s="8"/>
      <c r="G54" s="45"/>
      <c r="H54" s="50"/>
      <c r="I54" s="50"/>
      <c r="J54" s="45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45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1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>
      <c r="B55" s="45">
        <v>47</v>
      </c>
      <c r="C55" s="49" t="str">
        <f t="shared" si="0"/>
        <v/>
      </c>
      <c r="D55" s="49"/>
      <c r="E55" s="45"/>
      <c r="F55" s="8"/>
      <c r="G55" s="45"/>
      <c r="H55" s="50"/>
      <c r="I55" s="50"/>
      <c r="J55" s="45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45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1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>
      <c r="B56" s="45">
        <v>48</v>
      </c>
      <c r="C56" s="49" t="str">
        <f t="shared" si="0"/>
        <v/>
      </c>
      <c r="D56" s="49"/>
      <c r="E56" s="45"/>
      <c r="F56" s="8"/>
      <c r="G56" s="45"/>
      <c r="H56" s="50"/>
      <c r="I56" s="50"/>
      <c r="J56" s="45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45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1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>
      <c r="B57" s="45">
        <v>49</v>
      </c>
      <c r="C57" s="49" t="str">
        <f t="shared" si="0"/>
        <v/>
      </c>
      <c r="D57" s="49"/>
      <c r="E57" s="45"/>
      <c r="F57" s="8"/>
      <c r="G57" s="45"/>
      <c r="H57" s="50"/>
      <c r="I57" s="50"/>
      <c r="J57" s="45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45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1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>
      <c r="B58" s="45">
        <v>50</v>
      </c>
      <c r="C58" s="49" t="str">
        <f t="shared" si="0"/>
        <v/>
      </c>
      <c r="D58" s="49"/>
      <c r="E58" s="45"/>
      <c r="F58" s="8"/>
      <c r="G58" s="45"/>
      <c r="H58" s="50"/>
      <c r="I58" s="50"/>
      <c r="J58" s="45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45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1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>
      <c r="B59" s="45">
        <v>51</v>
      </c>
      <c r="C59" s="49" t="str">
        <f t="shared" si="0"/>
        <v/>
      </c>
      <c r="D59" s="49"/>
      <c r="E59" s="45"/>
      <c r="F59" s="8"/>
      <c r="G59" s="45"/>
      <c r="H59" s="50"/>
      <c r="I59" s="50"/>
      <c r="J59" s="45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45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1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>
      <c r="B60" s="45">
        <v>52</v>
      </c>
      <c r="C60" s="49" t="str">
        <f t="shared" si="0"/>
        <v/>
      </c>
      <c r="D60" s="49"/>
      <c r="E60" s="45"/>
      <c r="F60" s="8"/>
      <c r="G60" s="45"/>
      <c r="H60" s="50"/>
      <c r="I60" s="50"/>
      <c r="J60" s="45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45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1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>
      <c r="B61" s="45">
        <v>53</v>
      </c>
      <c r="C61" s="49" t="str">
        <f t="shared" si="0"/>
        <v/>
      </c>
      <c r="D61" s="49"/>
      <c r="E61" s="45"/>
      <c r="F61" s="8"/>
      <c r="G61" s="45"/>
      <c r="H61" s="50"/>
      <c r="I61" s="50"/>
      <c r="J61" s="45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45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1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>
      <c r="B62" s="45">
        <v>54</v>
      </c>
      <c r="C62" s="49" t="str">
        <f t="shared" si="0"/>
        <v/>
      </c>
      <c r="D62" s="49"/>
      <c r="E62" s="45"/>
      <c r="F62" s="8"/>
      <c r="G62" s="45"/>
      <c r="H62" s="50"/>
      <c r="I62" s="50"/>
      <c r="J62" s="45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45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1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>
      <c r="B63" s="45">
        <v>55</v>
      </c>
      <c r="C63" s="49" t="str">
        <f t="shared" si="0"/>
        <v/>
      </c>
      <c r="D63" s="49"/>
      <c r="E63" s="45"/>
      <c r="F63" s="8"/>
      <c r="G63" s="45"/>
      <c r="H63" s="50"/>
      <c r="I63" s="50"/>
      <c r="J63" s="45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45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1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>
      <c r="B64" s="45">
        <v>56</v>
      </c>
      <c r="C64" s="49" t="str">
        <f t="shared" si="0"/>
        <v/>
      </c>
      <c r="D64" s="49"/>
      <c r="E64" s="45"/>
      <c r="F64" s="8"/>
      <c r="G64" s="45"/>
      <c r="H64" s="50"/>
      <c r="I64" s="50"/>
      <c r="J64" s="45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45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1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>
      <c r="B65" s="45">
        <v>57</v>
      </c>
      <c r="C65" s="49" t="str">
        <f t="shared" si="0"/>
        <v/>
      </c>
      <c r="D65" s="49"/>
      <c r="E65" s="45"/>
      <c r="F65" s="8"/>
      <c r="G65" s="45"/>
      <c r="H65" s="50"/>
      <c r="I65" s="50"/>
      <c r="J65" s="45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45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1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>
      <c r="B66" s="45">
        <v>58</v>
      </c>
      <c r="C66" s="49" t="str">
        <f t="shared" si="0"/>
        <v/>
      </c>
      <c r="D66" s="49"/>
      <c r="E66" s="45"/>
      <c r="F66" s="8"/>
      <c r="G66" s="45"/>
      <c r="H66" s="50"/>
      <c r="I66" s="50"/>
      <c r="J66" s="45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5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1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>
      <c r="B67" s="45">
        <v>59</v>
      </c>
      <c r="C67" s="49" t="str">
        <f t="shared" si="0"/>
        <v/>
      </c>
      <c r="D67" s="49"/>
      <c r="E67" s="45"/>
      <c r="F67" s="8"/>
      <c r="G67" s="45"/>
      <c r="H67" s="50"/>
      <c r="I67" s="50"/>
      <c r="J67" s="45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5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1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>
      <c r="B68" s="45">
        <v>60</v>
      </c>
      <c r="C68" s="49" t="str">
        <f t="shared" si="0"/>
        <v/>
      </c>
      <c r="D68" s="49"/>
      <c r="E68" s="45"/>
      <c r="F68" s="8"/>
      <c r="G68" s="45"/>
      <c r="H68" s="50"/>
      <c r="I68" s="50"/>
      <c r="J68" s="45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5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1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>
      <c r="B69" s="45">
        <v>61</v>
      </c>
      <c r="C69" s="49" t="str">
        <f t="shared" si="0"/>
        <v/>
      </c>
      <c r="D69" s="49"/>
      <c r="E69" s="45"/>
      <c r="F69" s="8"/>
      <c r="G69" s="45"/>
      <c r="H69" s="50"/>
      <c r="I69" s="50"/>
      <c r="J69" s="45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5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1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>
      <c r="B70" s="45">
        <v>62</v>
      </c>
      <c r="C70" s="49" t="str">
        <f t="shared" si="0"/>
        <v/>
      </c>
      <c r="D70" s="49"/>
      <c r="E70" s="45"/>
      <c r="F70" s="8"/>
      <c r="G70" s="45"/>
      <c r="H70" s="50"/>
      <c r="I70" s="50"/>
      <c r="J70" s="45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5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1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>
      <c r="B71" s="45">
        <v>63</v>
      </c>
      <c r="C71" s="49" t="str">
        <f t="shared" si="0"/>
        <v/>
      </c>
      <c r="D71" s="49"/>
      <c r="E71" s="45"/>
      <c r="F71" s="8"/>
      <c r="G71" s="45"/>
      <c r="H71" s="50"/>
      <c r="I71" s="50"/>
      <c r="J71" s="45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5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1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>
      <c r="B72" s="45">
        <v>64</v>
      </c>
      <c r="C72" s="49" t="str">
        <f t="shared" si="0"/>
        <v/>
      </c>
      <c r="D72" s="49"/>
      <c r="E72" s="45"/>
      <c r="F72" s="8"/>
      <c r="G72" s="45"/>
      <c r="H72" s="50"/>
      <c r="I72" s="50"/>
      <c r="J72" s="45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5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1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>
      <c r="B73" s="45">
        <v>65</v>
      </c>
      <c r="C73" s="49" t="str">
        <f t="shared" si="0"/>
        <v/>
      </c>
      <c r="D73" s="49"/>
      <c r="E73" s="45"/>
      <c r="F73" s="8"/>
      <c r="G73" s="45"/>
      <c r="H73" s="50"/>
      <c r="I73" s="50"/>
      <c r="J73" s="45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5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1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>
      <c r="B74" s="45">
        <v>66</v>
      </c>
      <c r="C74" s="49" t="str">
        <f t="shared" ref="C74:C108" si="7">IF(R73="","",C73+R73)</f>
        <v/>
      </c>
      <c r="D74" s="49"/>
      <c r="E74" s="45"/>
      <c r="F74" s="8"/>
      <c r="G74" s="45"/>
      <c r="H74" s="50"/>
      <c r="I74" s="50"/>
      <c r="J74" s="45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5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ref="V74:V108" si="8">IF(T74&lt;&gt;"",IF(T74&gt;0,1+V73,0),"")</f>
        <v/>
      </c>
      <c r="W74" t="str">
        <f t="shared" ref="W74" si="9">IF(T74&lt;&gt;"",IF(T74&lt;0,1+W73,0),"")</f>
        <v/>
      </c>
      <c r="X74" s="38" t="str">
        <f t="shared" si="5"/>
        <v/>
      </c>
      <c r="Y74" s="39" t="str">
        <f t="shared" si="6"/>
        <v/>
      </c>
    </row>
    <row r="75" spans="2:25">
      <c r="B75" s="45">
        <v>67</v>
      </c>
      <c r="C75" s="49" t="str">
        <f t="shared" si="7"/>
        <v/>
      </c>
      <c r="D75" s="49"/>
      <c r="E75" s="45"/>
      <c r="F75" s="8"/>
      <c r="G75" s="45"/>
      <c r="H75" s="50"/>
      <c r="I75" s="50"/>
      <c r="J75" s="45"/>
      <c r="K75" s="51" t="str">
        <f t="shared" ref="K75:K108" si="10">IF(J75="","",C75*0.03)</f>
        <v/>
      </c>
      <c r="L75" s="52"/>
      <c r="M75" s="6" t="str">
        <f>IF(J75="","",(K75/J75)/LOOKUP(RIGHT($D$2,3),定数!$A$6:$A$13,定数!$B$6:$B$13))</f>
        <v/>
      </c>
      <c r="N75" s="45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si="8"/>
        <v/>
      </c>
      <c r="W75" t="str">
        <f t="shared" ref="W75:W90" si="11">IF(T75&lt;&gt;"",IF(T75&lt;0,1+W74,0),"")</f>
        <v/>
      </c>
      <c r="X75" s="38" t="str">
        <f t="shared" si="5"/>
        <v/>
      </c>
      <c r="Y75" s="39" t="str">
        <f t="shared" si="6"/>
        <v/>
      </c>
    </row>
    <row r="76" spans="2:25">
      <c r="B76" s="45">
        <v>68</v>
      </c>
      <c r="C76" s="49" t="str">
        <f t="shared" si="7"/>
        <v/>
      </c>
      <c r="D76" s="49"/>
      <c r="E76" s="45"/>
      <c r="F76" s="8"/>
      <c r="G76" s="45"/>
      <c r="H76" s="50"/>
      <c r="I76" s="50"/>
      <c r="J76" s="45"/>
      <c r="K76" s="51" t="str">
        <f t="shared" si="10"/>
        <v/>
      </c>
      <c r="L76" s="52"/>
      <c r="M76" s="6" t="str">
        <f>IF(J76="","",(K76/J76)/LOOKUP(RIGHT($D$2,3),定数!$A$6:$A$13,定数!$B$6:$B$13))</f>
        <v/>
      </c>
      <c r="N76" s="45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2">IF(P76="","",IF(G76="買",(P76-H76),(H76-P76))*IF(RIGHT($D$2,3)="JPY",100,10000))</f>
        <v/>
      </c>
      <c r="U76" s="54"/>
      <c r="V76" t="str">
        <f t="shared" si="8"/>
        <v/>
      </c>
      <c r="W76" t="str">
        <f t="shared" si="11"/>
        <v/>
      </c>
      <c r="X76" s="38" t="str">
        <f t="shared" ref="X76:X108" si="13">IF(C76&lt;&gt;"",MAX(X75,C76),"")</f>
        <v/>
      </c>
      <c r="Y76" s="39" t="str">
        <f t="shared" ref="Y76:Y108" si="14">IF(X76&lt;&gt;"",1-(C76/X76),"")</f>
        <v/>
      </c>
    </row>
    <row r="77" spans="2:25">
      <c r="B77" s="45">
        <v>69</v>
      </c>
      <c r="C77" s="49" t="str">
        <f t="shared" si="7"/>
        <v/>
      </c>
      <c r="D77" s="49"/>
      <c r="E77" s="45"/>
      <c r="F77" s="8"/>
      <c r="G77" s="45"/>
      <c r="H77" s="50"/>
      <c r="I77" s="50"/>
      <c r="J77" s="45"/>
      <c r="K77" s="51" t="str">
        <f t="shared" si="10"/>
        <v/>
      </c>
      <c r="L77" s="52"/>
      <c r="M77" s="6" t="str">
        <f>IF(J77="","",(K77/J77)/LOOKUP(RIGHT($D$2,3),定数!$A$6:$A$13,定数!$B$6:$B$13))</f>
        <v/>
      </c>
      <c r="N77" s="45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2"/>
        <v/>
      </c>
      <c r="U77" s="54"/>
      <c r="V77" t="str">
        <f t="shared" si="8"/>
        <v/>
      </c>
      <c r="W77" t="str">
        <f t="shared" si="11"/>
        <v/>
      </c>
      <c r="X77" s="38" t="str">
        <f t="shared" si="13"/>
        <v/>
      </c>
      <c r="Y77" s="39" t="str">
        <f t="shared" si="14"/>
        <v/>
      </c>
    </row>
    <row r="78" spans="2:25">
      <c r="B78" s="45">
        <v>70</v>
      </c>
      <c r="C78" s="49" t="str">
        <f t="shared" si="7"/>
        <v/>
      </c>
      <c r="D78" s="49"/>
      <c r="E78" s="45"/>
      <c r="F78" s="8"/>
      <c r="G78" s="45"/>
      <c r="H78" s="50"/>
      <c r="I78" s="50"/>
      <c r="J78" s="45"/>
      <c r="K78" s="51" t="str">
        <f t="shared" si="10"/>
        <v/>
      </c>
      <c r="L78" s="52"/>
      <c r="M78" s="6" t="str">
        <f>IF(J78="","",(K78/J78)/LOOKUP(RIGHT($D$2,3),定数!$A$6:$A$13,定数!$B$6:$B$13))</f>
        <v/>
      </c>
      <c r="N78" s="45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2"/>
        <v/>
      </c>
      <c r="U78" s="54"/>
      <c r="V78" t="str">
        <f t="shared" si="8"/>
        <v/>
      </c>
      <c r="W78" t="str">
        <f t="shared" si="11"/>
        <v/>
      </c>
      <c r="X78" s="38" t="str">
        <f t="shared" si="13"/>
        <v/>
      </c>
      <c r="Y78" s="39" t="str">
        <f t="shared" si="14"/>
        <v/>
      </c>
    </row>
    <row r="79" spans="2:25">
      <c r="B79" s="45">
        <v>71</v>
      </c>
      <c r="C79" s="49" t="str">
        <f t="shared" si="7"/>
        <v/>
      </c>
      <c r="D79" s="49"/>
      <c r="E79" s="45"/>
      <c r="F79" s="8"/>
      <c r="G79" s="45"/>
      <c r="H79" s="50"/>
      <c r="I79" s="50"/>
      <c r="J79" s="45"/>
      <c r="K79" s="51" t="str">
        <f t="shared" si="10"/>
        <v/>
      </c>
      <c r="L79" s="52"/>
      <c r="M79" s="6" t="str">
        <f>IF(J79="","",(K79/J79)/LOOKUP(RIGHT($D$2,3),定数!$A$6:$A$13,定数!$B$6:$B$13))</f>
        <v/>
      </c>
      <c r="N79" s="45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2"/>
        <v/>
      </c>
      <c r="U79" s="54"/>
      <c r="V79" t="str">
        <f t="shared" si="8"/>
        <v/>
      </c>
      <c r="W79" t="str">
        <f t="shared" si="11"/>
        <v/>
      </c>
      <c r="X79" s="38" t="str">
        <f t="shared" si="13"/>
        <v/>
      </c>
      <c r="Y79" s="39" t="str">
        <f t="shared" si="14"/>
        <v/>
      </c>
    </row>
    <row r="80" spans="2:25">
      <c r="B80" s="45">
        <v>72</v>
      </c>
      <c r="C80" s="49" t="str">
        <f t="shared" si="7"/>
        <v/>
      </c>
      <c r="D80" s="49"/>
      <c r="E80" s="45"/>
      <c r="F80" s="8"/>
      <c r="G80" s="45"/>
      <c r="H80" s="50"/>
      <c r="I80" s="50"/>
      <c r="J80" s="45"/>
      <c r="K80" s="51" t="str">
        <f t="shared" si="10"/>
        <v/>
      </c>
      <c r="L80" s="52"/>
      <c r="M80" s="6" t="str">
        <f>IF(J80="","",(K80/J80)/LOOKUP(RIGHT($D$2,3),定数!$A$6:$A$13,定数!$B$6:$B$13))</f>
        <v/>
      </c>
      <c r="N80" s="45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2"/>
        <v/>
      </c>
      <c r="U80" s="54"/>
      <c r="V80" t="str">
        <f t="shared" si="8"/>
        <v/>
      </c>
      <c r="W80" t="str">
        <f t="shared" si="11"/>
        <v/>
      </c>
      <c r="X80" s="38" t="str">
        <f t="shared" si="13"/>
        <v/>
      </c>
      <c r="Y80" s="39" t="str">
        <f t="shared" si="14"/>
        <v/>
      </c>
    </row>
    <row r="81" spans="2:25">
      <c r="B81" s="45">
        <v>73</v>
      </c>
      <c r="C81" s="49" t="str">
        <f t="shared" si="7"/>
        <v/>
      </c>
      <c r="D81" s="49"/>
      <c r="E81" s="45"/>
      <c r="F81" s="8"/>
      <c r="G81" s="45"/>
      <c r="H81" s="50"/>
      <c r="I81" s="50"/>
      <c r="J81" s="45"/>
      <c r="K81" s="51" t="str">
        <f t="shared" si="10"/>
        <v/>
      </c>
      <c r="L81" s="52"/>
      <c r="M81" s="6" t="str">
        <f>IF(J81="","",(K81/J81)/LOOKUP(RIGHT($D$2,3),定数!$A$6:$A$13,定数!$B$6:$B$13))</f>
        <v/>
      </c>
      <c r="N81" s="45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2"/>
        <v/>
      </c>
      <c r="U81" s="54"/>
      <c r="V81" t="str">
        <f t="shared" si="8"/>
        <v/>
      </c>
      <c r="W81" t="str">
        <f t="shared" si="11"/>
        <v/>
      </c>
      <c r="X81" s="38" t="str">
        <f t="shared" si="13"/>
        <v/>
      </c>
      <c r="Y81" s="39" t="str">
        <f t="shared" si="14"/>
        <v/>
      </c>
    </row>
    <row r="82" spans="2:25">
      <c r="B82" s="45">
        <v>74</v>
      </c>
      <c r="C82" s="49" t="str">
        <f t="shared" si="7"/>
        <v/>
      </c>
      <c r="D82" s="49"/>
      <c r="E82" s="45"/>
      <c r="F82" s="8"/>
      <c r="G82" s="45"/>
      <c r="H82" s="50"/>
      <c r="I82" s="50"/>
      <c r="J82" s="45"/>
      <c r="K82" s="51" t="str">
        <f t="shared" si="10"/>
        <v/>
      </c>
      <c r="L82" s="52"/>
      <c r="M82" s="6" t="str">
        <f>IF(J82="","",(K82/J82)/LOOKUP(RIGHT($D$2,3),定数!$A$6:$A$13,定数!$B$6:$B$13))</f>
        <v/>
      </c>
      <c r="N82" s="45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2"/>
        <v/>
      </c>
      <c r="U82" s="54"/>
      <c r="V82" t="str">
        <f t="shared" si="8"/>
        <v/>
      </c>
      <c r="W82" t="str">
        <f t="shared" si="11"/>
        <v/>
      </c>
      <c r="X82" s="38" t="str">
        <f t="shared" si="13"/>
        <v/>
      </c>
      <c r="Y82" s="39" t="str">
        <f t="shared" si="14"/>
        <v/>
      </c>
    </row>
    <row r="83" spans="2:25">
      <c r="B83" s="45">
        <v>75</v>
      </c>
      <c r="C83" s="49" t="str">
        <f t="shared" si="7"/>
        <v/>
      </c>
      <c r="D83" s="49"/>
      <c r="E83" s="45"/>
      <c r="F83" s="8"/>
      <c r="G83" s="45"/>
      <c r="H83" s="50"/>
      <c r="I83" s="50"/>
      <c r="J83" s="45"/>
      <c r="K83" s="51" t="str">
        <f t="shared" si="10"/>
        <v/>
      </c>
      <c r="L83" s="52"/>
      <c r="M83" s="6" t="str">
        <f>IF(J83="","",(K83/J83)/LOOKUP(RIGHT($D$2,3),定数!$A$6:$A$13,定数!$B$6:$B$13))</f>
        <v/>
      </c>
      <c r="N83" s="45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2"/>
        <v/>
      </c>
      <c r="U83" s="54"/>
      <c r="V83" t="str">
        <f t="shared" si="8"/>
        <v/>
      </c>
      <c r="W83" t="str">
        <f t="shared" si="11"/>
        <v/>
      </c>
      <c r="X83" s="38" t="str">
        <f t="shared" si="13"/>
        <v/>
      </c>
      <c r="Y83" s="39" t="str">
        <f t="shared" si="14"/>
        <v/>
      </c>
    </row>
    <row r="84" spans="2:25">
      <c r="B84" s="45">
        <v>76</v>
      </c>
      <c r="C84" s="49" t="str">
        <f t="shared" si="7"/>
        <v/>
      </c>
      <c r="D84" s="49"/>
      <c r="E84" s="45"/>
      <c r="F84" s="8"/>
      <c r="G84" s="45"/>
      <c r="H84" s="50"/>
      <c r="I84" s="50"/>
      <c r="J84" s="45"/>
      <c r="K84" s="51" t="str">
        <f t="shared" si="10"/>
        <v/>
      </c>
      <c r="L84" s="52"/>
      <c r="M84" s="6" t="str">
        <f>IF(J84="","",(K84/J84)/LOOKUP(RIGHT($D$2,3),定数!$A$6:$A$13,定数!$B$6:$B$13))</f>
        <v/>
      </c>
      <c r="N84" s="45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2"/>
        <v/>
      </c>
      <c r="U84" s="54"/>
      <c r="V84" t="str">
        <f t="shared" si="8"/>
        <v/>
      </c>
      <c r="W84" t="str">
        <f t="shared" si="11"/>
        <v/>
      </c>
      <c r="X84" s="38" t="str">
        <f t="shared" si="13"/>
        <v/>
      </c>
      <c r="Y84" s="39" t="str">
        <f t="shared" si="14"/>
        <v/>
      </c>
    </row>
    <row r="85" spans="2:25">
      <c r="B85" s="45">
        <v>77</v>
      </c>
      <c r="C85" s="49" t="str">
        <f t="shared" si="7"/>
        <v/>
      </c>
      <c r="D85" s="49"/>
      <c r="E85" s="45"/>
      <c r="F85" s="8"/>
      <c r="G85" s="45"/>
      <c r="H85" s="50"/>
      <c r="I85" s="50"/>
      <c r="J85" s="45"/>
      <c r="K85" s="51" t="str">
        <f t="shared" si="10"/>
        <v/>
      </c>
      <c r="L85" s="52"/>
      <c r="M85" s="6" t="str">
        <f>IF(J85="","",(K85/J85)/LOOKUP(RIGHT($D$2,3),定数!$A$6:$A$13,定数!$B$6:$B$13))</f>
        <v/>
      </c>
      <c r="N85" s="45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2"/>
        <v/>
      </c>
      <c r="U85" s="54"/>
      <c r="V85" t="str">
        <f t="shared" si="8"/>
        <v/>
      </c>
      <c r="W85" t="str">
        <f t="shared" si="11"/>
        <v/>
      </c>
      <c r="X85" s="38" t="str">
        <f t="shared" si="13"/>
        <v/>
      </c>
      <c r="Y85" s="39" t="str">
        <f t="shared" si="14"/>
        <v/>
      </c>
    </row>
    <row r="86" spans="2:25">
      <c r="B86" s="45">
        <v>78</v>
      </c>
      <c r="C86" s="49" t="str">
        <f t="shared" si="7"/>
        <v/>
      </c>
      <c r="D86" s="49"/>
      <c r="E86" s="45"/>
      <c r="F86" s="8"/>
      <c r="G86" s="45"/>
      <c r="H86" s="50"/>
      <c r="I86" s="50"/>
      <c r="J86" s="45"/>
      <c r="K86" s="51" t="str">
        <f t="shared" si="10"/>
        <v/>
      </c>
      <c r="L86" s="52"/>
      <c r="M86" s="6" t="str">
        <f>IF(J86="","",(K86/J86)/LOOKUP(RIGHT($D$2,3),定数!$A$6:$A$13,定数!$B$6:$B$13))</f>
        <v/>
      </c>
      <c r="N86" s="45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2"/>
        <v/>
      </c>
      <c r="U86" s="54"/>
      <c r="V86" t="str">
        <f t="shared" si="8"/>
        <v/>
      </c>
      <c r="W86" t="str">
        <f t="shared" si="11"/>
        <v/>
      </c>
      <c r="X86" s="38" t="str">
        <f t="shared" si="13"/>
        <v/>
      </c>
      <c r="Y86" s="39" t="str">
        <f t="shared" si="14"/>
        <v/>
      </c>
    </row>
    <row r="87" spans="2:25">
      <c r="B87" s="45">
        <v>79</v>
      </c>
      <c r="C87" s="49" t="str">
        <f t="shared" si="7"/>
        <v/>
      </c>
      <c r="D87" s="49"/>
      <c r="E87" s="45"/>
      <c r="F87" s="8"/>
      <c r="G87" s="45"/>
      <c r="H87" s="50"/>
      <c r="I87" s="50"/>
      <c r="J87" s="45"/>
      <c r="K87" s="51" t="str">
        <f t="shared" si="10"/>
        <v/>
      </c>
      <c r="L87" s="52"/>
      <c r="M87" s="6" t="str">
        <f>IF(J87="","",(K87/J87)/LOOKUP(RIGHT($D$2,3),定数!$A$6:$A$13,定数!$B$6:$B$13))</f>
        <v/>
      </c>
      <c r="N87" s="45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2"/>
        <v/>
      </c>
      <c r="U87" s="54"/>
      <c r="V87" t="str">
        <f t="shared" si="8"/>
        <v/>
      </c>
      <c r="W87" t="str">
        <f t="shared" si="11"/>
        <v/>
      </c>
      <c r="X87" s="38" t="str">
        <f t="shared" si="13"/>
        <v/>
      </c>
      <c r="Y87" s="39" t="str">
        <f t="shared" si="14"/>
        <v/>
      </c>
    </row>
    <row r="88" spans="2:25">
      <c r="B88" s="45">
        <v>80</v>
      </c>
      <c r="C88" s="49" t="str">
        <f t="shared" si="7"/>
        <v/>
      </c>
      <c r="D88" s="49"/>
      <c r="E88" s="45"/>
      <c r="F88" s="8"/>
      <c r="G88" s="45"/>
      <c r="H88" s="50"/>
      <c r="I88" s="50"/>
      <c r="J88" s="45"/>
      <c r="K88" s="51" t="str">
        <f t="shared" si="10"/>
        <v/>
      </c>
      <c r="L88" s="52"/>
      <c r="M88" s="6" t="str">
        <f>IF(J88="","",(K88/J88)/LOOKUP(RIGHT($D$2,3),定数!$A$6:$A$13,定数!$B$6:$B$13))</f>
        <v/>
      </c>
      <c r="N88" s="45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2"/>
        <v/>
      </c>
      <c r="U88" s="54"/>
      <c r="V88" t="str">
        <f t="shared" si="8"/>
        <v/>
      </c>
      <c r="W88" t="str">
        <f t="shared" si="11"/>
        <v/>
      </c>
      <c r="X88" s="38" t="str">
        <f t="shared" si="13"/>
        <v/>
      </c>
      <c r="Y88" s="39" t="str">
        <f t="shared" si="14"/>
        <v/>
      </c>
    </row>
    <row r="89" spans="2:25">
      <c r="B89" s="45">
        <v>81</v>
      </c>
      <c r="C89" s="49" t="str">
        <f t="shared" si="7"/>
        <v/>
      </c>
      <c r="D89" s="49"/>
      <c r="E89" s="45"/>
      <c r="F89" s="8"/>
      <c r="G89" s="45"/>
      <c r="H89" s="50"/>
      <c r="I89" s="50"/>
      <c r="J89" s="45"/>
      <c r="K89" s="51" t="str">
        <f t="shared" si="10"/>
        <v/>
      </c>
      <c r="L89" s="52"/>
      <c r="M89" s="6" t="str">
        <f>IF(J89="","",(K89/J89)/LOOKUP(RIGHT($D$2,3),定数!$A$6:$A$13,定数!$B$6:$B$13))</f>
        <v/>
      </c>
      <c r="N89" s="45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2"/>
        <v/>
      </c>
      <c r="U89" s="54"/>
      <c r="V89" t="str">
        <f t="shared" si="8"/>
        <v/>
      </c>
      <c r="W89" t="str">
        <f t="shared" si="11"/>
        <v/>
      </c>
      <c r="X89" s="38" t="str">
        <f t="shared" si="13"/>
        <v/>
      </c>
      <c r="Y89" s="39" t="str">
        <f t="shared" si="14"/>
        <v/>
      </c>
    </row>
    <row r="90" spans="2:25">
      <c r="B90" s="45">
        <v>82</v>
      </c>
      <c r="C90" s="49" t="str">
        <f t="shared" si="7"/>
        <v/>
      </c>
      <c r="D90" s="49"/>
      <c r="E90" s="45"/>
      <c r="F90" s="8"/>
      <c r="G90" s="45"/>
      <c r="H90" s="50"/>
      <c r="I90" s="50"/>
      <c r="J90" s="45"/>
      <c r="K90" s="51" t="str">
        <f t="shared" si="10"/>
        <v/>
      </c>
      <c r="L90" s="52"/>
      <c r="M90" s="6" t="str">
        <f>IF(J90="","",(K90/J90)/LOOKUP(RIGHT($D$2,3),定数!$A$6:$A$13,定数!$B$6:$B$13))</f>
        <v/>
      </c>
      <c r="N90" s="45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2"/>
        <v/>
      </c>
      <c r="U90" s="54"/>
      <c r="V90" t="str">
        <f t="shared" si="8"/>
        <v/>
      </c>
      <c r="W90" t="str">
        <f t="shared" si="11"/>
        <v/>
      </c>
      <c r="X90" s="38" t="str">
        <f t="shared" si="13"/>
        <v/>
      </c>
      <c r="Y90" s="39" t="str">
        <f t="shared" si="14"/>
        <v/>
      </c>
    </row>
    <row r="91" spans="2:25">
      <c r="B91" s="45">
        <v>83</v>
      </c>
      <c r="C91" s="49" t="str">
        <f t="shared" si="7"/>
        <v/>
      </c>
      <c r="D91" s="49"/>
      <c r="E91" s="45"/>
      <c r="F91" s="8"/>
      <c r="G91" s="45"/>
      <c r="H91" s="50"/>
      <c r="I91" s="50"/>
      <c r="J91" s="45"/>
      <c r="K91" s="51" t="str">
        <f t="shared" si="10"/>
        <v/>
      </c>
      <c r="L91" s="52"/>
      <c r="M91" s="6" t="str">
        <f>IF(J91="","",(K91/J91)/LOOKUP(RIGHT($D$2,3),定数!$A$6:$A$13,定数!$B$6:$B$13))</f>
        <v/>
      </c>
      <c r="N91" s="45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2"/>
        <v/>
      </c>
      <c r="U91" s="54"/>
      <c r="V91" t="str">
        <f t="shared" si="8"/>
        <v/>
      </c>
      <c r="W91" t="str">
        <f t="shared" ref="W91:W106" si="15">IF(T91&lt;&gt;"",IF(T91&lt;0,1+W90,0),"")</f>
        <v/>
      </c>
      <c r="X91" s="38" t="str">
        <f t="shared" si="13"/>
        <v/>
      </c>
      <c r="Y91" s="39" t="str">
        <f t="shared" si="14"/>
        <v/>
      </c>
    </row>
    <row r="92" spans="2:25">
      <c r="B92" s="45">
        <v>84</v>
      </c>
      <c r="C92" s="49" t="str">
        <f t="shared" si="7"/>
        <v/>
      </c>
      <c r="D92" s="49"/>
      <c r="E92" s="45"/>
      <c r="F92" s="8"/>
      <c r="G92" s="45"/>
      <c r="H92" s="50"/>
      <c r="I92" s="50"/>
      <c r="J92" s="45"/>
      <c r="K92" s="51" t="str">
        <f t="shared" si="10"/>
        <v/>
      </c>
      <c r="L92" s="52"/>
      <c r="M92" s="6" t="str">
        <f>IF(J92="","",(K92/J92)/LOOKUP(RIGHT($D$2,3),定数!$A$6:$A$13,定数!$B$6:$B$13))</f>
        <v/>
      </c>
      <c r="N92" s="45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2"/>
        <v/>
      </c>
      <c r="U92" s="54"/>
      <c r="V92" t="str">
        <f t="shared" si="8"/>
        <v/>
      </c>
      <c r="W92" t="str">
        <f t="shared" si="15"/>
        <v/>
      </c>
      <c r="X92" s="38" t="str">
        <f t="shared" si="13"/>
        <v/>
      </c>
      <c r="Y92" s="39" t="str">
        <f t="shared" si="14"/>
        <v/>
      </c>
    </row>
    <row r="93" spans="2:25">
      <c r="B93" s="45">
        <v>85</v>
      </c>
      <c r="C93" s="49" t="str">
        <f t="shared" si="7"/>
        <v/>
      </c>
      <c r="D93" s="49"/>
      <c r="E93" s="45"/>
      <c r="F93" s="8"/>
      <c r="G93" s="45"/>
      <c r="H93" s="50"/>
      <c r="I93" s="50"/>
      <c r="J93" s="45"/>
      <c r="K93" s="51" t="str">
        <f t="shared" si="10"/>
        <v/>
      </c>
      <c r="L93" s="52"/>
      <c r="M93" s="6" t="str">
        <f>IF(J93="","",(K93/J93)/LOOKUP(RIGHT($D$2,3),定数!$A$6:$A$13,定数!$B$6:$B$13))</f>
        <v/>
      </c>
      <c r="N93" s="45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2"/>
        <v/>
      </c>
      <c r="U93" s="54"/>
      <c r="V93" t="str">
        <f t="shared" si="8"/>
        <v/>
      </c>
      <c r="W93" t="str">
        <f t="shared" si="15"/>
        <v/>
      </c>
      <c r="X93" s="38" t="str">
        <f t="shared" si="13"/>
        <v/>
      </c>
      <c r="Y93" s="39" t="str">
        <f t="shared" si="14"/>
        <v/>
      </c>
    </row>
    <row r="94" spans="2:25">
      <c r="B94" s="45">
        <v>86</v>
      </c>
      <c r="C94" s="49" t="str">
        <f t="shared" si="7"/>
        <v/>
      </c>
      <c r="D94" s="49"/>
      <c r="E94" s="45"/>
      <c r="F94" s="8"/>
      <c r="G94" s="45"/>
      <c r="H94" s="50"/>
      <c r="I94" s="50"/>
      <c r="J94" s="45"/>
      <c r="K94" s="51" t="str">
        <f t="shared" si="10"/>
        <v/>
      </c>
      <c r="L94" s="52"/>
      <c r="M94" s="6" t="str">
        <f>IF(J94="","",(K94/J94)/LOOKUP(RIGHT($D$2,3),定数!$A$6:$A$13,定数!$B$6:$B$13))</f>
        <v/>
      </c>
      <c r="N94" s="45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2"/>
        <v/>
      </c>
      <c r="U94" s="54"/>
      <c r="V94" t="str">
        <f t="shared" si="8"/>
        <v/>
      </c>
      <c r="W94" t="str">
        <f t="shared" si="15"/>
        <v/>
      </c>
      <c r="X94" s="38" t="str">
        <f t="shared" si="13"/>
        <v/>
      </c>
      <c r="Y94" s="39" t="str">
        <f t="shared" si="14"/>
        <v/>
      </c>
    </row>
    <row r="95" spans="2:25">
      <c r="B95" s="45">
        <v>87</v>
      </c>
      <c r="C95" s="49" t="str">
        <f t="shared" si="7"/>
        <v/>
      </c>
      <c r="D95" s="49"/>
      <c r="E95" s="45"/>
      <c r="F95" s="8"/>
      <c r="G95" s="45"/>
      <c r="H95" s="50"/>
      <c r="I95" s="50"/>
      <c r="J95" s="45"/>
      <c r="K95" s="51" t="str">
        <f t="shared" si="10"/>
        <v/>
      </c>
      <c r="L95" s="52"/>
      <c r="M95" s="6" t="str">
        <f>IF(J95="","",(K95/J95)/LOOKUP(RIGHT($D$2,3),定数!$A$6:$A$13,定数!$B$6:$B$13))</f>
        <v/>
      </c>
      <c r="N95" s="45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2"/>
        <v/>
      </c>
      <c r="U95" s="54"/>
      <c r="V95" t="str">
        <f t="shared" si="8"/>
        <v/>
      </c>
      <c r="W95" t="str">
        <f t="shared" si="15"/>
        <v/>
      </c>
      <c r="X95" s="38" t="str">
        <f t="shared" si="13"/>
        <v/>
      </c>
      <c r="Y95" s="39" t="str">
        <f t="shared" si="14"/>
        <v/>
      </c>
    </row>
    <row r="96" spans="2:25">
      <c r="B96" s="45">
        <v>88</v>
      </c>
      <c r="C96" s="49" t="str">
        <f t="shared" si="7"/>
        <v/>
      </c>
      <c r="D96" s="49"/>
      <c r="E96" s="45"/>
      <c r="F96" s="8"/>
      <c r="G96" s="45"/>
      <c r="H96" s="50"/>
      <c r="I96" s="50"/>
      <c r="J96" s="45"/>
      <c r="K96" s="51" t="str">
        <f t="shared" si="10"/>
        <v/>
      </c>
      <c r="L96" s="52"/>
      <c r="M96" s="6" t="str">
        <f>IF(J96="","",(K96/J96)/LOOKUP(RIGHT($D$2,3),定数!$A$6:$A$13,定数!$B$6:$B$13))</f>
        <v/>
      </c>
      <c r="N96" s="45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2"/>
        <v/>
      </c>
      <c r="U96" s="54"/>
      <c r="V96" t="str">
        <f t="shared" si="8"/>
        <v/>
      </c>
      <c r="W96" t="str">
        <f t="shared" si="15"/>
        <v/>
      </c>
      <c r="X96" s="38" t="str">
        <f t="shared" si="13"/>
        <v/>
      </c>
      <c r="Y96" s="39" t="str">
        <f t="shared" si="14"/>
        <v/>
      </c>
    </row>
    <row r="97" spans="2:25">
      <c r="B97" s="45">
        <v>89</v>
      </c>
      <c r="C97" s="49" t="str">
        <f t="shared" si="7"/>
        <v/>
      </c>
      <c r="D97" s="49"/>
      <c r="E97" s="45"/>
      <c r="F97" s="8"/>
      <c r="G97" s="45"/>
      <c r="H97" s="50"/>
      <c r="I97" s="50"/>
      <c r="J97" s="45"/>
      <c r="K97" s="51" t="str">
        <f t="shared" si="10"/>
        <v/>
      </c>
      <c r="L97" s="52"/>
      <c r="M97" s="6" t="str">
        <f>IF(J97="","",(K97/J97)/LOOKUP(RIGHT($D$2,3),定数!$A$6:$A$13,定数!$B$6:$B$13))</f>
        <v/>
      </c>
      <c r="N97" s="45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2"/>
        <v/>
      </c>
      <c r="U97" s="54"/>
      <c r="V97" t="str">
        <f t="shared" si="8"/>
        <v/>
      </c>
      <c r="W97" t="str">
        <f t="shared" si="15"/>
        <v/>
      </c>
      <c r="X97" s="38" t="str">
        <f t="shared" si="13"/>
        <v/>
      </c>
      <c r="Y97" s="39" t="str">
        <f t="shared" si="14"/>
        <v/>
      </c>
    </row>
    <row r="98" spans="2:25">
      <c r="B98" s="45">
        <v>90</v>
      </c>
      <c r="C98" s="49" t="str">
        <f t="shared" si="7"/>
        <v/>
      </c>
      <c r="D98" s="49"/>
      <c r="E98" s="45"/>
      <c r="F98" s="8"/>
      <c r="G98" s="45"/>
      <c r="H98" s="50"/>
      <c r="I98" s="50"/>
      <c r="J98" s="45"/>
      <c r="K98" s="51" t="str">
        <f t="shared" si="10"/>
        <v/>
      </c>
      <c r="L98" s="52"/>
      <c r="M98" s="6" t="str">
        <f>IF(J98="","",(K98/J98)/LOOKUP(RIGHT($D$2,3),定数!$A$6:$A$13,定数!$B$6:$B$13))</f>
        <v/>
      </c>
      <c r="N98" s="45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2"/>
        <v/>
      </c>
      <c r="U98" s="54"/>
      <c r="V98" t="str">
        <f t="shared" si="8"/>
        <v/>
      </c>
      <c r="W98" t="str">
        <f t="shared" si="15"/>
        <v/>
      </c>
      <c r="X98" s="38" t="str">
        <f t="shared" si="13"/>
        <v/>
      </c>
      <c r="Y98" s="39" t="str">
        <f t="shared" si="14"/>
        <v/>
      </c>
    </row>
    <row r="99" spans="2:25">
      <c r="B99" s="45">
        <v>91</v>
      </c>
      <c r="C99" s="49" t="str">
        <f t="shared" si="7"/>
        <v/>
      </c>
      <c r="D99" s="49"/>
      <c r="E99" s="45"/>
      <c r="F99" s="8"/>
      <c r="G99" s="45"/>
      <c r="H99" s="50"/>
      <c r="I99" s="50"/>
      <c r="J99" s="45"/>
      <c r="K99" s="51" t="str">
        <f t="shared" si="10"/>
        <v/>
      </c>
      <c r="L99" s="52"/>
      <c r="M99" s="6" t="str">
        <f>IF(J99="","",(K99/J99)/LOOKUP(RIGHT($D$2,3),定数!$A$6:$A$13,定数!$B$6:$B$13))</f>
        <v/>
      </c>
      <c r="N99" s="45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2"/>
        <v/>
      </c>
      <c r="U99" s="54"/>
      <c r="V99" t="str">
        <f t="shared" si="8"/>
        <v/>
      </c>
      <c r="W99" t="str">
        <f t="shared" si="15"/>
        <v/>
      </c>
      <c r="X99" s="38" t="str">
        <f t="shared" si="13"/>
        <v/>
      </c>
      <c r="Y99" s="39" t="str">
        <f t="shared" si="14"/>
        <v/>
      </c>
    </row>
    <row r="100" spans="2:25">
      <c r="B100" s="45">
        <v>92</v>
      </c>
      <c r="C100" s="49" t="str">
        <f t="shared" si="7"/>
        <v/>
      </c>
      <c r="D100" s="49"/>
      <c r="E100" s="45"/>
      <c r="F100" s="8"/>
      <c r="G100" s="45"/>
      <c r="H100" s="50"/>
      <c r="I100" s="50"/>
      <c r="J100" s="45"/>
      <c r="K100" s="51" t="str">
        <f t="shared" si="10"/>
        <v/>
      </c>
      <c r="L100" s="52"/>
      <c r="M100" s="6" t="str">
        <f>IF(J100="","",(K100/J100)/LOOKUP(RIGHT($D$2,3),定数!$A$6:$A$13,定数!$B$6:$B$13))</f>
        <v/>
      </c>
      <c r="N100" s="45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2"/>
        <v/>
      </c>
      <c r="U100" s="54"/>
      <c r="V100" t="str">
        <f t="shared" si="8"/>
        <v/>
      </c>
      <c r="W100" t="str">
        <f t="shared" si="15"/>
        <v/>
      </c>
      <c r="X100" s="38" t="str">
        <f t="shared" si="13"/>
        <v/>
      </c>
      <c r="Y100" s="39" t="str">
        <f t="shared" si="14"/>
        <v/>
      </c>
    </row>
    <row r="101" spans="2:25">
      <c r="B101" s="45">
        <v>93</v>
      </c>
      <c r="C101" s="49" t="str">
        <f t="shared" si="7"/>
        <v/>
      </c>
      <c r="D101" s="49"/>
      <c r="E101" s="45"/>
      <c r="F101" s="8"/>
      <c r="G101" s="45"/>
      <c r="H101" s="50"/>
      <c r="I101" s="50"/>
      <c r="J101" s="45"/>
      <c r="K101" s="51" t="str">
        <f t="shared" si="10"/>
        <v/>
      </c>
      <c r="L101" s="52"/>
      <c r="M101" s="6" t="str">
        <f>IF(J101="","",(K101/J101)/LOOKUP(RIGHT($D$2,3),定数!$A$6:$A$13,定数!$B$6:$B$13))</f>
        <v/>
      </c>
      <c r="N101" s="45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2"/>
        <v/>
      </c>
      <c r="U101" s="54"/>
      <c r="V101" t="str">
        <f t="shared" si="8"/>
        <v/>
      </c>
      <c r="W101" t="str">
        <f t="shared" si="15"/>
        <v/>
      </c>
      <c r="X101" s="38" t="str">
        <f t="shared" si="13"/>
        <v/>
      </c>
      <c r="Y101" s="39" t="str">
        <f t="shared" si="14"/>
        <v/>
      </c>
    </row>
    <row r="102" spans="2:25">
      <c r="B102" s="45">
        <v>94</v>
      </c>
      <c r="C102" s="49" t="str">
        <f t="shared" si="7"/>
        <v/>
      </c>
      <c r="D102" s="49"/>
      <c r="E102" s="45"/>
      <c r="F102" s="8"/>
      <c r="G102" s="45"/>
      <c r="H102" s="50"/>
      <c r="I102" s="50"/>
      <c r="J102" s="45"/>
      <c r="K102" s="51" t="str">
        <f t="shared" si="10"/>
        <v/>
      </c>
      <c r="L102" s="52"/>
      <c r="M102" s="6" t="str">
        <f>IF(J102="","",(K102/J102)/LOOKUP(RIGHT($D$2,3),定数!$A$6:$A$13,定数!$B$6:$B$13))</f>
        <v/>
      </c>
      <c r="N102" s="45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2"/>
        <v/>
      </c>
      <c r="U102" s="54"/>
      <c r="V102" t="str">
        <f t="shared" si="8"/>
        <v/>
      </c>
      <c r="W102" t="str">
        <f t="shared" si="15"/>
        <v/>
      </c>
      <c r="X102" s="38" t="str">
        <f t="shared" si="13"/>
        <v/>
      </c>
      <c r="Y102" s="39" t="str">
        <f t="shared" si="14"/>
        <v/>
      </c>
    </row>
    <row r="103" spans="2:25">
      <c r="B103" s="45">
        <v>95</v>
      </c>
      <c r="C103" s="49" t="str">
        <f t="shared" si="7"/>
        <v/>
      </c>
      <c r="D103" s="49"/>
      <c r="E103" s="45"/>
      <c r="F103" s="8"/>
      <c r="G103" s="45"/>
      <c r="H103" s="50"/>
      <c r="I103" s="50"/>
      <c r="J103" s="45"/>
      <c r="K103" s="51" t="str">
        <f t="shared" si="10"/>
        <v/>
      </c>
      <c r="L103" s="52"/>
      <c r="M103" s="6" t="str">
        <f>IF(J103="","",(K103/J103)/LOOKUP(RIGHT($D$2,3),定数!$A$6:$A$13,定数!$B$6:$B$13))</f>
        <v/>
      </c>
      <c r="N103" s="45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2"/>
        <v/>
      </c>
      <c r="U103" s="54"/>
      <c r="V103" t="str">
        <f t="shared" si="8"/>
        <v/>
      </c>
      <c r="W103" t="str">
        <f t="shared" si="15"/>
        <v/>
      </c>
      <c r="X103" s="38" t="str">
        <f t="shared" si="13"/>
        <v/>
      </c>
      <c r="Y103" s="39" t="str">
        <f t="shared" si="14"/>
        <v/>
      </c>
    </row>
    <row r="104" spans="2:25">
      <c r="B104" s="45">
        <v>96</v>
      </c>
      <c r="C104" s="49" t="str">
        <f t="shared" si="7"/>
        <v/>
      </c>
      <c r="D104" s="49"/>
      <c r="E104" s="45"/>
      <c r="F104" s="8"/>
      <c r="G104" s="45"/>
      <c r="H104" s="50"/>
      <c r="I104" s="50"/>
      <c r="J104" s="45"/>
      <c r="K104" s="51" t="str">
        <f t="shared" si="10"/>
        <v/>
      </c>
      <c r="L104" s="52"/>
      <c r="M104" s="6" t="str">
        <f>IF(J104="","",(K104/J104)/LOOKUP(RIGHT($D$2,3),定数!$A$6:$A$13,定数!$B$6:$B$13))</f>
        <v/>
      </c>
      <c r="N104" s="45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2"/>
        <v/>
      </c>
      <c r="U104" s="54"/>
      <c r="V104" t="str">
        <f t="shared" si="8"/>
        <v/>
      </c>
      <c r="W104" t="str">
        <f t="shared" si="15"/>
        <v/>
      </c>
      <c r="X104" s="38" t="str">
        <f t="shared" si="13"/>
        <v/>
      </c>
      <c r="Y104" s="39" t="str">
        <f t="shared" si="14"/>
        <v/>
      </c>
    </row>
    <row r="105" spans="2:25">
      <c r="B105" s="45">
        <v>97</v>
      </c>
      <c r="C105" s="49" t="str">
        <f t="shared" si="7"/>
        <v/>
      </c>
      <c r="D105" s="49"/>
      <c r="E105" s="45"/>
      <c r="F105" s="8"/>
      <c r="G105" s="45"/>
      <c r="H105" s="50"/>
      <c r="I105" s="50"/>
      <c r="J105" s="45"/>
      <c r="K105" s="51" t="str">
        <f t="shared" si="10"/>
        <v/>
      </c>
      <c r="L105" s="52"/>
      <c r="M105" s="6" t="str">
        <f>IF(J105="","",(K105/J105)/LOOKUP(RIGHT($D$2,3),定数!$A$6:$A$13,定数!$B$6:$B$13))</f>
        <v/>
      </c>
      <c r="N105" s="45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2"/>
        <v/>
      </c>
      <c r="U105" s="54"/>
      <c r="V105" t="str">
        <f t="shared" si="8"/>
        <v/>
      </c>
      <c r="W105" t="str">
        <f t="shared" si="15"/>
        <v/>
      </c>
      <c r="X105" s="38" t="str">
        <f t="shared" si="13"/>
        <v/>
      </c>
      <c r="Y105" s="39" t="str">
        <f t="shared" si="14"/>
        <v/>
      </c>
    </row>
    <row r="106" spans="2:25">
      <c r="B106" s="45">
        <v>98</v>
      </c>
      <c r="C106" s="49" t="str">
        <f t="shared" si="7"/>
        <v/>
      </c>
      <c r="D106" s="49"/>
      <c r="E106" s="45"/>
      <c r="F106" s="8"/>
      <c r="G106" s="45"/>
      <c r="H106" s="50"/>
      <c r="I106" s="50"/>
      <c r="J106" s="45"/>
      <c r="K106" s="51" t="str">
        <f t="shared" si="10"/>
        <v/>
      </c>
      <c r="L106" s="52"/>
      <c r="M106" s="6" t="str">
        <f>IF(J106="","",(K106/J106)/LOOKUP(RIGHT($D$2,3),定数!$A$6:$A$13,定数!$B$6:$B$13))</f>
        <v/>
      </c>
      <c r="N106" s="45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2"/>
        <v/>
      </c>
      <c r="U106" s="54"/>
      <c r="V106" t="str">
        <f t="shared" si="8"/>
        <v/>
      </c>
      <c r="W106" t="str">
        <f t="shared" si="15"/>
        <v/>
      </c>
      <c r="X106" s="38" t="str">
        <f t="shared" si="13"/>
        <v/>
      </c>
      <c r="Y106" s="39" t="str">
        <f t="shared" si="14"/>
        <v/>
      </c>
    </row>
    <row r="107" spans="2:25">
      <c r="B107" s="45">
        <v>99</v>
      </c>
      <c r="C107" s="49" t="str">
        <f t="shared" si="7"/>
        <v/>
      </c>
      <c r="D107" s="49"/>
      <c r="E107" s="45"/>
      <c r="F107" s="8"/>
      <c r="G107" s="45"/>
      <c r="H107" s="50"/>
      <c r="I107" s="50"/>
      <c r="J107" s="45"/>
      <c r="K107" s="51" t="str">
        <f t="shared" si="10"/>
        <v/>
      </c>
      <c r="L107" s="52"/>
      <c r="M107" s="6" t="str">
        <f>IF(J107="","",(K107/J107)/LOOKUP(RIGHT($D$2,3),定数!$A$6:$A$13,定数!$B$6:$B$13))</f>
        <v/>
      </c>
      <c r="N107" s="45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2"/>
        <v/>
      </c>
      <c r="U107" s="54"/>
      <c r="V107" t="str">
        <f t="shared" si="8"/>
        <v/>
      </c>
      <c r="W107" t="str">
        <f>IF(T107&lt;&gt;"",IF(T107&lt;0,1+W106,0),"")</f>
        <v/>
      </c>
      <c r="X107" s="38" t="str">
        <f t="shared" si="13"/>
        <v/>
      </c>
      <c r="Y107" s="39" t="str">
        <f t="shared" si="14"/>
        <v/>
      </c>
    </row>
    <row r="108" spans="2:25">
      <c r="B108" s="45">
        <v>100</v>
      </c>
      <c r="C108" s="49" t="str">
        <f t="shared" si="7"/>
        <v/>
      </c>
      <c r="D108" s="49"/>
      <c r="E108" s="45"/>
      <c r="F108" s="8"/>
      <c r="G108" s="45"/>
      <c r="H108" s="50"/>
      <c r="I108" s="50"/>
      <c r="J108" s="45"/>
      <c r="K108" s="51" t="str">
        <f t="shared" si="10"/>
        <v/>
      </c>
      <c r="L108" s="52"/>
      <c r="M108" s="6" t="str">
        <f>IF(J108="","",(K108/J108)/LOOKUP(RIGHT($D$2,3),定数!$A$6:$A$13,定数!$B$6:$B$13))</f>
        <v/>
      </c>
      <c r="N108" s="45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2"/>
        <v/>
      </c>
      <c r="U108" s="54"/>
      <c r="V108" t="str">
        <f t="shared" si="8"/>
        <v/>
      </c>
      <c r="W108" t="str">
        <f>IF(T108&lt;&gt;"",IF(T108&lt;0,1+W107,0),"")</f>
        <v/>
      </c>
      <c r="X108" s="38" t="str">
        <f t="shared" si="13"/>
        <v/>
      </c>
      <c r="Y108" s="39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47" priority="7" stopIfTrue="1" operator="equal">
      <formula>"買"</formula>
    </cfRule>
    <cfRule type="cellIs" dxfId="46" priority="8" stopIfTrue="1" operator="equal">
      <formula>"売"</formula>
    </cfRule>
  </conditionalFormatting>
  <conditionalFormatting sqref="G9:G11 G14:G45 G47:G108">
    <cfRule type="cellIs" dxfId="45" priority="5" stopIfTrue="1" operator="equal">
      <formula>"買"</formula>
    </cfRule>
    <cfRule type="cellIs" dxfId="44" priority="6" stopIfTrue="1" operator="equal">
      <formula>"売"</formula>
    </cfRule>
  </conditionalFormatting>
  <conditionalFormatting sqref="G12">
    <cfRule type="cellIs" dxfId="43" priority="3" stopIfTrue="1" operator="equal">
      <formula>"買"</formula>
    </cfRule>
    <cfRule type="cellIs" dxfId="42" priority="4" stopIfTrue="1" operator="equal">
      <formula>"売"</formula>
    </cfRule>
  </conditionalFormatting>
  <conditionalFormatting sqref="G13">
    <cfRule type="cellIs" dxfId="41" priority="1" stopIfTrue="1" operator="equal">
      <formula>"買"</formula>
    </cfRule>
    <cfRule type="cellIs" dxfId="4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Y109"/>
  <sheetViews>
    <sheetView topLeftCell="H1" zoomScale="115" zoomScaleNormal="115" workbookViewId="0">
      <pane ySplit="8" topLeftCell="A9" activePane="bottomLeft" state="frozen"/>
      <selection pane="bottomLeft" activeCell="T53" sqref="T53:U53"/>
    </sheetView>
  </sheetViews>
  <sheetFormatPr defaultRowHeight="13.5"/>
  <cols>
    <col min="1" max="1" width="2.875" customWidth="1"/>
    <col min="2" max="18" width="6.625" customWidth="1"/>
    <col min="21" max="21" width="8.875" customWidth="1"/>
    <col min="22" max="22" width="9.125" style="22" hidden="1" customWidth="1"/>
    <col min="23" max="23" width="9.75" hidden="1" customWidth="1"/>
  </cols>
  <sheetData>
    <row r="2" spans="2:25">
      <c r="B2" s="67" t="s">
        <v>5</v>
      </c>
      <c r="C2" s="67"/>
      <c r="D2" s="87" t="s">
        <v>62</v>
      </c>
      <c r="E2" s="87"/>
      <c r="F2" s="67" t="s">
        <v>6</v>
      </c>
      <c r="G2" s="67"/>
      <c r="H2" s="83" t="s">
        <v>66</v>
      </c>
      <c r="I2" s="83"/>
      <c r="J2" s="67" t="s">
        <v>7</v>
      </c>
      <c r="K2" s="67"/>
      <c r="L2" s="88">
        <v>200000</v>
      </c>
      <c r="M2" s="87"/>
      <c r="N2" s="67" t="s">
        <v>8</v>
      </c>
      <c r="O2" s="67"/>
      <c r="P2" s="84">
        <f>SUM(L2,D4)</f>
        <v>226396.59925205651</v>
      </c>
      <c r="Q2" s="83"/>
      <c r="R2" s="1"/>
      <c r="S2" s="1"/>
      <c r="T2" s="1"/>
    </row>
    <row r="3" spans="2:25" ht="57" customHeight="1">
      <c r="B3" s="67" t="s">
        <v>9</v>
      </c>
      <c r="C3" s="67"/>
      <c r="D3" s="85" t="s">
        <v>65</v>
      </c>
      <c r="E3" s="85"/>
      <c r="F3" s="85"/>
      <c r="G3" s="85"/>
      <c r="H3" s="85"/>
      <c r="I3" s="85"/>
      <c r="J3" s="67" t="s">
        <v>10</v>
      </c>
      <c r="K3" s="67"/>
      <c r="L3" s="85" t="s">
        <v>67</v>
      </c>
      <c r="M3" s="86"/>
      <c r="N3" s="86"/>
      <c r="O3" s="86"/>
      <c r="P3" s="86"/>
      <c r="Q3" s="86"/>
      <c r="R3" s="1"/>
      <c r="S3" s="1"/>
    </row>
    <row r="4" spans="2:25">
      <c r="B4" s="67" t="s">
        <v>11</v>
      </c>
      <c r="C4" s="67"/>
      <c r="D4" s="81">
        <f>SUM($R$9:$S$993)</f>
        <v>26396.59925205652</v>
      </c>
      <c r="E4" s="81"/>
      <c r="F4" s="67" t="s">
        <v>12</v>
      </c>
      <c r="G4" s="67"/>
      <c r="H4" s="82">
        <f>SUM($T$9:$U$108)</f>
        <v>122.00000000000841</v>
      </c>
      <c r="I4" s="83"/>
      <c r="J4" s="64" t="s">
        <v>60</v>
      </c>
      <c r="K4" s="64"/>
      <c r="L4" s="84">
        <f>MAX($C$9:$D$990)-C9</f>
        <v>33713.710808216245</v>
      </c>
      <c r="M4" s="84"/>
      <c r="N4" s="64" t="s">
        <v>59</v>
      </c>
      <c r="O4" s="64"/>
      <c r="P4" s="65">
        <f>MAX(Y:Y)</f>
        <v>0.19216415027856326</v>
      </c>
      <c r="Q4" s="65"/>
      <c r="R4" s="1"/>
      <c r="S4" s="1"/>
      <c r="T4" s="1"/>
    </row>
    <row r="5" spans="2:25">
      <c r="B5" s="43" t="s">
        <v>15</v>
      </c>
      <c r="C5" s="41">
        <f>COUNTIF($R$9:$R$990,"&gt;0")</f>
        <v>20</v>
      </c>
      <c r="D5" s="40" t="s">
        <v>16</v>
      </c>
      <c r="E5" s="15">
        <f>COUNTIF($R$9:$R$990,"&lt;0")</f>
        <v>24</v>
      </c>
      <c r="F5" s="40" t="s">
        <v>17</v>
      </c>
      <c r="G5" s="41">
        <f>COUNTIF($R$9:$R$990,"=0")</f>
        <v>0</v>
      </c>
      <c r="H5" s="40" t="s">
        <v>18</v>
      </c>
      <c r="I5" s="42">
        <f>C5/SUM(C5,E5,G5)</f>
        <v>0.45454545454545453</v>
      </c>
      <c r="J5" s="66" t="s">
        <v>19</v>
      </c>
      <c r="K5" s="67"/>
      <c r="L5" s="68">
        <f>MAX(V9:V993)</f>
        <v>4</v>
      </c>
      <c r="M5" s="69"/>
      <c r="N5" s="17" t="s">
        <v>20</v>
      </c>
      <c r="O5" s="9"/>
      <c r="P5" s="68">
        <f>MAX(W9:W993)</f>
        <v>7</v>
      </c>
      <c r="Q5" s="69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4"/>
      <c r="R6" s="1"/>
      <c r="S6" s="1"/>
      <c r="T6" s="1"/>
    </row>
    <row r="7" spans="2:25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5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  <c r="Y8" t="s">
        <v>58</v>
      </c>
    </row>
    <row r="9" spans="2:25">
      <c r="B9" s="45">
        <v>1</v>
      </c>
      <c r="C9" s="49">
        <f>L2</f>
        <v>200000</v>
      </c>
      <c r="D9" s="49"/>
      <c r="E9" s="45">
        <v>2016</v>
      </c>
      <c r="F9" s="8">
        <v>43473</v>
      </c>
      <c r="G9" s="48" t="s">
        <v>3</v>
      </c>
      <c r="H9" s="50">
        <v>172.24</v>
      </c>
      <c r="I9" s="50"/>
      <c r="J9" s="48">
        <v>77</v>
      </c>
      <c r="K9" s="49">
        <f>IF(J9="","",C9*0.03)</f>
        <v>6000</v>
      </c>
      <c r="L9" s="49"/>
      <c r="M9" s="6">
        <f>IF(J9="","",(K9/J9)/LOOKUP(RIGHT($D$2,3),定数!$A$6:$A$13,定数!$B$6:$B$13))</f>
        <v>0.77922077922077915</v>
      </c>
      <c r="N9" s="45">
        <v>2016</v>
      </c>
      <c r="O9" s="8">
        <v>43473</v>
      </c>
      <c r="P9" s="50">
        <v>171.12</v>
      </c>
      <c r="Q9" s="50"/>
      <c r="R9" s="53">
        <f>IF(P9="","",T9*M9*LOOKUP(RIGHT($D$2,3),定数!$A$6:$A$13,定数!$B$6:$B$13))</f>
        <v>8727.2727272727625</v>
      </c>
      <c r="S9" s="53"/>
      <c r="T9" s="54">
        <f>IF(P9="","",IF(G9="買",(P9-H9),(H9-P9))*IF(RIGHT($D$2,3)="JPY",100,10000))</f>
        <v>112.00000000000045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>
      <c r="B10" s="45">
        <v>2</v>
      </c>
      <c r="C10" s="49">
        <f t="shared" ref="C10:C73" si="0">IF(R9="","",C9+R9)</f>
        <v>208727.27272727276</v>
      </c>
      <c r="D10" s="49"/>
      <c r="E10" s="45"/>
      <c r="F10" s="8">
        <v>43476</v>
      </c>
      <c r="G10" s="48" t="s">
        <v>3</v>
      </c>
      <c r="H10" s="50">
        <v>170.46</v>
      </c>
      <c r="I10" s="50"/>
      <c r="J10" s="48">
        <v>165</v>
      </c>
      <c r="K10" s="51">
        <f>IF(J10="","",C10*0.03)</f>
        <v>6261.8181818181829</v>
      </c>
      <c r="L10" s="52"/>
      <c r="M10" s="6">
        <f>IF(J10="","",(K10/J10)/LOOKUP(RIGHT($D$2,3),定数!$A$6:$A$13,定数!$B$6:$B$13))</f>
        <v>0.379504132231405</v>
      </c>
      <c r="N10" s="45"/>
      <c r="O10" s="8">
        <v>43480</v>
      </c>
      <c r="P10" s="50">
        <v>168.01</v>
      </c>
      <c r="Q10" s="50"/>
      <c r="R10" s="53">
        <f>IF(P10="","",T10*M10*LOOKUP(RIGHT($D$2,3),定数!$A$6:$A$13,定数!$B$6:$B$13))</f>
        <v>9297.8512396694859</v>
      </c>
      <c r="S10" s="53"/>
      <c r="T10" s="54">
        <f>IF(P10="","",IF(G10="買",(P10-H10),(H10-P10))*IF(RIGHT($D$2,3)="JPY",100,10000))</f>
        <v>245.00000000000171</v>
      </c>
      <c r="U10" s="54"/>
      <c r="V10" s="22">
        <f t="shared" ref="V10:V52" si="1">IF(T10&lt;&gt;"",IF(T10&gt;0,1+V9,0),"")</f>
        <v>2</v>
      </c>
      <c r="W10">
        <f t="shared" ref="W10:W73" si="2">IF(T10&lt;&gt;"",IF(T10&lt;0,1+W9,0),"")</f>
        <v>0</v>
      </c>
      <c r="X10" s="38">
        <f>IF(C10&lt;&gt;"",MAX(C10,C9),"")</f>
        <v>208727.27272727276</v>
      </c>
    </row>
    <row r="11" spans="2:25">
      <c r="B11" s="45">
        <v>3</v>
      </c>
      <c r="C11" s="49">
        <f t="shared" si="0"/>
        <v>218025.12396694225</v>
      </c>
      <c r="D11" s="49"/>
      <c r="E11" s="45"/>
      <c r="F11" s="8">
        <v>43486</v>
      </c>
      <c r="G11" s="48" t="s">
        <v>3</v>
      </c>
      <c r="H11" s="50">
        <v>165.62</v>
      </c>
      <c r="I11" s="50"/>
      <c r="J11" s="48">
        <v>98</v>
      </c>
      <c r="K11" s="51">
        <f t="shared" ref="K11:K74" si="3">IF(J11="","",C11*0.03)</f>
        <v>6540.7537190082676</v>
      </c>
      <c r="L11" s="52"/>
      <c r="M11" s="6">
        <f>IF(J11="","",(K11/J11)/LOOKUP(RIGHT($D$2,3),定数!$A$6:$A$13,定数!$B$6:$B$13))</f>
        <v>0.66742384887839468</v>
      </c>
      <c r="N11" s="45"/>
      <c r="O11" s="8">
        <v>43486</v>
      </c>
      <c r="P11" s="50">
        <v>166.6</v>
      </c>
      <c r="Q11" s="50"/>
      <c r="R11" s="53">
        <f>IF(P11="","",T11*M11*LOOKUP(RIGHT($D$2,3),定数!$A$6:$A$13,定数!$B$6:$B$13))</f>
        <v>-6540.7537190081994</v>
      </c>
      <c r="S11" s="53"/>
      <c r="T11" s="54">
        <f>IF(P11="","",IF(G11="買",(P11-H11),(H11-P11))*IF(RIGHT($D$2,3)="JPY",100,10000))</f>
        <v>-97.999999999998977</v>
      </c>
      <c r="U11" s="54"/>
      <c r="V11" s="22">
        <f t="shared" si="1"/>
        <v>0</v>
      </c>
      <c r="W11">
        <f t="shared" si="2"/>
        <v>1</v>
      </c>
      <c r="X11" s="38">
        <f>IF(C11&lt;&gt;"",MAX(X10,C11),"")</f>
        <v>218025.12396694225</v>
      </c>
      <c r="Y11" s="39">
        <f>IF(X11&lt;&gt;"",1-(C11/X11),"")</f>
        <v>0</v>
      </c>
    </row>
    <row r="12" spans="2:25">
      <c r="B12" s="45">
        <v>4</v>
      </c>
      <c r="C12" s="49">
        <f t="shared" si="0"/>
        <v>211484.37024793404</v>
      </c>
      <c r="D12" s="49"/>
      <c r="E12" s="45"/>
      <c r="F12" s="8">
        <v>43494</v>
      </c>
      <c r="G12" s="48" t="s">
        <v>4</v>
      </c>
      <c r="H12" s="50">
        <v>174.08</v>
      </c>
      <c r="I12" s="50"/>
      <c r="J12" s="48">
        <v>400</v>
      </c>
      <c r="K12" s="51">
        <f t="shared" si="3"/>
        <v>6344.5311074380206</v>
      </c>
      <c r="L12" s="52"/>
      <c r="M12" s="6">
        <f>IF(J12="","",(K12/J12)/LOOKUP(RIGHT($D$2,3),定数!$A$6:$A$13,定数!$B$6:$B$13))</f>
        <v>0.15861327768595052</v>
      </c>
      <c r="N12" s="45"/>
      <c r="O12" s="8">
        <v>43500</v>
      </c>
      <c r="P12" s="50">
        <v>170.08</v>
      </c>
      <c r="Q12" s="50"/>
      <c r="R12" s="53">
        <f>IF(P12="","",T12*M12*LOOKUP(RIGHT($D$2,3),定数!$A$6:$A$13,定数!$B$6:$B$13))</f>
        <v>-6344.5311074380206</v>
      </c>
      <c r="S12" s="53"/>
      <c r="T12" s="54">
        <f t="shared" ref="T12:T75" si="4">IF(P12="","",IF(G12="買",(P12-H12),(H12-P12))*IF(RIGHT($D$2,3)="JPY",100,10000))</f>
        <v>-400</v>
      </c>
      <c r="U12" s="54"/>
      <c r="V12" s="22">
        <f t="shared" si="1"/>
        <v>0</v>
      </c>
      <c r="W12">
        <f t="shared" si="2"/>
        <v>2</v>
      </c>
      <c r="X12" s="38">
        <f t="shared" ref="X12:X75" si="5">IF(C12&lt;&gt;"",MAX(X11,C12),"")</f>
        <v>218025.12396694225</v>
      </c>
      <c r="Y12" s="39">
        <f t="shared" ref="Y12:Y75" si="6">IF(X12&lt;&gt;"",1-(C12/X12),"")</f>
        <v>2.9999999999999694E-2</v>
      </c>
    </row>
    <row r="13" spans="2:25">
      <c r="B13" s="45">
        <v>5</v>
      </c>
      <c r="C13" s="49">
        <f t="shared" si="0"/>
        <v>205139.83914049601</v>
      </c>
      <c r="D13" s="49"/>
      <c r="E13" s="45"/>
      <c r="F13" s="8">
        <v>43504</v>
      </c>
      <c r="G13" s="48" t="s">
        <v>3</v>
      </c>
      <c r="H13" s="50">
        <v>169.26</v>
      </c>
      <c r="I13" s="50"/>
      <c r="J13" s="48">
        <v>138</v>
      </c>
      <c r="K13" s="51">
        <f t="shared" si="3"/>
        <v>6154.1951742148804</v>
      </c>
      <c r="L13" s="52"/>
      <c r="M13" s="6">
        <f>IF(J13="","",(K13/J13)/LOOKUP(RIGHT($D$2,3),定数!$A$6:$A$13,定数!$B$6:$B$13))</f>
        <v>0.44595617204455656</v>
      </c>
      <c r="N13" s="45"/>
      <c r="O13" s="8">
        <v>43504</v>
      </c>
      <c r="P13" s="50">
        <v>167.24</v>
      </c>
      <c r="Q13" s="50"/>
      <c r="R13" s="53">
        <f>IF(P13="","",T13*M13*LOOKUP(RIGHT($D$2,3),定数!$A$6:$A$13,定数!$B$6:$B$13))</f>
        <v>9008.3146752999619</v>
      </c>
      <c r="S13" s="53"/>
      <c r="T13" s="54">
        <f t="shared" si="4"/>
        <v>201.99999999999818</v>
      </c>
      <c r="U13" s="54"/>
      <c r="V13" s="22">
        <f t="shared" si="1"/>
        <v>1</v>
      </c>
      <c r="W13">
        <f t="shared" si="2"/>
        <v>0</v>
      </c>
      <c r="X13" s="38">
        <f t="shared" si="5"/>
        <v>218025.12396694225</v>
      </c>
      <c r="Y13" s="39">
        <f t="shared" si="6"/>
        <v>5.9099999999999819E-2</v>
      </c>
    </row>
    <row r="14" spans="2:25">
      <c r="B14" s="45">
        <v>6</v>
      </c>
      <c r="C14" s="49">
        <f t="shared" si="0"/>
        <v>214148.15381579599</v>
      </c>
      <c r="D14" s="49"/>
      <c r="E14" s="45"/>
      <c r="F14" s="8">
        <v>43506</v>
      </c>
      <c r="G14" s="48" t="s">
        <v>3</v>
      </c>
      <c r="H14" s="50">
        <v>164.5</v>
      </c>
      <c r="I14" s="50"/>
      <c r="J14" s="48">
        <v>230</v>
      </c>
      <c r="K14" s="51">
        <f t="shared" si="3"/>
        <v>6424.4446144738795</v>
      </c>
      <c r="L14" s="52"/>
      <c r="M14" s="6">
        <f>IF(J14="","",(K14/J14)/LOOKUP(RIGHT($D$2,3),定数!$A$6:$A$13,定数!$B$6:$B$13))</f>
        <v>0.27932367889016868</v>
      </c>
      <c r="N14" s="45"/>
      <c r="O14" s="8">
        <v>43507</v>
      </c>
      <c r="P14" s="50">
        <v>161.09</v>
      </c>
      <c r="Q14" s="50"/>
      <c r="R14" s="53">
        <f>IF(P14="","",T14*M14*LOOKUP(RIGHT($D$2,3),定数!$A$6:$A$13,定数!$B$6:$B$13))</f>
        <v>9524.9374501547427</v>
      </c>
      <c r="S14" s="53"/>
      <c r="T14" s="54">
        <f t="shared" si="4"/>
        <v>340.99999999999966</v>
      </c>
      <c r="U14" s="54"/>
      <c r="V14" s="22">
        <f t="shared" si="1"/>
        <v>2</v>
      </c>
      <c r="W14">
        <f t="shared" si="2"/>
        <v>0</v>
      </c>
      <c r="X14" s="38">
        <f t="shared" si="5"/>
        <v>218025.12396694225</v>
      </c>
      <c r="Y14" s="39">
        <f t="shared" si="6"/>
        <v>1.7782217391304367E-2</v>
      </c>
    </row>
    <row r="15" spans="2:25">
      <c r="B15" s="45">
        <v>7</v>
      </c>
      <c r="C15" s="49">
        <f t="shared" si="0"/>
        <v>223673.09126595073</v>
      </c>
      <c r="D15" s="49"/>
      <c r="E15" s="45"/>
      <c r="F15" s="8">
        <v>43514</v>
      </c>
      <c r="G15" s="48" t="s">
        <v>3</v>
      </c>
      <c r="H15" s="50">
        <v>162.41999999999999</v>
      </c>
      <c r="I15" s="50"/>
      <c r="J15" s="48">
        <v>107</v>
      </c>
      <c r="K15" s="51">
        <f t="shared" si="3"/>
        <v>6710.192737978522</v>
      </c>
      <c r="L15" s="52"/>
      <c r="M15" s="6">
        <f>IF(J15="","",(K15/J15)/LOOKUP(RIGHT($D$2,3),定数!$A$6:$A$13,定数!$B$6:$B$13))</f>
        <v>0.62712081663350672</v>
      </c>
      <c r="N15" s="45"/>
      <c r="O15" s="8">
        <v>43514</v>
      </c>
      <c r="P15" s="50">
        <v>163.49</v>
      </c>
      <c r="Q15" s="50"/>
      <c r="R15" s="53">
        <f>IF(P15="","",T15*M15*LOOKUP(RIGHT($D$2,3),定数!$A$6:$A$13,定数!$B$6:$B$13))</f>
        <v>-6710.1927379786575</v>
      </c>
      <c r="S15" s="53"/>
      <c r="T15" s="54">
        <f t="shared" si="4"/>
        <v>-107.00000000000216</v>
      </c>
      <c r="U15" s="54"/>
      <c r="V15" s="22">
        <f t="shared" si="1"/>
        <v>0</v>
      </c>
      <c r="W15">
        <f t="shared" si="2"/>
        <v>1</v>
      </c>
      <c r="X15" s="38">
        <f t="shared" si="5"/>
        <v>223673.09126595073</v>
      </c>
      <c r="Y15" s="39">
        <f t="shared" si="6"/>
        <v>0</v>
      </c>
    </row>
    <row r="16" spans="2:25">
      <c r="B16" s="45">
        <v>8</v>
      </c>
      <c r="C16" s="49">
        <f t="shared" si="0"/>
        <v>216962.89852797208</v>
      </c>
      <c r="D16" s="49"/>
      <c r="E16" s="45"/>
      <c r="F16" s="8">
        <v>43514</v>
      </c>
      <c r="G16" s="48" t="s">
        <v>3</v>
      </c>
      <c r="H16" s="50">
        <v>162.49</v>
      </c>
      <c r="I16" s="50"/>
      <c r="J16" s="48">
        <v>129</v>
      </c>
      <c r="K16" s="51">
        <f t="shared" si="3"/>
        <v>6508.8869558391625</v>
      </c>
      <c r="L16" s="52"/>
      <c r="M16" s="6">
        <f>IF(J16="","",(K16/J16)/LOOKUP(RIGHT($D$2,3),定数!$A$6:$A$13,定数!$B$6:$B$13))</f>
        <v>0.50456488029760949</v>
      </c>
      <c r="N16" s="45"/>
      <c r="O16" s="8">
        <v>43518</v>
      </c>
      <c r="P16" s="50">
        <v>160.6</v>
      </c>
      <c r="Q16" s="50"/>
      <c r="R16" s="53">
        <f>IF(P16="","",T16*M16*LOOKUP(RIGHT($D$2,3),定数!$A$6:$A$13,定数!$B$6:$B$13))</f>
        <v>9536.2762376248938</v>
      </c>
      <c r="S16" s="53"/>
      <c r="T16" s="54">
        <f t="shared" si="4"/>
        <v>189.00000000000148</v>
      </c>
      <c r="U16" s="54"/>
      <c r="V16" s="22">
        <f t="shared" si="1"/>
        <v>1</v>
      </c>
      <c r="W16">
        <f t="shared" si="2"/>
        <v>0</v>
      </c>
      <c r="X16" s="38">
        <f t="shared" si="5"/>
        <v>223673.09126595073</v>
      </c>
      <c r="Y16" s="39">
        <f t="shared" si="6"/>
        <v>3.0000000000000582E-2</v>
      </c>
    </row>
    <row r="17" spans="2:25">
      <c r="B17" s="45">
        <v>9</v>
      </c>
      <c r="C17" s="49">
        <f t="shared" si="0"/>
        <v>226499.17476559698</v>
      </c>
      <c r="D17" s="49"/>
      <c r="E17" s="45"/>
      <c r="F17" s="8">
        <v>43521</v>
      </c>
      <c r="G17" s="48" t="s">
        <v>4</v>
      </c>
      <c r="H17" s="50">
        <v>157.88999999999999</v>
      </c>
      <c r="I17" s="50"/>
      <c r="J17" s="48">
        <v>74</v>
      </c>
      <c r="K17" s="51">
        <f t="shared" si="3"/>
        <v>6794.9752429679093</v>
      </c>
      <c r="L17" s="52"/>
      <c r="M17" s="6">
        <f>IF(J17="","",(K17/J17)/LOOKUP(RIGHT($D$2,3),定数!$A$6:$A$13,定数!$B$6:$B$13))</f>
        <v>0.91823989769836611</v>
      </c>
      <c r="N17" s="45"/>
      <c r="O17" s="8">
        <v>43522</v>
      </c>
      <c r="P17" s="50">
        <v>157.15</v>
      </c>
      <c r="Q17" s="50"/>
      <c r="R17" s="53">
        <f>IF(P17="","",T17*M17*LOOKUP(RIGHT($D$2,3),定数!$A$6:$A$13,定数!$B$6:$B$13))</f>
        <v>-6794.9752429677319</v>
      </c>
      <c r="S17" s="53"/>
      <c r="T17" s="54">
        <f t="shared" si="4"/>
        <v>-73.999999999998067</v>
      </c>
      <c r="U17" s="54"/>
      <c r="V17" s="22">
        <f t="shared" si="1"/>
        <v>0</v>
      </c>
      <c r="W17">
        <f t="shared" si="2"/>
        <v>1</v>
      </c>
      <c r="X17" s="38">
        <f t="shared" si="5"/>
        <v>226499.17476559698</v>
      </c>
      <c r="Y17" s="39">
        <f t="shared" si="6"/>
        <v>0</v>
      </c>
    </row>
    <row r="18" spans="2:25">
      <c r="B18" s="45">
        <v>10</v>
      </c>
      <c r="C18" s="49">
        <f t="shared" si="0"/>
        <v>219704.19952262926</v>
      </c>
      <c r="D18" s="49"/>
      <c r="E18" s="45"/>
      <c r="F18" s="8">
        <v>43528</v>
      </c>
      <c r="G18" s="48" t="s">
        <v>4</v>
      </c>
      <c r="H18" s="50">
        <v>161.22</v>
      </c>
      <c r="I18" s="50"/>
      <c r="J18" s="48">
        <v>77</v>
      </c>
      <c r="K18" s="51">
        <f t="shared" si="3"/>
        <v>6591.1259856788774</v>
      </c>
      <c r="L18" s="52"/>
      <c r="M18" s="6">
        <f>IF(J18="","",(K18/J18)/LOOKUP(RIGHT($D$2,3),定数!$A$6:$A$13,定数!$B$6:$B$13))</f>
        <v>0.85599038775050362</v>
      </c>
      <c r="N18" s="45"/>
      <c r="O18" s="8">
        <v>43528</v>
      </c>
      <c r="P18" s="50">
        <v>162.33000000000001</v>
      </c>
      <c r="Q18" s="50"/>
      <c r="R18" s="53">
        <f>IF(P18="","",T18*M18*LOOKUP(RIGHT($D$2,3),定数!$A$6:$A$13,定数!$B$6:$B$13))</f>
        <v>9501.4933040307078</v>
      </c>
      <c r="S18" s="53"/>
      <c r="T18" s="54">
        <f t="shared" si="4"/>
        <v>111.00000000000136</v>
      </c>
      <c r="U18" s="54"/>
      <c r="V18" s="22">
        <f t="shared" si="1"/>
        <v>1</v>
      </c>
      <c r="W18">
        <f t="shared" si="2"/>
        <v>0</v>
      </c>
      <c r="X18" s="38">
        <f t="shared" si="5"/>
        <v>226499.17476559698</v>
      </c>
      <c r="Y18" s="39">
        <f t="shared" si="6"/>
        <v>2.9999999999999138E-2</v>
      </c>
    </row>
    <row r="19" spans="2:25">
      <c r="B19" s="45">
        <v>11</v>
      </c>
      <c r="C19" s="49">
        <f t="shared" si="0"/>
        <v>229205.69282665997</v>
      </c>
      <c r="D19" s="49"/>
      <c r="E19" s="45"/>
      <c r="F19" s="8">
        <v>43540</v>
      </c>
      <c r="G19" s="48" t="s">
        <v>3</v>
      </c>
      <c r="H19" s="50">
        <v>159.74</v>
      </c>
      <c r="I19" s="50"/>
      <c r="J19" s="48">
        <v>93</v>
      </c>
      <c r="K19" s="51">
        <f t="shared" si="3"/>
        <v>6876.1707847997986</v>
      </c>
      <c r="L19" s="52"/>
      <c r="M19" s="6">
        <f>IF(J19="","",(K19/J19)/LOOKUP(RIGHT($D$2,3),定数!$A$6:$A$13,定数!$B$6:$B$13))</f>
        <v>0.73937320266664497</v>
      </c>
      <c r="N19" s="45"/>
      <c r="O19" s="8">
        <v>43540</v>
      </c>
      <c r="P19" s="50">
        <v>160.66999999999999</v>
      </c>
      <c r="Q19" s="50"/>
      <c r="R19" s="53">
        <f>IF(P19="","",T19*M19*LOOKUP(RIGHT($D$2,3),定数!$A$6:$A$13,定数!$B$6:$B$13))</f>
        <v>-6876.1707847996395</v>
      </c>
      <c r="S19" s="53"/>
      <c r="T19" s="54">
        <f t="shared" si="4"/>
        <v>-92.99999999999784</v>
      </c>
      <c r="U19" s="54"/>
      <c r="V19" s="22">
        <f t="shared" si="1"/>
        <v>0</v>
      </c>
      <c r="W19">
        <f t="shared" si="2"/>
        <v>1</v>
      </c>
      <c r="X19" s="38">
        <f t="shared" si="5"/>
        <v>229205.69282665997</v>
      </c>
      <c r="Y19" s="39">
        <f t="shared" si="6"/>
        <v>0</v>
      </c>
    </row>
    <row r="20" spans="2:25">
      <c r="B20" s="45">
        <v>12</v>
      </c>
      <c r="C20" s="49">
        <f t="shared" si="0"/>
        <v>222329.52204186033</v>
      </c>
      <c r="D20" s="49"/>
      <c r="E20" s="45"/>
      <c r="F20" s="8">
        <v>43547</v>
      </c>
      <c r="G20" s="48" t="s">
        <v>3</v>
      </c>
      <c r="H20" s="50">
        <v>158.71</v>
      </c>
      <c r="I20" s="50"/>
      <c r="J20" s="48">
        <v>98</v>
      </c>
      <c r="K20" s="51">
        <f t="shared" si="3"/>
        <v>6669.8856612558093</v>
      </c>
      <c r="L20" s="52"/>
      <c r="M20" s="6">
        <f>IF(J20="","",(K20/J20)/LOOKUP(RIGHT($D$2,3),定数!$A$6:$A$13,定数!$B$6:$B$13))</f>
        <v>0.68060057767916415</v>
      </c>
      <c r="N20" s="45"/>
      <c r="O20" s="8">
        <v>43548</v>
      </c>
      <c r="P20" s="50">
        <v>159.69</v>
      </c>
      <c r="Q20" s="50"/>
      <c r="R20" s="53">
        <f>IF(P20="","",T20*M20*LOOKUP(RIGHT($D$2,3),定数!$A$6:$A$13,定数!$B$6:$B$13))</f>
        <v>-6669.8856612557393</v>
      </c>
      <c r="S20" s="53"/>
      <c r="T20" s="54">
        <f t="shared" si="4"/>
        <v>-97.999999999998977</v>
      </c>
      <c r="U20" s="54"/>
      <c r="V20" s="22">
        <f t="shared" si="1"/>
        <v>0</v>
      </c>
      <c r="W20">
        <f t="shared" si="2"/>
        <v>2</v>
      </c>
      <c r="X20" s="38">
        <f t="shared" si="5"/>
        <v>229205.69282665997</v>
      </c>
      <c r="Y20" s="39">
        <f t="shared" si="6"/>
        <v>2.9999999999999361E-2</v>
      </c>
    </row>
    <row r="21" spans="2:25">
      <c r="B21" s="45">
        <v>13</v>
      </c>
      <c r="C21" s="49">
        <f t="shared" si="0"/>
        <v>215659.63638060458</v>
      </c>
      <c r="D21" s="49"/>
      <c r="E21" s="45"/>
      <c r="F21" s="8">
        <v>43554</v>
      </c>
      <c r="G21" s="48" t="s">
        <v>4</v>
      </c>
      <c r="H21" s="50">
        <v>162.38999999999999</v>
      </c>
      <c r="I21" s="50"/>
      <c r="J21" s="48">
        <v>100</v>
      </c>
      <c r="K21" s="51">
        <f t="shared" si="3"/>
        <v>6469.7890914181371</v>
      </c>
      <c r="L21" s="52"/>
      <c r="M21" s="6">
        <f>IF(J21="","",(K21/J21)/LOOKUP(RIGHT($D$2,3),定数!$A$6:$A$13,定数!$B$6:$B$13))</f>
        <v>0.64697890914181366</v>
      </c>
      <c r="N21" s="45"/>
      <c r="O21" s="8">
        <v>43554</v>
      </c>
      <c r="P21" s="50">
        <v>161.38999999999999</v>
      </c>
      <c r="Q21" s="50"/>
      <c r="R21" s="53">
        <f>IF(P21="","",T21*M21*LOOKUP(RIGHT($D$2,3),定数!$A$6:$A$13,定数!$B$6:$B$13))</f>
        <v>-6469.7890914181371</v>
      </c>
      <c r="S21" s="53"/>
      <c r="T21" s="54">
        <f t="shared" si="4"/>
        <v>-100</v>
      </c>
      <c r="U21" s="54"/>
      <c r="V21" s="22">
        <f t="shared" si="1"/>
        <v>0</v>
      </c>
      <c r="W21">
        <f t="shared" si="2"/>
        <v>3</v>
      </c>
      <c r="X21" s="38">
        <f t="shared" si="5"/>
        <v>229205.69282665997</v>
      </c>
      <c r="Y21" s="39">
        <f t="shared" si="6"/>
        <v>5.9099999999999042E-2</v>
      </c>
    </row>
    <row r="22" spans="2:25">
      <c r="B22" s="45">
        <v>14</v>
      </c>
      <c r="C22" s="49">
        <f t="shared" si="0"/>
        <v>209189.84728918644</v>
      </c>
      <c r="D22" s="49"/>
      <c r="E22" s="45"/>
      <c r="F22" s="8">
        <v>43556</v>
      </c>
      <c r="G22" s="48" t="s">
        <v>3</v>
      </c>
      <c r="H22" s="50">
        <v>159.59</v>
      </c>
      <c r="I22" s="50"/>
      <c r="J22" s="48">
        <v>144</v>
      </c>
      <c r="K22" s="51">
        <f t="shared" si="3"/>
        <v>6275.6954186755929</v>
      </c>
      <c r="L22" s="52"/>
      <c r="M22" s="6">
        <f>IF(J22="","",(K22/J22)/LOOKUP(RIGHT($D$2,3),定数!$A$6:$A$13,定数!$B$6:$B$13))</f>
        <v>0.43581218185247173</v>
      </c>
      <c r="N22" s="45"/>
      <c r="O22" s="8">
        <v>43560</v>
      </c>
      <c r="P22" s="50">
        <v>157.46</v>
      </c>
      <c r="Q22" s="50"/>
      <c r="R22" s="53">
        <f>IF(P22="","",T22*M22*LOOKUP(RIGHT($D$2,3),定数!$A$6:$A$13,定数!$B$6:$B$13))</f>
        <v>9282.7994734576278</v>
      </c>
      <c r="S22" s="53"/>
      <c r="T22" s="54">
        <f t="shared" si="4"/>
        <v>212.99999999999955</v>
      </c>
      <c r="U22" s="54"/>
      <c r="V22" s="22">
        <f t="shared" si="1"/>
        <v>1</v>
      </c>
      <c r="W22">
        <f t="shared" si="2"/>
        <v>0</v>
      </c>
      <c r="X22" s="38">
        <f t="shared" si="5"/>
        <v>229205.69282665997</v>
      </c>
      <c r="Y22" s="39">
        <f t="shared" si="6"/>
        <v>8.7326999999999155E-2</v>
      </c>
    </row>
    <row r="23" spans="2:25">
      <c r="B23" s="45">
        <v>15</v>
      </c>
      <c r="C23" s="49">
        <f t="shared" si="0"/>
        <v>218472.64676264406</v>
      </c>
      <c r="D23" s="49"/>
      <c r="E23" s="45"/>
      <c r="F23" s="8">
        <v>43567</v>
      </c>
      <c r="G23" s="48" t="s">
        <v>4</v>
      </c>
      <c r="H23" s="50">
        <v>155.02000000000001</v>
      </c>
      <c r="I23" s="50"/>
      <c r="J23" s="48">
        <v>104</v>
      </c>
      <c r="K23" s="51">
        <f t="shared" si="3"/>
        <v>6554.1794028793211</v>
      </c>
      <c r="L23" s="52"/>
      <c r="M23" s="6">
        <f>IF(J23="","",(K23/J23)/LOOKUP(RIGHT($D$2,3),定数!$A$6:$A$13,定数!$B$6:$B$13))</f>
        <v>0.63020955796916545</v>
      </c>
      <c r="N23" s="45"/>
      <c r="O23" s="8">
        <v>43569</v>
      </c>
      <c r="P23" s="50">
        <v>153.97999999999999</v>
      </c>
      <c r="Q23" s="50"/>
      <c r="R23" s="53">
        <f>IF(P23="","",T23*M23*LOOKUP(RIGHT($D$2,3),定数!$A$6:$A$13,定数!$B$6:$B$13))</f>
        <v>-6554.1794028794502</v>
      </c>
      <c r="S23" s="53"/>
      <c r="T23" s="54">
        <f t="shared" si="4"/>
        <v>-104.00000000000205</v>
      </c>
      <c r="U23" s="54"/>
      <c r="V23">
        <f t="shared" si="1"/>
        <v>0</v>
      </c>
      <c r="W23">
        <f t="shared" si="2"/>
        <v>1</v>
      </c>
      <c r="X23" s="38">
        <f t="shared" si="5"/>
        <v>229205.69282665997</v>
      </c>
      <c r="Y23" s="39">
        <f t="shared" si="6"/>
        <v>4.6827135624999183E-2</v>
      </c>
    </row>
    <row r="24" spans="2:25">
      <c r="B24" s="45">
        <v>16</v>
      </c>
      <c r="C24" s="49">
        <f t="shared" si="0"/>
        <v>211918.46735976462</v>
      </c>
      <c r="D24" s="49"/>
      <c r="E24" s="45"/>
      <c r="F24" s="8">
        <v>43581</v>
      </c>
      <c r="G24" s="48" t="s">
        <v>4</v>
      </c>
      <c r="H24" s="50">
        <v>161.54</v>
      </c>
      <c r="I24" s="50"/>
      <c r="J24" s="48">
        <v>110</v>
      </c>
      <c r="K24" s="51">
        <f t="shared" si="3"/>
        <v>6357.554020792938</v>
      </c>
      <c r="L24" s="52"/>
      <c r="M24" s="6">
        <f>IF(J24="","",(K24/J24)/LOOKUP(RIGHT($D$2,3),定数!$A$6:$A$13,定数!$B$6:$B$13))</f>
        <v>0.57795945643572155</v>
      </c>
      <c r="N24" s="45"/>
      <c r="O24" s="8">
        <v>43583</v>
      </c>
      <c r="P24" s="50">
        <v>160.44</v>
      </c>
      <c r="Q24" s="50"/>
      <c r="R24" s="53">
        <f>IF(P24="","",T24*M24*LOOKUP(RIGHT($D$2,3),定数!$A$6:$A$13,定数!$B$6:$B$13))</f>
        <v>-6357.5540207929043</v>
      </c>
      <c r="S24" s="53"/>
      <c r="T24" s="54">
        <f t="shared" si="4"/>
        <v>-109.99999999999943</v>
      </c>
      <c r="U24" s="54"/>
      <c r="V24">
        <f t="shared" si="1"/>
        <v>0</v>
      </c>
      <c r="W24">
        <f t="shared" si="2"/>
        <v>2</v>
      </c>
      <c r="X24" s="38">
        <f t="shared" si="5"/>
        <v>229205.69282665997</v>
      </c>
      <c r="Y24" s="39">
        <f t="shared" si="6"/>
        <v>7.5422321556249727E-2</v>
      </c>
    </row>
    <row r="25" spans="2:25">
      <c r="B25" s="45">
        <v>17</v>
      </c>
      <c r="C25" s="49">
        <f t="shared" si="0"/>
        <v>205560.9133389717</v>
      </c>
      <c r="D25" s="49"/>
      <c r="E25" s="45"/>
      <c r="F25" s="8">
        <v>43619</v>
      </c>
      <c r="G25" s="48" t="s">
        <v>3</v>
      </c>
      <c r="H25" s="50">
        <v>155.99</v>
      </c>
      <c r="I25" s="50"/>
      <c r="J25" s="48">
        <v>129</v>
      </c>
      <c r="K25" s="51">
        <f t="shared" si="3"/>
        <v>6166.8274001691507</v>
      </c>
      <c r="L25" s="52"/>
      <c r="M25" s="6">
        <f>IF(J25="","",(K25/J25)/LOOKUP(RIGHT($D$2,3),定数!$A$6:$A$13,定数!$B$6:$B$13))</f>
        <v>0.47804863567202716</v>
      </c>
      <c r="N25" s="45"/>
      <c r="O25" s="8">
        <v>43619</v>
      </c>
      <c r="P25" s="50">
        <v>154.09</v>
      </c>
      <c r="Q25" s="50"/>
      <c r="R25" s="53">
        <f>IF(P25="","",T25*M25*LOOKUP(RIGHT($D$2,3),定数!$A$6:$A$13,定数!$B$6:$B$13))</f>
        <v>9082.9240777685427</v>
      </c>
      <c r="S25" s="53"/>
      <c r="T25" s="54">
        <f t="shared" si="4"/>
        <v>190.00000000000057</v>
      </c>
      <c r="U25" s="54"/>
      <c r="V25">
        <f t="shared" si="1"/>
        <v>1</v>
      </c>
      <c r="W25">
        <f t="shared" si="2"/>
        <v>0</v>
      </c>
      <c r="X25" s="38">
        <f t="shared" si="5"/>
        <v>229205.69282665997</v>
      </c>
      <c r="Y25" s="39">
        <f t="shared" si="6"/>
        <v>0.10315965190956211</v>
      </c>
    </row>
    <row r="26" spans="2:25">
      <c r="B26" s="45">
        <v>18</v>
      </c>
      <c r="C26" s="49">
        <f t="shared" si="0"/>
        <v>214643.83741674025</v>
      </c>
      <c r="D26" s="49"/>
      <c r="E26" s="45"/>
      <c r="F26" s="8">
        <v>43626</v>
      </c>
      <c r="G26" s="48" t="s">
        <v>3</v>
      </c>
      <c r="H26" s="50">
        <v>154.52000000000001</v>
      </c>
      <c r="I26" s="50"/>
      <c r="J26" s="48">
        <v>52</v>
      </c>
      <c r="K26" s="51">
        <f t="shared" si="3"/>
        <v>6439.3151225022075</v>
      </c>
      <c r="L26" s="52"/>
      <c r="M26" s="6">
        <f>IF(J26="","",(K26/J26)/LOOKUP(RIGHT($D$2,3),定数!$A$6:$A$13,定数!$B$6:$B$13))</f>
        <v>1.2383298312504245</v>
      </c>
      <c r="N26" s="45"/>
      <c r="O26" s="8">
        <v>43626</v>
      </c>
      <c r="P26" s="50">
        <v>153.78</v>
      </c>
      <c r="Q26" s="50"/>
      <c r="R26" s="53">
        <f>IF(P26="","",T26*M26*LOOKUP(RIGHT($D$2,3),定数!$A$6:$A$13,定数!$B$6:$B$13))</f>
        <v>9163.6407512532551</v>
      </c>
      <c r="S26" s="53"/>
      <c r="T26" s="54">
        <f t="shared" si="4"/>
        <v>74.000000000000909</v>
      </c>
      <c r="U26" s="54"/>
      <c r="V26">
        <f t="shared" si="1"/>
        <v>2</v>
      </c>
      <c r="W26">
        <f t="shared" si="2"/>
        <v>0</v>
      </c>
      <c r="X26" s="38">
        <f t="shared" si="5"/>
        <v>229205.69282665997</v>
      </c>
      <c r="Y26" s="39">
        <f t="shared" si="6"/>
        <v>6.3531822575333408E-2</v>
      </c>
    </row>
    <row r="27" spans="2:25">
      <c r="B27" s="45">
        <v>19</v>
      </c>
      <c r="C27" s="49">
        <f t="shared" si="0"/>
        <v>223807.47816799351</v>
      </c>
      <c r="D27" s="49"/>
      <c r="E27" s="45"/>
      <c r="F27" s="8">
        <v>43630</v>
      </c>
      <c r="G27" s="48" t="s">
        <v>3</v>
      </c>
      <c r="H27" s="50">
        <v>150.43</v>
      </c>
      <c r="I27" s="50"/>
      <c r="J27" s="48">
        <v>122</v>
      </c>
      <c r="K27" s="51">
        <f t="shared" si="3"/>
        <v>6714.2243450398055</v>
      </c>
      <c r="L27" s="52"/>
      <c r="M27" s="6">
        <f>IF(J27="","",(K27/J27)/LOOKUP(RIGHT($D$2,3),定数!$A$6:$A$13,定数!$B$6:$B$13))</f>
        <v>0.55034625779014801</v>
      </c>
      <c r="N27" s="45"/>
      <c r="O27" s="8">
        <v>43632</v>
      </c>
      <c r="P27" s="50">
        <v>148.63</v>
      </c>
      <c r="Q27" s="50"/>
      <c r="R27" s="53">
        <f>IF(P27="","",T27*M27*LOOKUP(RIGHT($D$2,3),定数!$A$6:$A$13,定数!$B$6:$B$13))</f>
        <v>9906.2326402227263</v>
      </c>
      <c r="S27" s="53"/>
      <c r="T27" s="54">
        <f t="shared" si="4"/>
        <v>180.00000000000114</v>
      </c>
      <c r="U27" s="54"/>
      <c r="V27">
        <f t="shared" si="1"/>
        <v>3</v>
      </c>
      <c r="W27">
        <f t="shared" si="2"/>
        <v>0</v>
      </c>
      <c r="X27" s="38">
        <f t="shared" si="5"/>
        <v>229205.69282665997</v>
      </c>
      <c r="Y27" s="39">
        <f t="shared" si="6"/>
        <v>2.3551835000664378E-2</v>
      </c>
    </row>
    <row r="28" spans="2:25">
      <c r="B28" s="45">
        <v>20</v>
      </c>
      <c r="C28" s="49">
        <f t="shared" si="0"/>
        <v>233713.71080821624</v>
      </c>
      <c r="D28" s="49"/>
      <c r="E28" s="45"/>
      <c r="F28" s="8">
        <v>43638</v>
      </c>
      <c r="G28" s="48" t="s">
        <v>4</v>
      </c>
      <c r="H28" s="50">
        <v>154.05000000000001</v>
      </c>
      <c r="I28" s="50"/>
      <c r="J28" s="48">
        <v>108</v>
      </c>
      <c r="K28" s="51">
        <f t="shared" si="3"/>
        <v>7011.4113242464873</v>
      </c>
      <c r="L28" s="52"/>
      <c r="M28" s="6">
        <f>IF(J28="","",(K28/J28)/LOOKUP(RIGHT($D$2,3),定数!$A$6:$A$13,定数!$B$6:$B$13))</f>
        <v>0.64920475224504515</v>
      </c>
      <c r="N28" s="45"/>
      <c r="O28" s="8">
        <v>43638</v>
      </c>
      <c r="P28" s="50">
        <v>152.97</v>
      </c>
      <c r="Q28" s="50"/>
      <c r="R28" s="53">
        <f>IF(P28="","",T28*M28*LOOKUP(RIGHT($D$2,3),定数!$A$6:$A$13,定数!$B$6:$B$13))</f>
        <v>-7011.4113242465692</v>
      </c>
      <c r="S28" s="53"/>
      <c r="T28" s="54">
        <f t="shared" si="4"/>
        <v>-108.00000000000125</v>
      </c>
      <c r="U28" s="54"/>
      <c r="V28">
        <f t="shared" si="1"/>
        <v>0</v>
      </c>
      <c r="W28">
        <f t="shared" si="2"/>
        <v>1</v>
      </c>
      <c r="X28" s="38">
        <f t="shared" si="5"/>
        <v>233713.71080821624</v>
      </c>
      <c r="Y28" s="39">
        <f t="shared" si="6"/>
        <v>0</v>
      </c>
    </row>
    <row r="29" spans="2:25">
      <c r="B29" s="45">
        <v>21</v>
      </c>
      <c r="C29" s="49">
        <f t="shared" si="0"/>
        <v>226702.29948396966</v>
      </c>
      <c r="D29" s="49"/>
      <c r="E29" s="45"/>
      <c r="F29" s="8">
        <v>43638</v>
      </c>
      <c r="G29" s="48" t="s">
        <v>4</v>
      </c>
      <c r="H29" s="50">
        <v>155.24</v>
      </c>
      <c r="I29" s="50"/>
      <c r="J29" s="48">
        <v>173</v>
      </c>
      <c r="K29" s="51">
        <f t="shared" si="3"/>
        <v>6801.06898451909</v>
      </c>
      <c r="L29" s="52"/>
      <c r="M29" s="6">
        <f>IF(J29="","",(K29/J29)/LOOKUP(RIGHT($D$2,3),定数!$A$6:$A$13,定数!$B$6:$B$13))</f>
        <v>0.39312537482769305</v>
      </c>
      <c r="N29" s="45"/>
      <c r="O29" s="8">
        <v>43638</v>
      </c>
      <c r="P29" s="50">
        <v>153.51</v>
      </c>
      <c r="Q29" s="50"/>
      <c r="R29" s="53">
        <f>IF(P29="","",T29*M29*LOOKUP(RIGHT($D$2,3),定数!$A$6:$A$13,定数!$B$6:$B$13))</f>
        <v>-6801.0689845191609</v>
      </c>
      <c r="S29" s="53"/>
      <c r="T29" s="54">
        <f t="shared" si="4"/>
        <v>-173.00000000000182</v>
      </c>
      <c r="U29" s="54"/>
      <c r="V29">
        <f t="shared" si="1"/>
        <v>0</v>
      </c>
      <c r="W29">
        <f t="shared" si="2"/>
        <v>2</v>
      </c>
      <c r="X29" s="38">
        <f t="shared" si="5"/>
        <v>233713.71080821624</v>
      </c>
      <c r="Y29" s="39">
        <f t="shared" si="6"/>
        <v>3.000000000000036E-2</v>
      </c>
    </row>
    <row r="30" spans="2:25">
      <c r="B30" s="45">
        <v>22</v>
      </c>
      <c r="C30" s="49">
        <f t="shared" si="0"/>
        <v>219901.2304994505</v>
      </c>
      <c r="D30" s="49"/>
      <c r="E30" s="45"/>
      <c r="F30" s="8">
        <v>43639</v>
      </c>
      <c r="G30" s="48" t="s">
        <v>4</v>
      </c>
      <c r="H30" s="50">
        <v>158.08000000000001</v>
      </c>
      <c r="I30" s="50"/>
      <c r="J30" s="48">
        <v>362</v>
      </c>
      <c r="K30" s="51">
        <f t="shared" si="3"/>
        <v>6597.0369149835142</v>
      </c>
      <c r="L30" s="52"/>
      <c r="M30" s="6">
        <f>IF(J30="","",(K30/J30)/LOOKUP(RIGHT($D$2,3),定数!$A$6:$A$13,定数!$B$6:$B$13))</f>
        <v>0.18223858881169927</v>
      </c>
      <c r="N30" s="45"/>
      <c r="O30" s="8">
        <v>43639</v>
      </c>
      <c r="P30" s="50">
        <v>154.46</v>
      </c>
      <c r="Q30" s="50"/>
      <c r="R30" s="53">
        <f>IF(P30="","",T30*M30*LOOKUP(RIGHT($D$2,3),定数!$A$6:$A$13,定数!$B$6:$B$13))</f>
        <v>-6597.0369149835224</v>
      </c>
      <c r="S30" s="53"/>
      <c r="T30" s="54">
        <f t="shared" si="4"/>
        <v>-362.00000000000045</v>
      </c>
      <c r="U30" s="54"/>
      <c r="V30">
        <f t="shared" si="1"/>
        <v>0</v>
      </c>
      <c r="W30">
        <f t="shared" si="2"/>
        <v>3</v>
      </c>
      <c r="X30" s="38">
        <f t="shared" si="5"/>
        <v>233713.71080821624</v>
      </c>
      <c r="Y30" s="39">
        <f t="shared" si="6"/>
        <v>5.9100000000000708E-2</v>
      </c>
    </row>
    <row r="31" spans="2:25">
      <c r="B31" s="45">
        <v>23</v>
      </c>
      <c r="C31" s="49">
        <f t="shared" si="0"/>
        <v>213304.19358446696</v>
      </c>
      <c r="D31" s="49"/>
      <c r="E31" s="45"/>
      <c r="F31" s="8">
        <v>43646</v>
      </c>
      <c r="G31" s="48" t="s">
        <v>4</v>
      </c>
      <c r="H31" s="50">
        <v>138.79</v>
      </c>
      <c r="I31" s="50"/>
      <c r="J31" s="48">
        <v>170</v>
      </c>
      <c r="K31" s="51">
        <f t="shared" si="3"/>
        <v>6399.1258075340083</v>
      </c>
      <c r="L31" s="52"/>
      <c r="M31" s="6">
        <f>IF(J31="","",(K31/J31)/LOOKUP(RIGHT($D$2,3),定数!$A$6:$A$13,定数!$B$6:$B$13))</f>
        <v>0.37641916514905932</v>
      </c>
      <c r="N31" s="45"/>
      <c r="O31" s="8">
        <v>43646</v>
      </c>
      <c r="P31" s="50">
        <v>137.08000000000001</v>
      </c>
      <c r="Q31" s="50"/>
      <c r="R31" s="53">
        <f>IF(P31="","",T31*M31*LOOKUP(RIGHT($D$2,3),定数!$A$6:$A$13,定数!$B$6:$B$13))</f>
        <v>-6436.7677240488374</v>
      </c>
      <c r="S31" s="53"/>
      <c r="T31" s="54">
        <f t="shared" si="4"/>
        <v>-170.99999999999795</v>
      </c>
      <c r="U31" s="54"/>
      <c r="V31">
        <f t="shared" si="1"/>
        <v>0</v>
      </c>
      <c r="W31">
        <f t="shared" si="2"/>
        <v>4</v>
      </c>
      <c r="X31" s="38">
        <f t="shared" si="5"/>
        <v>233713.71080821624</v>
      </c>
      <c r="Y31" s="39">
        <f t="shared" si="6"/>
        <v>8.7327000000000821E-2</v>
      </c>
    </row>
    <row r="32" spans="2:25">
      <c r="B32" s="45">
        <v>24</v>
      </c>
      <c r="C32" s="49">
        <f t="shared" si="0"/>
        <v>206867.42586041812</v>
      </c>
      <c r="D32" s="49"/>
      <c r="E32" s="45"/>
      <c r="F32" s="8">
        <v>43650</v>
      </c>
      <c r="G32" s="48" t="s">
        <v>3</v>
      </c>
      <c r="H32" s="50">
        <v>135.96</v>
      </c>
      <c r="I32" s="50"/>
      <c r="J32" s="48">
        <v>68</v>
      </c>
      <c r="K32" s="51">
        <f t="shared" si="3"/>
        <v>6206.0227758125438</v>
      </c>
      <c r="L32" s="52"/>
      <c r="M32" s="6">
        <f>IF(J32="","",(K32/J32)/LOOKUP(RIGHT($D$2,3),定数!$A$6:$A$13,定数!$B$6:$B$13))</f>
        <v>0.91265040820772692</v>
      </c>
      <c r="N32" s="45"/>
      <c r="O32" s="8">
        <v>43650</v>
      </c>
      <c r="P32" s="50">
        <v>136.63999999999999</v>
      </c>
      <c r="Q32" s="50"/>
      <c r="R32" s="53">
        <f>IF(P32="","",T32*M32*LOOKUP(RIGHT($D$2,3),定数!$A$6:$A$13,定数!$B$6:$B$13))</f>
        <v>-6206.0227758123456</v>
      </c>
      <c r="S32" s="53"/>
      <c r="T32" s="54">
        <f t="shared" si="4"/>
        <v>-67.99999999999784</v>
      </c>
      <c r="U32" s="54"/>
      <c r="V32">
        <f t="shared" si="1"/>
        <v>0</v>
      </c>
      <c r="W32">
        <f t="shared" si="2"/>
        <v>5</v>
      </c>
      <c r="X32" s="38">
        <f t="shared" si="5"/>
        <v>233713.71080821624</v>
      </c>
      <c r="Y32" s="39">
        <f t="shared" si="6"/>
        <v>0.11486824994117695</v>
      </c>
    </row>
    <row r="33" spans="2:25">
      <c r="B33" s="45">
        <v>25</v>
      </c>
      <c r="C33" s="49">
        <f t="shared" si="0"/>
        <v>200661.40308460579</v>
      </c>
      <c r="D33" s="49"/>
      <c r="E33" s="45"/>
      <c r="F33" s="8">
        <v>43653</v>
      </c>
      <c r="G33" s="48" t="s">
        <v>3</v>
      </c>
      <c r="H33" s="50">
        <v>129.81</v>
      </c>
      <c r="I33" s="50"/>
      <c r="J33" s="48">
        <v>199</v>
      </c>
      <c r="K33" s="51">
        <f t="shared" si="3"/>
        <v>6019.8420925381733</v>
      </c>
      <c r="L33" s="52"/>
      <c r="M33" s="6">
        <f>IF(J33="","",(K33/J33)/LOOKUP(RIGHT($D$2,3),定数!$A$6:$A$13,定数!$B$6:$B$13))</f>
        <v>0.30250462776573733</v>
      </c>
      <c r="N33" s="45"/>
      <c r="O33" s="8">
        <v>43657</v>
      </c>
      <c r="P33" s="50">
        <v>131.80000000000001</v>
      </c>
      <c r="Q33" s="50"/>
      <c r="R33" s="53">
        <f>IF(P33="","",T33*M33*LOOKUP(RIGHT($D$2,3),定数!$A$6:$A$13,定数!$B$6:$B$13))</f>
        <v>-6019.8420925382006</v>
      </c>
      <c r="S33" s="53"/>
      <c r="T33" s="54">
        <f t="shared" si="4"/>
        <v>-199.00000000000091</v>
      </c>
      <c r="U33" s="54"/>
      <c r="V33">
        <f t="shared" si="1"/>
        <v>0</v>
      </c>
      <c r="W33">
        <f t="shared" si="2"/>
        <v>6</v>
      </c>
      <c r="X33" s="38">
        <f t="shared" si="5"/>
        <v>233713.71080821624</v>
      </c>
      <c r="Y33" s="39">
        <f t="shared" si="6"/>
        <v>0.14142220244294068</v>
      </c>
    </row>
    <row r="34" spans="2:25">
      <c r="B34" s="45">
        <v>26</v>
      </c>
      <c r="C34" s="49">
        <f t="shared" si="0"/>
        <v>194641.56099206759</v>
      </c>
      <c r="D34" s="49"/>
      <c r="E34" s="45"/>
      <c r="F34" s="8">
        <v>43665</v>
      </c>
      <c r="G34" s="48" t="s">
        <v>3</v>
      </c>
      <c r="H34" s="50">
        <v>139.26</v>
      </c>
      <c r="I34" s="50"/>
      <c r="J34" s="48">
        <v>105</v>
      </c>
      <c r="K34" s="51">
        <f t="shared" si="3"/>
        <v>5839.2468297620271</v>
      </c>
      <c r="L34" s="52"/>
      <c r="M34" s="6">
        <f>IF(J34="","",(K34/J34)/LOOKUP(RIGHT($D$2,3),定数!$A$6:$A$13,定数!$B$6:$B$13))</f>
        <v>0.55611874569162156</v>
      </c>
      <c r="N34" s="45"/>
      <c r="O34" s="8">
        <v>43666</v>
      </c>
      <c r="P34" s="50">
        <v>140.31</v>
      </c>
      <c r="Q34" s="50"/>
      <c r="R34" s="53">
        <f>IF(P34="","",T34*M34*LOOKUP(RIGHT($D$2,3),定数!$A$6:$A$13,定数!$B$6:$B$13))</f>
        <v>-5839.246829762089</v>
      </c>
      <c r="S34" s="53"/>
      <c r="T34" s="54">
        <f t="shared" si="4"/>
        <v>-105.00000000000114</v>
      </c>
      <c r="U34" s="54"/>
      <c r="V34">
        <f t="shared" si="1"/>
        <v>0</v>
      </c>
      <c r="W34">
        <f t="shared" si="2"/>
        <v>7</v>
      </c>
      <c r="X34" s="38">
        <f t="shared" si="5"/>
        <v>233713.71080821624</v>
      </c>
      <c r="Y34" s="39">
        <f t="shared" si="6"/>
        <v>0.16717953636965255</v>
      </c>
    </row>
    <row r="35" spans="2:25">
      <c r="B35" s="45">
        <v>27</v>
      </c>
      <c r="C35" s="49">
        <f t="shared" si="0"/>
        <v>188802.3141623055</v>
      </c>
      <c r="D35" s="49"/>
      <c r="E35" s="45"/>
      <c r="F35" s="8">
        <v>43671</v>
      </c>
      <c r="G35" s="48" t="s">
        <v>3</v>
      </c>
      <c r="H35" s="50">
        <v>139</v>
      </c>
      <c r="I35" s="50"/>
      <c r="J35" s="48">
        <v>100</v>
      </c>
      <c r="K35" s="51">
        <f t="shared" si="3"/>
        <v>5664.0694248691643</v>
      </c>
      <c r="L35" s="52"/>
      <c r="M35" s="6">
        <f>IF(J35="","",(K35/J35)/LOOKUP(RIGHT($D$2,3),定数!$A$6:$A$13,定数!$B$6:$B$13))</f>
        <v>0.56640694248691648</v>
      </c>
      <c r="N35" s="45"/>
      <c r="O35" s="8">
        <v>43672</v>
      </c>
      <c r="P35" s="50">
        <v>137.52000000000001</v>
      </c>
      <c r="Q35" s="50"/>
      <c r="R35" s="53">
        <f>IF(P35="","",T35*M35*LOOKUP(RIGHT($D$2,3),定数!$A$6:$A$13,定数!$B$6:$B$13))</f>
        <v>8382.8227488063058</v>
      </c>
      <c r="S35" s="53"/>
      <c r="T35" s="54">
        <f t="shared" si="4"/>
        <v>147.99999999999898</v>
      </c>
      <c r="U35" s="54"/>
      <c r="V35">
        <f t="shared" si="1"/>
        <v>1</v>
      </c>
      <c r="W35">
        <f t="shared" si="2"/>
        <v>0</v>
      </c>
      <c r="X35" s="38">
        <f t="shared" si="5"/>
        <v>233713.71080821624</v>
      </c>
      <c r="Y35" s="39">
        <f t="shared" si="6"/>
        <v>0.19216415027856326</v>
      </c>
    </row>
    <row r="36" spans="2:25">
      <c r="B36" s="45">
        <v>28</v>
      </c>
      <c r="C36" s="49">
        <f t="shared" si="0"/>
        <v>197185.1369111118</v>
      </c>
      <c r="D36" s="49"/>
      <c r="E36" s="45"/>
      <c r="F36" s="8">
        <v>43679</v>
      </c>
      <c r="G36" s="48" t="s">
        <v>3</v>
      </c>
      <c r="H36" s="50">
        <v>133.88999999999999</v>
      </c>
      <c r="I36" s="50"/>
      <c r="J36" s="48">
        <v>161</v>
      </c>
      <c r="K36" s="51">
        <f t="shared" si="3"/>
        <v>5915.5541073333534</v>
      </c>
      <c r="L36" s="52"/>
      <c r="M36" s="6">
        <f>IF(J36="","",(K36/J36)/LOOKUP(RIGHT($D$2,3),定数!$A$6:$A$13,定数!$B$6:$B$13))</f>
        <v>0.36742572095238218</v>
      </c>
      <c r="N36" s="45"/>
      <c r="O36" s="8">
        <v>43687</v>
      </c>
      <c r="P36" s="50">
        <v>131.51</v>
      </c>
      <c r="Q36" s="50"/>
      <c r="R36" s="53">
        <f>IF(P36="","",T36*M36*LOOKUP(RIGHT($D$2,3),定数!$A$6:$A$13,定数!$B$6:$B$13))</f>
        <v>8744.7321586666785</v>
      </c>
      <c r="S36" s="53"/>
      <c r="T36" s="54">
        <f t="shared" si="4"/>
        <v>237.99999999999955</v>
      </c>
      <c r="U36" s="54"/>
      <c r="V36">
        <f t="shared" si="1"/>
        <v>2</v>
      </c>
      <c r="W36">
        <f t="shared" si="2"/>
        <v>0</v>
      </c>
      <c r="X36" s="38">
        <f t="shared" si="5"/>
        <v>233713.71080821624</v>
      </c>
      <c r="Y36" s="39">
        <f t="shared" si="6"/>
        <v>0.15629623855093178</v>
      </c>
    </row>
    <row r="37" spans="2:25">
      <c r="B37" s="45">
        <v>29</v>
      </c>
      <c r="C37" s="49">
        <f t="shared" si="0"/>
        <v>205929.86906977848</v>
      </c>
      <c r="D37" s="49"/>
      <c r="E37" s="45"/>
      <c r="F37" s="8">
        <v>43701</v>
      </c>
      <c r="G37" s="48" t="s">
        <v>4</v>
      </c>
      <c r="H37" s="50">
        <v>132.57</v>
      </c>
      <c r="I37" s="50"/>
      <c r="J37" s="48">
        <v>61</v>
      </c>
      <c r="K37" s="51">
        <f t="shared" si="3"/>
        <v>6177.8960720933537</v>
      </c>
      <c r="L37" s="52"/>
      <c r="M37" s="6">
        <f>IF(J37="","",(K37/J37)/LOOKUP(RIGHT($D$2,3),定数!$A$6:$A$13,定数!$B$6:$B$13))</f>
        <v>1.0127698478841562</v>
      </c>
      <c r="N37" s="45"/>
      <c r="O37" s="8">
        <v>43703</v>
      </c>
      <c r="P37" s="50">
        <v>133.44</v>
      </c>
      <c r="Q37" s="50"/>
      <c r="R37" s="53">
        <f>IF(P37="","",T37*M37*LOOKUP(RIGHT($D$2,3),定数!$A$6:$A$13,定数!$B$6:$B$13))</f>
        <v>8811.097676592206</v>
      </c>
      <c r="S37" s="53"/>
      <c r="T37" s="54">
        <f t="shared" si="4"/>
        <v>87.000000000000455</v>
      </c>
      <c r="U37" s="54"/>
      <c r="V37">
        <f t="shared" si="1"/>
        <v>3</v>
      </c>
      <c r="W37">
        <f t="shared" si="2"/>
        <v>0</v>
      </c>
      <c r="X37" s="38">
        <f t="shared" si="5"/>
        <v>233713.71080821624</v>
      </c>
      <c r="Y37" s="39">
        <f t="shared" si="6"/>
        <v>0.11887981086927757</v>
      </c>
    </row>
    <row r="38" spans="2:25">
      <c r="B38" s="45">
        <v>30</v>
      </c>
      <c r="C38" s="49">
        <f t="shared" si="0"/>
        <v>214740.96674637069</v>
      </c>
      <c r="D38" s="49"/>
      <c r="E38" s="45"/>
      <c r="F38" s="8">
        <v>43727</v>
      </c>
      <c r="G38" s="48" t="s">
        <v>3</v>
      </c>
      <c r="H38" s="50">
        <v>132.66</v>
      </c>
      <c r="I38" s="50"/>
      <c r="J38" s="48">
        <v>45</v>
      </c>
      <c r="K38" s="51">
        <f t="shared" si="3"/>
        <v>6442.22900239112</v>
      </c>
      <c r="L38" s="52"/>
      <c r="M38" s="6">
        <f>IF(J38="","",(K38/J38)/LOOKUP(RIGHT($D$2,3),定数!$A$6:$A$13,定数!$B$6:$B$13))</f>
        <v>1.4316064449758046</v>
      </c>
      <c r="N38" s="45"/>
      <c r="O38" s="8">
        <v>43728</v>
      </c>
      <c r="P38" s="50">
        <v>132.01</v>
      </c>
      <c r="Q38" s="50"/>
      <c r="R38" s="53">
        <f>IF(P38="","",T38*M38*LOOKUP(RIGHT($D$2,3),定数!$A$6:$A$13,定数!$B$6:$B$13))</f>
        <v>9305.4418923428111</v>
      </c>
      <c r="S38" s="53"/>
      <c r="T38" s="54">
        <f t="shared" si="4"/>
        <v>65.000000000000568</v>
      </c>
      <c r="U38" s="54"/>
      <c r="V38">
        <f t="shared" si="1"/>
        <v>4</v>
      </c>
      <c r="W38">
        <f t="shared" si="2"/>
        <v>0</v>
      </c>
      <c r="X38" s="38">
        <f t="shared" si="5"/>
        <v>233713.71080821624</v>
      </c>
      <c r="Y38" s="39">
        <f t="shared" si="6"/>
        <v>8.117942244909393E-2</v>
      </c>
    </row>
    <row r="39" spans="2:25">
      <c r="B39" s="45">
        <v>31</v>
      </c>
      <c r="C39" s="49">
        <f t="shared" si="0"/>
        <v>224046.4086387135</v>
      </c>
      <c r="D39" s="49"/>
      <c r="E39" s="45"/>
      <c r="F39" s="8">
        <v>43734</v>
      </c>
      <c r="G39" s="48" t="s">
        <v>3</v>
      </c>
      <c r="H39" s="50">
        <v>129.87</v>
      </c>
      <c r="I39" s="50"/>
      <c r="J39" s="48">
        <v>137</v>
      </c>
      <c r="K39" s="51">
        <f t="shared" si="3"/>
        <v>6721.3922591614046</v>
      </c>
      <c r="L39" s="52"/>
      <c r="M39" s="6">
        <f>IF(J39="","",(K39/J39)/LOOKUP(RIGHT($D$2,3),定数!$A$6:$A$13,定数!$B$6:$B$13))</f>
        <v>0.49061257366141642</v>
      </c>
      <c r="N39" s="45"/>
      <c r="O39" s="8">
        <v>43736</v>
      </c>
      <c r="P39" s="50">
        <v>131.24</v>
      </c>
      <c r="Q39" s="50"/>
      <c r="R39" s="53">
        <f>IF(P39="","",T39*M39*LOOKUP(RIGHT($D$2,3),定数!$A$6:$A$13,定数!$B$6:$B$13))</f>
        <v>-6721.3922591614282</v>
      </c>
      <c r="S39" s="53"/>
      <c r="T39" s="54">
        <f t="shared" si="4"/>
        <v>-137.00000000000045</v>
      </c>
      <c r="U39" s="54"/>
      <c r="V39">
        <f t="shared" si="1"/>
        <v>0</v>
      </c>
      <c r="W39">
        <f t="shared" si="2"/>
        <v>1</v>
      </c>
      <c r="X39" s="38">
        <f t="shared" si="5"/>
        <v>233713.71080821624</v>
      </c>
      <c r="Y39" s="39">
        <f t="shared" si="6"/>
        <v>4.1363864088554303E-2</v>
      </c>
    </row>
    <row r="40" spans="2:25">
      <c r="B40" s="45">
        <v>32</v>
      </c>
      <c r="C40" s="49">
        <f t="shared" si="0"/>
        <v>217325.01637955208</v>
      </c>
      <c r="D40" s="49"/>
      <c r="E40" s="45"/>
      <c r="F40" s="8">
        <v>43741</v>
      </c>
      <c r="G40" s="48" t="s">
        <v>3</v>
      </c>
      <c r="H40" s="50">
        <v>130.11000000000001</v>
      </c>
      <c r="I40" s="50"/>
      <c r="J40" s="48">
        <v>122</v>
      </c>
      <c r="K40" s="51">
        <f t="shared" si="3"/>
        <v>6519.7504913865623</v>
      </c>
      <c r="L40" s="52"/>
      <c r="M40" s="6">
        <f>IF(J40="","",(K40/J40)/LOOKUP(RIGHT($D$2,3),定数!$A$6:$A$13,定数!$B$6:$B$13))</f>
        <v>0.5344057779825051</v>
      </c>
      <c r="N40" s="45"/>
      <c r="O40" s="8">
        <v>43742</v>
      </c>
      <c r="P40" s="50">
        <v>131.33000000000001</v>
      </c>
      <c r="Q40" s="50"/>
      <c r="R40" s="53">
        <f>IF(P40="","",T40*M40*LOOKUP(RIGHT($D$2,3),定数!$A$6:$A$13,定数!$B$6:$B$13))</f>
        <v>-6519.750491386556</v>
      </c>
      <c r="S40" s="53"/>
      <c r="T40" s="54">
        <f t="shared" si="4"/>
        <v>-121.99999999999989</v>
      </c>
      <c r="U40" s="54"/>
      <c r="V40">
        <f t="shared" si="1"/>
        <v>0</v>
      </c>
      <c r="W40">
        <f t="shared" si="2"/>
        <v>2</v>
      </c>
      <c r="X40" s="38">
        <f t="shared" si="5"/>
        <v>233713.71080821624</v>
      </c>
      <c r="Y40" s="39">
        <f t="shared" si="6"/>
        <v>7.0122948165897814E-2</v>
      </c>
    </row>
    <row r="41" spans="2:25">
      <c r="B41" s="45">
        <v>33</v>
      </c>
      <c r="C41" s="49">
        <f t="shared" si="0"/>
        <v>210805.26588816551</v>
      </c>
      <c r="D41" s="49"/>
      <c r="E41" s="45"/>
      <c r="F41" s="8">
        <v>43743</v>
      </c>
      <c r="G41" s="48" t="s">
        <v>4</v>
      </c>
      <c r="H41" s="50">
        <v>131.35</v>
      </c>
      <c r="I41" s="50"/>
      <c r="J41" s="48">
        <v>46</v>
      </c>
      <c r="K41" s="51">
        <f t="shared" si="3"/>
        <v>6324.1579766449649</v>
      </c>
      <c r="L41" s="52"/>
      <c r="M41" s="6">
        <f>IF(J41="","",(K41/J41)/LOOKUP(RIGHT($D$2,3),定数!$A$6:$A$13,定数!$B$6:$B$13))</f>
        <v>1.3748169514445576</v>
      </c>
      <c r="N41" s="45"/>
      <c r="O41" s="8">
        <v>43743</v>
      </c>
      <c r="P41" s="50">
        <v>131.99</v>
      </c>
      <c r="Q41" s="50"/>
      <c r="R41" s="53">
        <f>IF(P41="","",T41*M41*LOOKUP(RIGHT($D$2,3),定数!$A$6:$A$13,定数!$B$6:$B$13))</f>
        <v>8798.8284892453721</v>
      </c>
      <c r="S41" s="53"/>
      <c r="T41" s="54">
        <f t="shared" si="4"/>
        <v>64.000000000001478</v>
      </c>
      <c r="U41" s="54"/>
      <c r="V41">
        <f t="shared" si="1"/>
        <v>1</v>
      </c>
      <c r="W41">
        <f t="shared" si="2"/>
        <v>0</v>
      </c>
      <c r="X41" s="38">
        <f t="shared" si="5"/>
        <v>233713.71080821624</v>
      </c>
      <c r="Y41" s="39">
        <f t="shared" si="6"/>
        <v>9.8019259720920848E-2</v>
      </c>
    </row>
    <row r="42" spans="2:25">
      <c r="B42" s="45">
        <v>34</v>
      </c>
      <c r="C42" s="49">
        <f t="shared" si="0"/>
        <v>219604.09437741089</v>
      </c>
      <c r="D42" s="49"/>
      <c r="E42" s="45"/>
      <c r="F42" s="8">
        <v>43748</v>
      </c>
      <c r="G42" s="48" t="s">
        <v>3</v>
      </c>
      <c r="H42" s="50">
        <v>127.97</v>
      </c>
      <c r="I42" s="50"/>
      <c r="J42" s="48">
        <v>47</v>
      </c>
      <c r="K42" s="51">
        <f t="shared" si="3"/>
        <v>6588.1228313223264</v>
      </c>
      <c r="L42" s="52"/>
      <c r="M42" s="6">
        <f>IF(J42="","",(K42/J42)/LOOKUP(RIGHT($D$2,3),定数!$A$6:$A$13,定数!$B$6:$B$13))</f>
        <v>1.4017282619834737</v>
      </c>
      <c r="N42" s="45"/>
      <c r="O42" s="8">
        <v>43749</v>
      </c>
      <c r="P42" s="50">
        <v>127.3</v>
      </c>
      <c r="Q42" s="50"/>
      <c r="R42" s="53">
        <f>IF(P42="","",T42*M42*LOOKUP(RIGHT($D$2,3),定数!$A$6:$A$13,定数!$B$6:$B$13))</f>
        <v>9391.5793552892974</v>
      </c>
      <c r="S42" s="53"/>
      <c r="T42" s="54">
        <f t="shared" si="4"/>
        <v>67.000000000000171</v>
      </c>
      <c r="U42" s="54"/>
      <c r="V42">
        <f t="shared" si="1"/>
        <v>2</v>
      </c>
      <c r="W42">
        <f t="shared" si="2"/>
        <v>0</v>
      </c>
      <c r="X42" s="38">
        <f t="shared" si="5"/>
        <v>233713.71080821624</v>
      </c>
      <c r="Y42" s="39">
        <f t="shared" si="6"/>
        <v>6.0371367952749666E-2</v>
      </c>
    </row>
    <row r="43" spans="2:25">
      <c r="B43" s="45">
        <v>35</v>
      </c>
      <c r="C43" s="49">
        <f t="shared" si="0"/>
        <v>228995.67373270018</v>
      </c>
      <c r="D43" s="49"/>
      <c r="E43" s="45"/>
      <c r="F43" s="8">
        <v>43750</v>
      </c>
      <c r="G43" s="48" t="s">
        <v>3</v>
      </c>
      <c r="H43" s="50">
        <v>126.51</v>
      </c>
      <c r="I43" s="50"/>
      <c r="J43" s="48">
        <v>104</v>
      </c>
      <c r="K43" s="51">
        <f t="shared" si="3"/>
        <v>6869.870211981005</v>
      </c>
      <c r="L43" s="52"/>
      <c r="M43" s="6">
        <f>IF(J43="","",(K43/J43)/LOOKUP(RIGHT($D$2,3),定数!$A$6:$A$13,定数!$B$6:$B$13))</f>
        <v>0.66056444345971199</v>
      </c>
      <c r="N43" s="45"/>
      <c r="O43" s="8">
        <v>43750</v>
      </c>
      <c r="P43" s="50">
        <v>127.55</v>
      </c>
      <c r="Q43" s="50"/>
      <c r="R43" s="53">
        <f>IF(P43="","",T43*M43*LOOKUP(RIGHT($D$2,3),定数!$A$6:$A$13,定数!$B$6:$B$13))</f>
        <v>-6869.8702119809523</v>
      </c>
      <c r="S43" s="53"/>
      <c r="T43" s="54">
        <f t="shared" si="4"/>
        <v>-103.9999999999992</v>
      </c>
      <c r="U43" s="54"/>
      <c r="V43">
        <f t="shared" si="1"/>
        <v>0</v>
      </c>
      <c r="W43">
        <f t="shared" si="2"/>
        <v>1</v>
      </c>
      <c r="X43" s="38">
        <f t="shared" si="5"/>
        <v>233713.71080821624</v>
      </c>
      <c r="Y43" s="39">
        <f t="shared" si="6"/>
        <v>2.0187249858814038E-2</v>
      </c>
    </row>
    <row r="44" spans="2:25">
      <c r="B44" s="45">
        <v>36</v>
      </c>
      <c r="C44" s="49">
        <f t="shared" si="0"/>
        <v>222125.80352071923</v>
      </c>
      <c r="D44" s="49"/>
      <c r="E44" s="45"/>
      <c r="F44" s="8">
        <v>43751</v>
      </c>
      <c r="G44" s="48" t="s">
        <v>3</v>
      </c>
      <c r="H44" s="50">
        <v>126.22</v>
      </c>
      <c r="I44" s="50"/>
      <c r="J44" s="48">
        <v>107</v>
      </c>
      <c r="K44" s="51">
        <f t="shared" si="3"/>
        <v>6663.7741056215764</v>
      </c>
      <c r="L44" s="52"/>
      <c r="M44" s="6">
        <f>IF(J44="","",(K44/J44)/LOOKUP(RIGHT($D$2,3),定数!$A$6:$A$13,定数!$B$6:$B$13))</f>
        <v>0.62278262669360529</v>
      </c>
      <c r="N44" s="45"/>
      <c r="O44" s="8">
        <v>43752</v>
      </c>
      <c r="P44" s="50">
        <v>127.29</v>
      </c>
      <c r="Q44" s="50"/>
      <c r="R44" s="53">
        <f>IF(P44="","",T44*M44*LOOKUP(RIGHT($D$2,3),定数!$A$6:$A$13,定数!$B$6:$B$13))</f>
        <v>-6663.7741056216228</v>
      </c>
      <c r="S44" s="53"/>
      <c r="T44" s="54">
        <f t="shared" si="4"/>
        <v>-107.00000000000074</v>
      </c>
      <c r="U44" s="54"/>
      <c r="V44">
        <f t="shared" si="1"/>
        <v>0</v>
      </c>
      <c r="W44">
        <f t="shared" si="2"/>
        <v>2</v>
      </c>
      <c r="X44" s="38">
        <f t="shared" si="5"/>
        <v>233713.71080821624</v>
      </c>
      <c r="Y44" s="39">
        <f t="shared" si="6"/>
        <v>4.9581632363049355E-2</v>
      </c>
    </row>
    <row r="45" spans="2:25">
      <c r="B45" s="45">
        <v>37</v>
      </c>
      <c r="C45" s="49">
        <f t="shared" si="0"/>
        <v>215462.02941509761</v>
      </c>
      <c r="D45" s="49"/>
      <c r="E45" s="45"/>
      <c r="F45" s="8">
        <v>43765</v>
      </c>
      <c r="G45" s="48" t="s">
        <v>4</v>
      </c>
      <c r="H45" s="50">
        <v>128.19999999999999</v>
      </c>
      <c r="I45" s="50"/>
      <c r="J45" s="48">
        <v>54</v>
      </c>
      <c r="K45" s="51">
        <f t="shared" si="3"/>
        <v>6463.8608824529283</v>
      </c>
      <c r="L45" s="52"/>
      <c r="M45" s="6">
        <f>IF(J45="","",(K45/J45)/LOOKUP(RIGHT($D$2,3),定数!$A$6:$A$13,定数!$B$6:$B$13))</f>
        <v>1.1970112745283201</v>
      </c>
      <c r="N45" s="45"/>
      <c r="O45" s="8">
        <v>43766</v>
      </c>
      <c r="P45" s="50">
        <v>127.66</v>
      </c>
      <c r="Q45" s="50"/>
      <c r="R45" s="53">
        <f>IF(P45="","",T45*M45*LOOKUP(RIGHT($D$2,3),定数!$A$6:$A$13,定数!$B$6:$B$13))</f>
        <v>-6463.8608824528337</v>
      </c>
      <c r="S45" s="53"/>
      <c r="T45" s="54">
        <f t="shared" si="4"/>
        <v>-53.999999999999204</v>
      </c>
      <c r="U45" s="54"/>
      <c r="V45">
        <f t="shared" si="1"/>
        <v>0</v>
      </c>
      <c r="W45">
        <f t="shared" si="2"/>
        <v>3</v>
      </c>
      <c r="X45" s="38">
        <f t="shared" si="5"/>
        <v>233713.71080821624</v>
      </c>
      <c r="Y45" s="39">
        <f t="shared" si="6"/>
        <v>7.8094183392158012E-2</v>
      </c>
    </row>
    <row r="46" spans="2:25">
      <c r="B46" s="45">
        <v>38</v>
      </c>
      <c r="C46" s="49">
        <f t="shared" si="0"/>
        <v>208998.16853264478</v>
      </c>
      <c r="D46" s="49"/>
      <c r="E46" s="45"/>
      <c r="F46" s="8">
        <v>43772</v>
      </c>
      <c r="G46" s="48" t="s">
        <v>3</v>
      </c>
      <c r="H46" s="50">
        <v>126.47</v>
      </c>
      <c r="I46" s="50"/>
      <c r="J46" s="48">
        <v>91</v>
      </c>
      <c r="K46" s="51">
        <f t="shared" si="3"/>
        <v>6269.9450559793431</v>
      </c>
      <c r="L46" s="52"/>
      <c r="M46" s="6">
        <f>IF(J46="","",(K46/J46)/LOOKUP(RIGHT($D$2,3),定数!$A$6:$A$13,定数!$B$6:$B$13))</f>
        <v>0.68900495120652128</v>
      </c>
      <c r="N46" s="45"/>
      <c r="O46" s="8">
        <v>43772</v>
      </c>
      <c r="P46" s="50">
        <v>127.38</v>
      </c>
      <c r="Q46" s="50"/>
      <c r="R46" s="53">
        <f>IF(P46="","",T46*M46*LOOKUP(RIGHT($D$2,3),定数!$A$6:$A$13,定数!$B$6:$B$13))</f>
        <v>-6269.9450559793195</v>
      </c>
      <c r="S46" s="53"/>
      <c r="T46" s="54">
        <f t="shared" si="4"/>
        <v>-90.999999999999659</v>
      </c>
      <c r="U46" s="54"/>
      <c r="V46">
        <f t="shared" si="1"/>
        <v>0</v>
      </c>
      <c r="W46">
        <f t="shared" si="2"/>
        <v>4</v>
      </c>
      <c r="X46" s="38">
        <f t="shared" si="5"/>
        <v>233713.71080821624</v>
      </c>
      <c r="Y46" s="39">
        <f t="shared" si="6"/>
        <v>0.10575135789039292</v>
      </c>
    </row>
    <row r="47" spans="2:25">
      <c r="B47" s="45">
        <v>39</v>
      </c>
      <c r="C47" s="49">
        <f t="shared" si="0"/>
        <v>202728.22347666544</v>
      </c>
      <c r="D47" s="49"/>
      <c r="E47" s="45"/>
      <c r="F47" s="8">
        <v>43777</v>
      </c>
      <c r="G47" s="48" t="s">
        <v>4</v>
      </c>
      <c r="H47" s="50">
        <v>129.97999999999999</v>
      </c>
      <c r="I47" s="50"/>
      <c r="J47" s="48">
        <v>62</v>
      </c>
      <c r="K47" s="51">
        <f t="shared" si="3"/>
        <v>6081.8467042999628</v>
      </c>
      <c r="L47" s="52"/>
      <c r="M47" s="6">
        <f>IF(J47="","",(K47/J47)/LOOKUP(RIGHT($D$2,3),定数!$A$6:$A$13,定数!$B$6:$B$13))</f>
        <v>0.98094301682257468</v>
      </c>
      <c r="N47" s="45"/>
      <c r="O47" s="8">
        <v>43778</v>
      </c>
      <c r="P47" s="50">
        <v>129.36000000000001</v>
      </c>
      <c r="Q47" s="50"/>
      <c r="R47" s="53">
        <f>IF(P47="","",T47*M47*LOOKUP(RIGHT($D$2,3),定数!$A$6:$A$13,定数!$B$6:$B$13))</f>
        <v>-6081.846704299729</v>
      </c>
      <c r="S47" s="53"/>
      <c r="T47" s="54">
        <f t="shared" si="4"/>
        <v>-61.999999999997613</v>
      </c>
      <c r="U47" s="54"/>
      <c r="V47">
        <f t="shared" si="1"/>
        <v>0</v>
      </c>
      <c r="W47">
        <f t="shared" si="2"/>
        <v>5</v>
      </c>
      <c r="X47" s="38">
        <f t="shared" si="5"/>
        <v>233713.71080821624</v>
      </c>
      <c r="Y47" s="39">
        <f t="shared" si="6"/>
        <v>0.13257881715368114</v>
      </c>
    </row>
    <row r="48" spans="2:25">
      <c r="B48" s="45">
        <v>40</v>
      </c>
      <c r="C48" s="49">
        <f t="shared" si="0"/>
        <v>196646.37677236571</v>
      </c>
      <c r="D48" s="49"/>
      <c r="E48" s="45"/>
      <c r="F48" s="8">
        <v>43784</v>
      </c>
      <c r="G48" s="48" t="s">
        <v>4</v>
      </c>
      <c r="H48" s="50">
        <v>135.09</v>
      </c>
      <c r="I48" s="50"/>
      <c r="J48" s="48">
        <v>91</v>
      </c>
      <c r="K48" s="51">
        <f t="shared" si="3"/>
        <v>5899.3913031709708</v>
      </c>
      <c r="L48" s="52"/>
      <c r="M48" s="6">
        <f>IF(J48="","",(K48/J48)/LOOKUP(RIGHT($D$2,3),定数!$A$6:$A$13,定数!$B$6:$B$13))</f>
        <v>0.6482847585902165</v>
      </c>
      <c r="N48" s="45"/>
      <c r="O48" s="8">
        <v>43784</v>
      </c>
      <c r="P48" s="50">
        <v>136.41</v>
      </c>
      <c r="Q48" s="50"/>
      <c r="R48" s="53">
        <f>IF(P48="","",T48*M48*LOOKUP(RIGHT($D$2,3),定数!$A$6:$A$13,定数!$B$6:$B$13))</f>
        <v>8557.3588133908124</v>
      </c>
      <c r="S48" s="53"/>
      <c r="T48" s="54">
        <f t="shared" si="4"/>
        <v>131.99999999999932</v>
      </c>
      <c r="U48" s="54"/>
      <c r="V48">
        <f t="shared" si="1"/>
        <v>1</v>
      </c>
      <c r="W48">
        <f t="shared" si="2"/>
        <v>0</v>
      </c>
      <c r="X48" s="38">
        <f t="shared" si="5"/>
        <v>233713.71080821624</v>
      </c>
      <c r="Y48" s="39">
        <f t="shared" si="6"/>
        <v>0.15860145263906966</v>
      </c>
    </row>
    <row r="49" spans="2:25">
      <c r="B49" s="45">
        <v>41</v>
      </c>
      <c r="C49" s="49">
        <f t="shared" si="0"/>
        <v>205203.73558575651</v>
      </c>
      <c r="D49" s="49"/>
      <c r="E49" s="45"/>
      <c r="F49" s="8">
        <v>43790</v>
      </c>
      <c r="G49" s="48" t="s">
        <v>4</v>
      </c>
      <c r="H49" s="50">
        <v>138.65</v>
      </c>
      <c r="I49" s="50"/>
      <c r="J49" s="48">
        <v>212</v>
      </c>
      <c r="K49" s="51">
        <f t="shared" si="3"/>
        <v>6156.1120675726952</v>
      </c>
      <c r="L49" s="52"/>
      <c r="M49" s="6">
        <f>IF(J49="","",(K49/J49)/LOOKUP(RIGHT($D$2,3),定数!$A$6:$A$13,定数!$B$6:$B$13))</f>
        <v>0.29038264469682523</v>
      </c>
      <c r="N49" s="45"/>
      <c r="O49" s="8">
        <v>43799</v>
      </c>
      <c r="P49" s="50">
        <v>141.80000000000001</v>
      </c>
      <c r="Q49" s="50"/>
      <c r="R49" s="53">
        <f>IF(P49="","",T49*M49*LOOKUP(RIGHT($D$2,3),定数!$A$6:$A$13,定数!$B$6:$B$13))</f>
        <v>9147.053307950011</v>
      </c>
      <c r="S49" s="53"/>
      <c r="T49" s="54">
        <f t="shared" si="4"/>
        <v>315.00000000000057</v>
      </c>
      <c r="U49" s="54"/>
      <c r="V49">
        <f t="shared" si="1"/>
        <v>2</v>
      </c>
      <c r="W49">
        <f t="shared" si="2"/>
        <v>0</v>
      </c>
      <c r="X49" s="38">
        <f t="shared" si="5"/>
        <v>233713.71080821624</v>
      </c>
      <c r="Y49" s="39">
        <f t="shared" si="6"/>
        <v>0.12198674662204478</v>
      </c>
    </row>
    <row r="50" spans="2:25">
      <c r="B50" s="45">
        <v>42</v>
      </c>
      <c r="C50" s="49">
        <f t="shared" si="0"/>
        <v>214350.78889370651</v>
      </c>
      <c r="D50" s="49"/>
      <c r="E50" s="45"/>
      <c r="F50" s="8">
        <v>43801</v>
      </c>
      <c r="G50" s="48" t="s">
        <v>4</v>
      </c>
      <c r="H50" s="50">
        <v>144.24</v>
      </c>
      <c r="I50" s="50"/>
      <c r="J50" s="48">
        <v>101</v>
      </c>
      <c r="K50" s="51">
        <f t="shared" si="3"/>
        <v>6430.5236668111947</v>
      </c>
      <c r="L50" s="52"/>
      <c r="M50" s="6">
        <f>IF(J50="","",(K50/J50)/LOOKUP(RIGHT($D$2,3),定数!$A$6:$A$13,定数!$B$6:$B$13))</f>
        <v>0.63668551156546482</v>
      </c>
      <c r="N50" s="45"/>
      <c r="O50" s="8">
        <v>43804</v>
      </c>
      <c r="P50" s="50">
        <v>145.69</v>
      </c>
      <c r="Q50" s="50"/>
      <c r="R50" s="53">
        <f>IF(P50="","",T50*M50*LOOKUP(RIGHT($D$2,3),定数!$A$6:$A$13,定数!$B$6:$B$13))</f>
        <v>9231.9399176991683</v>
      </c>
      <c r="S50" s="53"/>
      <c r="T50" s="54">
        <f t="shared" si="4"/>
        <v>144.99999999999886</v>
      </c>
      <c r="U50" s="54"/>
      <c r="V50">
        <f t="shared" si="1"/>
        <v>3</v>
      </c>
      <c r="W50">
        <f t="shared" si="2"/>
        <v>0</v>
      </c>
      <c r="X50" s="38">
        <f t="shared" si="5"/>
        <v>233713.71080821624</v>
      </c>
      <c r="Y50" s="39">
        <f t="shared" si="6"/>
        <v>8.2848891695527449E-2</v>
      </c>
    </row>
    <row r="51" spans="2:25">
      <c r="B51" s="45">
        <v>43</v>
      </c>
      <c r="C51" s="49">
        <f t="shared" si="0"/>
        <v>223582.72881140569</v>
      </c>
      <c r="D51" s="49"/>
      <c r="E51" s="45"/>
      <c r="F51" s="8">
        <v>43807</v>
      </c>
      <c r="G51" s="48" t="s">
        <v>3</v>
      </c>
      <c r="H51" s="50">
        <v>143.32</v>
      </c>
      <c r="I51" s="50"/>
      <c r="J51" s="48">
        <v>69</v>
      </c>
      <c r="K51" s="51">
        <f t="shared" si="3"/>
        <v>6707.4818643421704</v>
      </c>
      <c r="L51" s="52"/>
      <c r="M51" s="6">
        <f>IF(J51="","",(K51/J51)/LOOKUP(RIGHT($D$2,3),定数!$A$6:$A$13,定数!$B$6:$B$13))</f>
        <v>0.97209882091915523</v>
      </c>
      <c r="N51" s="45"/>
      <c r="O51" s="8">
        <v>43807</v>
      </c>
      <c r="P51" s="50">
        <v>144.01</v>
      </c>
      <c r="Q51" s="50"/>
      <c r="R51" s="53">
        <f>IF(P51="","",T51*M51*LOOKUP(RIGHT($D$2,3),定数!$A$6:$A$13,定数!$B$6:$B$13))</f>
        <v>-6707.4818643421495</v>
      </c>
      <c r="S51" s="53"/>
      <c r="T51" s="54">
        <f t="shared" si="4"/>
        <v>-68.999999999999773</v>
      </c>
      <c r="U51" s="54"/>
      <c r="V51">
        <f t="shared" si="1"/>
        <v>0</v>
      </c>
      <c r="W51">
        <f t="shared" si="2"/>
        <v>1</v>
      </c>
      <c r="X51" s="38">
        <f t="shared" si="5"/>
        <v>233713.71080821624</v>
      </c>
      <c r="Y51" s="39">
        <f t="shared" si="6"/>
        <v>4.3347829110137126E-2</v>
      </c>
    </row>
    <row r="52" spans="2:25">
      <c r="B52" s="45">
        <v>44</v>
      </c>
      <c r="C52" s="49">
        <f t="shared" si="0"/>
        <v>216875.24694706354</v>
      </c>
      <c r="D52" s="49"/>
      <c r="E52" s="45"/>
      <c r="F52" s="8">
        <v>43819</v>
      </c>
      <c r="G52" s="48" t="s">
        <v>3</v>
      </c>
      <c r="H52" s="50">
        <v>145.41</v>
      </c>
      <c r="I52" s="50"/>
      <c r="J52" s="48">
        <v>82</v>
      </c>
      <c r="K52" s="51">
        <f t="shared" si="3"/>
        <v>6506.257408411906</v>
      </c>
      <c r="L52" s="52"/>
      <c r="M52" s="6">
        <f>IF(J52="","",(K52/J52)/LOOKUP(RIGHT($D$2,3),定数!$A$6:$A$13,定数!$B$6:$B$13))</f>
        <v>0.79344602541608611</v>
      </c>
      <c r="N52" s="45"/>
      <c r="O52" s="8">
        <v>43822</v>
      </c>
      <c r="P52" s="50">
        <v>144.21</v>
      </c>
      <c r="Q52" s="50"/>
      <c r="R52" s="53">
        <f>IF(P52="","",T52*M52*LOOKUP(RIGHT($D$2,3),定数!$A$6:$A$13,定数!$B$6:$B$13))</f>
        <v>9521.3523049929427</v>
      </c>
      <c r="S52" s="53"/>
      <c r="T52" s="54">
        <f t="shared" si="4"/>
        <v>119.99999999999886</v>
      </c>
      <c r="U52" s="54"/>
      <c r="V52">
        <f t="shared" si="1"/>
        <v>1</v>
      </c>
      <c r="W52">
        <f t="shared" si="2"/>
        <v>0</v>
      </c>
      <c r="X52" s="38">
        <f t="shared" si="5"/>
        <v>233713.71080821624</v>
      </c>
      <c r="Y52" s="39">
        <f t="shared" si="6"/>
        <v>7.2047394236832929E-2</v>
      </c>
    </row>
    <row r="53" spans="2:25">
      <c r="B53" s="45">
        <v>45</v>
      </c>
      <c r="C53" s="49">
        <f t="shared" si="0"/>
        <v>226396.59925205648</v>
      </c>
      <c r="D53" s="49"/>
      <c r="E53" s="45"/>
      <c r="F53" s="8"/>
      <c r="G53" s="45"/>
      <c r="H53" s="50"/>
      <c r="I53" s="50"/>
      <c r="J53" s="45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45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ref="V53:W74" si="7">IF(S53&lt;&gt;"",IF(S53&lt;0,1+V52,0),"")</f>
        <v/>
      </c>
      <c r="W53" t="str">
        <f t="shared" si="2"/>
        <v/>
      </c>
      <c r="X53" s="38">
        <f t="shared" si="5"/>
        <v>233713.71080821624</v>
      </c>
      <c r="Y53" s="39">
        <f t="shared" si="6"/>
        <v>3.1308011544791792E-2</v>
      </c>
    </row>
    <row r="54" spans="2:25">
      <c r="B54" s="45">
        <v>46</v>
      </c>
      <c r="C54" s="49" t="str">
        <f t="shared" si="0"/>
        <v/>
      </c>
      <c r="D54" s="49"/>
      <c r="E54" s="45"/>
      <c r="F54" s="8"/>
      <c r="G54" s="45"/>
      <c r="H54" s="50"/>
      <c r="I54" s="50"/>
      <c r="J54" s="45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45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>
      <c r="B55" s="45">
        <v>47</v>
      </c>
      <c r="C55" s="49" t="str">
        <f t="shared" si="0"/>
        <v/>
      </c>
      <c r="D55" s="49"/>
      <c r="E55" s="45"/>
      <c r="F55" s="8"/>
      <c r="G55" s="45"/>
      <c r="H55" s="50"/>
      <c r="I55" s="50"/>
      <c r="J55" s="45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45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>
      <c r="B56" s="45">
        <v>48</v>
      </c>
      <c r="C56" s="49" t="str">
        <f t="shared" si="0"/>
        <v/>
      </c>
      <c r="D56" s="49"/>
      <c r="E56" s="45"/>
      <c r="F56" s="8"/>
      <c r="G56" s="45"/>
      <c r="H56" s="50"/>
      <c r="I56" s="50"/>
      <c r="J56" s="45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45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>
      <c r="B57" s="45">
        <v>49</v>
      </c>
      <c r="C57" s="49" t="str">
        <f t="shared" si="0"/>
        <v/>
      </c>
      <c r="D57" s="49"/>
      <c r="E57" s="45"/>
      <c r="F57" s="8"/>
      <c r="G57" s="45"/>
      <c r="H57" s="50"/>
      <c r="I57" s="50"/>
      <c r="J57" s="45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45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>
      <c r="B58" s="45">
        <v>50</v>
      </c>
      <c r="C58" s="49" t="str">
        <f t="shared" si="0"/>
        <v/>
      </c>
      <c r="D58" s="49"/>
      <c r="E58" s="45"/>
      <c r="F58" s="8"/>
      <c r="G58" s="45"/>
      <c r="H58" s="50"/>
      <c r="I58" s="50"/>
      <c r="J58" s="45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45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>
      <c r="B59" s="45">
        <v>51</v>
      </c>
      <c r="C59" s="49" t="str">
        <f t="shared" si="0"/>
        <v/>
      </c>
      <c r="D59" s="49"/>
      <c r="E59" s="45"/>
      <c r="F59" s="8"/>
      <c r="G59" s="45"/>
      <c r="H59" s="50"/>
      <c r="I59" s="50"/>
      <c r="J59" s="45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45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>
      <c r="B60" s="45">
        <v>52</v>
      </c>
      <c r="C60" s="49" t="str">
        <f t="shared" si="0"/>
        <v/>
      </c>
      <c r="D60" s="49"/>
      <c r="E60" s="45"/>
      <c r="F60" s="8"/>
      <c r="G60" s="45"/>
      <c r="H60" s="50"/>
      <c r="I60" s="50"/>
      <c r="J60" s="45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45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>
      <c r="B61" s="45">
        <v>53</v>
      </c>
      <c r="C61" s="49" t="str">
        <f t="shared" si="0"/>
        <v/>
      </c>
      <c r="D61" s="49"/>
      <c r="E61" s="45"/>
      <c r="F61" s="8"/>
      <c r="G61" s="45"/>
      <c r="H61" s="50"/>
      <c r="I61" s="50"/>
      <c r="J61" s="45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45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>
      <c r="B62" s="45">
        <v>54</v>
      </c>
      <c r="C62" s="49" t="str">
        <f t="shared" si="0"/>
        <v/>
      </c>
      <c r="D62" s="49"/>
      <c r="E62" s="45"/>
      <c r="F62" s="8"/>
      <c r="G62" s="45"/>
      <c r="H62" s="50"/>
      <c r="I62" s="50"/>
      <c r="J62" s="45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45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>
      <c r="B63" s="45">
        <v>55</v>
      </c>
      <c r="C63" s="49" t="str">
        <f t="shared" si="0"/>
        <v/>
      </c>
      <c r="D63" s="49"/>
      <c r="E63" s="45"/>
      <c r="F63" s="8"/>
      <c r="G63" s="45"/>
      <c r="H63" s="50"/>
      <c r="I63" s="50"/>
      <c r="J63" s="45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45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>
      <c r="B64" s="45">
        <v>56</v>
      </c>
      <c r="C64" s="49" t="str">
        <f t="shared" si="0"/>
        <v/>
      </c>
      <c r="D64" s="49"/>
      <c r="E64" s="45"/>
      <c r="F64" s="8"/>
      <c r="G64" s="45"/>
      <c r="H64" s="50"/>
      <c r="I64" s="50"/>
      <c r="J64" s="45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45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>
      <c r="B65" s="45">
        <v>57</v>
      </c>
      <c r="C65" s="49" t="str">
        <f t="shared" si="0"/>
        <v/>
      </c>
      <c r="D65" s="49"/>
      <c r="E65" s="45"/>
      <c r="F65" s="8"/>
      <c r="G65" s="45"/>
      <c r="H65" s="50"/>
      <c r="I65" s="50"/>
      <c r="J65" s="45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45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>
      <c r="B66" s="45">
        <v>58</v>
      </c>
      <c r="C66" s="49" t="str">
        <f t="shared" si="0"/>
        <v/>
      </c>
      <c r="D66" s="49"/>
      <c r="E66" s="45"/>
      <c r="F66" s="8"/>
      <c r="G66" s="45"/>
      <c r="H66" s="50"/>
      <c r="I66" s="50"/>
      <c r="J66" s="45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5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>
      <c r="B67" s="45">
        <v>59</v>
      </c>
      <c r="C67" s="49" t="str">
        <f t="shared" si="0"/>
        <v/>
      </c>
      <c r="D67" s="49"/>
      <c r="E67" s="45"/>
      <c r="F67" s="8"/>
      <c r="G67" s="45"/>
      <c r="H67" s="50"/>
      <c r="I67" s="50"/>
      <c r="J67" s="45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5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>
      <c r="B68" s="45">
        <v>60</v>
      </c>
      <c r="C68" s="49" t="str">
        <f t="shared" si="0"/>
        <v/>
      </c>
      <c r="D68" s="49"/>
      <c r="E68" s="45"/>
      <c r="F68" s="8"/>
      <c r="G68" s="45"/>
      <c r="H68" s="50"/>
      <c r="I68" s="50"/>
      <c r="J68" s="45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5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>
      <c r="B69" s="45">
        <v>61</v>
      </c>
      <c r="C69" s="49" t="str">
        <f t="shared" si="0"/>
        <v/>
      </c>
      <c r="D69" s="49"/>
      <c r="E69" s="45"/>
      <c r="F69" s="8"/>
      <c r="G69" s="45"/>
      <c r="H69" s="50"/>
      <c r="I69" s="50"/>
      <c r="J69" s="45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5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>
      <c r="B70" s="45">
        <v>62</v>
      </c>
      <c r="C70" s="49" t="str">
        <f t="shared" si="0"/>
        <v/>
      </c>
      <c r="D70" s="49"/>
      <c r="E70" s="45"/>
      <c r="F70" s="8"/>
      <c r="G70" s="45"/>
      <c r="H70" s="50"/>
      <c r="I70" s="50"/>
      <c r="J70" s="45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5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>
      <c r="B71" s="45">
        <v>63</v>
      </c>
      <c r="C71" s="49" t="str">
        <f t="shared" si="0"/>
        <v/>
      </c>
      <c r="D71" s="49"/>
      <c r="E71" s="45"/>
      <c r="F71" s="8"/>
      <c r="G71" s="45"/>
      <c r="H71" s="50"/>
      <c r="I71" s="50"/>
      <c r="J71" s="45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5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>
      <c r="B72" s="45">
        <v>64</v>
      </c>
      <c r="C72" s="49" t="str">
        <f t="shared" si="0"/>
        <v/>
      </c>
      <c r="D72" s="49"/>
      <c r="E72" s="45"/>
      <c r="F72" s="8"/>
      <c r="G72" s="45"/>
      <c r="H72" s="50"/>
      <c r="I72" s="50"/>
      <c r="J72" s="45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5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>
      <c r="B73" s="45">
        <v>65</v>
      </c>
      <c r="C73" s="49" t="str">
        <f t="shared" si="0"/>
        <v/>
      </c>
      <c r="D73" s="49"/>
      <c r="E73" s="45"/>
      <c r="F73" s="8"/>
      <c r="G73" s="45"/>
      <c r="H73" s="50"/>
      <c r="I73" s="50"/>
      <c r="J73" s="45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5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>
      <c r="B74" s="45">
        <v>66</v>
      </c>
      <c r="C74" s="49" t="str">
        <f t="shared" ref="C74:C108" si="8">IF(R73="","",C73+R73)</f>
        <v/>
      </c>
      <c r="D74" s="49"/>
      <c r="E74" s="45"/>
      <c r="F74" s="8"/>
      <c r="G74" s="45"/>
      <c r="H74" s="50"/>
      <c r="I74" s="50"/>
      <c r="J74" s="45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5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38" t="str">
        <f t="shared" si="5"/>
        <v/>
      </c>
      <c r="Y74" s="39" t="str">
        <f t="shared" si="6"/>
        <v/>
      </c>
    </row>
    <row r="75" spans="2:25">
      <c r="B75" s="45">
        <v>67</v>
      </c>
      <c r="C75" s="49" t="str">
        <f t="shared" si="8"/>
        <v/>
      </c>
      <c r="D75" s="49"/>
      <c r="E75" s="45"/>
      <c r="F75" s="8"/>
      <c r="G75" s="45"/>
      <c r="H75" s="50"/>
      <c r="I75" s="50"/>
      <c r="J75" s="45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45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38" t="str">
        <f t="shared" si="5"/>
        <v/>
      </c>
      <c r="Y75" s="39" t="str">
        <f t="shared" si="6"/>
        <v/>
      </c>
    </row>
    <row r="76" spans="2:25">
      <c r="B76" s="45">
        <v>68</v>
      </c>
      <c r="C76" s="49" t="str">
        <f t="shared" si="8"/>
        <v/>
      </c>
      <c r="D76" s="49"/>
      <c r="E76" s="45"/>
      <c r="F76" s="8"/>
      <c r="G76" s="45"/>
      <c r="H76" s="50"/>
      <c r="I76" s="50"/>
      <c r="J76" s="45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45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38" t="str">
        <f t="shared" ref="X76:X108" si="12">IF(C76&lt;&gt;"",MAX(X75,C76),"")</f>
        <v/>
      </c>
      <c r="Y76" s="39" t="str">
        <f t="shared" ref="Y76:Y108" si="13">IF(X76&lt;&gt;"",1-(C76/X76),"")</f>
        <v/>
      </c>
    </row>
    <row r="77" spans="2:25">
      <c r="B77" s="45">
        <v>69</v>
      </c>
      <c r="C77" s="49" t="str">
        <f t="shared" si="8"/>
        <v/>
      </c>
      <c r="D77" s="49"/>
      <c r="E77" s="45"/>
      <c r="F77" s="8"/>
      <c r="G77" s="45"/>
      <c r="H77" s="50"/>
      <c r="I77" s="50"/>
      <c r="J77" s="45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45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38" t="str">
        <f t="shared" si="12"/>
        <v/>
      </c>
      <c r="Y77" s="39" t="str">
        <f t="shared" si="13"/>
        <v/>
      </c>
    </row>
    <row r="78" spans="2:25">
      <c r="B78" s="45">
        <v>70</v>
      </c>
      <c r="C78" s="49" t="str">
        <f t="shared" si="8"/>
        <v/>
      </c>
      <c r="D78" s="49"/>
      <c r="E78" s="45"/>
      <c r="F78" s="8"/>
      <c r="G78" s="45"/>
      <c r="H78" s="50"/>
      <c r="I78" s="50"/>
      <c r="J78" s="45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45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38" t="str">
        <f t="shared" si="12"/>
        <v/>
      </c>
      <c r="Y78" s="39" t="str">
        <f t="shared" si="13"/>
        <v/>
      </c>
    </row>
    <row r="79" spans="2:25">
      <c r="B79" s="45">
        <v>71</v>
      </c>
      <c r="C79" s="49" t="str">
        <f t="shared" si="8"/>
        <v/>
      </c>
      <c r="D79" s="49"/>
      <c r="E79" s="45"/>
      <c r="F79" s="8"/>
      <c r="G79" s="45"/>
      <c r="H79" s="50"/>
      <c r="I79" s="50"/>
      <c r="J79" s="45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45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38" t="str">
        <f t="shared" si="12"/>
        <v/>
      </c>
      <c r="Y79" s="39" t="str">
        <f t="shared" si="13"/>
        <v/>
      </c>
    </row>
    <row r="80" spans="2:25">
      <c r="B80" s="45">
        <v>72</v>
      </c>
      <c r="C80" s="49" t="str">
        <f t="shared" si="8"/>
        <v/>
      </c>
      <c r="D80" s="49"/>
      <c r="E80" s="45"/>
      <c r="F80" s="8"/>
      <c r="G80" s="45"/>
      <c r="H80" s="50"/>
      <c r="I80" s="50"/>
      <c r="J80" s="45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45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38" t="str">
        <f t="shared" si="12"/>
        <v/>
      </c>
      <c r="Y80" s="39" t="str">
        <f t="shared" si="13"/>
        <v/>
      </c>
    </row>
    <row r="81" spans="2:25">
      <c r="B81" s="45">
        <v>73</v>
      </c>
      <c r="C81" s="49" t="str">
        <f t="shared" si="8"/>
        <v/>
      </c>
      <c r="D81" s="49"/>
      <c r="E81" s="45"/>
      <c r="F81" s="8"/>
      <c r="G81" s="45"/>
      <c r="H81" s="50"/>
      <c r="I81" s="50"/>
      <c r="J81" s="45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45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38" t="str">
        <f t="shared" si="12"/>
        <v/>
      </c>
      <c r="Y81" s="39" t="str">
        <f t="shared" si="13"/>
        <v/>
      </c>
    </row>
    <row r="82" spans="2:25">
      <c r="B82" s="45">
        <v>74</v>
      </c>
      <c r="C82" s="49" t="str">
        <f t="shared" si="8"/>
        <v/>
      </c>
      <c r="D82" s="49"/>
      <c r="E82" s="45"/>
      <c r="F82" s="8"/>
      <c r="G82" s="45"/>
      <c r="H82" s="50"/>
      <c r="I82" s="50"/>
      <c r="J82" s="45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45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38" t="str">
        <f t="shared" si="12"/>
        <v/>
      </c>
      <c r="Y82" s="39" t="str">
        <f t="shared" si="13"/>
        <v/>
      </c>
    </row>
    <row r="83" spans="2:25">
      <c r="B83" s="45">
        <v>75</v>
      </c>
      <c r="C83" s="49" t="str">
        <f t="shared" si="8"/>
        <v/>
      </c>
      <c r="D83" s="49"/>
      <c r="E83" s="45"/>
      <c r="F83" s="8"/>
      <c r="G83" s="45"/>
      <c r="H83" s="50"/>
      <c r="I83" s="50"/>
      <c r="J83" s="45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45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38" t="str">
        <f t="shared" si="12"/>
        <v/>
      </c>
      <c r="Y83" s="39" t="str">
        <f t="shared" si="13"/>
        <v/>
      </c>
    </row>
    <row r="84" spans="2:25">
      <c r="B84" s="45">
        <v>76</v>
      </c>
      <c r="C84" s="49" t="str">
        <f t="shared" si="8"/>
        <v/>
      </c>
      <c r="D84" s="49"/>
      <c r="E84" s="45"/>
      <c r="F84" s="8"/>
      <c r="G84" s="45"/>
      <c r="H84" s="50"/>
      <c r="I84" s="50"/>
      <c r="J84" s="45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45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38" t="str">
        <f t="shared" si="12"/>
        <v/>
      </c>
      <c r="Y84" s="39" t="str">
        <f t="shared" si="13"/>
        <v/>
      </c>
    </row>
    <row r="85" spans="2:25">
      <c r="B85" s="45">
        <v>77</v>
      </c>
      <c r="C85" s="49" t="str">
        <f t="shared" si="8"/>
        <v/>
      </c>
      <c r="D85" s="49"/>
      <c r="E85" s="45"/>
      <c r="F85" s="8"/>
      <c r="G85" s="45"/>
      <c r="H85" s="50"/>
      <c r="I85" s="50"/>
      <c r="J85" s="45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45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38" t="str">
        <f t="shared" si="12"/>
        <v/>
      </c>
      <c r="Y85" s="39" t="str">
        <f t="shared" si="13"/>
        <v/>
      </c>
    </row>
    <row r="86" spans="2:25">
      <c r="B86" s="45">
        <v>78</v>
      </c>
      <c r="C86" s="49" t="str">
        <f t="shared" si="8"/>
        <v/>
      </c>
      <c r="D86" s="49"/>
      <c r="E86" s="45"/>
      <c r="F86" s="8"/>
      <c r="G86" s="45"/>
      <c r="H86" s="50"/>
      <c r="I86" s="50"/>
      <c r="J86" s="45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45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38" t="str">
        <f t="shared" si="12"/>
        <v/>
      </c>
      <c r="Y86" s="39" t="str">
        <f t="shared" si="13"/>
        <v/>
      </c>
    </row>
    <row r="87" spans="2:25">
      <c r="B87" s="45">
        <v>79</v>
      </c>
      <c r="C87" s="49" t="str">
        <f t="shared" si="8"/>
        <v/>
      </c>
      <c r="D87" s="49"/>
      <c r="E87" s="45"/>
      <c r="F87" s="8"/>
      <c r="G87" s="45"/>
      <c r="H87" s="50"/>
      <c r="I87" s="50"/>
      <c r="J87" s="45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45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38" t="str">
        <f t="shared" si="12"/>
        <v/>
      </c>
      <c r="Y87" s="39" t="str">
        <f t="shared" si="13"/>
        <v/>
      </c>
    </row>
    <row r="88" spans="2:25">
      <c r="B88" s="45">
        <v>80</v>
      </c>
      <c r="C88" s="49" t="str">
        <f t="shared" si="8"/>
        <v/>
      </c>
      <c r="D88" s="49"/>
      <c r="E88" s="45"/>
      <c r="F88" s="8"/>
      <c r="G88" s="45"/>
      <c r="H88" s="50"/>
      <c r="I88" s="50"/>
      <c r="J88" s="45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45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38" t="str">
        <f t="shared" si="12"/>
        <v/>
      </c>
      <c r="Y88" s="39" t="str">
        <f t="shared" si="13"/>
        <v/>
      </c>
    </row>
    <row r="89" spans="2:25">
      <c r="B89" s="45">
        <v>81</v>
      </c>
      <c r="C89" s="49" t="str">
        <f t="shared" si="8"/>
        <v/>
      </c>
      <c r="D89" s="49"/>
      <c r="E89" s="45"/>
      <c r="F89" s="8"/>
      <c r="G89" s="45"/>
      <c r="H89" s="50"/>
      <c r="I89" s="50"/>
      <c r="J89" s="45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45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38" t="str">
        <f t="shared" si="12"/>
        <v/>
      </c>
      <c r="Y89" s="39" t="str">
        <f t="shared" si="13"/>
        <v/>
      </c>
    </row>
    <row r="90" spans="2:25">
      <c r="B90" s="45">
        <v>82</v>
      </c>
      <c r="C90" s="49" t="str">
        <f t="shared" si="8"/>
        <v/>
      </c>
      <c r="D90" s="49"/>
      <c r="E90" s="45"/>
      <c r="F90" s="8"/>
      <c r="G90" s="45"/>
      <c r="H90" s="50"/>
      <c r="I90" s="50"/>
      <c r="J90" s="45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45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38" t="str">
        <f t="shared" si="12"/>
        <v/>
      </c>
      <c r="Y90" s="39" t="str">
        <f t="shared" si="13"/>
        <v/>
      </c>
    </row>
    <row r="91" spans="2:25">
      <c r="B91" s="45">
        <v>83</v>
      </c>
      <c r="C91" s="49" t="str">
        <f t="shared" si="8"/>
        <v/>
      </c>
      <c r="D91" s="49"/>
      <c r="E91" s="45"/>
      <c r="F91" s="8"/>
      <c r="G91" s="45"/>
      <c r="H91" s="50"/>
      <c r="I91" s="50"/>
      <c r="J91" s="45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45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38" t="str">
        <f t="shared" si="12"/>
        <v/>
      </c>
      <c r="Y91" s="39" t="str">
        <f t="shared" si="13"/>
        <v/>
      </c>
    </row>
    <row r="92" spans="2:25">
      <c r="B92" s="45">
        <v>84</v>
      </c>
      <c r="C92" s="49" t="str">
        <f t="shared" si="8"/>
        <v/>
      </c>
      <c r="D92" s="49"/>
      <c r="E92" s="45"/>
      <c r="F92" s="8"/>
      <c r="G92" s="45"/>
      <c r="H92" s="50"/>
      <c r="I92" s="50"/>
      <c r="J92" s="45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45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38" t="str">
        <f t="shared" si="12"/>
        <v/>
      </c>
      <c r="Y92" s="39" t="str">
        <f t="shared" si="13"/>
        <v/>
      </c>
    </row>
    <row r="93" spans="2:25">
      <c r="B93" s="45">
        <v>85</v>
      </c>
      <c r="C93" s="49" t="str">
        <f t="shared" si="8"/>
        <v/>
      </c>
      <c r="D93" s="49"/>
      <c r="E93" s="45"/>
      <c r="F93" s="8"/>
      <c r="G93" s="45"/>
      <c r="H93" s="50"/>
      <c r="I93" s="50"/>
      <c r="J93" s="45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45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38" t="str">
        <f t="shared" si="12"/>
        <v/>
      </c>
      <c r="Y93" s="39" t="str">
        <f t="shared" si="13"/>
        <v/>
      </c>
    </row>
    <row r="94" spans="2:25">
      <c r="B94" s="45">
        <v>86</v>
      </c>
      <c r="C94" s="49" t="str">
        <f t="shared" si="8"/>
        <v/>
      </c>
      <c r="D94" s="49"/>
      <c r="E94" s="45"/>
      <c r="F94" s="8"/>
      <c r="G94" s="45"/>
      <c r="H94" s="50"/>
      <c r="I94" s="50"/>
      <c r="J94" s="45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45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38" t="str">
        <f t="shared" si="12"/>
        <v/>
      </c>
      <c r="Y94" s="39" t="str">
        <f t="shared" si="13"/>
        <v/>
      </c>
    </row>
    <row r="95" spans="2:25">
      <c r="B95" s="45">
        <v>87</v>
      </c>
      <c r="C95" s="49" t="str">
        <f t="shared" si="8"/>
        <v/>
      </c>
      <c r="D95" s="49"/>
      <c r="E95" s="45"/>
      <c r="F95" s="8"/>
      <c r="G95" s="45"/>
      <c r="H95" s="50"/>
      <c r="I95" s="50"/>
      <c r="J95" s="45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45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38" t="str">
        <f t="shared" si="12"/>
        <v/>
      </c>
      <c r="Y95" s="39" t="str">
        <f t="shared" si="13"/>
        <v/>
      </c>
    </row>
    <row r="96" spans="2:25">
      <c r="B96" s="45">
        <v>88</v>
      </c>
      <c r="C96" s="49" t="str">
        <f t="shared" si="8"/>
        <v/>
      </c>
      <c r="D96" s="49"/>
      <c r="E96" s="45"/>
      <c r="F96" s="8"/>
      <c r="G96" s="45"/>
      <c r="H96" s="50"/>
      <c r="I96" s="50"/>
      <c r="J96" s="45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45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38" t="str">
        <f t="shared" si="12"/>
        <v/>
      </c>
      <c r="Y96" s="39" t="str">
        <f t="shared" si="13"/>
        <v/>
      </c>
    </row>
    <row r="97" spans="2:25">
      <c r="B97" s="45">
        <v>89</v>
      </c>
      <c r="C97" s="49" t="str">
        <f t="shared" si="8"/>
        <v/>
      </c>
      <c r="D97" s="49"/>
      <c r="E97" s="45"/>
      <c r="F97" s="8"/>
      <c r="G97" s="45"/>
      <c r="H97" s="50"/>
      <c r="I97" s="50"/>
      <c r="J97" s="45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45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38" t="str">
        <f t="shared" si="12"/>
        <v/>
      </c>
      <c r="Y97" s="39" t="str">
        <f t="shared" si="13"/>
        <v/>
      </c>
    </row>
    <row r="98" spans="2:25">
      <c r="B98" s="45">
        <v>90</v>
      </c>
      <c r="C98" s="49" t="str">
        <f t="shared" si="8"/>
        <v/>
      </c>
      <c r="D98" s="49"/>
      <c r="E98" s="45"/>
      <c r="F98" s="8"/>
      <c r="G98" s="45"/>
      <c r="H98" s="50"/>
      <c r="I98" s="50"/>
      <c r="J98" s="45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45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38" t="str">
        <f t="shared" si="12"/>
        <v/>
      </c>
      <c r="Y98" s="39" t="str">
        <f t="shared" si="13"/>
        <v/>
      </c>
    </row>
    <row r="99" spans="2:25">
      <c r="B99" s="45">
        <v>91</v>
      </c>
      <c r="C99" s="49" t="str">
        <f t="shared" si="8"/>
        <v/>
      </c>
      <c r="D99" s="49"/>
      <c r="E99" s="45"/>
      <c r="F99" s="8"/>
      <c r="G99" s="45"/>
      <c r="H99" s="50"/>
      <c r="I99" s="50"/>
      <c r="J99" s="45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45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38" t="str">
        <f t="shared" si="12"/>
        <v/>
      </c>
      <c r="Y99" s="39" t="str">
        <f t="shared" si="13"/>
        <v/>
      </c>
    </row>
    <row r="100" spans="2:25">
      <c r="B100" s="45">
        <v>92</v>
      </c>
      <c r="C100" s="49" t="str">
        <f t="shared" si="8"/>
        <v/>
      </c>
      <c r="D100" s="49"/>
      <c r="E100" s="45"/>
      <c r="F100" s="8"/>
      <c r="G100" s="45"/>
      <c r="H100" s="50"/>
      <c r="I100" s="50"/>
      <c r="J100" s="45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45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38" t="str">
        <f t="shared" si="12"/>
        <v/>
      </c>
      <c r="Y100" s="39" t="str">
        <f t="shared" si="13"/>
        <v/>
      </c>
    </row>
    <row r="101" spans="2:25">
      <c r="B101" s="45">
        <v>93</v>
      </c>
      <c r="C101" s="49" t="str">
        <f t="shared" si="8"/>
        <v/>
      </c>
      <c r="D101" s="49"/>
      <c r="E101" s="45"/>
      <c r="F101" s="8"/>
      <c r="G101" s="45"/>
      <c r="H101" s="50"/>
      <c r="I101" s="50"/>
      <c r="J101" s="45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45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38" t="str">
        <f t="shared" si="12"/>
        <v/>
      </c>
      <c r="Y101" s="39" t="str">
        <f t="shared" si="13"/>
        <v/>
      </c>
    </row>
    <row r="102" spans="2:25">
      <c r="B102" s="45">
        <v>94</v>
      </c>
      <c r="C102" s="49" t="str">
        <f t="shared" si="8"/>
        <v/>
      </c>
      <c r="D102" s="49"/>
      <c r="E102" s="45"/>
      <c r="F102" s="8"/>
      <c r="G102" s="45"/>
      <c r="H102" s="50"/>
      <c r="I102" s="50"/>
      <c r="J102" s="45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45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38" t="str">
        <f t="shared" si="12"/>
        <v/>
      </c>
      <c r="Y102" s="39" t="str">
        <f t="shared" si="13"/>
        <v/>
      </c>
    </row>
    <row r="103" spans="2:25">
      <c r="B103" s="45">
        <v>95</v>
      </c>
      <c r="C103" s="49" t="str">
        <f t="shared" si="8"/>
        <v/>
      </c>
      <c r="D103" s="49"/>
      <c r="E103" s="45"/>
      <c r="F103" s="8"/>
      <c r="G103" s="45"/>
      <c r="H103" s="50"/>
      <c r="I103" s="50"/>
      <c r="J103" s="45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45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38" t="str">
        <f t="shared" si="12"/>
        <v/>
      </c>
      <c r="Y103" s="39" t="str">
        <f t="shared" si="13"/>
        <v/>
      </c>
    </row>
    <row r="104" spans="2:25">
      <c r="B104" s="45">
        <v>96</v>
      </c>
      <c r="C104" s="49" t="str">
        <f t="shared" si="8"/>
        <v/>
      </c>
      <c r="D104" s="49"/>
      <c r="E104" s="45"/>
      <c r="F104" s="8"/>
      <c r="G104" s="45"/>
      <c r="H104" s="50"/>
      <c r="I104" s="50"/>
      <c r="J104" s="45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45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38" t="str">
        <f t="shared" si="12"/>
        <v/>
      </c>
      <c r="Y104" s="39" t="str">
        <f t="shared" si="13"/>
        <v/>
      </c>
    </row>
    <row r="105" spans="2:25">
      <c r="B105" s="45">
        <v>97</v>
      </c>
      <c r="C105" s="49" t="str">
        <f t="shared" si="8"/>
        <v/>
      </c>
      <c r="D105" s="49"/>
      <c r="E105" s="45"/>
      <c r="F105" s="8"/>
      <c r="G105" s="45"/>
      <c r="H105" s="50"/>
      <c r="I105" s="50"/>
      <c r="J105" s="45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45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38" t="str">
        <f t="shared" si="12"/>
        <v/>
      </c>
      <c r="Y105" s="39" t="str">
        <f t="shared" si="13"/>
        <v/>
      </c>
    </row>
    <row r="106" spans="2:25">
      <c r="B106" s="45">
        <v>98</v>
      </c>
      <c r="C106" s="49" t="str">
        <f t="shared" si="8"/>
        <v/>
      </c>
      <c r="D106" s="49"/>
      <c r="E106" s="45"/>
      <c r="F106" s="8"/>
      <c r="G106" s="45"/>
      <c r="H106" s="50"/>
      <c r="I106" s="50"/>
      <c r="J106" s="45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45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38" t="str">
        <f t="shared" si="12"/>
        <v/>
      </c>
      <c r="Y106" s="39" t="str">
        <f t="shared" si="13"/>
        <v/>
      </c>
    </row>
    <row r="107" spans="2:25">
      <c r="B107" s="45">
        <v>99</v>
      </c>
      <c r="C107" s="49" t="str">
        <f t="shared" si="8"/>
        <v/>
      </c>
      <c r="D107" s="49"/>
      <c r="E107" s="45"/>
      <c r="F107" s="8"/>
      <c r="G107" s="45"/>
      <c r="H107" s="50"/>
      <c r="I107" s="50"/>
      <c r="J107" s="45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45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2"/>
        <v/>
      </c>
      <c r="Y107" s="39" t="str">
        <f t="shared" si="13"/>
        <v/>
      </c>
    </row>
    <row r="108" spans="2:25">
      <c r="B108" s="45">
        <v>100</v>
      </c>
      <c r="C108" s="49" t="str">
        <f t="shared" si="8"/>
        <v/>
      </c>
      <c r="D108" s="49"/>
      <c r="E108" s="45"/>
      <c r="F108" s="8"/>
      <c r="G108" s="45"/>
      <c r="H108" s="50"/>
      <c r="I108" s="50"/>
      <c r="J108" s="45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45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2"/>
        <v/>
      </c>
      <c r="Y108" s="39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9" priority="15" stopIfTrue="1" operator="equal">
      <formula>"買"</formula>
    </cfRule>
    <cfRule type="cellIs" dxfId="38" priority="16" stopIfTrue="1" operator="equal">
      <formula>"売"</formula>
    </cfRule>
  </conditionalFormatting>
  <conditionalFormatting sqref="G9:G11 G14:G45 G47:G108">
    <cfRule type="cellIs" dxfId="37" priority="13" stopIfTrue="1" operator="equal">
      <formula>"買"</formula>
    </cfRule>
    <cfRule type="cellIs" dxfId="36" priority="14" stopIfTrue="1" operator="equal">
      <formula>"売"</formula>
    </cfRule>
  </conditionalFormatting>
  <conditionalFormatting sqref="G12">
    <cfRule type="cellIs" dxfId="35" priority="11" stopIfTrue="1" operator="equal">
      <formula>"買"</formula>
    </cfRule>
    <cfRule type="cellIs" dxfId="34" priority="12" stopIfTrue="1" operator="equal">
      <formula>"売"</formula>
    </cfRule>
  </conditionalFormatting>
  <conditionalFormatting sqref="G13">
    <cfRule type="cellIs" dxfId="33" priority="9" stopIfTrue="1" operator="equal">
      <formula>"買"</formula>
    </cfRule>
    <cfRule type="cellIs" dxfId="32" priority="10" stopIfTrue="1" operator="equal">
      <formula>"売"</formula>
    </cfRule>
  </conditionalFormatting>
  <conditionalFormatting sqref="G46">
    <cfRule type="cellIs" dxfId="31" priority="7" stopIfTrue="1" operator="equal">
      <formula>"買"</formula>
    </cfRule>
    <cfRule type="cellIs" dxfId="30" priority="8" stopIfTrue="1" operator="equal">
      <formula>"売"</formula>
    </cfRule>
  </conditionalFormatting>
  <conditionalFormatting sqref="G9:G11 G14:G45 G47:G52">
    <cfRule type="cellIs" dxfId="29" priority="5" stopIfTrue="1" operator="equal">
      <formula>"買"</formula>
    </cfRule>
    <cfRule type="cellIs" dxfId="28" priority="6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Y109"/>
  <sheetViews>
    <sheetView topLeftCell="H1" zoomScale="115" zoomScaleNormal="115" workbookViewId="0">
      <pane ySplit="8" topLeftCell="A9" activePane="bottomLeft" state="frozen"/>
      <selection pane="bottomLeft" activeCell="V23" sqref="V23:V52"/>
    </sheetView>
  </sheetViews>
  <sheetFormatPr defaultRowHeight="13.5"/>
  <cols>
    <col min="1" max="1" width="2.875" customWidth="1"/>
    <col min="2" max="18" width="6.625" customWidth="1"/>
    <col min="21" max="21" width="9" customWidth="1"/>
    <col min="22" max="22" width="0.125" style="22" customWidth="1"/>
    <col min="23" max="23" width="9.125" hidden="1" customWidth="1"/>
  </cols>
  <sheetData>
    <row r="2" spans="2:25">
      <c r="B2" s="67" t="s">
        <v>5</v>
      </c>
      <c r="C2" s="67"/>
      <c r="D2" s="87" t="s">
        <v>62</v>
      </c>
      <c r="E2" s="87"/>
      <c r="F2" s="67" t="s">
        <v>6</v>
      </c>
      <c r="G2" s="67"/>
      <c r="H2" s="83" t="s">
        <v>66</v>
      </c>
      <c r="I2" s="83"/>
      <c r="J2" s="67" t="s">
        <v>7</v>
      </c>
      <c r="K2" s="67"/>
      <c r="L2" s="88">
        <v>200000</v>
      </c>
      <c r="M2" s="87"/>
      <c r="N2" s="67" t="s">
        <v>8</v>
      </c>
      <c r="O2" s="67"/>
      <c r="P2" s="84">
        <f>SUM(L2,D4)</f>
        <v>251818.98525457206</v>
      </c>
      <c r="Q2" s="83"/>
      <c r="R2" s="1"/>
      <c r="S2" s="1"/>
      <c r="T2" s="1"/>
    </row>
    <row r="3" spans="2:25" ht="57" customHeight="1">
      <c r="B3" s="67" t="s">
        <v>9</v>
      </c>
      <c r="C3" s="67"/>
      <c r="D3" s="85" t="s">
        <v>65</v>
      </c>
      <c r="E3" s="85"/>
      <c r="F3" s="85"/>
      <c r="G3" s="85"/>
      <c r="H3" s="85"/>
      <c r="I3" s="85"/>
      <c r="J3" s="67" t="s">
        <v>10</v>
      </c>
      <c r="K3" s="67"/>
      <c r="L3" s="85" t="s">
        <v>68</v>
      </c>
      <c r="M3" s="86"/>
      <c r="N3" s="86"/>
      <c r="O3" s="86"/>
      <c r="P3" s="86"/>
      <c r="Q3" s="86"/>
      <c r="R3" s="1"/>
      <c r="S3" s="1"/>
    </row>
    <row r="4" spans="2:25">
      <c r="B4" s="67" t="s">
        <v>11</v>
      </c>
      <c r="C4" s="67"/>
      <c r="D4" s="81">
        <f>SUM($R$9:$S$993)</f>
        <v>51818.985254572071</v>
      </c>
      <c r="E4" s="81"/>
      <c r="F4" s="67" t="s">
        <v>12</v>
      </c>
      <c r="G4" s="67"/>
      <c r="H4" s="82">
        <f>SUM($T$9:$U$108)</f>
        <v>688.00000000000364</v>
      </c>
      <c r="I4" s="83"/>
      <c r="J4" s="64" t="s">
        <v>60</v>
      </c>
      <c r="K4" s="64"/>
      <c r="L4" s="84">
        <f>MAX($C$9:$D$990)-C9</f>
        <v>62589.027843660093</v>
      </c>
      <c r="M4" s="84"/>
      <c r="N4" s="64" t="s">
        <v>59</v>
      </c>
      <c r="O4" s="64"/>
      <c r="P4" s="65">
        <f>MAX(Y:Y)</f>
        <v>0.19216415027856326</v>
      </c>
      <c r="Q4" s="65"/>
      <c r="R4" s="1"/>
      <c r="S4" s="1"/>
      <c r="T4" s="1"/>
    </row>
    <row r="5" spans="2:25">
      <c r="B5" s="36" t="s">
        <v>15</v>
      </c>
      <c r="C5" s="2">
        <f>COUNTIF($R$9:$R$990,"&gt;0")</f>
        <v>18</v>
      </c>
      <c r="D5" s="37" t="s">
        <v>16</v>
      </c>
      <c r="E5" s="15">
        <f>COUNTIF($R$9:$R$990,"&lt;0")</f>
        <v>26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0.40909090909090912</v>
      </c>
      <c r="J5" s="66" t="s">
        <v>19</v>
      </c>
      <c r="K5" s="67"/>
      <c r="L5" s="68">
        <f>MAX(V9:V993)</f>
        <v>4</v>
      </c>
      <c r="M5" s="69"/>
      <c r="N5" s="17" t="s">
        <v>20</v>
      </c>
      <c r="O5" s="9"/>
      <c r="P5" s="68">
        <f>MAX(W9:W993)</f>
        <v>7</v>
      </c>
      <c r="Q5" s="69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5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  <c r="Y8" t="s">
        <v>58</v>
      </c>
    </row>
    <row r="9" spans="2:25">
      <c r="B9" s="35">
        <v>1</v>
      </c>
      <c r="C9" s="49">
        <f>L2</f>
        <v>200000</v>
      </c>
      <c r="D9" s="49"/>
      <c r="E9" s="35">
        <v>2016</v>
      </c>
      <c r="F9" s="8">
        <v>43473</v>
      </c>
      <c r="G9" s="48" t="s">
        <v>3</v>
      </c>
      <c r="H9" s="50">
        <v>172.24</v>
      </c>
      <c r="I9" s="50"/>
      <c r="J9" s="48">
        <v>77</v>
      </c>
      <c r="K9" s="49">
        <f>IF(J9="","",C9*0.03)</f>
        <v>6000</v>
      </c>
      <c r="L9" s="49"/>
      <c r="M9" s="6">
        <f>IF(J9="","",(K9/J9)/LOOKUP(RIGHT($D$2,3),定数!$A$6:$A$13,定数!$B$6:$B$13))</f>
        <v>0.77922077922077915</v>
      </c>
      <c r="N9" s="35">
        <v>2016</v>
      </c>
      <c r="O9" s="8">
        <v>43473</v>
      </c>
      <c r="P9" s="50">
        <v>170.74</v>
      </c>
      <c r="Q9" s="50"/>
      <c r="R9" s="53">
        <f>IF(P9="","",T9*M9*LOOKUP(RIGHT($D$2,3),定数!$A$6:$A$13,定数!$B$6:$B$13))</f>
        <v>11688.311688311687</v>
      </c>
      <c r="S9" s="53"/>
      <c r="T9" s="54">
        <f>IF(P9="","",IF(G9="買",(P9-H9),(H9-P9))*IF(RIGHT($D$2,3)="JPY",100,10000))</f>
        <v>150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>
      <c r="B10" s="35">
        <v>2</v>
      </c>
      <c r="C10" s="49">
        <f t="shared" ref="C10:C73" si="0">IF(R9="","",C9+R9)</f>
        <v>211688.31168831169</v>
      </c>
      <c r="D10" s="49"/>
      <c r="E10" s="35"/>
      <c r="F10" s="8">
        <v>43476</v>
      </c>
      <c r="G10" s="48" t="s">
        <v>3</v>
      </c>
      <c r="H10" s="50">
        <v>170.46</v>
      </c>
      <c r="I10" s="50"/>
      <c r="J10" s="48">
        <v>165</v>
      </c>
      <c r="K10" s="51">
        <f>IF(J10="","",C10*0.03)</f>
        <v>6350.6493506493507</v>
      </c>
      <c r="L10" s="52"/>
      <c r="M10" s="6">
        <f>IF(J10="","",(K10/J10)/LOOKUP(RIGHT($D$2,3),定数!$A$6:$A$13,定数!$B$6:$B$13))</f>
        <v>0.38488783943329397</v>
      </c>
      <c r="N10" s="35"/>
      <c r="O10" s="8">
        <v>43480</v>
      </c>
      <c r="P10" s="50">
        <v>167.2</v>
      </c>
      <c r="Q10" s="50"/>
      <c r="R10" s="53">
        <f>IF(P10="","",T10*M10*LOOKUP(RIGHT($D$2,3),定数!$A$6:$A$13,定数!$B$6:$B$13))</f>
        <v>12547.343565525458</v>
      </c>
      <c r="S10" s="53"/>
      <c r="T10" s="54">
        <f>IF(P10="","",IF(G10="買",(P10-H10),(H10-P10))*IF(RIGHT($D$2,3)="JPY",100,10000))</f>
        <v>326.00000000000193</v>
      </c>
      <c r="U10" s="54"/>
      <c r="V10" s="22">
        <f t="shared" ref="V10:V52" si="1">IF(T10&lt;&gt;"",IF(T10&gt;0,1+V9,0),"")</f>
        <v>2</v>
      </c>
      <c r="W10">
        <f t="shared" ref="W10:W73" si="2">IF(T10&lt;&gt;"",IF(T10&lt;0,1+W9,0),"")</f>
        <v>0</v>
      </c>
      <c r="X10" s="38">
        <f>IF(C10&lt;&gt;"",MAX(C10,C9),"")</f>
        <v>211688.31168831169</v>
      </c>
    </row>
    <row r="11" spans="2:25">
      <c r="B11" s="35">
        <v>3</v>
      </c>
      <c r="C11" s="49">
        <f t="shared" ref="C11:C16" si="3">IF(R10="","",C10+R10)</f>
        <v>224235.65525383715</v>
      </c>
      <c r="D11" s="49"/>
      <c r="E11" s="35"/>
      <c r="F11" s="8">
        <v>43486</v>
      </c>
      <c r="G11" s="48" t="s">
        <v>3</v>
      </c>
      <c r="H11" s="50">
        <v>165.62</v>
      </c>
      <c r="I11" s="50"/>
      <c r="J11" s="48">
        <v>98</v>
      </c>
      <c r="K11" s="51">
        <f t="shared" ref="K11:K74" si="4">IF(J11="","",C11*0.03)</f>
        <v>6727.069657615114</v>
      </c>
      <c r="L11" s="52"/>
      <c r="M11" s="6">
        <f>IF(J11="","",(K11/J11)/LOOKUP(RIGHT($D$2,3),定数!$A$6:$A$13,定数!$B$6:$B$13))</f>
        <v>0.68643567934848104</v>
      </c>
      <c r="N11" s="35"/>
      <c r="O11" s="8">
        <v>43486</v>
      </c>
      <c r="P11" s="50">
        <v>166.6</v>
      </c>
      <c r="Q11" s="50"/>
      <c r="R11" s="53">
        <f>IF(P11="","",T11*M11*LOOKUP(RIGHT($D$2,3),定数!$A$6:$A$13,定数!$B$6:$B$13))</f>
        <v>-6727.069657615044</v>
      </c>
      <c r="S11" s="53"/>
      <c r="T11" s="54">
        <f>IF(P11="","",IF(G11="買",(P11-H11),(H11-P11))*IF(RIGHT($D$2,3)="JPY",100,10000))</f>
        <v>-97.999999999998977</v>
      </c>
      <c r="U11" s="54"/>
      <c r="V11" s="22">
        <f t="shared" si="1"/>
        <v>0</v>
      </c>
      <c r="W11">
        <f t="shared" si="2"/>
        <v>1</v>
      </c>
      <c r="X11" s="38">
        <f>IF(C11&lt;&gt;"",MAX(X10,C11),"")</f>
        <v>224235.65525383715</v>
      </c>
      <c r="Y11" s="39">
        <f>IF(X11&lt;&gt;"",1-(C11/X11),"")</f>
        <v>0</v>
      </c>
    </row>
    <row r="12" spans="2:25">
      <c r="B12" s="35">
        <v>4</v>
      </c>
      <c r="C12" s="49">
        <f t="shared" si="3"/>
        <v>217508.58559622211</v>
      </c>
      <c r="D12" s="49"/>
      <c r="E12" s="35"/>
      <c r="F12" s="8">
        <v>43494</v>
      </c>
      <c r="G12" s="48" t="s">
        <v>4</v>
      </c>
      <c r="H12" s="50">
        <v>174.08</v>
      </c>
      <c r="I12" s="50"/>
      <c r="J12" s="48">
        <v>400</v>
      </c>
      <c r="K12" s="51">
        <f t="shared" si="4"/>
        <v>6525.2575678866633</v>
      </c>
      <c r="L12" s="52"/>
      <c r="M12" s="6">
        <f>IF(J12="","",(K12/J12)/LOOKUP(RIGHT($D$2,3),定数!$A$6:$A$13,定数!$B$6:$B$13))</f>
        <v>0.16313143919716658</v>
      </c>
      <c r="N12" s="35"/>
      <c r="O12" s="8">
        <v>43500</v>
      </c>
      <c r="P12" s="50">
        <v>170.08</v>
      </c>
      <c r="Q12" s="50"/>
      <c r="R12" s="53">
        <f>IF(P12="","",T12*M12*LOOKUP(RIGHT($D$2,3),定数!$A$6:$A$13,定数!$B$6:$B$13))</f>
        <v>-6525.2575678866633</v>
      </c>
      <c r="S12" s="53"/>
      <c r="T12" s="54">
        <f t="shared" ref="T12:T75" si="5">IF(P12="","",IF(G12="買",(P12-H12),(H12-P12))*IF(RIGHT($D$2,3)="JPY",100,10000))</f>
        <v>-400</v>
      </c>
      <c r="U12" s="54"/>
      <c r="V12" s="22">
        <f t="shared" si="1"/>
        <v>0</v>
      </c>
      <c r="W12">
        <f t="shared" si="2"/>
        <v>2</v>
      </c>
      <c r="X12" s="38">
        <f t="shared" ref="X12:X75" si="6">IF(C12&lt;&gt;"",MAX(X11,C12),"")</f>
        <v>224235.65525383715</v>
      </c>
      <c r="Y12" s="39">
        <f t="shared" ref="Y12:Y75" si="7">IF(X12&lt;&gt;"",1-(C12/X12),"")</f>
        <v>2.9999999999999694E-2</v>
      </c>
    </row>
    <row r="13" spans="2:25">
      <c r="B13" s="35">
        <v>5</v>
      </c>
      <c r="C13" s="49">
        <f t="shared" si="3"/>
        <v>210983.32802833544</v>
      </c>
      <c r="D13" s="49"/>
      <c r="E13" s="35"/>
      <c r="F13" s="8">
        <v>43504</v>
      </c>
      <c r="G13" s="48" t="s">
        <v>3</v>
      </c>
      <c r="H13" s="50">
        <v>169.26</v>
      </c>
      <c r="I13" s="50"/>
      <c r="J13" s="48">
        <v>138</v>
      </c>
      <c r="K13" s="51">
        <f t="shared" si="4"/>
        <v>6329.4998408500633</v>
      </c>
      <c r="L13" s="52"/>
      <c r="M13" s="6">
        <f>IF(J13="","",(K13/J13)/LOOKUP(RIGHT($D$2,3),定数!$A$6:$A$13,定数!$B$6:$B$13))</f>
        <v>0.45865940875725092</v>
      </c>
      <c r="N13" s="35"/>
      <c r="O13" s="8">
        <v>43504</v>
      </c>
      <c r="P13" s="50">
        <v>166.56</v>
      </c>
      <c r="Q13" s="50"/>
      <c r="R13" s="53">
        <f>IF(P13="","",T13*M13*LOOKUP(RIGHT($D$2,3),定数!$A$6:$A$13,定数!$B$6:$B$13))</f>
        <v>12383.804036445723</v>
      </c>
      <c r="S13" s="53"/>
      <c r="T13" s="54">
        <f t="shared" si="5"/>
        <v>269.99999999999886</v>
      </c>
      <c r="U13" s="54"/>
      <c r="V13" s="22">
        <f t="shared" si="1"/>
        <v>1</v>
      </c>
      <c r="W13">
        <f t="shared" si="2"/>
        <v>0</v>
      </c>
      <c r="X13" s="38">
        <f t="shared" si="6"/>
        <v>224235.65525383715</v>
      </c>
      <c r="Y13" s="39">
        <f t="shared" si="7"/>
        <v>5.9099999999999708E-2</v>
      </c>
    </row>
    <row r="14" spans="2:25">
      <c r="B14" s="35">
        <v>6</v>
      </c>
      <c r="C14" s="49">
        <f t="shared" si="3"/>
        <v>223367.13206478115</v>
      </c>
      <c r="D14" s="49"/>
      <c r="E14" s="35"/>
      <c r="F14" s="8">
        <v>43506</v>
      </c>
      <c r="G14" s="48" t="s">
        <v>3</v>
      </c>
      <c r="H14" s="50">
        <v>164.5</v>
      </c>
      <c r="I14" s="50"/>
      <c r="J14" s="48">
        <v>230</v>
      </c>
      <c r="K14" s="51">
        <f t="shared" si="4"/>
        <v>6701.013961943434</v>
      </c>
      <c r="L14" s="52"/>
      <c r="M14" s="6">
        <f>IF(J14="","",(K14/J14)/LOOKUP(RIGHT($D$2,3),定数!$A$6:$A$13,定数!$B$6:$B$13))</f>
        <v>0.29134843312797537</v>
      </c>
      <c r="N14" s="35"/>
      <c r="O14" s="8">
        <v>43507</v>
      </c>
      <c r="P14" s="50">
        <v>159.94999999999999</v>
      </c>
      <c r="Q14" s="50"/>
      <c r="R14" s="53">
        <f>IF(P14="","",T14*M14*LOOKUP(RIGHT($D$2,3),定数!$A$6:$A$13,定数!$B$6:$B$13))</f>
        <v>13256.353707322913</v>
      </c>
      <c r="S14" s="53"/>
      <c r="T14" s="54">
        <f t="shared" si="5"/>
        <v>455.00000000000114</v>
      </c>
      <c r="U14" s="54"/>
      <c r="V14" s="22">
        <f t="shared" si="1"/>
        <v>2</v>
      </c>
      <c r="W14">
        <f t="shared" si="2"/>
        <v>0</v>
      </c>
      <c r="X14" s="38">
        <f t="shared" si="6"/>
        <v>224235.65525383715</v>
      </c>
      <c r="Y14" s="39">
        <f t="shared" si="7"/>
        <v>3.8732608695651871E-3</v>
      </c>
    </row>
    <row r="15" spans="2:25">
      <c r="B15" s="35">
        <v>7</v>
      </c>
      <c r="C15" s="49">
        <f t="shared" si="3"/>
        <v>236623.48577210406</v>
      </c>
      <c r="D15" s="49"/>
      <c r="E15" s="35"/>
      <c r="F15" s="8">
        <v>43514</v>
      </c>
      <c r="G15" s="48" t="s">
        <v>3</v>
      </c>
      <c r="H15" s="50">
        <v>162.41999999999999</v>
      </c>
      <c r="I15" s="50"/>
      <c r="J15" s="48">
        <v>107</v>
      </c>
      <c r="K15" s="51">
        <f t="shared" si="4"/>
        <v>7098.7045731631215</v>
      </c>
      <c r="L15" s="52"/>
      <c r="M15" s="6">
        <f>IF(J15="","",(K15/J15)/LOOKUP(RIGHT($D$2,3),定数!$A$6:$A$13,定数!$B$6:$B$13))</f>
        <v>0.66343033394047868</v>
      </c>
      <c r="N15" s="35"/>
      <c r="O15" s="8">
        <v>43514</v>
      </c>
      <c r="P15" s="50">
        <v>163.49</v>
      </c>
      <c r="Q15" s="50"/>
      <c r="R15" s="53">
        <f>IF(P15="","",T15*M15*LOOKUP(RIGHT($D$2,3),定数!$A$6:$A$13,定数!$B$6:$B$13))</f>
        <v>-7098.7045731632652</v>
      </c>
      <c r="S15" s="53"/>
      <c r="T15" s="54">
        <f t="shared" si="5"/>
        <v>-107.00000000000216</v>
      </c>
      <c r="U15" s="54"/>
      <c r="V15" s="22">
        <f t="shared" si="1"/>
        <v>0</v>
      </c>
      <c r="W15">
        <f t="shared" si="2"/>
        <v>1</v>
      </c>
      <c r="X15" s="38">
        <f t="shared" si="6"/>
        <v>236623.48577210406</v>
      </c>
      <c r="Y15" s="39">
        <f t="shared" si="7"/>
        <v>0</v>
      </c>
    </row>
    <row r="16" spans="2:25">
      <c r="B16" s="35">
        <v>8</v>
      </c>
      <c r="C16" s="49">
        <f t="shared" si="3"/>
        <v>229524.78119894079</v>
      </c>
      <c r="D16" s="49"/>
      <c r="E16" s="35"/>
      <c r="F16" s="8">
        <v>43514</v>
      </c>
      <c r="G16" s="48" t="s">
        <v>3</v>
      </c>
      <c r="H16" s="50">
        <v>162.49</v>
      </c>
      <c r="I16" s="50"/>
      <c r="J16" s="48">
        <v>129</v>
      </c>
      <c r="K16" s="51">
        <f t="shared" si="4"/>
        <v>6885.7434359682238</v>
      </c>
      <c r="L16" s="52"/>
      <c r="M16" s="6">
        <f>IF(J16="","",(K16/J16)/LOOKUP(RIGHT($D$2,3),定数!$A$6:$A$13,定数!$B$6:$B$13))</f>
        <v>0.53377856092776932</v>
      </c>
      <c r="N16" s="35"/>
      <c r="O16" s="8">
        <v>43518</v>
      </c>
      <c r="P16" s="50">
        <v>159.97</v>
      </c>
      <c r="Q16" s="50"/>
      <c r="R16" s="53">
        <f>IF(P16="","",T16*M16*LOOKUP(RIGHT($D$2,3),定数!$A$6:$A$13,定数!$B$6:$B$13))</f>
        <v>13451.219735379842</v>
      </c>
      <c r="S16" s="53"/>
      <c r="T16" s="54">
        <f t="shared" si="5"/>
        <v>252.00000000000102</v>
      </c>
      <c r="U16" s="54"/>
      <c r="V16" s="22">
        <f t="shared" si="1"/>
        <v>1</v>
      </c>
      <c r="W16">
        <f t="shared" si="2"/>
        <v>0</v>
      </c>
      <c r="X16" s="38">
        <f t="shared" si="6"/>
        <v>236623.48577210406</v>
      </c>
      <c r="Y16" s="39">
        <f t="shared" si="7"/>
        <v>3.0000000000000582E-2</v>
      </c>
    </row>
    <row r="17" spans="2:25">
      <c r="B17" s="35">
        <v>9</v>
      </c>
      <c r="C17" s="49">
        <f t="shared" si="0"/>
        <v>242976.00093432065</v>
      </c>
      <c r="D17" s="49"/>
      <c r="E17" s="35"/>
      <c r="F17" s="8">
        <v>43521</v>
      </c>
      <c r="G17" s="48" t="s">
        <v>4</v>
      </c>
      <c r="H17" s="50">
        <v>157.88999999999999</v>
      </c>
      <c r="I17" s="50"/>
      <c r="J17" s="48">
        <v>74</v>
      </c>
      <c r="K17" s="51">
        <f t="shared" si="4"/>
        <v>7289.2800280296187</v>
      </c>
      <c r="L17" s="52"/>
      <c r="M17" s="6">
        <f>IF(J17="","",(K17/J17)/LOOKUP(RIGHT($D$2,3),定数!$A$6:$A$13,定数!$B$6:$B$13))</f>
        <v>0.98503784162562413</v>
      </c>
      <c r="N17" s="35"/>
      <c r="O17" s="8">
        <v>43522</v>
      </c>
      <c r="P17" s="50">
        <v>157.15</v>
      </c>
      <c r="Q17" s="50"/>
      <c r="R17" s="53">
        <f>IF(P17="","",T17*M17*LOOKUP(RIGHT($D$2,3),定数!$A$6:$A$13,定数!$B$6:$B$13))</f>
        <v>-7289.2800280294277</v>
      </c>
      <c r="S17" s="53"/>
      <c r="T17" s="54">
        <f t="shared" si="5"/>
        <v>-73.999999999998067</v>
      </c>
      <c r="U17" s="54"/>
      <c r="V17" s="22">
        <f t="shared" si="1"/>
        <v>0</v>
      </c>
      <c r="W17">
        <f t="shared" si="2"/>
        <v>1</v>
      </c>
      <c r="X17" s="38">
        <f t="shared" si="6"/>
        <v>242976.00093432065</v>
      </c>
      <c r="Y17" s="39">
        <f t="shared" si="7"/>
        <v>0</v>
      </c>
    </row>
    <row r="18" spans="2:25">
      <c r="B18" s="35">
        <v>10</v>
      </c>
      <c r="C18" s="49">
        <f t="shared" si="0"/>
        <v>235686.72090629122</v>
      </c>
      <c r="D18" s="49"/>
      <c r="E18" s="35"/>
      <c r="F18" s="8">
        <v>43528</v>
      </c>
      <c r="G18" s="48" t="s">
        <v>4</v>
      </c>
      <c r="H18" s="50">
        <v>161.22</v>
      </c>
      <c r="I18" s="50"/>
      <c r="J18" s="48">
        <v>77</v>
      </c>
      <c r="K18" s="51">
        <f t="shared" si="4"/>
        <v>7070.6016271887365</v>
      </c>
      <c r="L18" s="52"/>
      <c r="M18" s="6">
        <f>IF(J18="","",(K18/J18)/LOOKUP(RIGHT($D$2,3),定数!$A$6:$A$13,定数!$B$6:$B$13))</f>
        <v>0.91825995158295282</v>
      </c>
      <c r="N18" s="35"/>
      <c r="O18" s="8">
        <v>43531</v>
      </c>
      <c r="P18" s="50">
        <v>160.44999999999999</v>
      </c>
      <c r="Q18" s="50"/>
      <c r="R18" s="53">
        <f>IF(P18="","",T18*M18*LOOKUP(RIGHT($D$2,3),定数!$A$6:$A$13,定数!$B$6:$B$13))</f>
        <v>-7070.6016271888302</v>
      </c>
      <c r="S18" s="53"/>
      <c r="T18" s="54">
        <f t="shared" si="5"/>
        <v>-77.000000000001023</v>
      </c>
      <c r="U18" s="54"/>
      <c r="V18" s="22">
        <f t="shared" si="1"/>
        <v>0</v>
      </c>
      <c r="W18">
        <f t="shared" si="2"/>
        <v>2</v>
      </c>
      <c r="X18" s="38">
        <f t="shared" si="6"/>
        <v>242976.00093432065</v>
      </c>
      <c r="Y18" s="39">
        <f t="shared" si="7"/>
        <v>2.9999999999999249E-2</v>
      </c>
    </row>
    <row r="19" spans="2:25">
      <c r="B19" s="35">
        <v>11</v>
      </c>
      <c r="C19" s="49">
        <f t="shared" si="0"/>
        <v>228616.11927910239</v>
      </c>
      <c r="D19" s="49"/>
      <c r="E19" s="35"/>
      <c r="F19" s="8">
        <v>43540</v>
      </c>
      <c r="G19" s="48" t="s">
        <v>3</v>
      </c>
      <c r="H19" s="50">
        <v>159.74</v>
      </c>
      <c r="I19" s="50"/>
      <c r="J19" s="48">
        <v>93</v>
      </c>
      <c r="K19" s="51">
        <f t="shared" si="4"/>
        <v>6858.4835783730714</v>
      </c>
      <c r="L19" s="52"/>
      <c r="M19" s="6">
        <f>IF(J19="","",(K19/J19)/LOOKUP(RIGHT($D$2,3),定数!$A$6:$A$13,定数!$B$6:$B$13))</f>
        <v>0.73747135251323348</v>
      </c>
      <c r="N19" s="35"/>
      <c r="O19" s="8">
        <v>43540</v>
      </c>
      <c r="P19" s="50">
        <v>160.66999999999999</v>
      </c>
      <c r="Q19" s="50"/>
      <c r="R19" s="53">
        <f>IF(P19="","",T19*M19*LOOKUP(RIGHT($D$2,3),定数!$A$6:$A$13,定数!$B$6:$B$13))</f>
        <v>-6858.4835783729122</v>
      </c>
      <c r="S19" s="53"/>
      <c r="T19" s="54">
        <f t="shared" si="5"/>
        <v>-92.99999999999784</v>
      </c>
      <c r="U19" s="54"/>
      <c r="V19" s="22">
        <f t="shared" si="1"/>
        <v>0</v>
      </c>
      <c r="W19">
        <f t="shared" si="2"/>
        <v>3</v>
      </c>
      <c r="X19" s="38">
        <f t="shared" si="6"/>
        <v>242976.00093432065</v>
      </c>
      <c r="Y19" s="39">
        <f t="shared" si="7"/>
        <v>5.9099999999999597E-2</v>
      </c>
    </row>
    <row r="20" spans="2:25">
      <c r="B20" s="35">
        <v>12</v>
      </c>
      <c r="C20" s="49">
        <f t="shared" si="0"/>
        <v>221757.63570072947</v>
      </c>
      <c r="D20" s="49"/>
      <c r="E20" s="35"/>
      <c r="F20" s="8">
        <v>43547</v>
      </c>
      <c r="G20" s="48" t="s">
        <v>3</v>
      </c>
      <c r="H20" s="50">
        <v>158.71</v>
      </c>
      <c r="I20" s="50"/>
      <c r="J20" s="48">
        <v>98</v>
      </c>
      <c r="K20" s="51">
        <f t="shared" si="4"/>
        <v>6652.729071021884</v>
      </c>
      <c r="L20" s="52"/>
      <c r="M20" s="6">
        <f>IF(J20="","",(K20/J20)/LOOKUP(RIGHT($D$2,3),定数!$A$6:$A$13,定数!$B$6:$B$13))</f>
        <v>0.67884990520631472</v>
      </c>
      <c r="N20" s="35"/>
      <c r="O20" s="8">
        <v>43548</v>
      </c>
      <c r="P20" s="50">
        <v>159.69</v>
      </c>
      <c r="Q20" s="50"/>
      <c r="R20" s="53">
        <f>IF(P20="","",T20*M20*LOOKUP(RIGHT($D$2,3),定数!$A$6:$A$13,定数!$B$6:$B$13))</f>
        <v>-6652.7290710218149</v>
      </c>
      <c r="S20" s="53"/>
      <c r="T20" s="54">
        <f t="shared" si="5"/>
        <v>-97.999999999998977</v>
      </c>
      <c r="U20" s="54"/>
      <c r="V20" s="22">
        <f t="shared" si="1"/>
        <v>0</v>
      </c>
      <c r="W20">
        <f t="shared" si="2"/>
        <v>4</v>
      </c>
      <c r="X20" s="38">
        <f t="shared" si="6"/>
        <v>242976.00093432065</v>
      </c>
      <c r="Y20" s="39">
        <f t="shared" si="7"/>
        <v>8.7326999999999044E-2</v>
      </c>
    </row>
    <row r="21" spans="2:25">
      <c r="B21" s="35">
        <v>13</v>
      </c>
      <c r="C21" s="49">
        <f t="shared" si="0"/>
        <v>215104.90662970766</v>
      </c>
      <c r="D21" s="49"/>
      <c r="E21" s="35"/>
      <c r="F21" s="8">
        <v>43554</v>
      </c>
      <c r="G21" s="48" t="s">
        <v>4</v>
      </c>
      <c r="H21" s="50">
        <v>162.38999999999999</v>
      </c>
      <c r="I21" s="50"/>
      <c r="J21" s="48">
        <v>100</v>
      </c>
      <c r="K21" s="51">
        <f t="shared" si="4"/>
        <v>6453.1471988912299</v>
      </c>
      <c r="L21" s="52"/>
      <c r="M21" s="6">
        <f>IF(J21="","",(K21/J21)/LOOKUP(RIGHT($D$2,3),定数!$A$6:$A$13,定数!$B$6:$B$13))</f>
        <v>0.64531471988912303</v>
      </c>
      <c r="N21" s="35"/>
      <c r="O21" s="8">
        <v>43554</v>
      </c>
      <c r="P21" s="50">
        <v>161.38999999999999</v>
      </c>
      <c r="Q21" s="50"/>
      <c r="R21" s="53">
        <f>IF(P21="","",T21*M21*LOOKUP(RIGHT($D$2,3),定数!$A$6:$A$13,定数!$B$6:$B$13))</f>
        <v>-6453.1471988912299</v>
      </c>
      <c r="S21" s="53"/>
      <c r="T21" s="54">
        <f t="shared" si="5"/>
        <v>-100</v>
      </c>
      <c r="U21" s="54"/>
      <c r="V21" s="22">
        <f t="shared" si="1"/>
        <v>0</v>
      </c>
      <c r="W21">
        <f t="shared" si="2"/>
        <v>5</v>
      </c>
      <c r="X21" s="38">
        <f t="shared" si="6"/>
        <v>242976.00093432065</v>
      </c>
      <c r="Y21" s="39">
        <f t="shared" si="7"/>
        <v>0.11470718999999874</v>
      </c>
    </row>
    <row r="22" spans="2:25">
      <c r="B22" s="35">
        <v>14</v>
      </c>
      <c r="C22" s="49">
        <f t="shared" si="0"/>
        <v>208651.75943081643</v>
      </c>
      <c r="D22" s="49"/>
      <c r="E22" s="35"/>
      <c r="F22" s="8">
        <v>43556</v>
      </c>
      <c r="G22" s="48" t="s">
        <v>3</v>
      </c>
      <c r="H22" s="50">
        <v>159.59</v>
      </c>
      <c r="I22" s="50"/>
      <c r="J22" s="48">
        <v>144</v>
      </c>
      <c r="K22" s="51">
        <f t="shared" si="4"/>
        <v>6259.5527829244929</v>
      </c>
      <c r="L22" s="52"/>
      <c r="M22" s="6">
        <f>IF(J22="","",(K22/J22)/LOOKUP(RIGHT($D$2,3),定数!$A$6:$A$13,定数!$B$6:$B$13))</f>
        <v>0.43469116548086761</v>
      </c>
      <c r="N22" s="35"/>
      <c r="O22" s="8">
        <v>43560</v>
      </c>
      <c r="P22" s="50">
        <v>156.74</v>
      </c>
      <c r="Q22" s="50"/>
      <c r="R22" s="53">
        <f>IF(P22="","",T22*M22*LOOKUP(RIGHT($D$2,3),定数!$A$6:$A$13,定数!$B$6:$B$13))</f>
        <v>12388.698216204702</v>
      </c>
      <c r="S22" s="53"/>
      <c r="T22" s="54">
        <f t="shared" si="5"/>
        <v>284.99999999999943</v>
      </c>
      <c r="U22" s="54"/>
      <c r="V22" s="22">
        <f t="shared" si="1"/>
        <v>1</v>
      </c>
      <c r="W22">
        <f t="shared" si="2"/>
        <v>0</v>
      </c>
      <c r="X22" s="38">
        <f t="shared" si="6"/>
        <v>242976.00093432065</v>
      </c>
      <c r="Y22" s="39">
        <f t="shared" si="7"/>
        <v>0.14126597429999876</v>
      </c>
    </row>
    <row r="23" spans="2:25">
      <c r="B23" s="35">
        <v>15</v>
      </c>
      <c r="C23" s="49">
        <f t="shared" si="0"/>
        <v>221040.45764702113</v>
      </c>
      <c r="D23" s="49"/>
      <c r="E23" s="35"/>
      <c r="F23" s="8">
        <v>43567</v>
      </c>
      <c r="G23" s="48" t="s">
        <v>4</v>
      </c>
      <c r="H23" s="50">
        <v>155.02000000000001</v>
      </c>
      <c r="I23" s="50"/>
      <c r="J23" s="48">
        <v>104</v>
      </c>
      <c r="K23" s="51">
        <f t="shared" si="4"/>
        <v>6631.2137294106333</v>
      </c>
      <c r="L23" s="52"/>
      <c r="M23" s="6">
        <f>IF(J23="","",(K23/J23)/LOOKUP(RIGHT($D$2,3),定数!$A$6:$A$13,定数!$B$6:$B$13))</f>
        <v>0.63761670475102239</v>
      </c>
      <c r="N23" s="35"/>
      <c r="O23" s="8">
        <v>43569</v>
      </c>
      <c r="P23" s="50">
        <v>153.97999999999999</v>
      </c>
      <c r="Q23" s="50"/>
      <c r="R23" s="53">
        <f>IF(P23="","",T23*M23*LOOKUP(RIGHT($D$2,3),定数!$A$6:$A$13,定数!$B$6:$B$13))</f>
        <v>-6631.2137294107633</v>
      </c>
      <c r="S23" s="53"/>
      <c r="T23" s="54">
        <f t="shared" si="5"/>
        <v>-104.00000000000205</v>
      </c>
      <c r="U23" s="54"/>
      <c r="V23">
        <f t="shared" si="1"/>
        <v>0</v>
      </c>
      <c r="W23">
        <f t="shared" si="2"/>
        <v>1</v>
      </c>
      <c r="X23" s="38">
        <f t="shared" si="6"/>
        <v>242976.00093432065</v>
      </c>
      <c r="Y23" s="39">
        <f t="shared" si="7"/>
        <v>9.0278641524061287E-2</v>
      </c>
    </row>
    <row r="24" spans="2:25">
      <c r="B24" s="35">
        <v>16</v>
      </c>
      <c r="C24" s="49">
        <f t="shared" si="0"/>
        <v>214409.24391761038</v>
      </c>
      <c r="D24" s="49"/>
      <c r="E24" s="35"/>
      <c r="F24" s="8">
        <v>43581</v>
      </c>
      <c r="G24" s="48" t="s">
        <v>4</v>
      </c>
      <c r="H24" s="50">
        <v>161.54</v>
      </c>
      <c r="I24" s="50"/>
      <c r="J24" s="48">
        <v>110</v>
      </c>
      <c r="K24" s="51">
        <f t="shared" si="4"/>
        <v>6432.277317528311</v>
      </c>
      <c r="L24" s="52"/>
      <c r="M24" s="6">
        <f>IF(J24="","",(K24/J24)/LOOKUP(RIGHT($D$2,3),定数!$A$6:$A$13,定数!$B$6:$B$13))</f>
        <v>0.58475248341166464</v>
      </c>
      <c r="N24" s="35"/>
      <c r="O24" s="8">
        <v>43583</v>
      </c>
      <c r="P24" s="50">
        <v>160.44</v>
      </c>
      <c r="Q24" s="50"/>
      <c r="R24" s="53">
        <f>IF(P24="","",T24*M24*LOOKUP(RIGHT($D$2,3),定数!$A$6:$A$13,定数!$B$6:$B$13))</f>
        <v>-6432.2773175282773</v>
      </c>
      <c r="S24" s="53"/>
      <c r="T24" s="54">
        <f t="shared" si="5"/>
        <v>-109.99999999999943</v>
      </c>
      <c r="U24" s="54"/>
      <c r="V24">
        <f t="shared" si="1"/>
        <v>0</v>
      </c>
      <c r="W24">
        <f t="shared" si="2"/>
        <v>2</v>
      </c>
      <c r="X24" s="38">
        <f t="shared" si="6"/>
        <v>242976.00093432065</v>
      </c>
      <c r="Y24" s="39">
        <f t="shared" si="7"/>
        <v>0.11757028227833999</v>
      </c>
    </row>
    <row r="25" spans="2:25">
      <c r="B25" s="35">
        <v>17</v>
      </c>
      <c r="C25" s="49">
        <f t="shared" si="0"/>
        <v>207976.96660008212</v>
      </c>
      <c r="D25" s="49"/>
      <c r="E25" s="35"/>
      <c r="F25" s="8">
        <v>43619</v>
      </c>
      <c r="G25" s="48" t="s">
        <v>3</v>
      </c>
      <c r="H25" s="50">
        <v>155.99</v>
      </c>
      <c r="I25" s="50"/>
      <c r="J25" s="48">
        <v>129</v>
      </c>
      <c r="K25" s="51">
        <f t="shared" si="4"/>
        <v>6239.3089980024633</v>
      </c>
      <c r="L25" s="52"/>
      <c r="M25" s="6">
        <f>IF(J25="","",(K25/J25)/LOOKUP(RIGHT($D$2,3),定数!$A$6:$A$13,定数!$B$6:$B$13))</f>
        <v>0.48366736418623746</v>
      </c>
      <c r="N25" s="35"/>
      <c r="O25" s="8">
        <v>43619</v>
      </c>
      <c r="P25" s="50">
        <v>153.44999999999999</v>
      </c>
      <c r="Q25" s="50"/>
      <c r="R25" s="53">
        <f>IF(P25="","",T25*M25*LOOKUP(RIGHT($D$2,3),定数!$A$6:$A$13,定数!$B$6:$B$13))</f>
        <v>12285.151050330531</v>
      </c>
      <c r="S25" s="53"/>
      <c r="T25" s="54">
        <f t="shared" si="5"/>
        <v>254.00000000000205</v>
      </c>
      <c r="U25" s="54"/>
      <c r="V25">
        <f t="shared" si="1"/>
        <v>1</v>
      </c>
      <c r="W25">
        <f t="shared" si="2"/>
        <v>0</v>
      </c>
      <c r="X25" s="38">
        <f t="shared" si="6"/>
        <v>242976.00093432065</v>
      </c>
      <c r="Y25" s="39">
        <f t="shared" si="7"/>
        <v>0.14404317380998954</v>
      </c>
    </row>
    <row r="26" spans="2:25">
      <c r="B26" s="35">
        <v>18</v>
      </c>
      <c r="C26" s="49">
        <f t="shared" si="0"/>
        <v>220262.11765041263</v>
      </c>
      <c r="D26" s="49"/>
      <c r="E26" s="35"/>
      <c r="F26" s="8">
        <v>43626</v>
      </c>
      <c r="G26" s="48" t="s">
        <v>3</v>
      </c>
      <c r="H26" s="50">
        <v>154.52000000000001</v>
      </c>
      <c r="I26" s="50"/>
      <c r="J26" s="48">
        <v>52</v>
      </c>
      <c r="K26" s="51">
        <f t="shared" si="4"/>
        <v>6607.8635295123786</v>
      </c>
      <c r="L26" s="52"/>
      <c r="M26" s="6">
        <f>IF(J26="","",(K26/J26)/LOOKUP(RIGHT($D$2,3),定数!$A$6:$A$13,定数!$B$6:$B$13))</f>
        <v>1.2707429864446882</v>
      </c>
      <c r="N26" s="35"/>
      <c r="O26" s="8">
        <v>43626</v>
      </c>
      <c r="P26" s="50">
        <v>153.52000000000001</v>
      </c>
      <c r="Q26" s="50"/>
      <c r="R26" s="53">
        <f>IF(P26="","",T26*M26*LOOKUP(RIGHT($D$2,3),定数!$A$6:$A$13,定数!$B$6:$B$13))</f>
        <v>12707.429864446882</v>
      </c>
      <c r="S26" s="53"/>
      <c r="T26" s="54">
        <f t="shared" si="5"/>
        <v>100</v>
      </c>
      <c r="U26" s="54"/>
      <c r="V26">
        <f t="shared" si="1"/>
        <v>2</v>
      </c>
      <c r="W26">
        <f t="shared" si="2"/>
        <v>0</v>
      </c>
      <c r="X26" s="38">
        <f t="shared" si="6"/>
        <v>242976.00093432065</v>
      </c>
      <c r="Y26" s="39">
        <f t="shared" si="7"/>
        <v>9.3482003146672321E-2</v>
      </c>
    </row>
    <row r="27" spans="2:25">
      <c r="B27" s="35">
        <v>19</v>
      </c>
      <c r="C27" s="49">
        <f t="shared" si="0"/>
        <v>232969.54751485953</v>
      </c>
      <c r="D27" s="49"/>
      <c r="E27" s="35"/>
      <c r="F27" s="8">
        <v>43630</v>
      </c>
      <c r="G27" s="48" t="s">
        <v>3</v>
      </c>
      <c r="H27" s="50">
        <v>150.43</v>
      </c>
      <c r="I27" s="50"/>
      <c r="J27" s="48">
        <v>122</v>
      </c>
      <c r="K27" s="51">
        <f t="shared" si="4"/>
        <v>6989.0864254457856</v>
      </c>
      <c r="L27" s="52"/>
      <c r="M27" s="6">
        <f>IF(J27="","",(K27/J27)/LOOKUP(RIGHT($D$2,3),定数!$A$6:$A$13,定数!$B$6:$B$13))</f>
        <v>0.57287593651194968</v>
      </c>
      <c r="N27" s="35"/>
      <c r="O27" s="8">
        <v>43632</v>
      </c>
      <c r="P27" s="50">
        <v>148.03</v>
      </c>
      <c r="Q27" s="50"/>
      <c r="R27" s="53">
        <f>IF(P27="","",T27*M27*LOOKUP(RIGHT($D$2,3),定数!$A$6:$A$13,定数!$B$6:$B$13))</f>
        <v>13749.022476286826</v>
      </c>
      <c r="S27" s="53"/>
      <c r="T27" s="54">
        <f t="shared" si="5"/>
        <v>240.00000000000057</v>
      </c>
      <c r="U27" s="54"/>
      <c r="V27">
        <f t="shared" si="1"/>
        <v>3</v>
      </c>
      <c r="W27">
        <f t="shared" si="2"/>
        <v>0</v>
      </c>
      <c r="X27" s="38">
        <f t="shared" si="6"/>
        <v>242976.00093432065</v>
      </c>
      <c r="Y27" s="39">
        <f t="shared" si="7"/>
        <v>4.1182887943595703E-2</v>
      </c>
    </row>
    <row r="28" spans="2:25">
      <c r="B28" s="35">
        <v>20</v>
      </c>
      <c r="C28" s="49">
        <f t="shared" si="0"/>
        <v>246718.56999114636</v>
      </c>
      <c r="D28" s="49"/>
      <c r="E28" s="35"/>
      <c r="F28" s="8">
        <v>43638</v>
      </c>
      <c r="G28" s="48" t="s">
        <v>4</v>
      </c>
      <c r="H28" s="50">
        <v>154.05000000000001</v>
      </c>
      <c r="I28" s="50"/>
      <c r="J28" s="48">
        <v>108</v>
      </c>
      <c r="K28" s="51">
        <f t="shared" si="4"/>
        <v>7401.5570997343902</v>
      </c>
      <c r="L28" s="52"/>
      <c r="M28" s="6">
        <f>IF(J28="","",(K28/J28)/LOOKUP(RIGHT($D$2,3),定数!$A$6:$A$13,定数!$B$6:$B$13))</f>
        <v>0.68532936108651765</v>
      </c>
      <c r="N28" s="35"/>
      <c r="O28" s="8">
        <v>43638</v>
      </c>
      <c r="P28" s="50">
        <v>152.97</v>
      </c>
      <c r="Q28" s="50"/>
      <c r="R28" s="53">
        <f>IF(P28="","",T28*M28*LOOKUP(RIGHT($D$2,3),定数!$A$6:$A$13,定数!$B$6:$B$13))</f>
        <v>-7401.5570997344767</v>
      </c>
      <c r="S28" s="53"/>
      <c r="T28" s="54">
        <f t="shared" si="5"/>
        <v>-108.00000000000125</v>
      </c>
      <c r="U28" s="54"/>
      <c r="V28">
        <f t="shared" si="1"/>
        <v>0</v>
      </c>
      <c r="W28">
        <f t="shared" si="2"/>
        <v>1</v>
      </c>
      <c r="X28" s="38">
        <f t="shared" si="6"/>
        <v>246718.56999114636</v>
      </c>
      <c r="Y28" s="39">
        <f t="shared" si="7"/>
        <v>0</v>
      </c>
    </row>
    <row r="29" spans="2:25">
      <c r="B29" s="35">
        <v>21</v>
      </c>
      <c r="C29" s="49">
        <f t="shared" si="0"/>
        <v>239317.0128914119</v>
      </c>
      <c r="D29" s="49"/>
      <c r="E29" s="35"/>
      <c r="F29" s="8">
        <v>43638</v>
      </c>
      <c r="G29" s="48" t="s">
        <v>4</v>
      </c>
      <c r="H29" s="50">
        <v>155.24</v>
      </c>
      <c r="I29" s="50"/>
      <c r="J29" s="48">
        <v>173</v>
      </c>
      <c r="K29" s="51">
        <f t="shared" si="4"/>
        <v>7179.5103867423568</v>
      </c>
      <c r="L29" s="52"/>
      <c r="M29" s="6">
        <f>IF(J29="","",(K29/J29)/LOOKUP(RIGHT($D$2,3),定数!$A$6:$A$13,定数!$B$6:$B$13))</f>
        <v>0.41500060038973158</v>
      </c>
      <c r="N29" s="35"/>
      <c r="O29" s="8">
        <v>43638</v>
      </c>
      <c r="P29" s="50">
        <v>153.51</v>
      </c>
      <c r="Q29" s="50"/>
      <c r="R29" s="53">
        <f>IF(P29="","",T29*M29*LOOKUP(RIGHT($D$2,3),定数!$A$6:$A$13,定数!$B$6:$B$13))</f>
        <v>-7179.5103867424314</v>
      </c>
      <c r="S29" s="53"/>
      <c r="T29" s="54">
        <f t="shared" si="5"/>
        <v>-173.00000000000182</v>
      </c>
      <c r="U29" s="54"/>
      <c r="V29">
        <f t="shared" si="1"/>
        <v>0</v>
      </c>
      <c r="W29">
        <f t="shared" si="2"/>
        <v>2</v>
      </c>
      <c r="X29" s="38">
        <f t="shared" si="6"/>
        <v>246718.56999114636</v>
      </c>
      <c r="Y29" s="39">
        <f t="shared" si="7"/>
        <v>3.0000000000000249E-2</v>
      </c>
    </row>
    <row r="30" spans="2:25">
      <c r="B30" s="35">
        <v>22</v>
      </c>
      <c r="C30" s="49">
        <f t="shared" si="0"/>
        <v>232137.50250466948</v>
      </c>
      <c r="D30" s="49"/>
      <c r="E30" s="35"/>
      <c r="F30" s="8">
        <v>43639</v>
      </c>
      <c r="G30" s="48" t="s">
        <v>4</v>
      </c>
      <c r="H30" s="50">
        <v>158.08000000000001</v>
      </c>
      <c r="I30" s="50"/>
      <c r="J30" s="48">
        <v>362</v>
      </c>
      <c r="K30" s="51">
        <f t="shared" si="4"/>
        <v>6964.1250751400839</v>
      </c>
      <c r="L30" s="52"/>
      <c r="M30" s="6">
        <f>IF(J30="","",(K30/J30)/LOOKUP(RIGHT($D$2,3),定数!$A$6:$A$13,定数!$B$6:$B$13))</f>
        <v>0.19237914572210177</v>
      </c>
      <c r="N30" s="35"/>
      <c r="O30" s="8">
        <v>43639</v>
      </c>
      <c r="P30" s="50">
        <v>154.46</v>
      </c>
      <c r="Q30" s="50"/>
      <c r="R30" s="53">
        <f>IF(P30="","",T30*M30*LOOKUP(RIGHT($D$2,3),定数!$A$6:$A$13,定数!$B$6:$B$13))</f>
        <v>-6964.125075140093</v>
      </c>
      <c r="S30" s="53"/>
      <c r="T30" s="54">
        <f t="shared" si="5"/>
        <v>-362.00000000000045</v>
      </c>
      <c r="U30" s="54"/>
      <c r="V30">
        <f t="shared" si="1"/>
        <v>0</v>
      </c>
      <c r="W30">
        <f t="shared" si="2"/>
        <v>3</v>
      </c>
      <c r="X30" s="38">
        <f t="shared" si="6"/>
        <v>246718.56999114636</v>
      </c>
      <c r="Y30" s="39">
        <f t="shared" si="7"/>
        <v>5.9100000000000485E-2</v>
      </c>
    </row>
    <row r="31" spans="2:25">
      <c r="B31" s="35">
        <v>23</v>
      </c>
      <c r="C31" s="49">
        <f t="shared" si="0"/>
        <v>225173.37742952938</v>
      </c>
      <c r="D31" s="49"/>
      <c r="E31" s="35"/>
      <c r="F31" s="8">
        <v>43646</v>
      </c>
      <c r="G31" s="48" t="s">
        <v>4</v>
      </c>
      <c r="H31" s="50">
        <v>138.79</v>
      </c>
      <c r="I31" s="50"/>
      <c r="J31" s="48">
        <v>170</v>
      </c>
      <c r="K31" s="51">
        <f t="shared" si="4"/>
        <v>6755.2013228858814</v>
      </c>
      <c r="L31" s="52"/>
      <c r="M31" s="6">
        <f>IF(J31="","",(K31/J31)/LOOKUP(RIGHT($D$2,3),定数!$A$6:$A$13,定数!$B$6:$B$13))</f>
        <v>0.3973647836991695</v>
      </c>
      <c r="N31" s="35"/>
      <c r="O31" s="8">
        <v>43646</v>
      </c>
      <c r="P31" s="50">
        <v>137.08000000000001</v>
      </c>
      <c r="Q31" s="50"/>
      <c r="R31" s="53">
        <f>IF(P31="","",T31*M31*LOOKUP(RIGHT($D$2,3),定数!$A$6:$A$13,定数!$B$6:$B$13))</f>
        <v>-6794.9378012557172</v>
      </c>
      <c r="S31" s="53"/>
      <c r="T31" s="54">
        <f t="shared" si="5"/>
        <v>-170.99999999999795</v>
      </c>
      <c r="U31" s="54"/>
      <c r="V31">
        <f t="shared" si="1"/>
        <v>0</v>
      </c>
      <c r="W31">
        <f t="shared" si="2"/>
        <v>4</v>
      </c>
      <c r="X31" s="38">
        <f t="shared" si="6"/>
        <v>246718.56999114636</v>
      </c>
      <c r="Y31" s="39">
        <f t="shared" si="7"/>
        <v>8.7327000000000599E-2</v>
      </c>
    </row>
    <row r="32" spans="2:25">
      <c r="B32" s="35">
        <v>24</v>
      </c>
      <c r="C32" s="49">
        <f t="shared" si="0"/>
        <v>218378.43962827366</v>
      </c>
      <c r="D32" s="49"/>
      <c r="E32" s="35"/>
      <c r="F32" s="8">
        <v>43650</v>
      </c>
      <c r="G32" s="48" t="s">
        <v>3</v>
      </c>
      <c r="H32" s="50">
        <v>135.96</v>
      </c>
      <c r="I32" s="50"/>
      <c r="J32" s="48">
        <v>68</v>
      </c>
      <c r="K32" s="51">
        <f t="shared" si="4"/>
        <v>6551.3531888482094</v>
      </c>
      <c r="L32" s="52"/>
      <c r="M32" s="6">
        <f>IF(J32="","",(K32/J32)/LOOKUP(RIGHT($D$2,3),定数!$A$6:$A$13,定数!$B$6:$B$13))</f>
        <v>0.96343429247767787</v>
      </c>
      <c r="N32" s="35"/>
      <c r="O32" s="8">
        <v>43650</v>
      </c>
      <c r="P32" s="50">
        <v>136.63999999999999</v>
      </c>
      <c r="Q32" s="50"/>
      <c r="R32" s="53">
        <f>IF(P32="","",T32*M32*LOOKUP(RIGHT($D$2,3),定数!$A$6:$A$13,定数!$B$6:$B$13))</f>
        <v>-6551.353188848002</v>
      </c>
      <c r="S32" s="53"/>
      <c r="T32" s="54">
        <f t="shared" si="5"/>
        <v>-67.99999999999784</v>
      </c>
      <c r="U32" s="54"/>
      <c r="V32">
        <f t="shared" si="1"/>
        <v>0</v>
      </c>
      <c r="W32">
        <f t="shared" si="2"/>
        <v>5</v>
      </c>
      <c r="X32" s="38">
        <f t="shared" si="6"/>
        <v>246718.56999114636</v>
      </c>
      <c r="Y32" s="39">
        <f t="shared" si="7"/>
        <v>0.11486824994117673</v>
      </c>
    </row>
    <row r="33" spans="2:25">
      <c r="B33" s="35">
        <v>25</v>
      </c>
      <c r="C33" s="49">
        <f t="shared" si="0"/>
        <v>211827.08643942565</v>
      </c>
      <c r="D33" s="49"/>
      <c r="E33" s="35"/>
      <c r="F33" s="8">
        <v>43653</v>
      </c>
      <c r="G33" s="48" t="s">
        <v>3</v>
      </c>
      <c r="H33" s="50">
        <v>129.81</v>
      </c>
      <c r="I33" s="50"/>
      <c r="J33" s="48">
        <v>199</v>
      </c>
      <c r="K33" s="51">
        <f t="shared" si="4"/>
        <v>6354.812593182769</v>
      </c>
      <c r="L33" s="52"/>
      <c r="M33" s="6">
        <f>IF(J33="","",(K33/J33)/LOOKUP(RIGHT($D$2,3),定数!$A$6:$A$13,定数!$B$6:$B$13))</f>
        <v>0.31933731624034012</v>
      </c>
      <c r="N33" s="35"/>
      <c r="O33" s="8">
        <v>43657</v>
      </c>
      <c r="P33" s="50">
        <v>131.80000000000001</v>
      </c>
      <c r="Q33" s="50"/>
      <c r="R33" s="53">
        <f>IF(P33="","",T33*M33*LOOKUP(RIGHT($D$2,3),定数!$A$6:$A$13,定数!$B$6:$B$13))</f>
        <v>-6354.8125931827972</v>
      </c>
      <c r="S33" s="53"/>
      <c r="T33" s="54">
        <f t="shared" si="5"/>
        <v>-199.00000000000091</v>
      </c>
      <c r="U33" s="54"/>
      <c r="V33">
        <f t="shared" si="1"/>
        <v>0</v>
      </c>
      <c r="W33">
        <f t="shared" si="2"/>
        <v>6</v>
      </c>
      <c r="X33" s="38">
        <f t="shared" si="6"/>
        <v>246718.56999114636</v>
      </c>
      <c r="Y33" s="39">
        <f t="shared" si="7"/>
        <v>0.14142220244294057</v>
      </c>
    </row>
    <row r="34" spans="2:25">
      <c r="B34" s="35">
        <v>26</v>
      </c>
      <c r="C34" s="49">
        <f t="shared" si="0"/>
        <v>205472.27384624284</v>
      </c>
      <c r="D34" s="49"/>
      <c r="E34" s="35"/>
      <c r="F34" s="8">
        <v>43665</v>
      </c>
      <c r="G34" s="48" t="s">
        <v>3</v>
      </c>
      <c r="H34" s="50">
        <v>139.26</v>
      </c>
      <c r="I34" s="50"/>
      <c r="J34" s="48">
        <v>105</v>
      </c>
      <c r="K34" s="51">
        <f t="shared" si="4"/>
        <v>6164.1682153872853</v>
      </c>
      <c r="L34" s="52"/>
      <c r="M34" s="6">
        <f>IF(J34="","",(K34/J34)/LOOKUP(RIGHT($D$2,3),定数!$A$6:$A$13,定数!$B$6:$B$13))</f>
        <v>0.58706363956069385</v>
      </c>
      <c r="N34" s="35"/>
      <c r="O34" s="8">
        <v>43666</v>
      </c>
      <c r="P34" s="50">
        <v>140.31</v>
      </c>
      <c r="Q34" s="50"/>
      <c r="R34" s="53">
        <f>IF(P34="","",T34*M34*LOOKUP(RIGHT($D$2,3),定数!$A$6:$A$13,定数!$B$6:$B$13))</f>
        <v>-6164.1682153873526</v>
      </c>
      <c r="S34" s="53"/>
      <c r="T34" s="54">
        <f t="shared" si="5"/>
        <v>-105.00000000000114</v>
      </c>
      <c r="U34" s="54"/>
      <c r="V34">
        <f t="shared" si="1"/>
        <v>0</v>
      </c>
      <c r="W34">
        <f t="shared" si="2"/>
        <v>7</v>
      </c>
      <c r="X34" s="38">
        <f t="shared" si="6"/>
        <v>246718.56999114636</v>
      </c>
      <c r="Y34" s="39">
        <f t="shared" si="7"/>
        <v>0.16717953636965255</v>
      </c>
    </row>
    <row r="35" spans="2:25">
      <c r="B35" s="35">
        <v>27</v>
      </c>
      <c r="C35" s="49">
        <f t="shared" si="0"/>
        <v>199308.10563085548</v>
      </c>
      <c r="D35" s="49"/>
      <c r="E35" s="35"/>
      <c r="F35" s="8">
        <v>43671</v>
      </c>
      <c r="G35" s="48" t="s">
        <v>3</v>
      </c>
      <c r="H35" s="50">
        <v>139</v>
      </c>
      <c r="I35" s="50"/>
      <c r="J35" s="48">
        <v>100</v>
      </c>
      <c r="K35" s="51">
        <f t="shared" si="4"/>
        <v>5979.2431689256646</v>
      </c>
      <c r="L35" s="52"/>
      <c r="M35" s="6">
        <f>IF(J35="","",(K35/J35)/LOOKUP(RIGHT($D$2,3),定数!$A$6:$A$13,定数!$B$6:$B$13))</f>
        <v>0.59792431689256642</v>
      </c>
      <c r="N35" s="35"/>
      <c r="O35" s="8">
        <v>43671</v>
      </c>
      <c r="P35" s="50">
        <v>137.03</v>
      </c>
      <c r="Q35" s="50"/>
      <c r="R35" s="53">
        <f>IF(P35="","",T35*M35*LOOKUP(RIGHT($D$2,3),定数!$A$6:$A$13,定数!$B$6:$B$13))</f>
        <v>11779.109042783552</v>
      </c>
      <c r="S35" s="53"/>
      <c r="T35" s="54">
        <f t="shared" si="5"/>
        <v>196.99999999999989</v>
      </c>
      <c r="U35" s="54"/>
      <c r="V35">
        <f t="shared" si="1"/>
        <v>1</v>
      </c>
      <c r="W35">
        <f t="shared" si="2"/>
        <v>0</v>
      </c>
      <c r="X35" s="38">
        <f t="shared" si="6"/>
        <v>246718.56999114636</v>
      </c>
      <c r="Y35" s="39">
        <f t="shared" si="7"/>
        <v>0.19216415027856326</v>
      </c>
    </row>
    <row r="36" spans="2:25">
      <c r="B36" s="35">
        <v>28</v>
      </c>
      <c r="C36" s="49">
        <f t="shared" si="0"/>
        <v>211087.21467363904</v>
      </c>
      <c r="D36" s="49"/>
      <c r="E36" s="35"/>
      <c r="F36" s="8">
        <v>43679</v>
      </c>
      <c r="G36" s="48" t="s">
        <v>3</v>
      </c>
      <c r="H36" s="50">
        <v>133.88999999999999</v>
      </c>
      <c r="I36" s="50"/>
      <c r="J36" s="48">
        <v>161</v>
      </c>
      <c r="K36" s="51">
        <f t="shared" si="4"/>
        <v>6332.6164402091708</v>
      </c>
      <c r="L36" s="52"/>
      <c r="M36" s="6">
        <f>IF(J36="","",(K36/J36)/LOOKUP(RIGHT($D$2,3),定数!$A$6:$A$13,定数!$B$6:$B$13))</f>
        <v>0.39333021367758825</v>
      </c>
      <c r="N36" s="35"/>
      <c r="O36" s="8">
        <v>43689</v>
      </c>
      <c r="P36" s="50">
        <v>130.71</v>
      </c>
      <c r="Q36" s="50"/>
      <c r="R36" s="53">
        <f>IF(P36="","",T36*M36*LOOKUP(RIGHT($D$2,3),定数!$A$6:$A$13,定数!$B$6:$B$13))</f>
        <v>12507.900794947222</v>
      </c>
      <c r="S36" s="53"/>
      <c r="T36" s="54">
        <f t="shared" si="5"/>
        <v>317.99999999999784</v>
      </c>
      <c r="U36" s="54"/>
      <c r="V36">
        <f t="shared" si="1"/>
        <v>2</v>
      </c>
      <c r="W36">
        <f t="shared" si="2"/>
        <v>0</v>
      </c>
      <c r="X36" s="38">
        <f t="shared" si="6"/>
        <v>246718.56999114636</v>
      </c>
      <c r="Y36" s="39">
        <f t="shared" si="7"/>
        <v>0.14442105156002638</v>
      </c>
    </row>
    <row r="37" spans="2:25">
      <c r="B37" s="35">
        <v>29</v>
      </c>
      <c r="C37" s="49">
        <f t="shared" si="0"/>
        <v>223595.11546858627</v>
      </c>
      <c r="D37" s="49"/>
      <c r="E37" s="35"/>
      <c r="F37" s="8">
        <v>43701</v>
      </c>
      <c r="G37" s="48" t="s">
        <v>4</v>
      </c>
      <c r="H37" s="50">
        <v>132.57</v>
      </c>
      <c r="I37" s="50"/>
      <c r="J37" s="48">
        <v>61</v>
      </c>
      <c r="K37" s="51">
        <f t="shared" si="4"/>
        <v>6707.8534640575881</v>
      </c>
      <c r="L37" s="52"/>
      <c r="M37" s="6">
        <f>IF(J37="","",(K37/J37)/LOOKUP(RIGHT($D$2,3),定数!$A$6:$A$13,定数!$B$6:$B$13))</f>
        <v>1.0996481088618997</v>
      </c>
      <c r="N37" s="35"/>
      <c r="O37" s="8">
        <v>43703</v>
      </c>
      <c r="P37" s="50">
        <v>133.72999999999999</v>
      </c>
      <c r="Q37" s="50"/>
      <c r="R37" s="53">
        <f>IF(P37="","",T37*M37*LOOKUP(RIGHT($D$2,3),定数!$A$6:$A$13,定数!$B$6:$B$13))</f>
        <v>12755.918062797999</v>
      </c>
      <c r="S37" s="53"/>
      <c r="T37" s="54">
        <f t="shared" si="5"/>
        <v>115.99999999999966</v>
      </c>
      <c r="U37" s="54"/>
      <c r="V37">
        <f t="shared" si="1"/>
        <v>3</v>
      </c>
      <c r="W37">
        <f t="shared" si="2"/>
        <v>0</v>
      </c>
      <c r="X37" s="38">
        <f t="shared" si="6"/>
        <v>246718.56999114636</v>
      </c>
      <c r="Y37" s="39">
        <f t="shared" si="7"/>
        <v>9.3724013248738802E-2</v>
      </c>
    </row>
    <row r="38" spans="2:25">
      <c r="B38" s="35">
        <v>30</v>
      </c>
      <c r="C38" s="49">
        <f t="shared" si="0"/>
        <v>236351.03353138428</v>
      </c>
      <c r="D38" s="49"/>
      <c r="E38" s="35"/>
      <c r="F38" s="8">
        <v>43727</v>
      </c>
      <c r="G38" s="48" t="s">
        <v>3</v>
      </c>
      <c r="H38" s="50">
        <v>132.66</v>
      </c>
      <c r="I38" s="50"/>
      <c r="J38" s="48">
        <v>45</v>
      </c>
      <c r="K38" s="51">
        <f t="shared" si="4"/>
        <v>7090.5310059415278</v>
      </c>
      <c r="L38" s="52"/>
      <c r="M38" s="6">
        <f>IF(J38="","",(K38/J38)/LOOKUP(RIGHT($D$2,3),定数!$A$6:$A$13,定数!$B$6:$B$13))</f>
        <v>1.5756735568758951</v>
      </c>
      <c r="N38" s="35"/>
      <c r="O38" s="8">
        <v>43728</v>
      </c>
      <c r="P38" s="50">
        <v>131.79</v>
      </c>
      <c r="Q38" s="50"/>
      <c r="R38" s="53">
        <f>IF(P38="","",T38*M38*LOOKUP(RIGHT($D$2,3),定数!$A$6:$A$13,定数!$B$6:$B$13))</f>
        <v>13708.359944820359</v>
      </c>
      <c r="S38" s="53"/>
      <c r="T38" s="54">
        <f t="shared" si="5"/>
        <v>87.000000000000455</v>
      </c>
      <c r="U38" s="54"/>
      <c r="V38">
        <f t="shared" si="1"/>
        <v>4</v>
      </c>
      <c r="W38">
        <f t="shared" si="2"/>
        <v>0</v>
      </c>
      <c r="X38" s="38">
        <f t="shared" si="6"/>
        <v>246718.56999114636</v>
      </c>
      <c r="Y38" s="39">
        <f t="shared" si="7"/>
        <v>4.2021711053748856E-2</v>
      </c>
    </row>
    <row r="39" spans="2:25">
      <c r="B39" s="35">
        <v>31</v>
      </c>
      <c r="C39" s="49">
        <f t="shared" si="0"/>
        <v>250059.39347620463</v>
      </c>
      <c r="D39" s="49"/>
      <c r="E39" s="35"/>
      <c r="F39" s="8">
        <v>43734</v>
      </c>
      <c r="G39" s="48" t="s">
        <v>3</v>
      </c>
      <c r="H39" s="50">
        <v>129.87</v>
      </c>
      <c r="I39" s="50"/>
      <c r="J39" s="48">
        <v>137</v>
      </c>
      <c r="K39" s="51">
        <f t="shared" si="4"/>
        <v>7501.7818042861381</v>
      </c>
      <c r="L39" s="52"/>
      <c r="M39" s="6">
        <f>IF(J39="","",(K39/J39)/LOOKUP(RIGHT($D$2,3),定数!$A$6:$A$13,定数!$B$6:$B$13))</f>
        <v>0.54757531418146999</v>
      </c>
      <c r="N39" s="35"/>
      <c r="O39" s="8">
        <v>43736</v>
      </c>
      <c r="P39" s="50">
        <v>131.24</v>
      </c>
      <c r="Q39" s="50"/>
      <c r="R39" s="53">
        <f>IF(P39="","",T39*M39*LOOKUP(RIGHT($D$2,3),定数!$A$6:$A$13,定数!$B$6:$B$13))</f>
        <v>-7501.7818042861636</v>
      </c>
      <c r="S39" s="53"/>
      <c r="T39" s="54">
        <f t="shared" si="5"/>
        <v>-137.00000000000045</v>
      </c>
      <c r="U39" s="54"/>
      <c r="V39">
        <f t="shared" si="1"/>
        <v>0</v>
      </c>
      <c r="W39">
        <f t="shared" si="2"/>
        <v>1</v>
      </c>
      <c r="X39" s="38">
        <f t="shared" si="6"/>
        <v>250059.39347620463</v>
      </c>
      <c r="Y39" s="39">
        <f t="shared" si="7"/>
        <v>0</v>
      </c>
    </row>
    <row r="40" spans="2:25">
      <c r="B40" s="35">
        <v>32</v>
      </c>
      <c r="C40" s="49">
        <f t="shared" si="0"/>
        <v>242557.61167191845</v>
      </c>
      <c r="D40" s="49"/>
      <c r="E40" s="35"/>
      <c r="F40" s="8">
        <v>43741</v>
      </c>
      <c r="G40" s="48" t="s">
        <v>3</v>
      </c>
      <c r="H40" s="50">
        <v>130.11000000000001</v>
      </c>
      <c r="I40" s="50"/>
      <c r="J40" s="48">
        <v>122</v>
      </c>
      <c r="K40" s="51">
        <f t="shared" si="4"/>
        <v>7276.728350157553</v>
      </c>
      <c r="L40" s="52"/>
      <c r="M40" s="6">
        <f>IF(J40="","",(K40/J40)/LOOKUP(RIGHT($D$2,3),定数!$A$6:$A$13,定数!$B$6:$B$13))</f>
        <v>0.59645314345553713</v>
      </c>
      <c r="N40" s="35"/>
      <c r="O40" s="8">
        <v>43742</v>
      </c>
      <c r="P40" s="50">
        <v>131.33000000000001</v>
      </c>
      <c r="Q40" s="50"/>
      <c r="R40" s="53">
        <f>IF(P40="","",T40*M40*LOOKUP(RIGHT($D$2,3),定数!$A$6:$A$13,定数!$B$6:$B$13))</f>
        <v>-7276.7283501575466</v>
      </c>
      <c r="S40" s="53"/>
      <c r="T40" s="54">
        <f t="shared" si="5"/>
        <v>-121.99999999999989</v>
      </c>
      <c r="U40" s="54"/>
      <c r="V40">
        <f t="shared" si="1"/>
        <v>0</v>
      </c>
      <c r="W40">
        <f t="shared" si="2"/>
        <v>2</v>
      </c>
      <c r="X40" s="38">
        <f t="shared" si="6"/>
        <v>250059.39347620463</v>
      </c>
      <c r="Y40" s="39">
        <f t="shared" si="7"/>
        <v>3.0000000000000138E-2</v>
      </c>
    </row>
    <row r="41" spans="2:25">
      <c r="B41" s="35">
        <v>33</v>
      </c>
      <c r="C41" s="49">
        <f t="shared" si="0"/>
        <v>235280.88332176089</v>
      </c>
      <c r="D41" s="49"/>
      <c r="E41" s="35"/>
      <c r="F41" s="8">
        <v>43743</v>
      </c>
      <c r="G41" s="48" t="s">
        <v>4</v>
      </c>
      <c r="H41" s="50">
        <v>131.35</v>
      </c>
      <c r="I41" s="50"/>
      <c r="J41" s="48">
        <v>46</v>
      </c>
      <c r="K41" s="51">
        <f t="shared" si="4"/>
        <v>7058.4264996528264</v>
      </c>
      <c r="L41" s="52"/>
      <c r="M41" s="6">
        <f>IF(J41="","",(K41/J41)/LOOKUP(RIGHT($D$2,3),定数!$A$6:$A$13,定数!$B$6:$B$13))</f>
        <v>1.5344405434027883</v>
      </c>
      <c r="N41" s="35"/>
      <c r="O41" s="8">
        <v>43743</v>
      </c>
      <c r="P41" s="50">
        <v>132.19999999999999</v>
      </c>
      <c r="Q41" s="50"/>
      <c r="R41" s="53">
        <f>IF(P41="","",T41*M41*LOOKUP(RIGHT($D$2,3),定数!$A$6:$A$13,定数!$B$6:$B$13))</f>
        <v>13042.744618923614</v>
      </c>
      <c r="S41" s="53"/>
      <c r="T41" s="54">
        <f t="shared" si="5"/>
        <v>84.999999999999432</v>
      </c>
      <c r="U41" s="54"/>
      <c r="V41">
        <f t="shared" si="1"/>
        <v>1</v>
      </c>
      <c r="W41">
        <f t="shared" si="2"/>
        <v>0</v>
      </c>
      <c r="X41" s="38">
        <f t="shared" si="6"/>
        <v>250059.39347620463</v>
      </c>
      <c r="Y41" s="39">
        <f t="shared" si="7"/>
        <v>5.9100000000000152E-2</v>
      </c>
    </row>
    <row r="42" spans="2:25">
      <c r="B42" s="35">
        <v>34</v>
      </c>
      <c r="C42" s="49">
        <f t="shared" si="0"/>
        <v>248323.6279406845</v>
      </c>
      <c r="D42" s="49"/>
      <c r="E42" s="35"/>
      <c r="F42" s="8">
        <v>43748</v>
      </c>
      <c r="G42" s="48" t="s">
        <v>3</v>
      </c>
      <c r="H42" s="50">
        <v>127.97</v>
      </c>
      <c r="I42" s="50"/>
      <c r="J42" s="48">
        <v>47</v>
      </c>
      <c r="K42" s="51">
        <f t="shared" si="4"/>
        <v>7449.7088382205347</v>
      </c>
      <c r="L42" s="52"/>
      <c r="M42" s="6">
        <f>IF(J42="","",(K42/J42)/LOOKUP(RIGHT($D$2,3),定数!$A$6:$A$13,定数!$B$6:$B$13))</f>
        <v>1.5850444336639435</v>
      </c>
      <c r="N42" s="35"/>
      <c r="O42" s="8">
        <v>43749</v>
      </c>
      <c r="P42" s="50">
        <v>127.07</v>
      </c>
      <c r="Q42" s="50"/>
      <c r="R42" s="53">
        <f>IF(P42="","",T42*M42*LOOKUP(RIGHT($D$2,3),定数!$A$6:$A$13,定数!$B$6:$B$13))</f>
        <v>14265.399902975583</v>
      </c>
      <c r="S42" s="53"/>
      <c r="T42" s="54">
        <f t="shared" si="5"/>
        <v>90.000000000000568</v>
      </c>
      <c r="U42" s="54"/>
      <c r="V42">
        <f t="shared" si="1"/>
        <v>2</v>
      </c>
      <c r="W42">
        <f t="shared" si="2"/>
        <v>0</v>
      </c>
      <c r="X42" s="38">
        <f t="shared" si="6"/>
        <v>250059.39347620463</v>
      </c>
      <c r="Y42" s="39">
        <f t="shared" si="7"/>
        <v>6.941413043478839E-3</v>
      </c>
    </row>
    <row r="43" spans="2:25">
      <c r="B43" s="35">
        <v>35</v>
      </c>
      <c r="C43" s="49">
        <f t="shared" si="0"/>
        <v>262589.02784366009</v>
      </c>
      <c r="D43" s="49"/>
      <c r="E43" s="35"/>
      <c r="F43" s="8">
        <v>43750</v>
      </c>
      <c r="G43" s="48" t="s">
        <v>3</v>
      </c>
      <c r="H43" s="50">
        <v>126.51</v>
      </c>
      <c r="I43" s="50"/>
      <c r="J43" s="48">
        <v>104</v>
      </c>
      <c r="K43" s="51">
        <f t="shared" si="4"/>
        <v>7877.6708353098029</v>
      </c>
      <c r="L43" s="52"/>
      <c r="M43" s="6">
        <f>IF(J43="","",(K43/J43)/LOOKUP(RIGHT($D$2,3),定数!$A$6:$A$13,定数!$B$6:$B$13))</f>
        <v>0.75746834954901954</v>
      </c>
      <c r="N43" s="35"/>
      <c r="O43" s="8">
        <v>43750</v>
      </c>
      <c r="P43" s="50">
        <v>127.55</v>
      </c>
      <c r="Q43" s="50"/>
      <c r="R43" s="53">
        <f>IF(P43="","",T43*M43*LOOKUP(RIGHT($D$2,3),定数!$A$6:$A$13,定数!$B$6:$B$13))</f>
        <v>-7877.6708353097438</v>
      </c>
      <c r="S43" s="53"/>
      <c r="T43" s="54">
        <f t="shared" si="5"/>
        <v>-103.9999999999992</v>
      </c>
      <c r="U43" s="54"/>
      <c r="V43">
        <f t="shared" si="1"/>
        <v>0</v>
      </c>
      <c r="W43">
        <f t="shared" si="2"/>
        <v>1</v>
      </c>
      <c r="X43" s="38">
        <f t="shared" si="6"/>
        <v>262589.02784366009</v>
      </c>
      <c r="Y43" s="39">
        <f t="shared" si="7"/>
        <v>0</v>
      </c>
    </row>
    <row r="44" spans="2:25">
      <c r="B44" s="35">
        <v>36</v>
      </c>
      <c r="C44" s="49">
        <f t="shared" si="0"/>
        <v>254711.35700835034</v>
      </c>
      <c r="D44" s="49"/>
      <c r="E44" s="35"/>
      <c r="F44" s="8">
        <v>43751</v>
      </c>
      <c r="G44" s="48" t="s">
        <v>3</v>
      </c>
      <c r="H44" s="50">
        <v>126.22</v>
      </c>
      <c r="I44" s="50"/>
      <c r="J44" s="48">
        <v>107</v>
      </c>
      <c r="K44" s="51">
        <f t="shared" si="4"/>
        <v>7641.3407102505098</v>
      </c>
      <c r="L44" s="52"/>
      <c r="M44" s="6">
        <f>IF(J44="","",(K44/J44)/LOOKUP(RIGHT($D$2,3),定数!$A$6:$A$13,定数!$B$6:$B$13))</f>
        <v>0.71414399161219722</v>
      </c>
      <c r="N44" s="35"/>
      <c r="O44" s="8">
        <v>43752</v>
      </c>
      <c r="P44" s="50">
        <v>127.29</v>
      </c>
      <c r="Q44" s="50"/>
      <c r="R44" s="53">
        <f>IF(P44="","",T44*M44*LOOKUP(RIGHT($D$2,3),定数!$A$6:$A$13,定数!$B$6:$B$13))</f>
        <v>-7641.3407102505626</v>
      </c>
      <c r="S44" s="53"/>
      <c r="T44" s="54">
        <f t="shared" si="5"/>
        <v>-107.00000000000074</v>
      </c>
      <c r="U44" s="54"/>
      <c r="V44">
        <f t="shared" si="1"/>
        <v>0</v>
      </c>
      <c r="W44">
        <f t="shared" si="2"/>
        <v>2</v>
      </c>
      <c r="X44" s="38">
        <f t="shared" si="6"/>
        <v>262589.02784366009</v>
      </c>
      <c r="Y44" s="39">
        <f t="shared" si="7"/>
        <v>2.9999999999999805E-2</v>
      </c>
    </row>
    <row r="45" spans="2:25">
      <c r="B45" s="35">
        <v>37</v>
      </c>
      <c r="C45" s="49">
        <f t="shared" si="0"/>
        <v>247070.01629809977</v>
      </c>
      <c r="D45" s="49"/>
      <c r="E45" s="35"/>
      <c r="F45" s="8">
        <v>43765</v>
      </c>
      <c r="G45" s="48" t="s">
        <v>4</v>
      </c>
      <c r="H45" s="50">
        <v>128.19999999999999</v>
      </c>
      <c r="I45" s="50"/>
      <c r="J45" s="48">
        <v>54</v>
      </c>
      <c r="K45" s="51">
        <f t="shared" si="4"/>
        <v>7412.1004889429933</v>
      </c>
      <c r="L45" s="52"/>
      <c r="M45" s="6">
        <f>IF(J45="","",(K45/J45)/LOOKUP(RIGHT($D$2,3),定数!$A$6:$A$13,定数!$B$6:$B$13))</f>
        <v>1.3726112016561098</v>
      </c>
      <c r="N45" s="35"/>
      <c r="O45" s="8">
        <v>43766</v>
      </c>
      <c r="P45" s="50">
        <v>127.66</v>
      </c>
      <c r="Q45" s="50"/>
      <c r="R45" s="53">
        <f>IF(P45="","",T45*M45*LOOKUP(RIGHT($D$2,3),定数!$A$6:$A$13,定数!$B$6:$B$13))</f>
        <v>-7412.1004889428832</v>
      </c>
      <c r="S45" s="53"/>
      <c r="T45" s="54">
        <f t="shared" si="5"/>
        <v>-53.999999999999204</v>
      </c>
      <c r="U45" s="54"/>
      <c r="V45">
        <f t="shared" si="1"/>
        <v>0</v>
      </c>
      <c r="W45">
        <f t="shared" si="2"/>
        <v>3</v>
      </c>
      <c r="X45" s="38">
        <f t="shared" si="6"/>
        <v>262589.02784366009</v>
      </c>
      <c r="Y45" s="39">
        <f t="shared" si="7"/>
        <v>5.9100000000000041E-2</v>
      </c>
    </row>
    <row r="46" spans="2:25">
      <c r="B46" s="35">
        <v>38</v>
      </c>
      <c r="C46" s="49">
        <f t="shared" si="0"/>
        <v>239657.9158091569</v>
      </c>
      <c r="D46" s="49"/>
      <c r="E46" s="35"/>
      <c r="F46" s="8">
        <v>43772</v>
      </c>
      <c r="G46" s="48" t="s">
        <v>3</v>
      </c>
      <c r="H46" s="50">
        <v>126.47</v>
      </c>
      <c r="I46" s="50"/>
      <c r="J46" s="48">
        <v>91</v>
      </c>
      <c r="K46" s="51">
        <f t="shared" si="4"/>
        <v>7189.737474274707</v>
      </c>
      <c r="L46" s="52"/>
      <c r="M46" s="6">
        <f>IF(J46="","",(K46/J46)/LOOKUP(RIGHT($D$2,3),定数!$A$6:$A$13,定数!$B$6:$B$13))</f>
        <v>0.79008104112908872</v>
      </c>
      <c r="N46" s="35"/>
      <c r="O46" s="8">
        <v>43772</v>
      </c>
      <c r="P46" s="50">
        <v>127.38</v>
      </c>
      <c r="Q46" s="50"/>
      <c r="R46" s="53">
        <f>IF(P46="","",T46*M46*LOOKUP(RIGHT($D$2,3),定数!$A$6:$A$13,定数!$B$6:$B$13))</f>
        <v>-7189.7374742746806</v>
      </c>
      <c r="S46" s="53"/>
      <c r="T46" s="54">
        <f t="shared" si="5"/>
        <v>-90.999999999999659</v>
      </c>
      <c r="U46" s="54"/>
      <c r="V46">
        <f t="shared" si="1"/>
        <v>0</v>
      </c>
      <c r="W46">
        <f t="shared" si="2"/>
        <v>4</v>
      </c>
      <c r="X46" s="38">
        <f t="shared" si="6"/>
        <v>262589.02784366009</v>
      </c>
      <c r="Y46" s="39">
        <f t="shared" si="7"/>
        <v>8.7326999999999599E-2</v>
      </c>
    </row>
    <row r="47" spans="2:25">
      <c r="B47" s="35">
        <v>39</v>
      </c>
      <c r="C47" s="49">
        <f t="shared" si="0"/>
        <v>232468.17833488222</v>
      </c>
      <c r="D47" s="49"/>
      <c r="E47" s="35"/>
      <c r="F47" s="8">
        <v>43777</v>
      </c>
      <c r="G47" s="48" t="s">
        <v>4</v>
      </c>
      <c r="H47" s="50">
        <v>129.97999999999999</v>
      </c>
      <c r="I47" s="50"/>
      <c r="J47" s="48">
        <v>62</v>
      </c>
      <c r="K47" s="51">
        <f t="shared" si="4"/>
        <v>6974.0453500464664</v>
      </c>
      <c r="L47" s="52"/>
      <c r="M47" s="6">
        <f>IF(J47="","",(K47/J47)/LOOKUP(RIGHT($D$2,3),定数!$A$6:$A$13,定数!$B$6:$B$13))</f>
        <v>1.124846024201043</v>
      </c>
      <c r="N47" s="35"/>
      <c r="O47" s="8">
        <v>43778</v>
      </c>
      <c r="P47" s="50">
        <v>129.36000000000001</v>
      </c>
      <c r="Q47" s="50"/>
      <c r="R47" s="53">
        <f>IF(P47="","",T47*M47*LOOKUP(RIGHT($D$2,3),定数!$A$6:$A$13,定数!$B$6:$B$13))</f>
        <v>-6974.0453500461981</v>
      </c>
      <c r="S47" s="53"/>
      <c r="T47" s="54">
        <f t="shared" si="5"/>
        <v>-61.999999999997613</v>
      </c>
      <c r="U47" s="54"/>
      <c r="V47">
        <f t="shared" si="1"/>
        <v>0</v>
      </c>
      <c r="W47">
        <f t="shared" si="2"/>
        <v>5</v>
      </c>
      <c r="X47" s="38">
        <f t="shared" si="6"/>
        <v>262589.02784366009</v>
      </c>
      <c r="Y47" s="39">
        <f t="shared" si="7"/>
        <v>0.11470718999999951</v>
      </c>
    </row>
    <row r="48" spans="2:25">
      <c r="B48" s="35">
        <v>40</v>
      </c>
      <c r="C48" s="49">
        <f t="shared" si="0"/>
        <v>225494.13298483603</v>
      </c>
      <c r="D48" s="49"/>
      <c r="E48" s="35"/>
      <c r="F48" s="8">
        <v>43784</v>
      </c>
      <c r="G48" s="48" t="s">
        <v>4</v>
      </c>
      <c r="H48" s="50">
        <v>135.09</v>
      </c>
      <c r="I48" s="50"/>
      <c r="J48" s="48">
        <v>91</v>
      </c>
      <c r="K48" s="51">
        <f t="shared" si="4"/>
        <v>6764.8239895450806</v>
      </c>
      <c r="L48" s="52"/>
      <c r="M48" s="6">
        <f>IF(J48="","",(K48/J48)/LOOKUP(RIGHT($D$2,3),定数!$A$6:$A$13,定数!$B$6:$B$13))</f>
        <v>0.7433872515983605</v>
      </c>
      <c r="N48" s="35"/>
      <c r="O48" s="8">
        <v>43786</v>
      </c>
      <c r="P48" s="50">
        <v>136.86000000000001</v>
      </c>
      <c r="Q48" s="50"/>
      <c r="R48" s="53">
        <f>IF(P48="","",T48*M48*LOOKUP(RIGHT($D$2,3),定数!$A$6:$A$13,定数!$B$6:$B$13))</f>
        <v>13157.954353291057</v>
      </c>
      <c r="S48" s="53"/>
      <c r="T48" s="54">
        <f t="shared" si="5"/>
        <v>177.00000000000102</v>
      </c>
      <c r="U48" s="54"/>
      <c r="V48">
        <f t="shared" si="1"/>
        <v>1</v>
      </c>
      <c r="W48">
        <f t="shared" si="2"/>
        <v>0</v>
      </c>
      <c r="X48" s="38">
        <f t="shared" si="6"/>
        <v>262589.02784366009</v>
      </c>
      <c r="Y48" s="39">
        <f t="shared" si="7"/>
        <v>0.14126597429999843</v>
      </c>
    </row>
    <row r="49" spans="2:25">
      <c r="B49" s="35">
        <v>41</v>
      </c>
      <c r="C49" s="49">
        <f t="shared" si="0"/>
        <v>238652.08733812708</v>
      </c>
      <c r="D49" s="49"/>
      <c r="E49" s="35"/>
      <c r="F49" s="8">
        <v>43790</v>
      </c>
      <c r="G49" s="48" t="s">
        <v>4</v>
      </c>
      <c r="H49" s="50">
        <v>138.65</v>
      </c>
      <c r="I49" s="50"/>
      <c r="J49" s="48">
        <v>212</v>
      </c>
      <c r="K49" s="51">
        <f t="shared" si="4"/>
        <v>7159.5626201438117</v>
      </c>
      <c r="L49" s="52"/>
      <c r="M49" s="6">
        <f>IF(J49="","",(K49/J49)/LOOKUP(RIGHT($D$2,3),定数!$A$6:$A$13,定数!$B$6:$B$13))</f>
        <v>0.33771521793131187</v>
      </c>
      <c r="N49" s="35"/>
      <c r="O49" s="8">
        <v>43793</v>
      </c>
      <c r="P49" s="50">
        <v>142.85</v>
      </c>
      <c r="Q49" s="50"/>
      <c r="R49" s="53">
        <f>IF(P49="","",T49*M49*LOOKUP(RIGHT($D$2,3),定数!$A$6:$A$13,定数!$B$6:$B$13))</f>
        <v>14184.03915311506</v>
      </c>
      <c r="S49" s="53"/>
      <c r="T49" s="54">
        <f t="shared" si="5"/>
        <v>419.99999999999886</v>
      </c>
      <c r="U49" s="54"/>
      <c r="V49">
        <f t="shared" si="1"/>
        <v>2</v>
      </c>
      <c r="W49">
        <f t="shared" si="2"/>
        <v>0</v>
      </c>
      <c r="X49" s="38">
        <f t="shared" si="6"/>
        <v>262589.02784366009</v>
      </c>
      <c r="Y49" s="39">
        <f t="shared" si="7"/>
        <v>9.115742840475638E-2</v>
      </c>
    </row>
    <row r="50" spans="2:25">
      <c r="B50" s="35">
        <v>42</v>
      </c>
      <c r="C50" s="49">
        <f t="shared" si="0"/>
        <v>252836.12649124215</v>
      </c>
      <c r="D50" s="49"/>
      <c r="E50" s="35"/>
      <c r="F50" s="8">
        <v>43801</v>
      </c>
      <c r="G50" s="48" t="s">
        <v>4</v>
      </c>
      <c r="H50" s="50">
        <v>144.24</v>
      </c>
      <c r="I50" s="50"/>
      <c r="J50" s="48">
        <v>101</v>
      </c>
      <c r="K50" s="51">
        <f t="shared" si="4"/>
        <v>7585.0837947372638</v>
      </c>
      <c r="L50" s="52"/>
      <c r="M50" s="6">
        <f>IF(J50="","",(K50/J50)/LOOKUP(RIGHT($D$2,3),定数!$A$6:$A$13,定数!$B$6:$B$13))</f>
        <v>0.75099839551854108</v>
      </c>
      <c r="N50" s="35"/>
      <c r="O50" s="8">
        <v>43806</v>
      </c>
      <c r="P50" s="50">
        <v>143.22999999999999</v>
      </c>
      <c r="Q50" s="50"/>
      <c r="R50" s="53">
        <f>IF(P50="","",T50*M50*LOOKUP(RIGHT($D$2,3),定数!$A$6:$A$13,定数!$B$6:$B$13))</f>
        <v>-7585.0837947374102</v>
      </c>
      <c r="S50" s="53"/>
      <c r="T50" s="54">
        <f t="shared" si="5"/>
        <v>-101.00000000000193</v>
      </c>
      <c r="U50" s="54"/>
      <c r="V50">
        <f t="shared" si="1"/>
        <v>0</v>
      </c>
      <c r="W50">
        <f t="shared" si="2"/>
        <v>1</v>
      </c>
      <c r="X50" s="38">
        <f t="shared" si="6"/>
        <v>262589.02784366009</v>
      </c>
      <c r="Y50" s="39">
        <f t="shared" si="7"/>
        <v>3.7141313300510848E-2</v>
      </c>
    </row>
    <row r="51" spans="2:25">
      <c r="B51" s="35">
        <v>43</v>
      </c>
      <c r="C51" s="49">
        <f t="shared" si="0"/>
        <v>245251.04269650474</v>
      </c>
      <c r="D51" s="49"/>
      <c r="E51" s="35"/>
      <c r="F51" s="8">
        <v>43807</v>
      </c>
      <c r="G51" s="48" t="s">
        <v>3</v>
      </c>
      <c r="H51" s="50">
        <v>143.32</v>
      </c>
      <c r="I51" s="50"/>
      <c r="J51" s="48">
        <v>69</v>
      </c>
      <c r="K51" s="51">
        <f t="shared" si="4"/>
        <v>7357.5312808951421</v>
      </c>
      <c r="L51" s="52"/>
      <c r="M51" s="6">
        <f>IF(J51="","",(K51/J51)/LOOKUP(RIGHT($D$2,3),定数!$A$6:$A$13,定数!$B$6:$B$13))</f>
        <v>1.066308881289151</v>
      </c>
      <c r="N51" s="35"/>
      <c r="O51" s="8">
        <v>43807</v>
      </c>
      <c r="P51" s="50">
        <v>144.01</v>
      </c>
      <c r="Q51" s="50"/>
      <c r="R51" s="53">
        <f>IF(P51="","",T51*M51*LOOKUP(RIGHT($D$2,3),定数!$A$6:$A$13,定数!$B$6:$B$13))</f>
        <v>-7357.5312808951185</v>
      </c>
      <c r="S51" s="53"/>
      <c r="T51" s="54">
        <f t="shared" si="5"/>
        <v>-68.999999999999773</v>
      </c>
      <c r="U51" s="54"/>
      <c r="V51">
        <f t="shared" si="1"/>
        <v>0</v>
      </c>
      <c r="W51">
        <f t="shared" si="2"/>
        <v>2</v>
      </c>
      <c r="X51" s="38">
        <f t="shared" si="6"/>
        <v>262589.02784366009</v>
      </c>
      <c r="Y51" s="39">
        <f t="shared" si="7"/>
        <v>6.6027073901496092E-2</v>
      </c>
    </row>
    <row r="52" spans="2:25">
      <c r="B52" s="35">
        <v>44</v>
      </c>
      <c r="C52" s="49">
        <f t="shared" si="0"/>
        <v>237893.51141560962</v>
      </c>
      <c r="D52" s="49"/>
      <c r="E52" s="35"/>
      <c r="F52" s="8">
        <v>43819</v>
      </c>
      <c r="G52" s="48" t="s">
        <v>3</v>
      </c>
      <c r="H52" s="50">
        <v>145.41</v>
      </c>
      <c r="I52" s="50"/>
      <c r="J52" s="48">
        <v>82</v>
      </c>
      <c r="K52" s="51">
        <f t="shared" si="4"/>
        <v>7136.8053424682885</v>
      </c>
      <c r="L52" s="52"/>
      <c r="M52" s="6">
        <f>IF(J52="","",(K52/J52)/LOOKUP(RIGHT($D$2,3),定数!$A$6:$A$13,定数!$B$6:$B$13))</f>
        <v>0.87034211493515712</v>
      </c>
      <c r="N52" s="35"/>
      <c r="O52" s="8">
        <v>43822</v>
      </c>
      <c r="P52" s="50">
        <v>143.81</v>
      </c>
      <c r="Q52" s="50"/>
      <c r="R52" s="53">
        <f>IF(P52="","",T52*M52*LOOKUP(RIGHT($D$2,3),定数!$A$6:$A$13,定数!$B$6:$B$13))</f>
        <v>13925.473838962464</v>
      </c>
      <c r="S52" s="53"/>
      <c r="T52" s="54">
        <f t="shared" si="5"/>
        <v>159.99999999999943</v>
      </c>
      <c r="U52" s="54"/>
      <c r="V52">
        <f t="shared" si="1"/>
        <v>1</v>
      </c>
      <c r="W52">
        <f t="shared" si="2"/>
        <v>0</v>
      </c>
      <c r="X52" s="38">
        <f t="shared" si="6"/>
        <v>262589.02784366009</v>
      </c>
      <c r="Y52" s="39">
        <f t="shared" si="7"/>
        <v>9.4046261684451071E-2</v>
      </c>
    </row>
    <row r="53" spans="2:25">
      <c r="B53" s="35">
        <v>45</v>
      </c>
      <c r="C53" s="49">
        <f t="shared" si="0"/>
        <v>251818.98525457209</v>
      </c>
      <c r="D53" s="49"/>
      <c r="E53" s="35"/>
      <c r="F53" s="8"/>
      <c r="G53" s="35"/>
      <c r="H53" s="50"/>
      <c r="I53" s="50"/>
      <c r="J53" s="35"/>
      <c r="K53" s="51" t="str">
        <f t="shared" si="4"/>
        <v/>
      </c>
      <c r="L53" s="52"/>
      <c r="M53" s="6" t="str">
        <f>IF(J53="","",(K53/J53)/LOOKUP(RIGHT($D$2,3),定数!$A$6:$A$13,定数!$B$6:$B$13))</f>
        <v/>
      </c>
      <c r="N53" s="35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5"/>
        <v/>
      </c>
      <c r="U53" s="54"/>
      <c r="V53" t="str">
        <f t="shared" ref="V53:W74" si="8">IF(S53&lt;&gt;"",IF(S53&lt;0,1+V52,0),"")</f>
        <v/>
      </c>
      <c r="W53" t="str">
        <f t="shared" si="2"/>
        <v/>
      </c>
      <c r="X53" s="38">
        <f t="shared" si="6"/>
        <v>262589.02784366009</v>
      </c>
      <c r="Y53" s="39">
        <f t="shared" si="7"/>
        <v>4.1014823344028839E-2</v>
      </c>
    </row>
    <row r="54" spans="2:25">
      <c r="B54" s="35">
        <v>46</v>
      </c>
      <c r="C54" s="49" t="str">
        <f t="shared" si="0"/>
        <v/>
      </c>
      <c r="D54" s="49"/>
      <c r="E54" s="35"/>
      <c r="F54" s="8"/>
      <c r="G54" s="35"/>
      <c r="H54" s="50"/>
      <c r="I54" s="50"/>
      <c r="J54" s="35"/>
      <c r="K54" s="51" t="str">
        <f t="shared" si="4"/>
        <v/>
      </c>
      <c r="L54" s="52"/>
      <c r="M54" s="6" t="str">
        <f>IF(J54="","",(K54/J54)/LOOKUP(RIGHT($D$2,3),定数!$A$6:$A$13,定数!$B$6:$B$13))</f>
        <v/>
      </c>
      <c r="N54" s="35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5"/>
        <v/>
      </c>
      <c r="U54" s="54"/>
      <c r="V54" t="str">
        <f t="shared" si="8"/>
        <v/>
      </c>
      <c r="W54" t="str">
        <f t="shared" si="2"/>
        <v/>
      </c>
      <c r="X54" s="38" t="str">
        <f t="shared" si="6"/>
        <v/>
      </c>
      <c r="Y54" s="39" t="str">
        <f t="shared" si="7"/>
        <v/>
      </c>
    </row>
    <row r="55" spans="2:25">
      <c r="B55" s="35">
        <v>47</v>
      </c>
      <c r="C55" s="49" t="str">
        <f t="shared" si="0"/>
        <v/>
      </c>
      <c r="D55" s="49"/>
      <c r="E55" s="35"/>
      <c r="F55" s="8"/>
      <c r="G55" s="35"/>
      <c r="H55" s="50"/>
      <c r="I55" s="50"/>
      <c r="J55" s="35"/>
      <c r="K55" s="51" t="str">
        <f t="shared" si="4"/>
        <v/>
      </c>
      <c r="L55" s="52"/>
      <c r="M55" s="6" t="str">
        <f>IF(J55="","",(K55/J55)/LOOKUP(RIGHT($D$2,3),定数!$A$6:$A$13,定数!$B$6:$B$13))</f>
        <v/>
      </c>
      <c r="N55" s="35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5"/>
        <v/>
      </c>
      <c r="U55" s="54"/>
      <c r="V55" t="str">
        <f t="shared" si="8"/>
        <v/>
      </c>
      <c r="W55" t="str">
        <f t="shared" si="2"/>
        <v/>
      </c>
      <c r="X55" s="38" t="str">
        <f t="shared" si="6"/>
        <v/>
      </c>
      <c r="Y55" s="39" t="str">
        <f t="shared" si="7"/>
        <v/>
      </c>
    </row>
    <row r="56" spans="2:25">
      <c r="B56" s="35">
        <v>48</v>
      </c>
      <c r="C56" s="49" t="str">
        <f t="shared" si="0"/>
        <v/>
      </c>
      <c r="D56" s="49"/>
      <c r="E56" s="35"/>
      <c r="F56" s="8"/>
      <c r="G56" s="35"/>
      <c r="H56" s="50"/>
      <c r="I56" s="50"/>
      <c r="J56" s="35"/>
      <c r="K56" s="51" t="str">
        <f t="shared" si="4"/>
        <v/>
      </c>
      <c r="L56" s="52"/>
      <c r="M56" s="6" t="str">
        <f>IF(J56="","",(K56/J56)/LOOKUP(RIGHT($D$2,3),定数!$A$6:$A$13,定数!$B$6:$B$13))</f>
        <v/>
      </c>
      <c r="N56" s="35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5"/>
        <v/>
      </c>
      <c r="U56" s="54"/>
      <c r="V56" t="str">
        <f t="shared" si="8"/>
        <v/>
      </c>
      <c r="W56" t="str">
        <f t="shared" si="2"/>
        <v/>
      </c>
      <c r="X56" s="38" t="str">
        <f t="shared" si="6"/>
        <v/>
      </c>
      <c r="Y56" s="39" t="str">
        <f t="shared" si="7"/>
        <v/>
      </c>
    </row>
    <row r="57" spans="2:25">
      <c r="B57" s="35">
        <v>49</v>
      </c>
      <c r="C57" s="49" t="str">
        <f t="shared" si="0"/>
        <v/>
      </c>
      <c r="D57" s="49"/>
      <c r="E57" s="35"/>
      <c r="F57" s="8"/>
      <c r="G57" s="35"/>
      <c r="H57" s="50"/>
      <c r="I57" s="50"/>
      <c r="J57" s="35"/>
      <c r="K57" s="51" t="str">
        <f t="shared" si="4"/>
        <v/>
      </c>
      <c r="L57" s="52"/>
      <c r="M57" s="6" t="str">
        <f>IF(J57="","",(K57/J57)/LOOKUP(RIGHT($D$2,3),定数!$A$6:$A$13,定数!$B$6:$B$13))</f>
        <v/>
      </c>
      <c r="N57" s="35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5"/>
        <v/>
      </c>
      <c r="U57" s="54"/>
      <c r="V57" t="str">
        <f t="shared" si="8"/>
        <v/>
      </c>
      <c r="W57" t="str">
        <f t="shared" si="2"/>
        <v/>
      </c>
      <c r="X57" s="38" t="str">
        <f t="shared" si="6"/>
        <v/>
      </c>
      <c r="Y57" s="39" t="str">
        <f t="shared" si="7"/>
        <v/>
      </c>
    </row>
    <row r="58" spans="2:25">
      <c r="B58" s="35">
        <v>50</v>
      </c>
      <c r="C58" s="49" t="str">
        <f t="shared" si="0"/>
        <v/>
      </c>
      <c r="D58" s="49"/>
      <c r="E58" s="35"/>
      <c r="F58" s="8"/>
      <c r="G58" s="35"/>
      <c r="H58" s="50"/>
      <c r="I58" s="50"/>
      <c r="J58" s="35"/>
      <c r="K58" s="51" t="str">
        <f t="shared" si="4"/>
        <v/>
      </c>
      <c r="L58" s="52"/>
      <c r="M58" s="6" t="str">
        <f>IF(J58="","",(K58/J58)/LOOKUP(RIGHT($D$2,3),定数!$A$6:$A$13,定数!$B$6:$B$13))</f>
        <v/>
      </c>
      <c r="N58" s="35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5"/>
        <v/>
      </c>
      <c r="U58" s="54"/>
      <c r="V58" t="str">
        <f t="shared" si="8"/>
        <v/>
      </c>
      <c r="W58" t="str">
        <f t="shared" si="2"/>
        <v/>
      </c>
      <c r="X58" s="38" t="str">
        <f t="shared" si="6"/>
        <v/>
      </c>
      <c r="Y58" s="39" t="str">
        <f t="shared" si="7"/>
        <v/>
      </c>
    </row>
    <row r="59" spans="2:25">
      <c r="B59" s="35">
        <v>51</v>
      </c>
      <c r="C59" s="49" t="str">
        <f t="shared" si="0"/>
        <v/>
      </c>
      <c r="D59" s="49"/>
      <c r="E59" s="35"/>
      <c r="F59" s="8"/>
      <c r="G59" s="35"/>
      <c r="H59" s="50"/>
      <c r="I59" s="50"/>
      <c r="J59" s="35"/>
      <c r="K59" s="51" t="str">
        <f t="shared" si="4"/>
        <v/>
      </c>
      <c r="L59" s="52"/>
      <c r="M59" s="6" t="str">
        <f>IF(J59="","",(K59/J59)/LOOKUP(RIGHT($D$2,3),定数!$A$6:$A$13,定数!$B$6:$B$13))</f>
        <v/>
      </c>
      <c r="N59" s="35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5"/>
        <v/>
      </c>
      <c r="U59" s="54"/>
      <c r="V59" t="str">
        <f t="shared" si="8"/>
        <v/>
      </c>
      <c r="W59" t="str">
        <f t="shared" si="2"/>
        <v/>
      </c>
      <c r="X59" s="38" t="str">
        <f t="shared" si="6"/>
        <v/>
      </c>
      <c r="Y59" s="39" t="str">
        <f t="shared" si="7"/>
        <v/>
      </c>
    </row>
    <row r="60" spans="2:25">
      <c r="B60" s="35">
        <v>52</v>
      </c>
      <c r="C60" s="49" t="str">
        <f t="shared" si="0"/>
        <v/>
      </c>
      <c r="D60" s="49"/>
      <c r="E60" s="35"/>
      <c r="F60" s="8"/>
      <c r="G60" s="35"/>
      <c r="H60" s="50"/>
      <c r="I60" s="50"/>
      <c r="J60" s="35"/>
      <c r="K60" s="51" t="str">
        <f t="shared" si="4"/>
        <v/>
      </c>
      <c r="L60" s="52"/>
      <c r="M60" s="6" t="str">
        <f>IF(J60="","",(K60/J60)/LOOKUP(RIGHT($D$2,3),定数!$A$6:$A$13,定数!$B$6:$B$13))</f>
        <v/>
      </c>
      <c r="N60" s="35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5"/>
        <v/>
      </c>
      <c r="U60" s="54"/>
      <c r="V60" t="str">
        <f t="shared" si="8"/>
        <v/>
      </c>
      <c r="W60" t="str">
        <f t="shared" si="2"/>
        <v/>
      </c>
      <c r="X60" s="38" t="str">
        <f t="shared" si="6"/>
        <v/>
      </c>
      <c r="Y60" s="39" t="str">
        <f t="shared" si="7"/>
        <v/>
      </c>
    </row>
    <row r="61" spans="2:25">
      <c r="B61" s="35">
        <v>53</v>
      </c>
      <c r="C61" s="49" t="str">
        <f t="shared" si="0"/>
        <v/>
      </c>
      <c r="D61" s="49"/>
      <c r="E61" s="35"/>
      <c r="F61" s="8"/>
      <c r="G61" s="35"/>
      <c r="H61" s="50"/>
      <c r="I61" s="50"/>
      <c r="J61" s="35"/>
      <c r="K61" s="51" t="str">
        <f t="shared" si="4"/>
        <v/>
      </c>
      <c r="L61" s="52"/>
      <c r="M61" s="6" t="str">
        <f>IF(J61="","",(K61/J61)/LOOKUP(RIGHT($D$2,3),定数!$A$6:$A$13,定数!$B$6:$B$13))</f>
        <v/>
      </c>
      <c r="N61" s="35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5"/>
        <v/>
      </c>
      <c r="U61" s="54"/>
      <c r="V61" t="str">
        <f t="shared" si="8"/>
        <v/>
      </c>
      <c r="W61" t="str">
        <f t="shared" si="2"/>
        <v/>
      </c>
      <c r="X61" s="38" t="str">
        <f t="shared" si="6"/>
        <v/>
      </c>
      <c r="Y61" s="39" t="str">
        <f t="shared" si="7"/>
        <v/>
      </c>
    </row>
    <row r="62" spans="2:25">
      <c r="B62" s="35">
        <v>54</v>
      </c>
      <c r="C62" s="49" t="str">
        <f t="shared" si="0"/>
        <v/>
      </c>
      <c r="D62" s="49"/>
      <c r="E62" s="35"/>
      <c r="F62" s="8"/>
      <c r="G62" s="35"/>
      <c r="H62" s="50"/>
      <c r="I62" s="50"/>
      <c r="J62" s="35"/>
      <c r="K62" s="51" t="str">
        <f t="shared" si="4"/>
        <v/>
      </c>
      <c r="L62" s="52"/>
      <c r="M62" s="6" t="str">
        <f>IF(J62="","",(K62/J62)/LOOKUP(RIGHT($D$2,3),定数!$A$6:$A$13,定数!$B$6:$B$13))</f>
        <v/>
      </c>
      <c r="N62" s="35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5"/>
        <v/>
      </c>
      <c r="U62" s="54"/>
      <c r="V62" t="str">
        <f t="shared" si="8"/>
        <v/>
      </c>
      <c r="W62" t="str">
        <f t="shared" si="2"/>
        <v/>
      </c>
      <c r="X62" s="38" t="str">
        <f t="shared" si="6"/>
        <v/>
      </c>
      <c r="Y62" s="39" t="str">
        <f t="shared" si="7"/>
        <v/>
      </c>
    </row>
    <row r="63" spans="2:25">
      <c r="B63" s="35">
        <v>55</v>
      </c>
      <c r="C63" s="49" t="str">
        <f t="shared" si="0"/>
        <v/>
      </c>
      <c r="D63" s="49"/>
      <c r="E63" s="35"/>
      <c r="F63" s="8"/>
      <c r="G63" s="35"/>
      <c r="H63" s="50"/>
      <c r="I63" s="50"/>
      <c r="J63" s="35"/>
      <c r="K63" s="51" t="str">
        <f t="shared" si="4"/>
        <v/>
      </c>
      <c r="L63" s="52"/>
      <c r="M63" s="6" t="str">
        <f>IF(J63="","",(K63/J63)/LOOKUP(RIGHT($D$2,3),定数!$A$6:$A$13,定数!$B$6:$B$13))</f>
        <v/>
      </c>
      <c r="N63" s="35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5"/>
        <v/>
      </c>
      <c r="U63" s="54"/>
      <c r="V63" t="str">
        <f t="shared" si="8"/>
        <v/>
      </c>
      <c r="W63" t="str">
        <f t="shared" si="2"/>
        <v/>
      </c>
      <c r="X63" s="38" t="str">
        <f t="shared" si="6"/>
        <v/>
      </c>
      <c r="Y63" s="39" t="str">
        <f t="shared" si="7"/>
        <v/>
      </c>
    </row>
    <row r="64" spans="2:25">
      <c r="B64" s="35">
        <v>56</v>
      </c>
      <c r="C64" s="49" t="str">
        <f t="shared" si="0"/>
        <v/>
      </c>
      <c r="D64" s="49"/>
      <c r="E64" s="35"/>
      <c r="F64" s="8"/>
      <c r="G64" s="35"/>
      <c r="H64" s="50"/>
      <c r="I64" s="50"/>
      <c r="J64" s="35"/>
      <c r="K64" s="51" t="str">
        <f t="shared" si="4"/>
        <v/>
      </c>
      <c r="L64" s="52"/>
      <c r="M64" s="6" t="str">
        <f>IF(J64="","",(K64/J64)/LOOKUP(RIGHT($D$2,3),定数!$A$6:$A$13,定数!$B$6:$B$13))</f>
        <v/>
      </c>
      <c r="N64" s="35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5"/>
        <v/>
      </c>
      <c r="U64" s="54"/>
      <c r="V64" t="str">
        <f t="shared" si="8"/>
        <v/>
      </c>
      <c r="W64" t="str">
        <f t="shared" si="2"/>
        <v/>
      </c>
      <c r="X64" s="38" t="str">
        <f t="shared" si="6"/>
        <v/>
      </c>
      <c r="Y64" s="39" t="str">
        <f t="shared" si="7"/>
        <v/>
      </c>
    </row>
    <row r="65" spans="2:25">
      <c r="B65" s="35">
        <v>57</v>
      </c>
      <c r="C65" s="49" t="str">
        <f t="shared" si="0"/>
        <v/>
      </c>
      <c r="D65" s="49"/>
      <c r="E65" s="35"/>
      <c r="F65" s="8"/>
      <c r="G65" s="35"/>
      <c r="H65" s="50"/>
      <c r="I65" s="50"/>
      <c r="J65" s="35"/>
      <c r="K65" s="51" t="str">
        <f t="shared" si="4"/>
        <v/>
      </c>
      <c r="L65" s="52"/>
      <c r="M65" s="6" t="str">
        <f>IF(J65="","",(K65/J65)/LOOKUP(RIGHT($D$2,3),定数!$A$6:$A$13,定数!$B$6:$B$13))</f>
        <v/>
      </c>
      <c r="N65" s="35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5"/>
        <v/>
      </c>
      <c r="U65" s="54"/>
      <c r="V65" t="str">
        <f t="shared" si="8"/>
        <v/>
      </c>
      <c r="W65" t="str">
        <f t="shared" si="2"/>
        <v/>
      </c>
      <c r="X65" s="38" t="str">
        <f t="shared" si="6"/>
        <v/>
      </c>
      <c r="Y65" s="39" t="str">
        <f t="shared" si="7"/>
        <v/>
      </c>
    </row>
    <row r="66" spans="2:25">
      <c r="B66" s="35">
        <v>58</v>
      </c>
      <c r="C66" s="49" t="str">
        <f t="shared" si="0"/>
        <v/>
      </c>
      <c r="D66" s="49"/>
      <c r="E66" s="35"/>
      <c r="F66" s="8"/>
      <c r="G66" s="35"/>
      <c r="H66" s="50"/>
      <c r="I66" s="50"/>
      <c r="J66" s="35"/>
      <c r="K66" s="51" t="str">
        <f t="shared" si="4"/>
        <v/>
      </c>
      <c r="L66" s="52"/>
      <c r="M66" s="6" t="str">
        <f>IF(J66="","",(K66/J66)/LOOKUP(RIGHT($D$2,3),定数!$A$6:$A$13,定数!$B$6:$B$13))</f>
        <v/>
      </c>
      <c r="N66" s="35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5"/>
        <v/>
      </c>
      <c r="U66" s="54"/>
      <c r="V66" t="str">
        <f t="shared" si="8"/>
        <v/>
      </c>
      <c r="W66" t="str">
        <f t="shared" si="2"/>
        <v/>
      </c>
      <c r="X66" s="38" t="str">
        <f t="shared" si="6"/>
        <v/>
      </c>
      <c r="Y66" s="39" t="str">
        <f t="shared" si="7"/>
        <v/>
      </c>
    </row>
    <row r="67" spans="2:25">
      <c r="B67" s="35">
        <v>59</v>
      </c>
      <c r="C67" s="49" t="str">
        <f t="shared" si="0"/>
        <v/>
      </c>
      <c r="D67" s="49"/>
      <c r="E67" s="35"/>
      <c r="F67" s="8"/>
      <c r="G67" s="35"/>
      <c r="H67" s="50"/>
      <c r="I67" s="50"/>
      <c r="J67" s="35"/>
      <c r="K67" s="51" t="str">
        <f t="shared" si="4"/>
        <v/>
      </c>
      <c r="L67" s="52"/>
      <c r="M67" s="6" t="str">
        <f>IF(J67="","",(K67/J67)/LOOKUP(RIGHT($D$2,3),定数!$A$6:$A$13,定数!$B$6:$B$13))</f>
        <v/>
      </c>
      <c r="N67" s="35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5"/>
        <v/>
      </c>
      <c r="U67" s="54"/>
      <c r="V67" t="str">
        <f t="shared" si="8"/>
        <v/>
      </c>
      <c r="W67" t="str">
        <f t="shared" si="2"/>
        <v/>
      </c>
      <c r="X67" s="38" t="str">
        <f t="shared" si="6"/>
        <v/>
      </c>
      <c r="Y67" s="39" t="str">
        <f t="shared" si="7"/>
        <v/>
      </c>
    </row>
    <row r="68" spans="2:25">
      <c r="B68" s="35">
        <v>60</v>
      </c>
      <c r="C68" s="49" t="str">
        <f t="shared" si="0"/>
        <v/>
      </c>
      <c r="D68" s="49"/>
      <c r="E68" s="35"/>
      <c r="F68" s="8"/>
      <c r="G68" s="35"/>
      <c r="H68" s="50"/>
      <c r="I68" s="50"/>
      <c r="J68" s="35"/>
      <c r="K68" s="51" t="str">
        <f t="shared" si="4"/>
        <v/>
      </c>
      <c r="L68" s="52"/>
      <c r="M68" s="6" t="str">
        <f>IF(J68="","",(K68/J68)/LOOKUP(RIGHT($D$2,3),定数!$A$6:$A$13,定数!$B$6:$B$13))</f>
        <v/>
      </c>
      <c r="N68" s="35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5"/>
        <v/>
      </c>
      <c r="U68" s="54"/>
      <c r="V68" t="str">
        <f t="shared" si="8"/>
        <v/>
      </c>
      <c r="W68" t="str">
        <f t="shared" si="2"/>
        <v/>
      </c>
      <c r="X68" s="38" t="str">
        <f t="shared" si="6"/>
        <v/>
      </c>
      <c r="Y68" s="39" t="str">
        <f t="shared" si="7"/>
        <v/>
      </c>
    </row>
    <row r="69" spans="2:25">
      <c r="B69" s="35">
        <v>61</v>
      </c>
      <c r="C69" s="49" t="str">
        <f t="shared" si="0"/>
        <v/>
      </c>
      <c r="D69" s="49"/>
      <c r="E69" s="35"/>
      <c r="F69" s="8"/>
      <c r="G69" s="35"/>
      <c r="H69" s="50"/>
      <c r="I69" s="50"/>
      <c r="J69" s="35"/>
      <c r="K69" s="51" t="str">
        <f t="shared" si="4"/>
        <v/>
      </c>
      <c r="L69" s="52"/>
      <c r="M69" s="6" t="str">
        <f>IF(J69="","",(K69/J69)/LOOKUP(RIGHT($D$2,3),定数!$A$6:$A$13,定数!$B$6:$B$13))</f>
        <v/>
      </c>
      <c r="N69" s="35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5"/>
        <v/>
      </c>
      <c r="U69" s="54"/>
      <c r="V69" t="str">
        <f t="shared" si="8"/>
        <v/>
      </c>
      <c r="W69" t="str">
        <f t="shared" si="2"/>
        <v/>
      </c>
      <c r="X69" s="38" t="str">
        <f t="shared" si="6"/>
        <v/>
      </c>
      <c r="Y69" s="39" t="str">
        <f t="shared" si="7"/>
        <v/>
      </c>
    </row>
    <row r="70" spans="2:25">
      <c r="B70" s="35">
        <v>62</v>
      </c>
      <c r="C70" s="49" t="str">
        <f t="shared" si="0"/>
        <v/>
      </c>
      <c r="D70" s="49"/>
      <c r="E70" s="35"/>
      <c r="F70" s="8"/>
      <c r="G70" s="35"/>
      <c r="H70" s="50"/>
      <c r="I70" s="50"/>
      <c r="J70" s="35"/>
      <c r="K70" s="51" t="str">
        <f t="shared" si="4"/>
        <v/>
      </c>
      <c r="L70" s="52"/>
      <c r="M70" s="6" t="str">
        <f>IF(J70="","",(K70/J70)/LOOKUP(RIGHT($D$2,3),定数!$A$6:$A$13,定数!$B$6:$B$13))</f>
        <v/>
      </c>
      <c r="N70" s="35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5"/>
        <v/>
      </c>
      <c r="U70" s="54"/>
      <c r="V70" t="str">
        <f t="shared" si="8"/>
        <v/>
      </c>
      <c r="W70" t="str">
        <f t="shared" si="2"/>
        <v/>
      </c>
      <c r="X70" s="38" t="str">
        <f t="shared" si="6"/>
        <v/>
      </c>
      <c r="Y70" s="39" t="str">
        <f t="shared" si="7"/>
        <v/>
      </c>
    </row>
    <row r="71" spans="2:25">
      <c r="B71" s="35">
        <v>63</v>
      </c>
      <c r="C71" s="49" t="str">
        <f t="shared" si="0"/>
        <v/>
      </c>
      <c r="D71" s="49"/>
      <c r="E71" s="35"/>
      <c r="F71" s="8"/>
      <c r="G71" s="35"/>
      <c r="H71" s="50"/>
      <c r="I71" s="50"/>
      <c r="J71" s="35"/>
      <c r="K71" s="51" t="str">
        <f t="shared" si="4"/>
        <v/>
      </c>
      <c r="L71" s="52"/>
      <c r="M71" s="6" t="str">
        <f>IF(J71="","",(K71/J71)/LOOKUP(RIGHT($D$2,3),定数!$A$6:$A$13,定数!$B$6:$B$13))</f>
        <v/>
      </c>
      <c r="N71" s="35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5"/>
        <v/>
      </c>
      <c r="U71" s="54"/>
      <c r="V71" t="str">
        <f t="shared" si="8"/>
        <v/>
      </c>
      <c r="W71" t="str">
        <f t="shared" si="2"/>
        <v/>
      </c>
      <c r="X71" s="38" t="str">
        <f t="shared" si="6"/>
        <v/>
      </c>
      <c r="Y71" s="39" t="str">
        <f t="shared" si="7"/>
        <v/>
      </c>
    </row>
    <row r="72" spans="2:25">
      <c r="B72" s="35">
        <v>64</v>
      </c>
      <c r="C72" s="49" t="str">
        <f t="shared" si="0"/>
        <v/>
      </c>
      <c r="D72" s="49"/>
      <c r="E72" s="35"/>
      <c r="F72" s="8"/>
      <c r="G72" s="35"/>
      <c r="H72" s="50"/>
      <c r="I72" s="50"/>
      <c r="J72" s="35"/>
      <c r="K72" s="51" t="str">
        <f t="shared" si="4"/>
        <v/>
      </c>
      <c r="L72" s="52"/>
      <c r="M72" s="6" t="str">
        <f>IF(J72="","",(K72/J72)/LOOKUP(RIGHT($D$2,3),定数!$A$6:$A$13,定数!$B$6:$B$13))</f>
        <v/>
      </c>
      <c r="N72" s="35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5"/>
        <v/>
      </c>
      <c r="U72" s="54"/>
      <c r="V72" t="str">
        <f t="shared" si="8"/>
        <v/>
      </c>
      <c r="W72" t="str">
        <f t="shared" si="2"/>
        <v/>
      </c>
      <c r="X72" s="38" t="str">
        <f t="shared" si="6"/>
        <v/>
      </c>
      <c r="Y72" s="39" t="str">
        <f t="shared" si="7"/>
        <v/>
      </c>
    </row>
    <row r="73" spans="2:25">
      <c r="B73" s="35">
        <v>65</v>
      </c>
      <c r="C73" s="49" t="str">
        <f t="shared" si="0"/>
        <v/>
      </c>
      <c r="D73" s="49"/>
      <c r="E73" s="35"/>
      <c r="F73" s="8"/>
      <c r="G73" s="35"/>
      <c r="H73" s="50"/>
      <c r="I73" s="50"/>
      <c r="J73" s="35"/>
      <c r="K73" s="51" t="str">
        <f t="shared" si="4"/>
        <v/>
      </c>
      <c r="L73" s="52"/>
      <c r="M73" s="6" t="str">
        <f>IF(J73="","",(K73/J73)/LOOKUP(RIGHT($D$2,3),定数!$A$6:$A$13,定数!$B$6:$B$13))</f>
        <v/>
      </c>
      <c r="N73" s="35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5"/>
        <v/>
      </c>
      <c r="U73" s="54"/>
      <c r="V73" t="str">
        <f t="shared" si="8"/>
        <v/>
      </c>
      <c r="W73" t="str">
        <f t="shared" si="2"/>
        <v/>
      </c>
      <c r="X73" s="38" t="str">
        <f t="shared" si="6"/>
        <v/>
      </c>
      <c r="Y73" s="39" t="str">
        <f t="shared" si="7"/>
        <v/>
      </c>
    </row>
    <row r="74" spans="2:25">
      <c r="B74" s="35">
        <v>66</v>
      </c>
      <c r="C74" s="49" t="str">
        <f t="shared" ref="C74:C108" si="9">IF(R73="","",C73+R73)</f>
        <v/>
      </c>
      <c r="D74" s="49"/>
      <c r="E74" s="35"/>
      <c r="F74" s="8"/>
      <c r="G74" s="35"/>
      <c r="H74" s="50"/>
      <c r="I74" s="50"/>
      <c r="J74" s="35"/>
      <c r="K74" s="51" t="str">
        <f t="shared" si="4"/>
        <v/>
      </c>
      <c r="L74" s="52"/>
      <c r="M74" s="6" t="str">
        <f>IF(J74="","",(K74/J74)/LOOKUP(RIGHT($D$2,3),定数!$A$6:$A$13,定数!$B$6:$B$13))</f>
        <v/>
      </c>
      <c r="N74" s="35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5"/>
        <v/>
      </c>
      <c r="U74" s="54"/>
      <c r="V74" t="str">
        <f t="shared" si="8"/>
        <v/>
      </c>
      <c r="W74" t="str">
        <f t="shared" si="8"/>
        <v/>
      </c>
      <c r="X74" s="38" t="str">
        <f t="shared" si="6"/>
        <v/>
      </c>
      <c r="Y74" s="39" t="str">
        <f t="shared" si="7"/>
        <v/>
      </c>
    </row>
    <row r="75" spans="2:25">
      <c r="B75" s="35">
        <v>67</v>
      </c>
      <c r="C75" s="49" t="str">
        <f t="shared" si="9"/>
        <v/>
      </c>
      <c r="D75" s="49"/>
      <c r="E75" s="35"/>
      <c r="F75" s="8"/>
      <c r="G75" s="35"/>
      <c r="H75" s="50"/>
      <c r="I75" s="50"/>
      <c r="J75" s="35"/>
      <c r="K75" s="51" t="str">
        <f t="shared" ref="K75:K108" si="10">IF(J75="","",C75*0.03)</f>
        <v/>
      </c>
      <c r="L75" s="52"/>
      <c r="M75" s="6" t="str">
        <f>IF(J75="","",(K75/J75)/LOOKUP(RIGHT($D$2,3),定数!$A$6:$A$13,定数!$B$6:$B$13))</f>
        <v/>
      </c>
      <c r="N75" s="35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5"/>
        <v/>
      </c>
      <c r="U75" s="54"/>
      <c r="V75" t="str">
        <f t="shared" ref="V75:W90" si="11">IF(S75&lt;&gt;"",IF(S75&lt;0,1+V74,0),"")</f>
        <v/>
      </c>
      <c r="W75" t="str">
        <f t="shared" si="11"/>
        <v/>
      </c>
      <c r="X75" s="38" t="str">
        <f t="shared" si="6"/>
        <v/>
      </c>
      <c r="Y75" s="39" t="str">
        <f t="shared" si="7"/>
        <v/>
      </c>
    </row>
    <row r="76" spans="2:25">
      <c r="B76" s="35">
        <v>68</v>
      </c>
      <c r="C76" s="49" t="str">
        <f t="shared" si="9"/>
        <v/>
      </c>
      <c r="D76" s="49"/>
      <c r="E76" s="35"/>
      <c r="F76" s="8"/>
      <c r="G76" s="35"/>
      <c r="H76" s="50"/>
      <c r="I76" s="50"/>
      <c r="J76" s="35"/>
      <c r="K76" s="51" t="str">
        <f t="shared" si="10"/>
        <v/>
      </c>
      <c r="L76" s="52"/>
      <c r="M76" s="6" t="str">
        <f>IF(J76="","",(K76/J76)/LOOKUP(RIGHT($D$2,3),定数!$A$6:$A$13,定数!$B$6:$B$13))</f>
        <v/>
      </c>
      <c r="N76" s="35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2">IF(P76="","",IF(G76="買",(P76-H76),(H76-P76))*IF(RIGHT($D$2,3)="JPY",100,10000))</f>
        <v/>
      </c>
      <c r="U76" s="54"/>
      <c r="V76" t="str">
        <f t="shared" si="11"/>
        <v/>
      </c>
      <c r="W76" t="str">
        <f t="shared" si="11"/>
        <v/>
      </c>
      <c r="X76" s="38" t="str">
        <f t="shared" ref="X76:X108" si="13">IF(C76&lt;&gt;"",MAX(X75,C76),"")</f>
        <v/>
      </c>
      <c r="Y76" s="39" t="str">
        <f t="shared" ref="Y76:Y108" si="14">IF(X76&lt;&gt;"",1-(C76/X76),"")</f>
        <v/>
      </c>
    </row>
    <row r="77" spans="2:25">
      <c r="B77" s="35">
        <v>69</v>
      </c>
      <c r="C77" s="49" t="str">
        <f t="shared" si="9"/>
        <v/>
      </c>
      <c r="D77" s="49"/>
      <c r="E77" s="35"/>
      <c r="F77" s="8"/>
      <c r="G77" s="35"/>
      <c r="H77" s="50"/>
      <c r="I77" s="50"/>
      <c r="J77" s="35"/>
      <c r="K77" s="51" t="str">
        <f t="shared" si="10"/>
        <v/>
      </c>
      <c r="L77" s="52"/>
      <c r="M77" s="6" t="str">
        <f>IF(J77="","",(K77/J77)/LOOKUP(RIGHT($D$2,3),定数!$A$6:$A$13,定数!$B$6:$B$13))</f>
        <v/>
      </c>
      <c r="N77" s="35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2"/>
        <v/>
      </c>
      <c r="U77" s="54"/>
      <c r="V77" t="str">
        <f t="shared" si="11"/>
        <v/>
      </c>
      <c r="W77" t="str">
        <f t="shared" si="11"/>
        <v/>
      </c>
      <c r="X77" s="38" t="str">
        <f t="shared" si="13"/>
        <v/>
      </c>
      <c r="Y77" s="39" t="str">
        <f t="shared" si="14"/>
        <v/>
      </c>
    </row>
    <row r="78" spans="2:25">
      <c r="B78" s="35">
        <v>70</v>
      </c>
      <c r="C78" s="49" t="str">
        <f t="shared" si="9"/>
        <v/>
      </c>
      <c r="D78" s="49"/>
      <c r="E78" s="35"/>
      <c r="F78" s="8"/>
      <c r="G78" s="35"/>
      <c r="H78" s="50"/>
      <c r="I78" s="50"/>
      <c r="J78" s="35"/>
      <c r="K78" s="51" t="str">
        <f t="shared" si="10"/>
        <v/>
      </c>
      <c r="L78" s="52"/>
      <c r="M78" s="6" t="str">
        <f>IF(J78="","",(K78/J78)/LOOKUP(RIGHT($D$2,3),定数!$A$6:$A$13,定数!$B$6:$B$13))</f>
        <v/>
      </c>
      <c r="N78" s="35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2"/>
        <v/>
      </c>
      <c r="U78" s="54"/>
      <c r="V78" t="str">
        <f t="shared" si="11"/>
        <v/>
      </c>
      <c r="W78" t="str">
        <f t="shared" si="11"/>
        <v/>
      </c>
      <c r="X78" s="38" t="str">
        <f t="shared" si="13"/>
        <v/>
      </c>
      <c r="Y78" s="39" t="str">
        <f t="shared" si="14"/>
        <v/>
      </c>
    </row>
    <row r="79" spans="2:25">
      <c r="B79" s="35">
        <v>71</v>
      </c>
      <c r="C79" s="49" t="str">
        <f t="shared" si="9"/>
        <v/>
      </c>
      <c r="D79" s="49"/>
      <c r="E79" s="35"/>
      <c r="F79" s="8"/>
      <c r="G79" s="35"/>
      <c r="H79" s="50"/>
      <c r="I79" s="50"/>
      <c r="J79" s="35"/>
      <c r="K79" s="51" t="str">
        <f t="shared" si="10"/>
        <v/>
      </c>
      <c r="L79" s="52"/>
      <c r="M79" s="6" t="str">
        <f>IF(J79="","",(K79/J79)/LOOKUP(RIGHT($D$2,3),定数!$A$6:$A$13,定数!$B$6:$B$13))</f>
        <v/>
      </c>
      <c r="N79" s="35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2"/>
        <v/>
      </c>
      <c r="U79" s="54"/>
      <c r="V79" t="str">
        <f t="shared" si="11"/>
        <v/>
      </c>
      <c r="W79" t="str">
        <f t="shared" si="11"/>
        <v/>
      </c>
      <c r="X79" s="38" t="str">
        <f t="shared" si="13"/>
        <v/>
      </c>
      <c r="Y79" s="39" t="str">
        <f t="shared" si="14"/>
        <v/>
      </c>
    </row>
    <row r="80" spans="2:25">
      <c r="B80" s="35">
        <v>72</v>
      </c>
      <c r="C80" s="49" t="str">
        <f t="shared" si="9"/>
        <v/>
      </c>
      <c r="D80" s="49"/>
      <c r="E80" s="35"/>
      <c r="F80" s="8"/>
      <c r="G80" s="35"/>
      <c r="H80" s="50"/>
      <c r="I80" s="50"/>
      <c r="J80" s="35"/>
      <c r="K80" s="51" t="str">
        <f t="shared" si="10"/>
        <v/>
      </c>
      <c r="L80" s="52"/>
      <c r="M80" s="6" t="str">
        <f>IF(J80="","",(K80/J80)/LOOKUP(RIGHT($D$2,3),定数!$A$6:$A$13,定数!$B$6:$B$13))</f>
        <v/>
      </c>
      <c r="N80" s="35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2"/>
        <v/>
      </c>
      <c r="U80" s="54"/>
      <c r="V80" t="str">
        <f t="shared" si="11"/>
        <v/>
      </c>
      <c r="W80" t="str">
        <f t="shared" si="11"/>
        <v/>
      </c>
      <c r="X80" s="38" t="str">
        <f t="shared" si="13"/>
        <v/>
      </c>
      <c r="Y80" s="39" t="str">
        <f t="shared" si="14"/>
        <v/>
      </c>
    </row>
    <row r="81" spans="2:25">
      <c r="B81" s="35">
        <v>73</v>
      </c>
      <c r="C81" s="49" t="str">
        <f t="shared" si="9"/>
        <v/>
      </c>
      <c r="D81" s="49"/>
      <c r="E81" s="35"/>
      <c r="F81" s="8"/>
      <c r="G81" s="35"/>
      <c r="H81" s="50"/>
      <c r="I81" s="50"/>
      <c r="J81" s="35"/>
      <c r="K81" s="51" t="str">
        <f t="shared" si="10"/>
        <v/>
      </c>
      <c r="L81" s="52"/>
      <c r="M81" s="6" t="str">
        <f>IF(J81="","",(K81/J81)/LOOKUP(RIGHT($D$2,3),定数!$A$6:$A$13,定数!$B$6:$B$13))</f>
        <v/>
      </c>
      <c r="N81" s="35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2"/>
        <v/>
      </c>
      <c r="U81" s="54"/>
      <c r="V81" t="str">
        <f t="shared" si="11"/>
        <v/>
      </c>
      <c r="W81" t="str">
        <f t="shared" si="11"/>
        <v/>
      </c>
      <c r="X81" s="38" t="str">
        <f t="shared" si="13"/>
        <v/>
      </c>
      <c r="Y81" s="39" t="str">
        <f t="shared" si="14"/>
        <v/>
      </c>
    </row>
    <row r="82" spans="2:25">
      <c r="B82" s="35">
        <v>74</v>
      </c>
      <c r="C82" s="49" t="str">
        <f t="shared" si="9"/>
        <v/>
      </c>
      <c r="D82" s="49"/>
      <c r="E82" s="35"/>
      <c r="F82" s="8"/>
      <c r="G82" s="35"/>
      <c r="H82" s="50"/>
      <c r="I82" s="50"/>
      <c r="J82" s="35"/>
      <c r="K82" s="51" t="str">
        <f t="shared" si="10"/>
        <v/>
      </c>
      <c r="L82" s="52"/>
      <c r="M82" s="6" t="str">
        <f>IF(J82="","",(K82/J82)/LOOKUP(RIGHT($D$2,3),定数!$A$6:$A$13,定数!$B$6:$B$13))</f>
        <v/>
      </c>
      <c r="N82" s="35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2"/>
        <v/>
      </c>
      <c r="U82" s="54"/>
      <c r="V82" t="str">
        <f t="shared" si="11"/>
        <v/>
      </c>
      <c r="W82" t="str">
        <f t="shared" si="11"/>
        <v/>
      </c>
      <c r="X82" s="38" t="str">
        <f t="shared" si="13"/>
        <v/>
      </c>
      <c r="Y82" s="39" t="str">
        <f t="shared" si="14"/>
        <v/>
      </c>
    </row>
    <row r="83" spans="2:25">
      <c r="B83" s="35">
        <v>75</v>
      </c>
      <c r="C83" s="49" t="str">
        <f t="shared" si="9"/>
        <v/>
      </c>
      <c r="D83" s="49"/>
      <c r="E83" s="35"/>
      <c r="F83" s="8"/>
      <c r="G83" s="35"/>
      <c r="H83" s="50"/>
      <c r="I83" s="50"/>
      <c r="J83" s="35"/>
      <c r="K83" s="51" t="str">
        <f t="shared" si="10"/>
        <v/>
      </c>
      <c r="L83" s="52"/>
      <c r="M83" s="6" t="str">
        <f>IF(J83="","",(K83/J83)/LOOKUP(RIGHT($D$2,3),定数!$A$6:$A$13,定数!$B$6:$B$13))</f>
        <v/>
      </c>
      <c r="N83" s="35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2"/>
        <v/>
      </c>
      <c r="U83" s="54"/>
      <c r="V83" t="str">
        <f t="shared" si="11"/>
        <v/>
      </c>
      <c r="W83" t="str">
        <f t="shared" si="11"/>
        <v/>
      </c>
      <c r="X83" s="38" t="str">
        <f t="shared" si="13"/>
        <v/>
      </c>
      <c r="Y83" s="39" t="str">
        <f t="shared" si="14"/>
        <v/>
      </c>
    </row>
    <row r="84" spans="2:25">
      <c r="B84" s="35">
        <v>76</v>
      </c>
      <c r="C84" s="49" t="str">
        <f t="shared" si="9"/>
        <v/>
      </c>
      <c r="D84" s="49"/>
      <c r="E84" s="35"/>
      <c r="F84" s="8"/>
      <c r="G84" s="35"/>
      <c r="H84" s="50"/>
      <c r="I84" s="50"/>
      <c r="J84" s="35"/>
      <c r="K84" s="51" t="str">
        <f t="shared" si="10"/>
        <v/>
      </c>
      <c r="L84" s="52"/>
      <c r="M84" s="6" t="str">
        <f>IF(J84="","",(K84/J84)/LOOKUP(RIGHT($D$2,3),定数!$A$6:$A$13,定数!$B$6:$B$13))</f>
        <v/>
      </c>
      <c r="N84" s="35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2"/>
        <v/>
      </c>
      <c r="U84" s="54"/>
      <c r="V84" t="str">
        <f t="shared" si="11"/>
        <v/>
      </c>
      <c r="W84" t="str">
        <f t="shared" si="11"/>
        <v/>
      </c>
      <c r="X84" s="38" t="str">
        <f t="shared" si="13"/>
        <v/>
      </c>
      <c r="Y84" s="39" t="str">
        <f t="shared" si="14"/>
        <v/>
      </c>
    </row>
    <row r="85" spans="2:25">
      <c r="B85" s="35">
        <v>77</v>
      </c>
      <c r="C85" s="49" t="str">
        <f t="shared" si="9"/>
        <v/>
      </c>
      <c r="D85" s="49"/>
      <c r="E85" s="35"/>
      <c r="F85" s="8"/>
      <c r="G85" s="35"/>
      <c r="H85" s="50"/>
      <c r="I85" s="50"/>
      <c r="J85" s="35"/>
      <c r="K85" s="51" t="str">
        <f t="shared" si="10"/>
        <v/>
      </c>
      <c r="L85" s="52"/>
      <c r="M85" s="6" t="str">
        <f>IF(J85="","",(K85/J85)/LOOKUP(RIGHT($D$2,3),定数!$A$6:$A$13,定数!$B$6:$B$13))</f>
        <v/>
      </c>
      <c r="N85" s="35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2"/>
        <v/>
      </c>
      <c r="U85" s="54"/>
      <c r="V85" t="str">
        <f t="shared" si="11"/>
        <v/>
      </c>
      <c r="W85" t="str">
        <f t="shared" si="11"/>
        <v/>
      </c>
      <c r="X85" s="38" t="str">
        <f t="shared" si="13"/>
        <v/>
      </c>
      <c r="Y85" s="39" t="str">
        <f t="shared" si="14"/>
        <v/>
      </c>
    </row>
    <row r="86" spans="2:25">
      <c r="B86" s="35">
        <v>78</v>
      </c>
      <c r="C86" s="49" t="str">
        <f t="shared" si="9"/>
        <v/>
      </c>
      <c r="D86" s="49"/>
      <c r="E86" s="35"/>
      <c r="F86" s="8"/>
      <c r="G86" s="35"/>
      <c r="H86" s="50"/>
      <c r="I86" s="50"/>
      <c r="J86" s="35"/>
      <c r="K86" s="51" t="str">
        <f t="shared" si="10"/>
        <v/>
      </c>
      <c r="L86" s="52"/>
      <c r="M86" s="6" t="str">
        <f>IF(J86="","",(K86/J86)/LOOKUP(RIGHT($D$2,3),定数!$A$6:$A$13,定数!$B$6:$B$13))</f>
        <v/>
      </c>
      <c r="N86" s="35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2"/>
        <v/>
      </c>
      <c r="U86" s="54"/>
      <c r="V86" t="str">
        <f t="shared" si="11"/>
        <v/>
      </c>
      <c r="W86" t="str">
        <f t="shared" si="11"/>
        <v/>
      </c>
      <c r="X86" s="38" t="str">
        <f t="shared" si="13"/>
        <v/>
      </c>
      <c r="Y86" s="39" t="str">
        <f t="shared" si="14"/>
        <v/>
      </c>
    </row>
    <row r="87" spans="2:25">
      <c r="B87" s="35">
        <v>79</v>
      </c>
      <c r="C87" s="49" t="str">
        <f t="shared" si="9"/>
        <v/>
      </c>
      <c r="D87" s="49"/>
      <c r="E87" s="35"/>
      <c r="F87" s="8"/>
      <c r="G87" s="35"/>
      <c r="H87" s="50"/>
      <c r="I87" s="50"/>
      <c r="J87" s="35"/>
      <c r="K87" s="51" t="str">
        <f t="shared" si="10"/>
        <v/>
      </c>
      <c r="L87" s="52"/>
      <c r="M87" s="6" t="str">
        <f>IF(J87="","",(K87/J87)/LOOKUP(RIGHT($D$2,3),定数!$A$6:$A$13,定数!$B$6:$B$13))</f>
        <v/>
      </c>
      <c r="N87" s="35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2"/>
        <v/>
      </c>
      <c r="U87" s="54"/>
      <c r="V87" t="str">
        <f t="shared" si="11"/>
        <v/>
      </c>
      <c r="W87" t="str">
        <f t="shared" si="11"/>
        <v/>
      </c>
      <c r="X87" s="38" t="str">
        <f t="shared" si="13"/>
        <v/>
      </c>
      <c r="Y87" s="39" t="str">
        <f t="shared" si="14"/>
        <v/>
      </c>
    </row>
    <row r="88" spans="2:25">
      <c r="B88" s="35">
        <v>80</v>
      </c>
      <c r="C88" s="49" t="str">
        <f t="shared" si="9"/>
        <v/>
      </c>
      <c r="D88" s="49"/>
      <c r="E88" s="35"/>
      <c r="F88" s="8"/>
      <c r="G88" s="35"/>
      <c r="H88" s="50"/>
      <c r="I88" s="50"/>
      <c r="J88" s="35"/>
      <c r="K88" s="51" t="str">
        <f t="shared" si="10"/>
        <v/>
      </c>
      <c r="L88" s="52"/>
      <c r="M88" s="6" t="str">
        <f>IF(J88="","",(K88/J88)/LOOKUP(RIGHT($D$2,3),定数!$A$6:$A$13,定数!$B$6:$B$13))</f>
        <v/>
      </c>
      <c r="N88" s="35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2"/>
        <v/>
      </c>
      <c r="U88" s="54"/>
      <c r="V88" t="str">
        <f t="shared" si="11"/>
        <v/>
      </c>
      <c r="W88" t="str">
        <f t="shared" si="11"/>
        <v/>
      </c>
      <c r="X88" s="38" t="str">
        <f t="shared" si="13"/>
        <v/>
      </c>
      <c r="Y88" s="39" t="str">
        <f t="shared" si="14"/>
        <v/>
      </c>
    </row>
    <row r="89" spans="2:25">
      <c r="B89" s="35">
        <v>81</v>
      </c>
      <c r="C89" s="49" t="str">
        <f t="shared" si="9"/>
        <v/>
      </c>
      <c r="D89" s="49"/>
      <c r="E89" s="35"/>
      <c r="F89" s="8"/>
      <c r="G89" s="35"/>
      <c r="H89" s="50"/>
      <c r="I89" s="50"/>
      <c r="J89" s="35"/>
      <c r="K89" s="51" t="str">
        <f t="shared" si="10"/>
        <v/>
      </c>
      <c r="L89" s="52"/>
      <c r="M89" s="6" t="str">
        <f>IF(J89="","",(K89/J89)/LOOKUP(RIGHT($D$2,3),定数!$A$6:$A$13,定数!$B$6:$B$13))</f>
        <v/>
      </c>
      <c r="N89" s="35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2"/>
        <v/>
      </c>
      <c r="U89" s="54"/>
      <c r="V89" t="str">
        <f t="shared" si="11"/>
        <v/>
      </c>
      <c r="W89" t="str">
        <f t="shared" si="11"/>
        <v/>
      </c>
      <c r="X89" s="38" t="str">
        <f t="shared" si="13"/>
        <v/>
      </c>
      <c r="Y89" s="39" t="str">
        <f t="shared" si="14"/>
        <v/>
      </c>
    </row>
    <row r="90" spans="2:25">
      <c r="B90" s="35">
        <v>82</v>
      </c>
      <c r="C90" s="49" t="str">
        <f t="shared" si="9"/>
        <v/>
      </c>
      <c r="D90" s="49"/>
      <c r="E90" s="35"/>
      <c r="F90" s="8"/>
      <c r="G90" s="35"/>
      <c r="H90" s="50"/>
      <c r="I90" s="50"/>
      <c r="J90" s="35"/>
      <c r="K90" s="51" t="str">
        <f t="shared" si="10"/>
        <v/>
      </c>
      <c r="L90" s="52"/>
      <c r="M90" s="6" t="str">
        <f>IF(J90="","",(K90/J90)/LOOKUP(RIGHT($D$2,3),定数!$A$6:$A$13,定数!$B$6:$B$13))</f>
        <v/>
      </c>
      <c r="N90" s="35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2"/>
        <v/>
      </c>
      <c r="U90" s="54"/>
      <c r="V90" t="str">
        <f t="shared" si="11"/>
        <v/>
      </c>
      <c r="W90" t="str">
        <f t="shared" si="11"/>
        <v/>
      </c>
      <c r="X90" s="38" t="str">
        <f t="shared" si="13"/>
        <v/>
      </c>
      <c r="Y90" s="39" t="str">
        <f t="shared" si="14"/>
        <v/>
      </c>
    </row>
    <row r="91" spans="2:25">
      <c r="B91" s="35">
        <v>83</v>
      </c>
      <c r="C91" s="49" t="str">
        <f t="shared" si="9"/>
        <v/>
      </c>
      <c r="D91" s="49"/>
      <c r="E91" s="35"/>
      <c r="F91" s="8"/>
      <c r="G91" s="35"/>
      <c r="H91" s="50"/>
      <c r="I91" s="50"/>
      <c r="J91" s="35"/>
      <c r="K91" s="51" t="str">
        <f t="shared" si="10"/>
        <v/>
      </c>
      <c r="L91" s="52"/>
      <c r="M91" s="6" t="str">
        <f>IF(J91="","",(K91/J91)/LOOKUP(RIGHT($D$2,3),定数!$A$6:$A$13,定数!$B$6:$B$13))</f>
        <v/>
      </c>
      <c r="N91" s="35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2"/>
        <v/>
      </c>
      <c r="U91" s="54"/>
      <c r="V91" t="str">
        <f t="shared" ref="V91:W106" si="15">IF(S91&lt;&gt;"",IF(S91&lt;0,1+V90,0),"")</f>
        <v/>
      </c>
      <c r="W91" t="str">
        <f t="shared" si="15"/>
        <v/>
      </c>
      <c r="X91" s="38" t="str">
        <f t="shared" si="13"/>
        <v/>
      </c>
      <c r="Y91" s="39" t="str">
        <f t="shared" si="14"/>
        <v/>
      </c>
    </row>
    <row r="92" spans="2:25">
      <c r="B92" s="35">
        <v>84</v>
      </c>
      <c r="C92" s="49" t="str">
        <f t="shared" si="9"/>
        <v/>
      </c>
      <c r="D92" s="49"/>
      <c r="E92" s="35"/>
      <c r="F92" s="8"/>
      <c r="G92" s="35"/>
      <c r="H92" s="50"/>
      <c r="I92" s="50"/>
      <c r="J92" s="35"/>
      <c r="K92" s="51" t="str">
        <f t="shared" si="10"/>
        <v/>
      </c>
      <c r="L92" s="52"/>
      <c r="M92" s="6" t="str">
        <f>IF(J92="","",(K92/J92)/LOOKUP(RIGHT($D$2,3),定数!$A$6:$A$13,定数!$B$6:$B$13))</f>
        <v/>
      </c>
      <c r="N92" s="35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2"/>
        <v/>
      </c>
      <c r="U92" s="54"/>
      <c r="V92" t="str">
        <f t="shared" si="15"/>
        <v/>
      </c>
      <c r="W92" t="str">
        <f t="shared" si="15"/>
        <v/>
      </c>
      <c r="X92" s="38" t="str">
        <f t="shared" si="13"/>
        <v/>
      </c>
      <c r="Y92" s="39" t="str">
        <f t="shared" si="14"/>
        <v/>
      </c>
    </row>
    <row r="93" spans="2:25">
      <c r="B93" s="35">
        <v>85</v>
      </c>
      <c r="C93" s="49" t="str">
        <f t="shared" si="9"/>
        <v/>
      </c>
      <c r="D93" s="49"/>
      <c r="E93" s="35"/>
      <c r="F93" s="8"/>
      <c r="G93" s="35"/>
      <c r="H93" s="50"/>
      <c r="I93" s="50"/>
      <c r="J93" s="35"/>
      <c r="K93" s="51" t="str">
        <f t="shared" si="10"/>
        <v/>
      </c>
      <c r="L93" s="52"/>
      <c r="M93" s="6" t="str">
        <f>IF(J93="","",(K93/J93)/LOOKUP(RIGHT($D$2,3),定数!$A$6:$A$13,定数!$B$6:$B$13))</f>
        <v/>
      </c>
      <c r="N93" s="35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2"/>
        <v/>
      </c>
      <c r="U93" s="54"/>
      <c r="V93" t="str">
        <f t="shared" si="15"/>
        <v/>
      </c>
      <c r="W93" t="str">
        <f t="shared" si="15"/>
        <v/>
      </c>
      <c r="X93" s="38" t="str">
        <f t="shared" si="13"/>
        <v/>
      </c>
      <c r="Y93" s="39" t="str">
        <f t="shared" si="14"/>
        <v/>
      </c>
    </row>
    <row r="94" spans="2:25">
      <c r="B94" s="35">
        <v>86</v>
      </c>
      <c r="C94" s="49" t="str">
        <f t="shared" si="9"/>
        <v/>
      </c>
      <c r="D94" s="49"/>
      <c r="E94" s="35"/>
      <c r="F94" s="8"/>
      <c r="G94" s="35"/>
      <c r="H94" s="50"/>
      <c r="I94" s="50"/>
      <c r="J94" s="35"/>
      <c r="K94" s="51" t="str">
        <f t="shared" si="10"/>
        <v/>
      </c>
      <c r="L94" s="52"/>
      <c r="M94" s="6" t="str">
        <f>IF(J94="","",(K94/J94)/LOOKUP(RIGHT($D$2,3),定数!$A$6:$A$13,定数!$B$6:$B$13))</f>
        <v/>
      </c>
      <c r="N94" s="35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2"/>
        <v/>
      </c>
      <c r="U94" s="54"/>
      <c r="V94" t="str">
        <f t="shared" si="15"/>
        <v/>
      </c>
      <c r="W94" t="str">
        <f t="shared" si="15"/>
        <v/>
      </c>
      <c r="X94" s="38" t="str">
        <f t="shared" si="13"/>
        <v/>
      </c>
      <c r="Y94" s="39" t="str">
        <f t="shared" si="14"/>
        <v/>
      </c>
    </row>
    <row r="95" spans="2:25">
      <c r="B95" s="35">
        <v>87</v>
      </c>
      <c r="C95" s="49" t="str">
        <f t="shared" si="9"/>
        <v/>
      </c>
      <c r="D95" s="49"/>
      <c r="E95" s="35"/>
      <c r="F95" s="8"/>
      <c r="G95" s="35"/>
      <c r="H95" s="50"/>
      <c r="I95" s="50"/>
      <c r="J95" s="35"/>
      <c r="K95" s="51" t="str">
        <f t="shared" si="10"/>
        <v/>
      </c>
      <c r="L95" s="52"/>
      <c r="M95" s="6" t="str">
        <f>IF(J95="","",(K95/J95)/LOOKUP(RIGHT($D$2,3),定数!$A$6:$A$13,定数!$B$6:$B$13))</f>
        <v/>
      </c>
      <c r="N95" s="35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2"/>
        <v/>
      </c>
      <c r="U95" s="54"/>
      <c r="V95" t="str">
        <f t="shared" si="15"/>
        <v/>
      </c>
      <c r="W95" t="str">
        <f t="shared" si="15"/>
        <v/>
      </c>
      <c r="X95" s="38" t="str">
        <f t="shared" si="13"/>
        <v/>
      </c>
      <c r="Y95" s="39" t="str">
        <f t="shared" si="14"/>
        <v/>
      </c>
    </row>
    <row r="96" spans="2:25">
      <c r="B96" s="35">
        <v>88</v>
      </c>
      <c r="C96" s="49" t="str">
        <f t="shared" si="9"/>
        <v/>
      </c>
      <c r="D96" s="49"/>
      <c r="E96" s="35"/>
      <c r="F96" s="8"/>
      <c r="G96" s="35"/>
      <c r="H96" s="50"/>
      <c r="I96" s="50"/>
      <c r="J96" s="35"/>
      <c r="K96" s="51" t="str">
        <f t="shared" si="10"/>
        <v/>
      </c>
      <c r="L96" s="52"/>
      <c r="M96" s="6" t="str">
        <f>IF(J96="","",(K96/J96)/LOOKUP(RIGHT($D$2,3),定数!$A$6:$A$13,定数!$B$6:$B$13))</f>
        <v/>
      </c>
      <c r="N96" s="35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2"/>
        <v/>
      </c>
      <c r="U96" s="54"/>
      <c r="V96" t="str">
        <f t="shared" si="15"/>
        <v/>
      </c>
      <c r="W96" t="str">
        <f t="shared" si="15"/>
        <v/>
      </c>
      <c r="X96" s="38" t="str">
        <f t="shared" si="13"/>
        <v/>
      </c>
      <c r="Y96" s="39" t="str">
        <f t="shared" si="14"/>
        <v/>
      </c>
    </row>
    <row r="97" spans="2:25">
      <c r="B97" s="35">
        <v>89</v>
      </c>
      <c r="C97" s="49" t="str">
        <f t="shared" si="9"/>
        <v/>
      </c>
      <c r="D97" s="49"/>
      <c r="E97" s="35"/>
      <c r="F97" s="8"/>
      <c r="G97" s="35"/>
      <c r="H97" s="50"/>
      <c r="I97" s="50"/>
      <c r="J97" s="35"/>
      <c r="K97" s="51" t="str">
        <f t="shared" si="10"/>
        <v/>
      </c>
      <c r="L97" s="52"/>
      <c r="M97" s="6" t="str">
        <f>IF(J97="","",(K97/J97)/LOOKUP(RIGHT($D$2,3),定数!$A$6:$A$13,定数!$B$6:$B$13))</f>
        <v/>
      </c>
      <c r="N97" s="35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2"/>
        <v/>
      </c>
      <c r="U97" s="54"/>
      <c r="V97" t="str">
        <f t="shared" si="15"/>
        <v/>
      </c>
      <c r="W97" t="str">
        <f t="shared" si="15"/>
        <v/>
      </c>
      <c r="X97" s="38" t="str">
        <f t="shared" si="13"/>
        <v/>
      </c>
      <c r="Y97" s="39" t="str">
        <f t="shared" si="14"/>
        <v/>
      </c>
    </row>
    <row r="98" spans="2:25">
      <c r="B98" s="35">
        <v>90</v>
      </c>
      <c r="C98" s="49" t="str">
        <f t="shared" si="9"/>
        <v/>
      </c>
      <c r="D98" s="49"/>
      <c r="E98" s="35"/>
      <c r="F98" s="8"/>
      <c r="G98" s="35"/>
      <c r="H98" s="50"/>
      <c r="I98" s="50"/>
      <c r="J98" s="35"/>
      <c r="K98" s="51" t="str">
        <f t="shared" si="10"/>
        <v/>
      </c>
      <c r="L98" s="52"/>
      <c r="M98" s="6" t="str">
        <f>IF(J98="","",(K98/J98)/LOOKUP(RIGHT($D$2,3),定数!$A$6:$A$13,定数!$B$6:$B$13))</f>
        <v/>
      </c>
      <c r="N98" s="35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2"/>
        <v/>
      </c>
      <c r="U98" s="54"/>
      <c r="V98" t="str">
        <f t="shared" si="15"/>
        <v/>
      </c>
      <c r="W98" t="str">
        <f t="shared" si="15"/>
        <v/>
      </c>
      <c r="X98" s="38" t="str">
        <f t="shared" si="13"/>
        <v/>
      </c>
      <c r="Y98" s="39" t="str">
        <f t="shared" si="14"/>
        <v/>
      </c>
    </row>
    <row r="99" spans="2:25">
      <c r="B99" s="35">
        <v>91</v>
      </c>
      <c r="C99" s="49" t="str">
        <f t="shared" si="9"/>
        <v/>
      </c>
      <c r="D99" s="49"/>
      <c r="E99" s="35"/>
      <c r="F99" s="8"/>
      <c r="G99" s="35"/>
      <c r="H99" s="50"/>
      <c r="I99" s="50"/>
      <c r="J99" s="35"/>
      <c r="K99" s="51" t="str">
        <f t="shared" si="10"/>
        <v/>
      </c>
      <c r="L99" s="52"/>
      <c r="M99" s="6" t="str">
        <f>IF(J99="","",(K99/J99)/LOOKUP(RIGHT($D$2,3),定数!$A$6:$A$13,定数!$B$6:$B$13))</f>
        <v/>
      </c>
      <c r="N99" s="35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2"/>
        <v/>
      </c>
      <c r="U99" s="54"/>
      <c r="V99" t="str">
        <f t="shared" si="15"/>
        <v/>
      </c>
      <c r="W99" t="str">
        <f t="shared" si="15"/>
        <v/>
      </c>
      <c r="X99" s="38" t="str">
        <f t="shared" si="13"/>
        <v/>
      </c>
      <c r="Y99" s="39" t="str">
        <f t="shared" si="14"/>
        <v/>
      </c>
    </row>
    <row r="100" spans="2:25">
      <c r="B100" s="35">
        <v>92</v>
      </c>
      <c r="C100" s="49" t="str">
        <f t="shared" si="9"/>
        <v/>
      </c>
      <c r="D100" s="49"/>
      <c r="E100" s="35"/>
      <c r="F100" s="8"/>
      <c r="G100" s="35"/>
      <c r="H100" s="50"/>
      <c r="I100" s="50"/>
      <c r="J100" s="35"/>
      <c r="K100" s="51" t="str">
        <f t="shared" si="10"/>
        <v/>
      </c>
      <c r="L100" s="52"/>
      <c r="M100" s="6" t="str">
        <f>IF(J100="","",(K100/J100)/LOOKUP(RIGHT($D$2,3),定数!$A$6:$A$13,定数!$B$6:$B$13))</f>
        <v/>
      </c>
      <c r="N100" s="35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2"/>
        <v/>
      </c>
      <c r="U100" s="54"/>
      <c r="V100" t="str">
        <f t="shared" si="15"/>
        <v/>
      </c>
      <c r="W100" t="str">
        <f t="shared" si="15"/>
        <v/>
      </c>
      <c r="X100" s="38" t="str">
        <f t="shared" si="13"/>
        <v/>
      </c>
      <c r="Y100" s="39" t="str">
        <f t="shared" si="14"/>
        <v/>
      </c>
    </row>
    <row r="101" spans="2:25">
      <c r="B101" s="35">
        <v>93</v>
      </c>
      <c r="C101" s="49" t="str">
        <f t="shared" si="9"/>
        <v/>
      </c>
      <c r="D101" s="49"/>
      <c r="E101" s="35"/>
      <c r="F101" s="8"/>
      <c r="G101" s="35"/>
      <c r="H101" s="50"/>
      <c r="I101" s="50"/>
      <c r="J101" s="35"/>
      <c r="K101" s="51" t="str">
        <f t="shared" si="10"/>
        <v/>
      </c>
      <c r="L101" s="52"/>
      <c r="M101" s="6" t="str">
        <f>IF(J101="","",(K101/J101)/LOOKUP(RIGHT($D$2,3),定数!$A$6:$A$13,定数!$B$6:$B$13))</f>
        <v/>
      </c>
      <c r="N101" s="35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2"/>
        <v/>
      </c>
      <c r="U101" s="54"/>
      <c r="V101" t="str">
        <f t="shared" si="15"/>
        <v/>
      </c>
      <c r="W101" t="str">
        <f t="shared" si="15"/>
        <v/>
      </c>
      <c r="X101" s="38" t="str">
        <f t="shared" si="13"/>
        <v/>
      </c>
      <c r="Y101" s="39" t="str">
        <f t="shared" si="14"/>
        <v/>
      </c>
    </row>
    <row r="102" spans="2:25">
      <c r="B102" s="35">
        <v>94</v>
      </c>
      <c r="C102" s="49" t="str">
        <f t="shared" si="9"/>
        <v/>
      </c>
      <c r="D102" s="49"/>
      <c r="E102" s="35"/>
      <c r="F102" s="8"/>
      <c r="G102" s="35"/>
      <c r="H102" s="50"/>
      <c r="I102" s="50"/>
      <c r="J102" s="35"/>
      <c r="K102" s="51" t="str">
        <f t="shared" si="10"/>
        <v/>
      </c>
      <c r="L102" s="52"/>
      <c r="M102" s="6" t="str">
        <f>IF(J102="","",(K102/J102)/LOOKUP(RIGHT($D$2,3),定数!$A$6:$A$13,定数!$B$6:$B$13))</f>
        <v/>
      </c>
      <c r="N102" s="35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2"/>
        <v/>
      </c>
      <c r="U102" s="54"/>
      <c r="V102" t="str">
        <f t="shared" si="15"/>
        <v/>
      </c>
      <c r="W102" t="str">
        <f t="shared" si="15"/>
        <v/>
      </c>
      <c r="X102" s="38" t="str">
        <f t="shared" si="13"/>
        <v/>
      </c>
      <c r="Y102" s="39" t="str">
        <f t="shared" si="14"/>
        <v/>
      </c>
    </row>
    <row r="103" spans="2:25">
      <c r="B103" s="35">
        <v>95</v>
      </c>
      <c r="C103" s="49" t="str">
        <f t="shared" si="9"/>
        <v/>
      </c>
      <c r="D103" s="49"/>
      <c r="E103" s="35"/>
      <c r="F103" s="8"/>
      <c r="G103" s="35"/>
      <c r="H103" s="50"/>
      <c r="I103" s="50"/>
      <c r="J103" s="35"/>
      <c r="K103" s="51" t="str">
        <f t="shared" si="10"/>
        <v/>
      </c>
      <c r="L103" s="52"/>
      <c r="M103" s="6" t="str">
        <f>IF(J103="","",(K103/J103)/LOOKUP(RIGHT($D$2,3),定数!$A$6:$A$13,定数!$B$6:$B$13))</f>
        <v/>
      </c>
      <c r="N103" s="35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2"/>
        <v/>
      </c>
      <c r="U103" s="54"/>
      <c r="V103" t="str">
        <f t="shared" si="15"/>
        <v/>
      </c>
      <c r="W103" t="str">
        <f t="shared" si="15"/>
        <v/>
      </c>
      <c r="X103" s="38" t="str">
        <f t="shared" si="13"/>
        <v/>
      </c>
      <c r="Y103" s="39" t="str">
        <f t="shared" si="14"/>
        <v/>
      </c>
    </row>
    <row r="104" spans="2:25">
      <c r="B104" s="35">
        <v>96</v>
      </c>
      <c r="C104" s="49" t="str">
        <f t="shared" si="9"/>
        <v/>
      </c>
      <c r="D104" s="49"/>
      <c r="E104" s="35"/>
      <c r="F104" s="8"/>
      <c r="G104" s="35"/>
      <c r="H104" s="50"/>
      <c r="I104" s="50"/>
      <c r="J104" s="35"/>
      <c r="K104" s="51" t="str">
        <f t="shared" si="10"/>
        <v/>
      </c>
      <c r="L104" s="52"/>
      <c r="M104" s="6" t="str">
        <f>IF(J104="","",(K104/J104)/LOOKUP(RIGHT($D$2,3),定数!$A$6:$A$13,定数!$B$6:$B$13))</f>
        <v/>
      </c>
      <c r="N104" s="35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2"/>
        <v/>
      </c>
      <c r="U104" s="54"/>
      <c r="V104" t="str">
        <f t="shared" si="15"/>
        <v/>
      </c>
      <c r="W104" t="str">
        <f t="shared" si="15"/>
        <v/>
      </c>
      <c r="X104" s="38" t="str">
        <f t="shared" si="13"/>
        <v/>
      </c>
      <c r="Y104" s="39" t="str">
        <f t="shared" si="14"/>
        <v/>
      </c>
    </row>
    <row r="105" spans="2:25">
      <c r="B105" s="35">
        <v>97</v>
      </c>
      <c r="C105" s="49" t="str">
        <f t="shared" si="9"/>
        <v/>
      </c>
      <c r="D105" s="49"/>
      <c r="E105" s="35"/>
      <c r="F105" s="8"/>
      <c r="G105" s="35"/>
      <c r="H105" s="50"/>
      <c r="I105" s="50"/>
      <c r="J105" s="35"/>
      <c r="K105" s="51" t="str">
        <f t="shared" si="10"/>
        <v/>
      </c>
      <c r="L105" s="52"/>
      <c r="M105" s="6" t="str">
        <f>IF(J105="","",(K105/J105)/LOOKUP(RIGHT($D$2,3),定数!$A$6:$A$13,定数!$B$6:$B$13))</f>
        <v/>
      </c>
      <c r="N105" s="35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2"/>
        <v/>
      </c>
      <c r="U105" s="54"/>
      <c r="V105" t="str">
        <f t="shared" si="15"/>
        <v/>
      </c>
      <c r="W105" t="str">
        <f t="shared" si="15"/>
        <v/>
      </c>
      <c r="X105" s="38" t="str">
        <f t="shared" si="13"/>
        <v/>
      </c>
      <c r="Y105" s="39" t="str">
        <f t="shared" si="14"/>
        <v/>
      </c>
    </row>
    <row r="106" spans="2:25">
      <c r="B106" s="35">
        <v>98</v>
      </c>
      <c r="C106" s="49" t="str">
        <f t="shared" si="9"/>
        <v/>
      </c>
      <c r="D106" s="49"/>
      <c r="E106" s="35"/>
      <c r="F106" s="8"/>
      <c r="G106" s="35"/>
      <c r="H106" s="50"/>
      <c r="I106" s="50"/>
      <c r="J106" s="35"/>
      <c r="K106" s="51" t="str">
        <f t="shared" si="10"/>
        <v/>
      </c>
      <c r="L106" s="52"/>
      <c r="M106" s="6" t="str">
        <f>IF(J106="","",(K106/J106)/LOOKUP(RIGHT($D$2,3),定数!$A$6:$A$13,定数!$B$6:$B$13))</f>
        <v/>
      </c>
      <c r="N106" s="35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2"/>
        <v/>
      </c>
      <c r="U106" s="54"/>
      <c r="V106" t="str">
        <f t="shared" si="15"/>
        <v/>
      </c>
      <c r="W106" t="str">
        <f t="shared" si="15"/>
        <v/>
      </c>
      <c r="X106" s="38" t="str">
        <f t="shared" si="13"/>
        <v/>
      </c>
      <c r="Y106" s="39" t="str">
        <f t="shared" si="14"/>
        <v/>
      </c>
    </row>
    <row r="107" spans="2:25">
      <c r="B107" s="35">
        <v>99</v>
      </c>
      <c r="C107" s="49" t="str">
        <f t="shared" si="9"/>
        <v/>
      </c>
      <c r="D107" s="49"/>
      <c r="E107" s="35"/>
      <c r="F107" s="8"/>
      <c r="G107" s="35"/>
      <c r="H107" s="50"/>
      <c r="I107" s="50"/>
      <c r="J107" s="35"/>
      <c r="K107" s="51" t="str">
        <f t="shared" si="10"/>
        <v/>
      </c>
      <c r="L107" s="52"/>
      <c r="M107" s="6" t="str">
        <f>IF(J107="","",(K107/J107)/LOOKUP(RIGHT($D$2,3),定数!$A$6:$A$13,定数!$B$6:$B$13))</f>
        <v/>
      </c>
      <c r="N107" s="35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2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3"/>
        <v/>
      </c>
      <c r="Y107" s="39" t="str">
        <f t="shared" si="14"/>
        <v/>
      </c>
    </row>
    <row r="108" spans="2:25">
      <c r="B108" s="35">
        <v>100</v>
      </c>
      <c r="C108" s="49" t="str">
        <f t="shared" si="9"/>
        <v/>
      </c>
      <c r="D108" s="49"/>
      <c r="E108" s="35"/>
      <c r="F108" s="8"/>
      <c r="G108" s="35"/>
      <c r="H108" s="50"/>
      <c r="I108" s="50"/>
      <c r="J108" s="35"/>
      <c r="K108" s="51" t="str">
        <f t="shared" si="10"/>
        <v/>
      </c>
      <c r="L108" s="52"/>
      <c r="M108" s="6" t="str">
        <f>IF(J108="","",(K108/J108)/LOOKUP(RIGHT($D$2,3),定数!$A$6:$A$13,定数!$B$6:$B$13))</f>
        <v/>
      </c>
      <c r="N108" s="35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2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3"/>
        <v/>
      </c>
      <c r="Y108" s="39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13" stopIfTrue="1" operator="equal">
      <formula>"買"</formula>
    </cfRule>
    <cfRule type="cellIs" dxfId="22" priority="14" stopIfTrue="1" operator="equal">
      <formula>"売"</formula>
    </cfRule>
  </conditionalFormatting>
  <conditionalFormatting sqref="G9:G11 G14:G45 G47:G108">
    <cfRule type="cellIs" dxfId="21" priority="15" stopIfTrue="1" operator="equal">
      <formula>"買"</formula>
    </cfRule>
    <cfRule type="cellIs" dxfId="20" priority="16" stopIfTrue="1" operator="equal">
      <formula>"売"</formula>
    </cfRule>
  </conditionalFormatting>
  <conditionalFormatting sqref="G12">
    <cfRule type="cellIs" dxfId="19" priority="11" stopIfTrue="1" operator="equal">
      <formula>"買"</formula>
    </cfRule>
    <cfRule type="cellIs" dxfId="18" priority="12" stopIfTrue="1" operator="equal">
      <formula>"売"</formula>
    </cfRule>
  </conditionalFormatting>
  <conditionalFormatting sqref="G13">
    <cfRule type="cellIs" dxfId="17" priority="9" stopIfTrue="1" operator="equal">
      <formula>"買"</formula>
    </cfRule>
    <cfRule type="cellIs" dxfId="16" priority="10" stopIfTrue="1" operator="equal">
      <formula>"売"</formula>
    </cfRule>
  </conditionalFormatting>
  <conditionalFormatting sqref="G46">
    <cfRule type="cellIs" dxfId="15" priority="7" stopIfTrue="1" operator="equal">
      <formula>"買"</formula>
    </cfRule>
    <cfRule type="cellIs" dxfId="14" priority="8" stopIfTrue="1" operator="equal">
      <formula>"売"</formula>
    </cfRule>
  </conditionalFormatting>
  <conditionalFormatting sqref="G9:G11 G14:G45 G47:G52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687" sqref="A687"/>
    </sheetView>
  </sheetViews>
  <sheetFormatPr defaultRowHeight="14.2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Normal="145" zoomScaleSheetLayoutView="100" workbookViewId="0">
      <selection activeCell="A2" sqref="A2:J9"/>
    </sheetView>
  </sheetViews>
  <sheetFormatPr defaultColWidth="9" defaultRowHeight="13.5"/>
  <sheetData>
    <row r="1" spans="1:10">
      <c r="A1" t="s">
        <v>0</v>
      </c>
    </row>
    <row r="2" spans="1:10">
      <c r="A2" s="89"/>
      <c r="B2" s="90"/>
      <c r="C2" s="90"/>
      <c r="D2" s="90"/>
      <c r="E2" s="90"/>
      <c r="F2" s="90"/>
      <c r="G2" s="90"/>
      <c r="H2" s="90"/>
      <c r="I2" s="90"/>
      <c r="J2" s="90"/>
    </row>
    <row r="3" spans="1:10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0">
      <c r="A6" s="90"/>
      <c r="B6" s="90"/>
      <c r="C6" s="90"/>
      <c r="D6" s="90"/>
      <c r="E6" s="90"/>
      <c r="F6" s="90"/>
      <c r="G6" s="90"/>
      <c r="H6" s="90"/>
      <c r="I6" s="90"/>
      <c r="J6" s="90"/>
    </row>
    <row r="7" spans="1:10">
      <c r="A7" s="90"/>
      <c r="B7" s="90"/>
      <c r="C7" s="90"/>
      <c r="D7" s="90"/>
      <c r="E7" s="90"/>
      <c r="F7" s="90"/>
      <c r="G7" s="90"/>
      <c r="H7" s="90"/>
      <c r="I7" s="90"/>
      <c r="J7" s="90"/>
    </row>
    <row r="8" spans="1:10">
      <c r="A8" s="90"/>
      <c r="B8" s="90"/>
      <c r="C8" s="90"/>
      <c r="D8" s="90"/>
      <c r="E8" s="90"/>
      <c r="F8" s="90"/>
      <c r="G8" s="90"/>
      <c r="H8" s="90"/>
      <c r="I8" s="90"/>
      <c r="J8" s="90"/>
    </row>
    <row r="9" spans="1:10">
      <c r="A9" s="90"/>
      <c r="B9" s="90"/>
      <c r="C9" s="90"/>
      <c r="D9" s="90"/>
      <c r="E9" s="90"/>
      <c r="F9" s="90"/>
      <c r="G9" s="90"/>
      <c r="H9" s="90"/>
      <c r="I9" s="90"/>
      <c r="J9" s="90"/>
    </row>
    <row r="11" spans="1:10">
      <c r="A11" t="s">
        <v>1</v>
      </c>
    </row>
    <row r="12" spans="1:10">
      <c r="A12" s="91"/>
      <c r="B12" s="92"/>
      <c r="C12" s="92"/>
      <c r="D12" s="92"/>
      <c r="E12" s="92"/>
      <c r="F12" s="92"/>
      <c r="G12" s="92"/>
      <c r="H12" s="92"/>
      <c r="I12" s="92"/>
      <c r="J12" s="92"/>
    </row>
    <row r="13" spans="1:10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0">
      <c r="A15" s="92"/>
      <c r="B15" s="92"/>
      <c r="C15" s="92"/>
      <c r="D15" s="92"/>
      <c r="E15" s="92"/>
      <c r="F15" s="92"/>
      <c r="G15" s="92"/>
      <c r="H15" s="92"/>
      <c r="I15" s="92"/>
      <c r="J15" s="92"/>
    </row>
    <row r="16" spans="1:10">
      <c r="A16" s="92"/>
      <c r="B16" s="92"/>
      <c r="C16" s="92"/>
      <c r="D16" s="92"/>
      <c r="E16" s="92"/>
      <c r="F16" s="92"/>
      <c r="G16" s="92"/>
      <c r="H16" s="92"/>
      <c r="I16" s="92"/>
      <c r="J16" s="92"/>
    </row>
    <row r="17" spans="1:10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10">
      <c r="A18" s="92"/>
      <c r="B18" s="92"/>
      <c r="C18" s="92"/>
      <c r="D18" s="92"/>
      <c r="E18" s="92"/>
      <c r="F18" s="92"/>
      <c r="G18" s="92"/>
      <c r="H18" s="92"/>
      <c r="I18" s="92"/>
      <c r="J18" s="92"/>
    </row>
    <row r="19" spans="1:10">
      <c r="A19" s="92"/>
      <c r="B19" s="92"/>
      <c r="C19" s="92"/>
      <c r="D19" s="92"/>
      <c r="E19" s="92"/>
      <c r="F19" s="92"/>
      <c r="G19" s="92"/>
      <c r="H19" s="92"/>
      <c r="I19" s="92"/>
      <c r="J19" s="92"/>
    </row>
    <row r="21" spans="1:10">
      <c r="A21" t="s">
        <v>2</v>
      </c>
    </row>
    <row r="22" spans="1:10">
      <c r="A22" s="91"/>
      <c r="B22" s="91"/>
      <c r="C22" s="91"/>
      <c r="D22" s="91"/>
      <c r="E22" s="91"/>
      <c r="F22" s="91"/>
      <c r="G22" s="91"/>
      <c r="H22" s="91"/>
      <c r="I22" s="91"/>
      <c r="J22" s="91"/>
    </row>
    <row r="23" spans="1:10">
      <c r="A23" s="91"/>
      <c r="B23" s="91"/>
      <c r="C23" s="91"/>
      <c r="D23" s="91"/>
      <c r="E23" s="91"/>
      <c r="F23" s="91"/>
      <c r="G23" s="91"/>
      <c r="H23" s="91"/>
      <c r="I23" s="91"/>
      <c r="J23" s="91"/>
    </row>
    <row r="24" spans="1:10">
      <c r="A24" s="91"/>
      <c r="B24" s="91"/>
      <c r="C24" s="91"/>
      <c r="D24" s="91"/>
      <c r="E24" s="91"/>
      <c r="F24" s="91"/>
      <c r="G24" s="91"/>
      <c r="H24" s="91"/>
      <c r="I24" s="91"/>
      <c r="J24" s="91"/>
    </row>
    <row r="25" spans="1:10">
      <c r="A25" s="91"/>
      <c r="B25" s="91"/>
      <c r="C25" s="91"/>
      <c r="D25" s="91"/>
      <c r="E25" s="91"/>
      <c r="F25" s="91"/>
      <c r="G25" s="91"/>
      <c r="H25" s="91"/>
      <c r="I25" s="91"/>
      <c r="J25" s="91"/>
    </row>
    <row r="26" spans="1:10">
      <c r="A26" s="91"/>
      <c r="B26" s="91"/>
      <c r="C26" s="91"/>
      <c r="D26" s="91"/>
      <c r="E26" s="91"/>
      <c r="F26" s="91"/>
      <c r="G26" s="91"/>
      <c r="H26" s="91"/>
      <c r="I26" s="91"/>
      <c r="J26" s="91"/>
    </row>
    <row r="27" spans="1:10">
      <c r="A27" s="91"/>
      <c r="B27" s="91"/>
      <c r="C27" s="91"/>
      <c r="D27" s="91"/>
      <c r="E27" s="91"/>
      <c r="F27" s="91"/>
      <c r="G27" s="91"/>
      <c r="H27" s="91"/>
      <c r="I27" s="91"/>
      <c r="J27" s="91"/>
    </row>
    <row r="28" spans="1:10">
      <c r="A28" s="91"/>
      <c r="B28" s="91"/>
      <c r="C28" s="91"/>
      <c r="D28" s="91"/>
      <c r="E28" s="91"/>
      <c r="F28" s="91"/>
      <c r="G28" s="91"/>
      <c r="H28" s="91"/>
      <c r="I28" s="91"/>
      <c r="J28" s="91"/>
    </row>
    <row r="29" spans="1:10">
      <c r="A29" s="91"/>
      <c r="B29" s="91"/>
      <c r="C29" s="91"/>
      <c r="D29" s="91"/>
      <c r="E29" s="91"/>
      <c r="F29" s="91"/>
      <c r="G29" s="91"/>
      <c r="H29" s="91"/>
      <c r="I29" s="91"/>
      <c r="J29" s="91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G6" sqref="G6"/>
    </sheetView>
  </sheetViews>
  <sheetFormatPr defaultColWidth="8.875" defaultRowHeight="17.2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>
      <c r="B6" s="27" t="s">
        <v>43</v>
      </c>
      <c r="C6" s="28" t="s">
        <v>61</v>
      </c>
      <c r="D6" s="28"/>
      <c r="E6" s="32"/>
      <c r="F6" s="28">
        <v>30</v>
      </c>
      <c r="G6" s="32">
        <v>40694</v>
      </c>
      <c r="H6" s="28"/>
      <c r="I6" s="33"/>
    </row>
    <row r="7" spans="2:9">
      <c r="B7" s="27" t="s">
        <v>43</v>
      </c>
      <c r="C7" s="28"/>
      <c r="D7" s="28"/>
      <c r="E7" s="33"/>
      <c r="F7" s="28"/>
      <c r="G7" s="33"/>
      <c r="H7" s="28"/>
      <c r="I7" s="33"/>
    </row>
    <row r="8" spans="2:9">
      <c r="B8" s="27" t="s">
        <v>43</v>
      </c>
      <c r="C8" s="28"/>
      <c r="D8" s="28"/>
      <c r="E8" s="33"/>
      <c r="F8" s="28"/>
      <c r="G8" s="33"/>
      <c r="H8" s="28"/>
      <c r="I8" s="33"/>
    </row>
    <row r="9" spans="2:9">
      <c r="B9" s="27" t="s">
        <v>43</v>
      </c>
      <c r="C9" s="28"/>
      <c r="D9" s="28"/>
      <c r="E9" s="33"/>
      <c r="F9" s="28"/>
      <c r="G9" s="33"/>
      <c r="H9" s="28"/>
      <c r="I9" s="33"/>
    </row>
    <row r="10" spans="2:9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/>
  <cols>
    <col min="1" max="1" width="2.875" customWidth="1"/>
    <col min="2" max="18" width="6.625" customWidth="1"/>
    <col min="22" max="22" width="10.875" style="22" bestFit="1" customWidth="1"/>
  </cols>
  <sheetData>
    <row r="2" spans="2:21">
      <c r="B2" s="67" t="s">
        <v>5</v>
      </c>
      <c r="C2" s="67"/>
      <c r="D2" s="83"/>
      <c r="E2" s="83"/>
      <c r="F2" s="67" t="s">
        <v>6</v>
      </c>
      <c r="G2" s="67"/>
      <c r="H2" s="83" t="s">
        <v>36</v>
      </c>
      <c r="I2" s="83"/>
      <c r="J2" s="67" t="s">
        <v>7</v>
      </c>
      <c r="K2" s="67"/>
      <c r="L2" s="84">
        <f>C9</f>
        <v>1000000</v>
      </c>
      <c r="M2" s="83"/>
      <c r="N2" s="67" t="s">
        <v>8</v>
      </c>
      <c r="O2" s="67"/>
      <c r="P2" s="84" t="e">
        <f>C108+R108</f>
        <v>#VALUE!</v>
      </c>
      <c r="Q2" s="83"/>
      <c r="R2" s="1"/>
      <c r="S2" s="1"/>
      <c r="T2" s="1"/>
    </row>
    <row r="3" spans="2:21" ht="57" customHeight="1">
      <c r="B3" s="67" t="s">
        <v>9</v>
      </c>
      <c r="C3" s="67"/>
      <c r="D3" s="85" t="s">
        <v>38</v>
      </c>
      <c r="E3" s="85"/>
      <c r="F3" s="85"/>
      <c r="G3" s="85"/>
      <c r="H3" s="85"/>
      <c r="I3" s="85"/>
      <c r="J3" s="67" t="s">
        <v>10</v>
      </c>
      <c r="K3" s="67"/>
      <c r="L3" s="85" t="s">
        <v>35</v>
      </c>
      <c r="M3" s="86"/>
      <c r="N3" s="86"/>
      <c r="O3" s="86"/>
      <c r="P3" s="86"/>
      <c r="Q3" s="86"/>
      <c r="R3" s="1"/>
      <c r="S3" s="1"/>
    </row>
    <row r="4" spans="2:21">
      <c r="B4" s="67" t="s">
        <v>11</v>
      </c>
      <c r="C4" s="67"/>
      <c r="D4" s="81">
        <f>SUM($R$9:$S$993)</f>
        <v>153684.21052631587</v>
      </c>
      <c r="E4" s="81"/>
      <c r="F4" s="67" t="s">
        <v>12</v>
      </c>
      <c r="G4" s="67"/>
      <c r="H4" s="82">
        <f>SUM($T$9:$U$108)</f>
        <v>292.00000000000017</v>
      </c>
      <c r="I4" s="83"/>
      <c r="J4" s="64" t="s">
        <v>13</v>
      </c>
      <c r="K4" s="64"/>
      <c r="L4" s="84">
        <f>MAX($C$9:$D$990)-C9</f>
        <v>153684.21052631596</v>
      </c>
      <c r="M4" s="84"/>
      <c r="N4" s="64" t="s">
        <v>14</v>
      </c>
      <c r="O4" s="64"/>
      <c r="P4" s="81">
        <f>MIN($C$9:$D$990)-C9</f>
        <v>0</v>
      </c>
      <c r="Q4" s="81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6" t="s">
        <v>19</v>
      </c>
      <c r="K5" s="67"/>
      <c r="L5" s="68"/>
      <c r="M5" s="69"/>
      <c r="N5" s="17" t="s">
        <v>20</v>
      </c>
      <c r="O5" s="9"/>
      <c r="P5" s="68"/>
      <c r="Q5" s="69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1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</row>
    <row r="9" spans="2:21">
      <c r="B9" s="19">
        <v>1</v>
      </c>
      <c r="C9" s="49">
        <v>1000000</v>
      </c>
      <c r="D9" s="49"/>
      <c r="E9" s="19">
        <v>2001</v>
      </c>
      <c r="F9" s="8">
        <v>42111</v>
      </c>
      <c r="G9" s="19" t="s">
        <v>4</v>
      </c>
      <c r="H9" s="50">
        <v>105.33</v>
      </c>
      <c r="I9" s="50"/>
      <c r="J9" s="19">
        <v>57</v>
      </c>
      <c r="K9" s="49">
        <f t="shared" ref="K9:K72" si="0">IF(F9="","",C9*0.03)</f>
        <v>30000</v>
      </c>
      <c r="L9" s="49"/>
      <c r="M9" s="6">
        <f>IF(J9="","",(K9/J9)/1000)</f>
        <v>0.52631578947368418</v>
      </c>
      <c r="N9" s="19">
        <v>2001</v>
      </c>
      <c r="O9" s="8">
        <v>42111</v>
      </c>
      <c r="P9" s="50">
        <v>108.25</v>
      </c>
      <c r="Q9" s="50"/>
      <c r="R9" s="53">
        <f>IF(O9="","",(IF(G9="売",H9-P9,P9-H9))*M9*100000)</f>
        <v>153684.21052631587</v>
      </c>
      <c r="S9" s="53"/>
      <c r="T9" s="54">
        <f>IF(O9="","",IF(R9&lt;0,J9*(-1),IF(G9="買",(P9-H9)*100,(H9-P9)*100)))</f>
        <v>292.00000000000017</v>
      </c>
      <c r="U9" s="54"/>
    </row>
    <row r="10" spans="2:21">
      <c r="B10" s="19">
        <v>2</v>
      </c>
      <c r="C10" s="49">
        <f t="shared" ref="C10:C73" si="1">IF(R9="","",C9+R9)</f>
        <v>1153684.210526316</v>
      </c>
      <c r="D10" s="49"/>
      <c r="E10" s="19"/>
      <c r="F10" s="8"/>
      <c r="G10" s="19" t="s">
        <v>4</v>
      </c>
      <c r="H10" s="50"/>
      <c r="I10" s="50"/>
      <c r="J10" s="19"/>
      <c r="K10" s="49" t="str">
        <f t="shared" si="0"/>
        <v/>
      </c>
      <c r="L10" s="49"/>
      <c r="M10" s="6" t="str">
        <f t="shared" ref="M10:M73" si="2">IF(J10="","",(K10/J10)/1000)</f>
        <v/>
      </c>
      <c r="N10" s="19"/>
      <c r="O10" s="8"/>
      <c r="P10" s="50"/>
      <c r="Q10" s="50"/>
      <c r="R10" s="53" t="str">
        <f t="shared" ref="R10:R73" si="3">IF(O10="","",(IF(G10="売",H10-P10,P10-H10))*M10*100000)</f>
        <v/>
      </c>
      <c r="S10" s="53"/>
      <c r="T10" s="54" t="str">
        <f t="shared" ref="T10:T73" si="4">IF(O10="","",IF(R10&lt;0,J10*(-1),IF(G10="買",(P10-H10)*100,(H10-P10)*100)))</f>
        <v/>
      </c>
      <c r="U10" s="54"/>
    </row>
    <row r="11" spans="2:21">
      <c r="B11" s="19">
        <v>3</v>
      </c>
      <c r="C11" s="49" t="str">
        <f t="shared" si="1"/>
        <v/>
      </c>
      <c r="D11" s="49"/>
      <c r="E11" s="19"/>
      <c r="F11" s="8"/>
      <c r="G11" s="19" t="s">
        <v>4</v>
      </c>
      <c r="H11" s="50"/>
      <c r="I11" s="50"/>
      <c r="J11" s="19"/>
      <c r="K11" s="49" t="str">
        <f t="shared" si="0"/>
        <v/>
      </c>
      <c r="L11" s="49"/>
      <c r="M11" s="6" t="str">
        <f t="shared" si="2"/>
        <v/>
      </c>
      <c r="N11" s="19"/>
      <c r="O11" s="8"/>
      <c r="P11" s="50"/>
      <c r="Q11" s="50"/>
      <c r="R11" s="53" t="str">
        <f t="shared" si="3"/>
        <v/>
      </c>
      <c r="S11" s="53"/>
      <c r="T11" s="54" t="str">
        <f t="shared" si="4"/>
        <v/>
      </c>
      <c r="U11" s="54"/>
    </row>
    <row r="12" spans="2:21">
      <c r="B12" s="19">
        <v>4</v>
      </c>
      <c r="C12" s="49" t="str">
        <f t="shared" si="1"/>
        <v/>
      </c>
      <c r="D12" s="49"/>
      <c r="E12" s="19"/>
      <c r="F12" s="8"/>
      <c r="G12" s="19" t="s">
        <v>3</v>
      </c>
      <c r="H12" s="50"/>
      <c r="I12" s="50"/>
      <c r="J12" s="19"/>
      <c r="K12" s="49" t="str">
        <f t="shared" si="0"/>
        <v/>
      </c>
      <c r="L12" s="49"/>
      <c r="M12" s="6" t="str">
        <f t="shared" si="2"/>
        <v/>
      </c>
      <c r="N12" s="19"/>
      <c r="O12" s="8"/>
      <c r="P12" s="50"/>
      <c r="Q12" s="50"/>
      <c r="R12" s="53" t="str">
        <f t="shared" si="3"/>
        <v/>
      </c>
      <c r="S12" s="53"/>
      <c r="T12" s="54" t="str">
        <f t="shared" si="4"/>
        <v/>
      </c>
      <c r="U12" s="54"/>
    </row>
    <row r="13" spans="2:21">
      <c r="B13" s="19">
        <v>5</v>
      </c>
      <c r="C13" s="49" t="str">
        <f t="shared" si="1"/>
        <v/>
      </c>
      <c r="D13" s="49"/>
      <c r="E13" s="19"/>
      <c r="F13" s="8"/>
      <c r="G13" s="19" t="s">
        <v>3</v>
      </c>
      <c r="H13" s="50"/>
      <c r="I13" s="50"/>
      <c r="J13" s="19"/>
      <c r="K13" s="49" t="str">
        <f t="shared" si="0"/>
        <v/>
      </c>
      <c r="L13" s="49"/>
      <c r="M13" s="6" t="str">
        <f t="shared" si="2"/>
        <v/>
      </c>
      <c r="N13" s="19"/>
      <c r="O13" s="8"/>
      <c r="P13" s="50"/>
      <c r="Q13" s="50"/>
      <c r="R13" s="53" t="str">
        <f t="shared" si="3"/>
        <v/>
      </c>
      <c r="S13" s="53"/>
      <c r="T13" s="54" t="str">
        <f t="shared" si="4"/>
        <v/>
      </c>
      <c r="U13" s="54"/>
    </row>
    <row r="14" spans="2:21">
      <c r="B14" s="19">
        <v>6</v>
      </c>
      <c r="C14" s="49" t="str">
        <f t="shared" si="1"/>
        <v/>
      </c>
      <c r="D14" s="49"/>
      <c r="E14" s="19"/>
      <c r="F14" s="8"/>
      <c r="G14" s="19" t="s">
        <v>4</v>
      </c>
      <c r="H14" s="50"/>
      <c r="I14" s="50"/>
      <c r="J14" s="19"/>
      <c r="K14" s="49" t="str">
        <f t="shared" si="0"/>
        <v/>
      </c>
      <c r="L14" s="49"/>
      <c r="M14" s="6" t="str">
        <f t="shared" si="2"/>
        <v/>
      </c>
      <c r="N14" s="19"/>
      <c r="O14" s="8"/>
      <c r="P14" s="50"/>
      <c r="Q14" s="50"/>
      <c r="R14" s="53" t="str">
        <f t="shared" si="3"/>
        <v/>
      </c>
      <c r="S14" s="53"/>
      <c r="T14" s="54" t="str">
        <f t="shared" si="4"/>
        <v/>
      </c>
      <c r="U14" s="54"/>
    </row>
    <row r="15" spans="2:21">
      <c r="B15" s="19">
        <v>7</v>
      </c>
      <c r="C15" s="49" t="str">
        <f t="shared" si="1"/>
        <v/>
      </c>
      <c r="D15" s="49"/>
      <c r="E15" s="19"/>
      <c r="F15" s="8"/>
      <c r="G15" s="19" t="s">
        <v>4</v>
      </c>
      <c r="H15" s="50"/>
      <c r="I15" s="50"/>
      <c r="J15" s="19"/>
      <c r="K15" s="49" t="str">
        <f t="shared" si="0"/>
        <v/>
      </c>
      <c r="L15" s="49"/>
      <c r="M15" s="6" t="str">
        <f t="shared" si="2"/>
        <v/>
      </c>
      <c r="N15" s="19"/>
      <c r="O15" s="8"/>
      <c r="P15" s="50"/>
      <c r="Q15" s="50"/>
      <c r="R15" s="53" t="str">
        <f t="shared" si="3"/>
        <v/>
      </c>
      <c r="S15" s="53"/>
      <c r="T15" s="54" t="str">
        <f t="shared" si="4"/>
        <v/>
      </c>
      <c r="U15" s="54"/>
    </row>
    <row r="16" spans="2:21">
      <c r="B16" s="19">
        <v>8</v>
      </c>
      <c r="C16" s="49" t="str">
        <f t="shared" si="1"/>
        <v/>
      </c>
      <c r="D16" s="49"/>
      <c r="E16" s="19"/>
      <c r="F16" s="8"/>
      <c r="G16" s="19" t="s">
        <v>4</v>
      </c>
      <c r="H16" s="50"/>
      <c r="I16" s="50"/>
      <c r="J16" s="19"/>
      <c r="K16" s="49" t="str">
        <f t="shared" si="0"/>
        <v/>
      </c>
      <c r="L16" s="49"/>
      <c r="M16" s="6" t="str">
        <f t="shared" si="2"/>
        <v/>
      </c>
      <c r="N16" s="19"/>
      <c r="O16" s="8"/>
      <c r="P16" s="50"/>
      <c r="Q16" s="50"/>
      <c r="R16" s="53" t="str">
        <f t="shared" si="3"/>
        <v/>
      </c>
      <c r="S16" s="53"/>
      <c r="T16" s="54" t="str">
        <f t="shared" si="4"/>
        <v/>
      </c>
      <c r="U16" s="54"/>
    </row>
    <row r="17" spans="2:21">
      <c r="B17" s="19">
        <v>9</v>
      </c>
      <c r="C17" s="49" t="str">
        <f t="shared" si="1"/>
        <v/>
      </c>
      <c r="D17" s="49"/>
      <c r="E17" s="19"/>
      <c r="F17" s="8"/>
      <c r="G17" s="19" t="s">
        <v>4</v>
      </c>
      <c r="H17" s="50"/>
      <c r="I17" s="50"/>
      <c r="J17" s="19"/>
      <c r="K17" s="49" t="str">
        <f t="shared" si="0"/>
        <v/>
      </c>
      <c r="L17" s="49"/>
      <c r="M17" s="6" t="str">
        <f t="shared" si="2"/>
        <v/>
      </c>
      <c r="N17" s="19"/>
      <c r="O17" s="8"/>
      <c r="P17" s="50"/>
      <c r="Q17" s="50"/>
      <c r="R17" s="53" t="str">
        <f t="shared" si="3"/>
        <v/>
      </c>
      <c r="S17" s="53"/>
      <c r="T17" s="54" t="str">
        <f t="shared" si="4"/>
        <v/>
      </c>
      <c r="U17" s="54"/>
    </row>
    <row r="18" spans="2:21">
      <c r="B18" s="19">
        <v>10</v>
      </c>
      <c r="C18" s="49" t="str">
        <f t="shared" si="1"/>
        <v/>
      </c>
      <c r="D18" s="49"/>
      <c r="E18" s="19"/>
      <c r="F18" s="8"/>
      <c r="G18" s="19" t="s">
        <v>4</v>
      </c>
      <c r="H18" s="50"/>
      <c r="I18" s="50"/>
      <c r="J18" s="19"/>
      <c r="K18" s="49" t="str">
        <f t="shared" si="0"/>
        <v/>
      </c>
      <c r="L18" s="49"/>
      <c r="M18" s="6" t="str">
        <f t="shared" si="2"/>
        <v/>
      </c>
      <c r="N18" s="19"/>
      <c r="O18" s="8"/>
      <c r="P18" s="50"/>
      <c r="Q18" s="50"/>
      <c r="R18" s="53" t="str">
        <f t="shared" si="3"/>
        <v/>
      </c>
      <c r="S18" s="53"/>
      <c r="T18" s="54" t="str">
        <f t="shared" si="4"/>
        <v/>
      </c>
      <c r="U18" s="54"/>
    </row>
    <row r="19" spans="2:21">
      <c r="B19" s="19">
        <v>11</v>
      </c>
      <c r="C19" s="49" t="str">
        <f t="shared" si="1"/>
        <v/>
      </c>
      <c r="D19" s="49"/>
      <c r="E19" s="19"/>
      <c r="F19" s="8"/>
      <c r="G19" s="19" t="s">
        <v>4</v>
      </c>
      <c r="H19" s="50"/>
      <c r="I19" s="50"/>
      <c r="J19" s="19"/>
      <c r="K19" s="49" t="str">
        <f t="shared" si="0"/>
        <v/>
      </c>
      <c r="L19" s="49"/>
      <c r="M19" s="6" t="str">
        <f t="shared" si="2"/>
        <v/>
      </c>
      <c r="N19" s="19"/>
      <c r="O19" s="8"/>
      <c r="P19" s="50"/>
      <c r="Q19" s="50"/>
      <c r="R19" s="53" t="str">
        <f t="shared" si="3"/>
        <v/>
      </c>
      <c r="S19" s="53"/>
      <c r="T19" s="54" t="str">
        <f t="shared" si="4"/>
        <v/>
      </c>
      <c r="U19" s="54"/>
    </row>
    <row r="20" spans="2:21">
      <c r="B20" s="19">
        <v>12</v>
      </c>
      <c r="C20" s="49" t="str">
        <f t="shared" si="1"/>
        <v/>
      </c>
      <c r="D20" s="49"/>
      <c r="E20" s="19"/>
      <c r="F20" s="8"/>
      <c r="G20" s="19" t="s">
        <v>4</v>
      </c>
      <c r="H20" s="50"/>
      <c r="I20" s="50"/>
      <c r="J20" s="19"/>
      <c r="K20" s="49" t="str">
        <f t="shared" si="0"/>
        <v/>
      </c>
      <c r="L20" s="49"/>
      <c r="M20" s="6" t="str">
        <f t="shared" si="2"/>
        <v/>
      </c>
      <c r="N20" s="19"/>
      <c r="O20" s="8"/>
      <c r="P20" s="50"/>
      <c r="Q20" s="50"/>
      <c r="R20" s="53" t="str">
        <f t="shared" si="3"/>
        <v/>
      </c>
      <c r="S20" s="53"/>
      <c r="T20" s="54" t="str">
        <f t="shared" si="4"/>
        <v/>
      </c>
      <c r="U20" s="54"/>
    </row>
    <row r="21" spans="2:21">
      <c r="B21" s="19">
        <v>13</v>
      </c>
      <c r="C21" s="49" t="str">
        <f t="shared" si="1"/>
        <v/>
      </c>
      <c r="D21" s="49"/>
      <c r="E21" s="19"/>
      <c r="F21" s="8"/>
      <c r="G21" s="19" t="s">
        <v>4</v>
      </c>
      <c r="H21" s="50"/>
      <c r="I21" s="50"/>
      <c r="J21" s="19"/>
      <c r="K21" s="49" t="str">
        <f t="shared" si="0"/>
        <v/>
      </c>
      <c r="L21" s="49"/>
      <c r="M21" s="6" t="str">
        <f t="shared" si="2"/>
        <v/>
      </c>
      <c r="N21" s="19"/>
      <c r="O21" s="8"/>
      <c r="P21" s="50"/>
      <c r="Q21" s="50"/>
      <c r="R21" s="53" t="str">
        <f t="shared" si="3"/>
        <v/>
      </c>
      <c r="S21" s="53"/>
      <c r="T21" s="54" t="str">
        <f t="shared" si="4"/>
        <v/>
      </c>
      <c r="U21" s="54"/>
    </row>
    <row r="22" spans="2:21">
      <c r="B22" s="19">
        <v>14</v>
      </c>
      <c r="C22" s="49" t="str">
        <f t="shared" si="1"/>
        <v/>
      </c>
      <c r="D22" s="49"/>
      <c r="E22" s="19"/>
      <c r="F22" s="8"/>
      <c r="G22" s="19" t="s">
        <v>3</v>
      </c>
      <c r="H22" s="50"/>
      <c r="I22" s="50"/>
      <c r="J22" s="19"/>
      <c r="K22" s="49" t="str">
        <f t="shared" si="0"/>
        <v/>
      </c>
      <c r="L22" s="49"/>
      <c r="M22" s="6" t="str">
        <f t="shared" si="2"/>
        <v/>
      </c>
      <c r="N22" s="19"/>
      <c r="O22" s="8"/>
      <c r="P22" s="50"/>
      <c r="Q22" s="50"/>
      <c r="R22" s="53" t="str">
        <f t="shared" si="3"/>
        <v/>
      </c>
      <c r="S22" s="53"/>
      <c r="T22" s="54" t="str">
        <f t="shared" si="4"/>
        <v/>
      </c>
      <c r="U22" s="54"/>
    </row>
    <row r="23" spans="2:21">
      <c r="B23" s="19">
        <v>15</v>
      </c>
      <c r="C23" s="49" t="str">
        <f t="shared" si="1"/>
        <v/>
      </c>
      <c r="D23" s="49"/>
      <c r="E23" s="19"/>
      <c r="F23" s="8"/>
      <c r="G23" s="19" t="s">
        <v>4</v>
      </c>
      <c r="H23" s="50"/>
      <c r="I23" s="50"/>
      <c r="J23" s="19"/>
      <c r="K23" s="49" t="str">
        <f t="shared" si="0"/>
        <v/>
      </c>
      <c r="L23" s="49"/>
      <c r="M23" s="6" t="str">
        <f t="shared" si="2"/>
        <v/>
      </c>
      <c r="N23" s="19"/>
      <c r="O23" s="8"/>
      <c r="P23" s="50"/>
      <c r="Q23" s="50"/>
      <c r="R23" s="53" t="str">
        <f t="shared" si="3"/>
        <v/>
      </c>
      <c r="S23" s="53"/>
      <c r="T23" s="54" t="str">
        <f t="shared" si="4"/>
        <v/>
      </c>
      <c r="U23" s="54"/>
    </row>
    <row r="24" spans="2:21">
      <c r="B24" s="19">
        <v>16</v>
      </c>
      <c r="C24" s="49" t="str">
        <f t="shared" si="1"/>
        <v/>
      </c>
      <c r="D24" s="49"/>
      <c r="E24" s="19"/>
      <c r="F24" s="8"/>
      <c r="G24" s="19" t="s">
        <v>4</v>
      </c>
      <c r="H24" s="50"/>
      <c r="I24" s="50"/>
      <c r="J24" s="19"/>
      <c r="K24" s="49" t="str">
        <f t="shared" si="0"/>
        <v/>
      </c>
      <c r="L24" s="49"/>
      <c r="M24" s="6" t="str">
        <f t="shared" si="2"/>
        <v/>
      </c>
      <c r="N24" s="19"/>
      <c r="O24" s="8"/>
      <c r="P24" s="50"/>
      <c r="Q24" s="50"/>
      <c r="R24" s="53" t="str">
        <f t="shared" si="3"/>
        <v/>
      </c>
      <c r="S24" s="53"/>
      <c r="T24" s="54" t="str">
        <f t="shared" si="4"/>
        <v/>
      </c>
      <c r="U24" s="54"/>
    </row>
    <row r="25" spans="2:21">
      <c r="B25" s="19">
        <v>17</v>
      </c>
      <c r="C25" s="49" t="str">
        <f t="shared" si="1"/>
        <v/>
      </c>
      <c r="D25" s="49"/>
      <c r="E25" s="19"/>
      <c r="F25" s="8"/>
      <c r="G25" s="19" t="s">
        <v>4</v>
      </c>
      <c r="H25" s="50"/>
      <c r="I25" s="50"/>
      <c r="J25" s="19"/>
      <c r="K25" s="49" t="str">
        <f t="shared" si="0"/>
        <v/>
      </c>
      <c r="L25" s="49"/>
      <c r="M25" s="6" t="str">
        <f t="shared" si="2"/>
        <v/>
      </c>
      <c r="N25" s="19"/>
      <c r="O25" s="8"/>
      <c r="P25" s="50"/>
      <c r="Q25" s="50"/>
      <c r="R25" s="53" t="str">
        <f t="shared" si="3"/>
        <v/>
      </c>
      <c r="S25" s="53"/>
      <c r="T25" s="54" t="str">
        <f t="shared" si="4"/>
        <v/>
      </c>
      <c r="U25" s="54"/>
    </row>
    <row r="26" spans="2:21">
      <c r="B26" s="19">
        <v>18</v>
      </c>
      <c r="C26" s="49" t="str">
        <f t="shared" si="1"/>
        <v/>
      </c>
      <c r="D26" s="49"/>
      <c r="E26" s="19"/>
      <c r="F26" s="8"/>
      <c r="G26" s="19" t="s">
        <v>4</v>
      </c>
      <c r="H26" s="50"/>
      <c r="I26" s="50"/>
      <c r="J26" s="19"/>
      <c r="K26" s="49" t="str">
        <f t="shared" si="0"/>
        <v/>
      </c>
      <c r="L26" s="49"/>
      <c r="M26" s="6" t="str">
        <f t="shared" si="2"/>
        <v/>
      </c>
      <c r="N26" s="19"/>
      <c r="O26" s="8"/>
      <c r="P26" s="50"/>
      <c r="Q26" s="50"/>
      <c r="R26" s="53" t="str">
        <f t="shared" si="3"/>
        <v/>
      </c>
      <c r="S26" s="53"/>
      <c r="T26" s="54" t="str">
        <f t="shared" si="4"/>
        <v/>
      </c>
      <c r="U26" s="54"/>
    </row>
    <row r="27" spans="2:21">
      <c r="B27" s="19">
        <v>19</v>
      </c>
      <c r="C27" s="49" t="str">
        <f t="shared" si="1"/>
        <v/>
      </c>
      <c r="D27" s="49"/>
      <c r="E27" s="19"/>
      <c r="F27" s="8"/>
      <c r="G27" s="19" t="s">
        <v>3</v>
      </c>
      <c r="H27" s="50"/>
      <c r="I27" s="50"/>
      <c r="J27" s="19"/>
      <c r="K27" s="49" t="str">
        <f t="shared" si="0"/>
        <v/>
      </c>
      <c r="L27" s="49"/>
      <c r="M27" s="6" t="str">
        <f t="shared" si="2"/>
        <v/>
      </c>
      <c r="N27" s="19"/>
      <c r="O27" s="8"/>
      <c r="P27" s="50"/>
      <c r="Q27" s="50"/>
      <c r="R27" s="53" t="str">
        <f t="shared" si="3"/>
        <v/>
      </c>
      <c r="S27" s="53"/>
      <c r="T27" s="54" t="str">
        <f t="shared" si="4"/>
        <v/>
      </c>
      <c r="U27" s="54"/>
    </row>
    <row r="28" spans="2:21">
      <c r="B28" s="19">
        <v>20</v>
      </c>
      <c r="C28" s="49" t="str">
        <f t="shared" si="1"/>
        <v/>
      </c>
      <c r="D28" s="49"/>
      <c r="E28" s="19"/>
      <c r="F28" s="8"/>
      <c r="G28" s="19" t="s">
        <v>4</v>
      </c>
      <c r="H28" s="50"/>
      <c r="I28" s="50"/>
      <c r="J28" s="19"/>
      <c r="K28" s="49" t="str">
        <f t="shared" si="0"/>
        <v/>
      </c>
      <c r="L28" s="49"/>
      <c r="M28" s="6" t="str">
        <f t="shared" si="2"/>
        <v/>
      </c>
      <c r="N28" s="19"/>
      <c r="O28" s="8"/>
      <c r="P28" s="50"/>
      <c r="Q28" s="50"/>
      <c r="R28" s="53" t="str">
        <f t="shared" si="3"/>
        <v/>
      </c>
      <c r="S28" s="53"/>
      <c r="T28" s="54" t="str">
        <f t="shared" si="4"/>
        <v/>
      </c>
      <c r="U28" s="54"/>
    </row>
    <row r="29" spans="2:21">
      <c r="B29" s="19">
        <v>21</v>
      </c>
      <c r="C29" s="49" t="str">
        <f t="shared" si="1"/>
        <v/>
      </c>
      <c r="D29" s="49"/>
      <c r="E29" s="19"/>
      <c r="F29" s="8"/>
      <c r="G29" s="19" t="s">
        <v>3</v>
      </c>
      <c r="H29" s="50"/>
      <c r="I29" s="50"/>
      <c r="J29" s="19"/>
      <c r="K29" s="49" t="str">
        <f t="shared" si="0"/>
        <v/>
      </c>
      <c r="L29" s="49"/>
      <c r="M29" s="6" t="str">
        <f t="shared" si="2"/>
        <v/>
      </c>
      <c r="N29" s="19"/>
      <c r="O29" s="8"/>
      <c r="P29" s="50"/>
      <c r="Q29" s="50"/>
      <c r="R29" s="53" t="str">
        <f t="shared" si="3"/>
        <v/>
      </c>
      <c r="S29" s="53"/>
      <c r="T29" s="54" t="str">
        <f t="shared" si="4"/>
        <v/>
      </c>
      <c r="U29" s="54"/>
    </row>
    <row r="30" spans="2:21">
      <c r="B30" s="19">
        <v>22</v>
      </c>
      <c r="C30" s="49" t="str">
        <f t="shared" si="1"/>
        <v/>
      </c>
      <c r="D30" s="49"/>
      <c r="E30" s="19"/>
      <c r="F30" s="8"/>
      <c r="G30" s="19" t="s">
        <v>3</v>
      </c>
      <c r="H30" s="50"/>
      <c r="I30" s="50"/>
      <c r="J30" s="19"/>
      <c r="K30" s="49" t="str">
        <f t="shared" si="0"/>
        <v/>
      </c>
      <c r="L30" s="49"/>
      <c r="M30" s="6" t="str">
        <f t="shared" si="2"/>
        <v/>
      </c>
      <c r="N30" s="19"/>
      <c r="O30" s="8"/>
      <c r="P30" s="50"/>
      <c r="Q30" s="50"/>
      <c r="R30" s="53" t="str">
        <f t="shared" si="3"/>
        <v/>
      </c>
      <c r="S30" s="53"/>
      <c r="T30" s="54" t="str">
        <f t="shared" si="4"/>
        <v/>
      </c>
      <c r="U30" s="54"/>
    </row>
    <row r="31" spans="2:21">
      <c r="B31" s="19">
        <v>23</v>
      </c>
      <c r="C31" s="49" t="str">
        <f t="shared" si="1"/>
        <v/>
      </c>
      <c r="D31" s="49"/>
      <c r="E31" s="19"/>
      <c r="F31" s="8"/>
      <c r="G31" s="19" t="s">
        <v>3</v>
      </c>
      <c r="H31" s="50"/>
      <c r="I31" s="50"/>
      <c r="J31" s="19"/>
      <c r="K31" s="49" t="str">
        <f t="shared" si="0"/>
        <v/>
      </c>
      <c r="L31" s="49"/>
      <c r="M31" s="6" t="str">
        <f t="shared" si="2"/>
        <v/>
      </c>
      <c r="N31" s="19"/>
      <c r="O31" s="8"/>
      <c r="P31" s="50"/>
      <c r="Q31" s="50"/>
      <c r="R31" s="53" t="str">
        <f t="shared" si="3"/>
        <v/>
      </c>
      <c r="S31" s="53"/>
      <c r="T31" s="54" t="str">
        <f t="shared" si="4"/>
        <v/>
      </c>
      <c r="U31" s="54"/>
    </row>
    <row r="32" spans="2:21">
      <c r="B32" s="19">
        <v>24</v>
      </c>
      <c r="C32" s="49" t="str">
        <f t="shared" si="1"/>
        <v/>
      </c>
      <c r="D32" s="49"/>
      <c r="E32" s="19"/>
      <c r="F32" s="8"/>
      <c r="G32" s="19" t="s">
        <v>3</v>
      </c>
      <c r="H32" s="50"/>
      <c r="I32" s="50"/>
      <c r="J32" s="19"/>
      <c r="K32" s="49" t="str">
        <f t="shared" si="0"/>
        <v/>
      </c>
      <c r="L32" s="49"/>
      <c r="M32" s="6" t="str">
        <f t="shared" si="2"/>
        <v/>
      </c>
      <c r="N32" s="19"/>
      <c r="O32" s="8"/>
      <c r="P32" s="50"/>
      <c r="Q32" s="50"/>
      <c r="R32" s="53" t="str">
        <f t="shared" si="3"/>
        <v/>
      </c>
      <c r="S32" s="53"/>
      <c r="T32" s="54" t="str">
        <f t="shared" si="4"/>
        <v/>
      </c>
      <c r="U32" s="54"/>
    </row>
    <row r="33" spans="2:21">
      <c r="B33" s="19">
        <v>25</v>
      </c>
      <c r="C33" s="49" t="str">
        <f t="shared" si="1"/>
        <v/>
      </c>
      <c r="D33" s="49"/>
      <c r="E33" s="19"/>
      <c r="F33" s="8"/>
      <c r="G33" s="19" t="s">
        <v>4</v>
      </c>
      <c r="H33" s="50"/>
      <c r="I33" s="50"/>
      <c r="J33" s="19"/>
      <c r="K33" s="49" t="str">
        <f t="shared" si="0"/>
        <v/>
      </c>
      <c r="L33" s="49"/>
      <c r="M33" s="6" t="str">
        <f t="shared" si="2"/>
        <v/>
      </c>
      <c r="N33" s="19"/>
      <c r="O33" s="8"/>
      <c r="P33" s="50"/>
      <c r="Q33" s="50"/>
      <c r="R33" s="53" t="str">
        <f t="shared" si="3"/>
        <v/>
      </c>
      <c r="S33" s="53"/>
      <c r="T33" s="54" t="str">
        <f t="shared" si="4"/>
        <v/>
      </c>
      <c r="U33" s="54"/>
    </row>
    <row r="34" spans="2:21">
      <c r="B34" s="19">
        <v>26</v>
      </c>
      <c r="C34" s="49" t="str">
        <f t="shared" si="1"/>
        <v/>
      </c>
      <c r="D34" s="49"/>
      <c r="E34" s="19"/>
      <c r="F34" s="8"/>
      <c r="G34" s="19" t="s">
        <v>3</v>
      </c>
      <c r="H34" s="50"/>
      <c r="I34" s="50"/>
      <c r="J34" s="19"/>
      <c r="K34" s="49" t="str">
        <f t="shared" si="0"/>
        <v/>
      </c>
      <c r="L34" s="49"/>
      <c r="M34" s="6" t="str">
        <f t="shared" si="2"/>
        <v/>
      </c>
      <c r="N34" s="19"/>
      <c r="O34" s="8"/>
      <c r="P34" s="50"/>
      <c r="Q34" s="50"/>
      <c r="R34" s="53" t="str">
        <f t="shared" si="3"/>
        <v/>
      </c>
      <c r="S34" s="53"/>
      <c r="T34" s="54" t="str">
        <f t="shared" si="4"/>
        <v/>
      </c>
      <c r="U34" s="54"/>
    </row>
    <row r="35" spans="2:21">
      <c r="B35" s="19">
        <v>27</v>
      </c>
      <c r="C35" s="49" t="str">
        <f t="shared" si="1"/>
        <v/>
      </c>
      <c r="D35" s="49"/>
      <c r="E35" s="19"/>
      <c r="F35" s="8"/>
      <c r="G35" s="19" t="s">
        <v>3</v>
      </c>
      <c r="H35" s="50"/>
      <c r="I35" s="50"/>
      <c r="J35" s="19"/>
      <c r="K35" s="49" t="str">
        <f t="shared" si="0"/>
        <v/>
      </c>
      <c r="L35" s="49"/>
      <c r="M35" s="6" t="str">
        <f t="shared" si="2"/>
        <v/>
      </c>
      <c r="N35" s="19"/>
      <c r="O35" s="8"/>
      <c r="P35" s="50"/>
      <c r="Q35" s="50"/>
      <c r="R35" s="53" t="str">
        <f t="shared" si="3"/>
        <v/>
      </c>
      <c r="S35" s="53"/>
      <c r="T35" s="54" t="str">
        <f t="shared" si="4"/>
        <v/>
      </c>
      <c r="U35" s="54"/>
    </row>
    <row r="36" spans="2:21">
      <c r="B36" s="19">
        <v>28</v>
      </c>
      <c r="C36" s="49" t="str">
        <f t="shared" si="1"/>
        <v/>
      </c>
      <c r="D36" s="49"/>
      <c r="E36" s="19"/>
      <c r="F36" s="8"/>
      <c r="G36" s="19" t="s">
        <v>3</v>
      </c>
      <c r="H36" s="50"/>
      <c r="I36" s="50"/>
      <c r="J36" s="19"/>
      <c r="K36" s="49" t="str">
        <f t="shared" si="0"/>
        <v/>
      </c>
      <c r="L36" s="49"/>
      <c r="M36" s="6" t="str">
        <f t="shared" si="2"/>
        <v/>
      </c>
      <c r="N36" s="19"/>
      <c r="O36" s="8"/>
      <c r="P36" s="50"/>
      <c r="Q36" s="50"/>
      <c r="R36" s="53" t="str">
        <f t="shared" si="3"/>
        <v/>
      </c>
      <c r="S36" s="53"/>
      <c r="T36" s="54" t="str">
        <f t="shared" si="4"/>
        <v/>
      </c>
      <c r="U36" s="54"/>
    </row>
    <row r="37" spans="2:21">
      <c r="B37" s="19">
        <v>29</v>
      </c>
      <c r="C37" s="49" t="str">
        <f t="shared" si="1"/>
        <v/>
      </c>
      <c r="D37" s="49"/>
      <c r="E37" s="19"/>
      <c r="F37" s="8"/>
      <c r="G37" s="19" t="s">
        <v>3</v>
      </c>
      <c r="H37" s="50"/>
      <c r="I37" s="50"/>
      <c r="J37" s="19"/>
      <c r="K37" s="49" t="str">
        <f t="shared" si="0"/>
        <v/>
      </c>
      <c r="L37" s="49"/>
      <c r="M37" s="6" t="str">
        <f t="shared" si="2"/>
        <v/>
      </c>
      <c r="N37" s="19"/>
      <c r="O37" s="8"/>
      <c r="P37" s="50"/>
      <c r="Q37" s="50"/>
      <c r="R37" s="53" t="str">
        <f t="shared" si="3"/>
        <v/>
      </c>
      <c r="S37" s="53"/>
      <c r="T37" s="54" t="str">
        <f t="shared" si="4"/>
        <v/>
      </c>
      <c r="U37" s="54"/>
    </row>
    <row r="38" spans="2:21">
      <c r="B38" s="19">
        <v>30</v>
      </c>
      <c r="C38" s="49" t="str">
        <f t="shared" si="1"/>
        <v/>
      </c>
      <c r="D38" s="49"/>
      <c r="E38" s="19"/>
      <c r="F38" s="8"/>
      <c r="G38" s="19" t="s">
        <v>4</v>
      </c>
      <c r="H38" s="50"/>
      <c r="I38" s="50"/>
      <c r="J38" s="19"/>
      <c r="K38" s="49" t="str">
        <f t="shared" si="0"/>
        <v/>
      </c>
      <c r="L38" s="49"/>
      <c r="M38" s="6" t="str">
        <f t="shared" si="2"/>
        <v/>
      </c>
      <c r="N38" s="19"/>
      <c r="O38" s="8"/>
      <c r="P38" s="50"/>
      <c r="Q38" s="50"/>
      <c r="R38" s="53" t="str">
        <f t="shared" si="3"/>
        <v/>
      </c>
      <c r="S38" s="53"/>
      <c r="T38" s="54" t="str">
        <f t="shared" si="4"/>
        <v/>
      </c>
      <c r="U38" s="54"/>
    </row>
    <row r="39" spans="2:21">
      <c r="B39" s="19">
        <v>31</v>
      </c>
      <c r="C39" s="49" t="str">
        <f t="shared" si="1"/>
        <v/>
      </c>
      <c r="D39" s="49"/>
      <c r="E39" s="19"/>
      <c r="F39" s="8"/>
      <c r="G39" s="19" t="s">
        <v>4</v>
      </c>
      <c r="H39" s="50"/>
      <c r="I39" s="50"/>
      <c r="J39" s="19"/>
      <c r="K39" s="49" t="str">
        <f t="shared" si="0"/>
        <v/>
      </c>
      <c r="L39" s="49"/>
      <c r="M39" s="6" t="str">
        <f t="shared" si="2"/>
        <v/>
      </c>
      <c r="N39" s="19"/>
      <c r="O39" s="8"/>
      <c r="P39" s="50"/>
      <c r="Q39" s="50"/>
      <c r="R39" s="53" t="str">
        <f t="shared" si="3"/>
        <v/>
      </c>
      <c r="S39" s="53"/>
      <c r="T39" s="54" t="str">
        <f t="shared" si="4"/>
        <v/>
      </c>
      <c r="U39" s="54"/>
    </row>
    <row r="40" spans="2:21">
      <c r="B40" s="19">
        <v>32</v>
      </c>
      <c r="C40" s="49" t="str">
        <f t="shared" si="1"/>
        <v/>
      </c>
      <c r="D40" s="49"/>
      <c r="E40" s="19"/>
      <c r="F40" s="8"/>
      <c r="G40" s="19" t="s">
        <v>4</v>
      </c>
      <c r="H40" s="50"/>
      <c r="I40" s="50"/>
      <c r="J40" s="19"/>
      <c r="K40" s="49" t="str">
        <f t="shared" si="0"/>
        <v/>
      </c>
      <c r="L40" s="49"/>
      <c r="M40" s="6" t="str">
        <f t="shared" si="2"/>
        <v/>
      </c>
      <c r="N40" s="19"/>
      <c r="O40" s="8"/>
      <c r="P40" s="50"/>
      <c r="Q40" s="50"/>
      <c r="R40" s="53" t="str">
        <f t="shared" si="3"/>
        <v/>
      </c>
      <c r="S40" s="53"/>
      <c r="T40" s="54" t="str">
        <f t="shared" si="4"/>
        <v/>
      </c>
      <c r="U40" s="54"/>
    </row>
    <row r="41" spans="2:21">
      <c r="B41" s="19">
        <v>33</v>
      </c>
      <c r="C41" s="49" t="str">
        <f t="shared" si="1"/>
        <v/>
      </c>
      <c r="D41" s="49"/>
      <c r="E41" s="19"/>
      <c r="F41" s="8"/>
      <c r="G41" s="19" t="s">
        <v>3</v>
      </c>
      <c r="H41" s="50"/>
      <c r="I41" s="50"/>
      <c r="J41" s="19"/>
      <c r="K41" s="49" t="str">
        <f t="shared" si="0"/>
        <v/>
      </c>
      <c r="L41" s="49"/>
      <c r="M41" s="6" t="str">
        <f t="shared" si="2"/>
        <v/>
      </c>
      <c r="N41" s="19"/>
      <c r="O41" s="8"/>
      <c r="P41" s="50"/>
      <c r="Q41" s="50"/>
      <c r="R41" s="53" t="str">
        <f t="shared" si="3"/>
        <v/>
      </c>
      <c r="S41" s="53"/>
      <c r="T41" s="54" t="str">
        <f t="shared" si="4"/>
        <v/>
      </c>
      <c r="U41" s="54"/>
    </row>
    <row r="42" spans="2:21">
      <c r="B42" s="19">
        <v>34</v>
      </c>
      <c r="C42" s="49" t="str">
        <f t="shared" si="1"/>
        <v/>
      </c>
      <c r="D42" s="49"/>
      <c r="E42" s="19"/>
      <c r="F42" s="8"/>
      <c r="G42" s="19" t="s">
        <v>4</v>
      </c>
      <c r="H42" s="50"/>
      <c r="I42" s="50"/>
      <c r="J42" s="19"/>
      <c r="K42" s="49" t="str">
        <f t="shared" si="0"/>
        <v/>
      </c>
      <c r="L42" s="49"/>
      <c r="M42" s="6" t="str">
        <f t="shared" si="2"/>
        <v/>
      </c>
      <c r="N42" s="19"/>
      <c r="O42" s="8"/>
      <c r="P42" s="50"/>
      <c r="Q42" s="50"/>
      <c r="R42" s="53" t="str">
        <f t="shared" si="3"/>
        <v/>
      </c>
      <c r="S42" s="53"/>
      <c r="T42" s="54" t="str">
        <f t="shared" si="4"/>
        <v/>
      </c>
      <c r="U42" s="54"/>
    </row>
    <row r="43" spans="2:21">
      <c r="B43" s="19">
        <v>35</v>
      </c>
      <c r="C43" s="49" t="str">
        <f t="shared" si="1"/>
        <v/>
      </c>
      <c r="D43" s="49"/>
      <c r="E43" s="19"/>
      <c r="F43" s="8"/>
      <c r="G43" s="19" t="s">
        <v>3</v>
      </c>
      <c r="H43" s="50"/>
      <c r="I43" s="50"/>
      <c r="J43" s="19"/>
      <c r="K43" s="49" t="str">
        <f t="shared" si="0"/>
        <v/>
      </c>
      <c r="L43" s="49"/>
      <c r="M43" s="6" t="str">
        <f t="shared" si="2"/>
        <v/>
      </c>
      <c r="N43" s="19"/>
      <c r="O43" s="8"/>
      <c r="P43" s="50"/>
      <c r="Q43" s="50"/>
      <c r="R43" s="53" t="str">
        <f t="shared" si="3"/>
        <v/>
      </c>
      <c r="S43" s="53"/>
      <c r="T43" s="54" t="str">
        <f t="shared" si="4"/>
        <v/>
      </c>
      <c r="U43" s="54"/>
    </row>
    <row r="44" spans="2:21">
      <c r="B44" s="19">
        <v>36</v>
      </c>
      <c r="C44" s="49" t="str">
        <f t="shared" si="1"/>
        <v/>
      </c>
      <c r="D44" s="49"/>
      <c r="E44" s="19"/>
      <c r="F44" s="8"/>
      <c r="G44" s="19" t="s">
        <v>4</v>
      </c>
      <c r="H44" s="50"/>
      <c r="I44" s="50"/>
      <c r="J44" s="19"/>
      <c r="K44" s="49" t="str">
        <f t="shared" si="0"/>
        <v/>
      </c>
      <c r="L44" s="49"/>
      <c r="M44" s="6" t="str">
        <f t="shared" si="2"/>
        <v/>
      </c>
      <c r="N44" s="19"/>
      <c r="O44" s="8"/>
      <c r="P44" s="50"/>
      <c r="Q44" s="50"/>
      <c r="R44" s="53" t="str">
        <f t="shared" si="3"/>
        <v/>
      </c>
      <c r="S44" s="53"/>
      <c r="T44" s="54" t="str">
        <f t="shared" si="4"/>
        <v/>
      </c>
      <c r="U44" s="54"/>
    </row>
    <row r="45" spans="2:21">
      <c r="B45" s="19">
        <v>37</v>
      </c>
      <c r="C45" s="49" t="str">
        <f t="shared" si="1"/>
        <v/>
      </c>
      <c r="D45" s="49"/>
      <c r="E45" s="19"/>
      <c r="F45" s="8"/>
      <c r="G45" s="19" t="s">
        <v>3</v>
      </c>
      <c r="H45" s="50"/>
      <c r="I45" s="50"/>
      <c r="J45" s="19"/>
      <c r="K45" s="49" t="str">
        <f t="shared" si="0"/>
        <v/>
      </c>
      <c r="L45" s="49"/>
      <c r="M45" s="6" t="str">
        <f t="shared" si="2"/>
        <v/>
      </c>
      <c r="N45" s="19"/>
      <c r="O45" s="8"/>
      <c r="P45" s="50"/>
      <c r="Q45" s="50"/>
      <c r="R45" s="53" t="str">
        <f t="shared" si="3"/>
        <v/>
      </c>
      <c r="S45" s="53"/>
      <c r="T45" s="54" t="str">
        <f t="shared" si="4"/>
        <v/>
      </c>
      <c r="U45" s="54"/>
    </row>
    <row r="46" spans="2:21">
      <c r="B46" s="19">
        <v>38</v>
      </c>
      <c r="C46" s="49" t="str">
        <f t="shared" si="1"/>
        <v/>
      </c>
      <c r="D46" s="49"/>
      <c r="E46" s="19"/>
      <c r="F46" s="8"/>
      <c r="G46" s="19" t="s">
        <v>4</v>
      </c>
      <c r="H46" s="50"/>
      <c r="I46" s="50"/>
      <c r="J46" s="19"/>
      <c r="K46" s="49" t="str">
        <f t="shared" si="0"/>
        <v/>
      </c>
      <c r="L46" s="49"/>
      <c r="M46" s="6" t="str">
        <f t="shared" si="2"/>
        <v/>
      </c>
      <c r="N46" s="19"/>
      <c r="O46" s="8"/>
      <c r="P46" s="50"/>
      <c r="Q46" s="50"/>
      <c r="R46" s="53" t="str">
        <f t="shared" si="3"/>
        <v/>
      </c>
      <c r="S46" s="53"/>
      <c r="T46" s="54" t="str">
        <f t="shared" si="4"/>
        <v/>
      </c>
      <c r="U46" s="54"/>
    </row>
    <row r="47" spans="2:21">
      <c r="B47" s="19">
        <v>39</v>
      </c>
      <c r="C47" s="49" t="str">
        <f t="shared" si="1"/>
        <v/>
      </c>
      <c r="D47" s="49"/>
      <c r="E47" s="19"/>
      <c r="F47" s="8"/>
      <c r="G47" s="19" t="s">
        <v>4</v>
      </c>
      <c r="H47" s="50"/>
      <c r="I47" s="50"/>
      <c r="J47" s="19"/>
      <c r="K47" s="49" t="str">
        <f t="shared" si="0"/>
        <v/>
      </c>
      <c r="L47" s="49"/>
      <c r="M47" s="6" t="str">
        <f t="shared" si="2"/>
        <v/>
      </c>
      <c r="N47" s="19"/>
      <c r="O47" s="8"/>
      <c r="P47" s="50"/>
      <c r="Q47" s="50"/>
      <c r="R47" s="53" t="str">
        <f t="shared" si="3"/>
        <v/>
      </c>
      <c r="S47" s="53"/>
      <c r="T47" s="54" t="str">
        <f t="shared" si="4"/>
        <v/>
      </c>
      <c r="U47" s="54"/>
    </row>
    <row r="48" spans="2:21">
      <c r="B48" s="19">
        <v>40</v>
      </c>
      <c r="C48" s="49" t="str">
        <f t="shared" si="1"/>
        <v/>
      </c>
      <c r="D48" s="49"/>
      <c r="E48" s="19"/>
      <c r="F48" s="8"/>
      <c r="G48" s="19" t="s">
        <v>37</v>
      </c>
      <c r="H48" s="50"/>
      <c r="I48" s="50"/>
      <c r="J48" s="19"/>
      <c r="K48" s="49" t="str">
        <f t="shared" si="0"/>
        <v/>
      </c>
      <c r="L48" s="49"/>
      <c r="M48" s="6" t="str">
        <f t="shared" si="2"/>
        <v/>
      </c>
      <c r="N48" s="19"/>
      <c r="O48" s="8"/>
      <c r="P48" s="50"/>
      <c r="Q48" s="50"/>
      <c r="R48" s="53" t="str">
        <f t="shared" si="3"/>
        <v/>
      </c>
      <c r="S48" s="53"/>
      <c r="T48" s="54" t="str">
        <f t="shared" si="4"/>
        <v/>
      </c>
      <c r="U48" s="54"/>
    </row>
    <row r="49" spans="2:21">
      <c r="B49" s="19">
        <v>41</v>
      </c>
      <c r="C49" s="49" t="str">
        <f t="shared" si="1"/>
        <v/>
      </c>
      <c r="D49" s="49"/>
      <c r="E49" s="19"/>
      <c r="F49" s="8"/>
      <c r="G49" s="19" t="s">
        <v>4</v>
      </c>
      <c r="H49" s="50"/>
      <c r="I49" s="50"/>
      <c r="J49" s="19"/>
      <c r="K49" s="49" t="str">
        <f t="shared" si="0"/>
        <v/>
      </c>
      <c r="L49" s="49"/>
      <c r="M49" s="6" t="str">
        <f t="shared" si="2"/>
        <v/>
      </c>
      <c r="N49" s="19"/>
      <c r="O49" s="8"/>
      <c r="P49" s="50"/>
      <c r="Q49" s="50"/>
      <c r="R49" s="53" t="str">
        <f t="shared" si="3"/>
        <v/>
      </c>
      <c r="S49" s="53"/>
      <c r="T49" s="54" t="str">
        <f t="shared" si="4"/>
        <v/>
      </c>
      <c r="U49" s="54"/>
    </row>
    <row r="50" spans="2:21">
      <c r="B50" s="19">
        <v>42</v>
      </c>
      <c r="C50" s="49" t="str">
        <f t="shared" si="1"/>
        <v/>
      </c>
      <c r="D50" s="49"/>
      <c r="E50" s="19"/>
      <c r="F50" s="8"/>
      <c r="G50" s="19" t="s">
        <v>4</v>
      </c>
      <c r="H50" s="50"/>
      <c r="I50" s="50"/>
      <c r="J50" s="19"/>
      <c r="K50" s="49" t="str">
        <f t="shared" si="0"/>
        <v/>
      </c>
      <c r="L50" s="49"/>
      <c r="M50" s="6" t="str">
        <f t="shared" si="2"/>
        <v/>
      </c>
      <c r="N50" s="19"/>
      <c r="O50" s="8"/>
      <c r="P50" s="50"/>
      <c r="Q50" s="50"/>
      <c r="R50" s="53" t="str">
        <f t="shared" si="3"/>
        <v/>
      </c>
      <c r="S50" s="53"/>
      <c r="T50" s="54" t="str">
        <f t="shared" si="4"/>
        <v/>
      </c>
      <c r="U50" s="54"/>
    </row>
    <row r="51" spans="2:21">
      <c r="B51" s="19">
        <v>43</v>
      </c>
      <c r="C51" s="49" t="str">
        <f t="shared" si="1"/>
        <v/>
      </c>
      <c r="D51" s="49"/>
      <c r="E51" s="19"/>
      <c r="F51" s="8"/>
      <c r="G51" s="19" t="s">
        <v>3</v>
      </c>
      <c r="H51" s="50"/>
      <c r="I51" s="50"/>
      <c r="J51" s="19"/>
      <c r="K51" s="49" t="str">
        <f t="shared" si="0"/>
        <v/>
      </c>
      <c r="L51" s="49"/>
      <c r="M51" s="6" t="str">
        <f t="shared" si="2"/>
        <v/>
      </c>
      <c r="N51" s="19"/>
      <c r="O51" s="8"/>
      <c r="P51" s="50"/>
      <c r="Q51" s="50"/>
      <c r="R51" s="53" t="str">
        <f t="shared" si="3"/>
        <v/>
      </c>
      <c r="S51" s="53"/>
      <c r="T51" s="54" t="str">
        <f t="shared" si="4"/>
        <v/>
      </c>
      <c r="U51" s="54"/>
    </row>
    <row r="52" spans="2:21">
      <c r="B52" s="19">
        <v>44</v>
      </c>
      <c r="C52" s="49" t="str">
        <f t="shared" si="1"/>
        <v/>
      </c>
      <c r="D52" s="49"/>
      <c r="E52" s="19"/>
      <c r="F52" s="8"/>
      <c r="G52" s="19" t="s">
        <v>3</v>
      </c>
      <c r="H52" s="50"/>
      <c r="I52" s="50"/>
      <c r="J52" s="19"/>
      <c r="K52" s="49" t="str">
        <f t="shared" si="0"/>
        <v/>
      </c>
      <c r="L52" s="49"/>
      <c r="M52" s="6" t="str">
        <f t="shared" si="2"/>
        <v/>
      </c>
      <c r="N52" s="19"/>
      <c r="O52" s="8"/>
      <c r="P52" s="50"/>
      <c r="Q52" s="50"/>
      <c r="R52" s="53" t="str">
        <f t="shared" si="3"/>
        <v/>
      </c>
      <c r="S52" s="53"/>
      <c r="T52" s="54" t="str">
        <f t="shared" si="4"/>
        <v/>
      </c>
      <c r="U52" s="54"/>
    </row>
    <row r="53" spans="2:21">
      <c r="B53" s="19">
        <v>45</v>
      </c>
      <c r="C53" s="49" t="str">
        <f t="shared" si="1"/>
        <v/>
      </c>
      <c r="D53" s="49"/>
      <c r="E53" s="19"/>
      <c r="F53" s="8"/>
      <c r="G53" s="19" t="s">
        <v>4</v>
      </c>
      <c r="H53" s="50"/>
      <c r="I53" s="50"/>
      <c r="J53" s="19"/>
      <c r="K53" s="49" t="str">
        <f t="shared" si="0"/>
        <v/>
      </c>
      <c r="L53" s="49"/>
      <c r="M53" s="6" t="str">
        <f t="shared" si="2"/>
        <v/>
      </c>
      <c r="N53" s="19"/>
      <c r="O53" s="8"/>
      <c r="P53" s="50"/>
      <c r="Q53" s="50"/>
      <c r="R53" s="53" t="str">
        <f t="shared" si="3"/>
        <v/>
      </c>
      <c r="S53" s="53"/>
      <c r="T53" s="54" t="str">
        <f t="shared" si="4"/>
        <v/>
      </c>
      <c r="U53" s="54"/>
    </row>
    <row r="54" spans="2:21">
      <c r="B54" s="19">
        <v>46</v>
      </c>
      <c r="C54" s="49" t="str">
        <f t="shared" si="1"/>
        <v/>
      </c>
      <c r="D54" s="49"/>
      <c r="E54" s="19"/>
      <c r="F54" s="8"/>
      <c r="G54" s="19" t="s">
        <v>4</v>
      </c>
      <c r="H54" s="50"/>
      <c r="I54" s="50"/>
      <c r="J54" s="19"/>
      <c r="K54" s="49" t="str">
        <f t="shared" si="0"/>
        <v/>
      </c>
      <c r="L54" s="49"/>
      <c r="M54" s="6" t="str">
        <f t="shared" si="2"/>
        <v/>
      </c>
      <c r="N54" s="19"/>
      <c r="O54" s="8"/>
      <c r="P54" s="50"/>
      <c r="Q54" s="50"/>
      <c r="R54" s="53" t="str">
        <f t="shared" si="3"/>
        <v/>
      </c>
      <c r="S54" s="53"/>
      <c r="T54" s="54" t="str">
        <f t="shared" si="4"/>
        <v/>
      </c>
      <c r="U54" s="54"/>
    </row>
    <row r="55" spans="2:21">
      <c r="B55" s="19">
        <v>47</v>
      </c>
      <c r="C55" s="49" t="str">
        <f t="shared" si="1"/>
        <v/>
      </c>
      <c r="D55" s="49"/>
      <c r="E55" s="19"/>
      <c r="F55" s="8"/>
      <c r="G55" s="19" t="s">
        <v>3</v>
      </c>
      <c r="H55" s="50"/>
      <c r="I55" s="50"/>
      <c r="J55" s="19"/>
      <c r="K55" s="49" t="str">
        <f t="shared" si="0"/>
        <v/>
      </c>
      <c r="L55" s="49"/>
      <c r="M55" s="6" t="str">
        <f t="shared" si="2"/>
        <v/>
      </c>
      <c r="N55" s="19"/>
      <c r="O55" s="8"/>
      <c r="P55" s="50"/>
      <c r="Q55" s="50"/>
      <c r="R55" s="53" t="str">
        <f t="shared" si="3"/>
        <v/>
      </c>
      <c r="S55" s="53"/>
      <c r="T55" s="54" t="str">
        <f t="shared" si="4"/>
        <v/>
      </c>
      <c r="U55" s="54"/>
    </row>
    <row r="56" spans="2:21">
      <c r="B56" s="19">
        <v>48</v>
      </c>
      <c r="C56" s="49" t="str">
        <f t="shared" si="1"/>
        <v/>
      </c>
      <c r="D56" s="49"/>
      <c r="E56" s="19"/>
      <c r="F56" s="8"/>
      <c r="G56" s="19" t="s">
        <v>3</v>
      </c>
      <c r="H56" s="50"/>
      <c r="I56" s="50"/>
      <c r="J56" s="19"/>
      <c r="K56" s="49" t="str">
        <f t="shared" si="0"/>
        <v/>
      </c>
      <c r="L56" s="49"/>
      <c r="M56" s="6" t="str">
        <f t="shared" si="2"/>
        <v/>
      </c>
      <c r="N56" s="19"/>
      <c r="O56" s="8"/>
      <c r="P56" s="50"/>
      <c r="Q56" s="50"/>
      <c r="R56" s="53" t="str">
        <f t="shared" si="3"/>
        <v/>
      </c>
      <c r="S56" s="53"/>
      <c r="T56" s="54" t="str">
        <f t="shared" si="4"/>
        <v/>
      </c>
      <c r="U56" s="54"/>
    </row>
    <row r="57" spans="2:21">
      <c r="B57" s="19">
        <v>49</v>
      </c>
      <c r="C57" s="49" t="str">
        <f t="shared" si="1"/>
        <v/>
      </c>
      <c r="D57" s="49"/>
      <c r="E57" s="19"/>
      <c r="F57" s="8"/>
      <c r="G57" s="19" t="s">
        <v>3</v>
      </c>
      <c r="H57" s="50"/>
      <c r="I57" s="50"/>
      <c r="J57" s="19"/>
      <c r="K57" s="49" t="str">
        <f t="shared" si="0"/>
        <v/>
      </c>
      <c r="L57" s="49"/>
      <c r="M57" s="6" t="str">
        <f t="shared" si="2"/>
        <v/>
      </c>
      <c r="N57" s="19"/>
      <c r="O57" s="8"/>
      <c r="P57" s="50"/>
      <c r="Q57" s="50"/>
      <c r="R57" s="53" t="str">
        <f t="shared" si="3"/>
        <v/>
      </c>
      <c r="S57" s="53"/>
      <c r="T57" s="54" t="str">
        <f t="shared" si="4"/>
        <v/>
      </c>
      <c r="U57" s="54"/>
    </row>
    <row r="58" spans="2:21">
      <c r="B58" s="19">
        <v>50</v>
      </c>
      <c r="C58" s="49" t="str">
        <f t="shared" si="1"/>
        <v/>
      </c>
      <c r="D58" s="49"/>
      <c r="E58" s="19"/>
      <c r="F58" s="8"/>
      <c r="G58" s="19" t="s">
        <v>3</v>
      </c>
      <c r="H58" s="50"/>
      <c r="I58" s="50"/>
      <c r="J58" s="19"/>
      <c r="K58" s="49" t="str">
        <f t="shared" si="0"/>
        <v/>
      </c>
      <c r="L58" s="49"/>
      <c r="M58" s="6" t="str">
        <f t="shared" si="2"/>
        <v/>
      </c>
      <c r="N58" s="19"/>
      <c r="O58" s="8"/>
      <c r="P58" s="50"/>
      <c r="Q58" s="50"/>
      <c r="R58" s="53" t="str">
        <f t="shared" si="3"/>
        <v/>
      </c>
      <c r="S58" s="53"/>
      <c r="T58" s="54" t="str">
        <f t="shared" si="4"/>
        <v/>
      </c>
      <c r="U58" s="54"/>
    </row>
    <row r="59" spans="2:21">
      <c r="B59" s="19">
        <v>51</v>
      </c>
      <c r="C59" s="49" t="str">
        <f t="shared" si="1"/>
        <v/>
      </c>
      <c r="D59" s="49"/>
      <c r="E59" s="19"/>
      <c r="F59" s="8"/>
      <c r="G59" s="19" t="s">
        <v>3</v>
      </c>
      <c r="H59" s="50"/>
      <c r="I59" s="50"/>
      <c r="J59" s="19"/>
      <c r="K59" s="49" t="str">
        <f t="shared" si="0"/>
        <v/>
      </c>
      <c r="L59" s="49"/>
      <c r="M59" s="6" t="str">
        <f t="shared" si="2"/>
        <v/>
      </c>
      <c r="N59" s="19"/>
      <c r="O59" s="8"/>
      <c r="P59" s="50"/>
      <c r="Q59" s="50"/>
      <c r="R59" s="53" t="str">
        <f t="shared" si="3"/>
        <v/>
      </c>
      <c r="S59" s="53"/>
      <c r="T59" s="54" t="str">
        <f t="shared" si="4"/>
        <v/>
      </c>
      <c r="U59" s="54"/>
    </row>
    <row r="60" spans="2:21">
      <c r="B60" s="19">
        <v>52</v>
      </c>
      <c r="C60" s="49" t="str">
        <f t="shared" si="1"/>
        <v/>
      </c>
      <c r="D60" s="49"/>
      <c r="E60" s="19"/>
      <c r="F60" s="8"/>
      <c r="G60" s="19" t="s">
        <v>3</v>
      </c>
      <c r="H60" s="50"/>
      <c r="I60" s="50"/>
      <c r="J60" s="19"/>
      <c r="K60" s="49" t="str">
        <f t="shared" si="0"/>
        <v/>
      </c>
      <c r="L60" s="49"/>
      <c r="M60" s="6" t="str">
        <f t="shared" si="2"/>
        <v/>
      </c>
      <c r="N60" s="19"/>
      <c r="O60" s="8"/>
      <c r="P60" s="50"/>
      <c r="Q60" s="50"/>
      <c r="R60" s="53" t="str">
        <f t="shared" si="3"/>
        <v/>
      </c>
      <c r="S60" s="53"/>
      <c r="T60" s="54" t="str">
        <f t="shared" si="4"/>
        <v/>
      </c>
      <c r="U60" s="54"/>
    </row>
    <row r="61" spans="2:21">
      <c r="B61" s="19">
        <v>53</v>
      </c>
      <c r="C61" s="49" t="str">
        <f t="shared" si="1"/>
        <v/>
      </c>
      <c r="D61" s="49"/>
      <c r="E61" s="19"/>
      <c r="F61" s="8"/>
      <c r="G61" s="19" t="s">
        <v>3</v>
      </c>
      <c r="H61" s="50"/>
      <c r="I61" s="50"/>
      <c r="J61" s="19"/>
      <c r="K61" s="49" t="str">
        <f t="shared" si="0"/>
        <v/>
      </c>
      <c r="L61" s="49"/>
      <c r="M61" s="6" t="str">
        <f t="shared" si="2"/>
        <v/>
      </c>
      <c r="N61" s="19"/>
      <c r="O61" s="8"/>
      <c r="P61" s="50"/>
      <c r="Q61" s="50"/>
      <c r="R61" s="53" t="str">
        <f t="shared" si="3"/>
        <v/>
      </c>
      <c r="S61" s="53"/>
      <c r="T61" s="54" t="str">
        <f t="shared" si="4"/>
        <v/>
      </c>
      <c r="U61" s="54"/>
    </row>
    <row r="62" spans="2:21">
      <c r="B62" s="19">
        <v>54</v>
      </c>
      <c r="C62" s="49" t="str">
        <f t="shared" si="1"/>
        <v/>
      </c>
      <c r="D62" s="49"/>
      <c r="E62" s="19"/>
      <c r="F62" s="8"/>
      <c r="G62" s="19" t="s">
        <v>3</v>
      </c>
      <c r="H62" s="50"/>
      <c r="I62" s="50"/>
      <c r="J62" s="19"/>
      <c r="K62" s="49" t="str">
        <f t="shared" si="0"/>
        <v/>
      </c>
      <c r="L62" s="49"/>
      <c r="M62" s="6" t="str">
        <f t="shared" si="2"/>
        <v/>
      </c>
      <c r="N62" s="19"/>
      <c r="O62" s="8"/>
      <c r="P62" s="50"/>
      <c r="Q62" s="50"/>
      <c r="R62" s="53" t="str">
        <f t="shared" si="3"/>
        <v/>
      </c>
      <c r="S62" s="53"/>
      <c r="T62" s="54" t="str">
        <f t="shared" si="4"/>
        <v/>
      </c>
      <c r="U62" s="54"/>
    </row>
    <row r="63" spans="2:21">
      <c r="B63" s="19">
        <v>55</v>
      </c>
      <c r="C63" s="49" t="str">
        <f t="shared" si="1"/>
        <v/>
      </c>
      <c r="D63" s="49"/>
      <c r="E63" s="19"/>
      <c r="F63" s="8"/>
      <c r="G63" s="19" t="s">
        <v>4</v>
      </c>
      <c r="H63" s="50"/>
      <c r="I63" s="50"/>
      <c r="J63" s="19"/>
      <c r="K63" s="49" t="str">
        <f t="shared" si="0"/>
        <v/>
      </c>
      <c r="L63" s="49"/>
      <c r="M63" s="6" t="str">
        <f t="shared" si="2"/>
        <v/>
      </c>
      <c r="N63" s="19"/>
      <c r="O63" s="8"/>
      <c r="P63" s="50"/>
      <c r="Q63" s="50"/>
      <c r="R63" s="53" t="str">
        <f t="shared" si="3"/>
        <v/>
      </c>
      <c r="S63" s="53"/>
      <c r="T63" s="54" t="str">
        <f t="shared" si="4"/>
        <v/>
      </c>
      <c r="U63" s="54"/>
    </row>
    <row r="64" spans="2:21">
      <c r="B64" s="19">
        <v>56</v>
      </c>
      <c r="C64" s="49" t="str">
        <f t="shared" si="1"/>
        <v/>
      </c>
      <c r="D64" s="49"/>
      <c r="E64" s="19"/>
      <c r="F64" s="8"/>
      <c r="G64" s="19" t="s">
        <v>3</v>
      </c>
      <c r="H64" s="50"/>
      <c r="I64" s="50"/>
      <c r="J64" s="19"/>
      <c r="K64" s="49" t="str">
        <f t="shared" si="0"/>
        <v/>
      </c>
      <c r="L64" s="49"/>
      <c r="M64" s="6" t="str">
        <f t="shared" si="2"/>
        <v/>
      </c>
      <c r="N64" s="19"/>
      <c r="O64" s="8"/>
      <c r="P64" s="50"/>
      <c r="Q64" s="50"/>
      <c r="R64" s="53" t="str">
        <f t="shared" si="3"/>
        <v/>
      </c>
      <c r="S64" s="53"/>
      <c r="T64" s="54" t="str">
        <f t="shared" si="4"/>
        <v/>
      </c>
      <c r="U64" s="54"/>
    </row>
    <row r="65" spans="2:21">
      <c r="B65" s="19">
        <v>57</v>
      </c>
      <c r="C65" s="49" t="str">
        <f t="shared" si="1"/>
        <v/>
      </c>
      <c r="D65" s="49"/>
      <c r="E65" s="19"/>
      <c r="F65" s="8"/>
      <c r="G65" s="19" t="s">
        <v>3</v>
      </c>
      <c r="H65" s="50"/>
      <c r="I65" s="50"/>
      <c r="J65" s="19"/>
      <c r="K65" s="49" t="str">
        <f t="shared" si="0"/>
        <v/>
      </c>
      <c r="L65" s="49"/>
      <c r="M65" s="6" t="str">
        <f t="shared" si="2"/>
        <v/>
      </c>
      <c r="N65" s="19"/>
      <c r="O65" s="8"/>
      <c r="P65" s="50"/>
      <c r="Q65" s="50"/>
      <c r="R65" s="53" t="str">
        <f t="shared" si="3"/>
        <v/>
      </c>
      <c r="S65" s="53"/>
      <c r="T65" s="54" t="str">
        <f t="shared" si="4"/>
        <v/>
      </c>
      <c r="U65" s="54"/>
    </row>
    <row r="66" spans="2:21">
      <c r="B66" s="19">
        <v>58</v>
      </c>
      <c r="C66" s="49" t="str">
        <f t="shared" si="1"/>
        <v/>
      </c>
      <c r="D66" s="49"/>
      <c r="E66" s="19"/>
      <c r="F66" s="8"/>
      <c r="G66" s="19" t="s">
        <v>3</v>
      </c>
      <c r="H66" s="50"/>
      <c r="I66" s="50"/>
      <c r="J66" s="19"/>
      <c r="K66" s="49" t="str">
        <f t="shared" si="0"/>
        <v/>
      </c>
      <c r="L66" s="49"/>
      <c r="M66" s="6" t="str">
        <f t="shared" si="2"/>
        <v/>
      </c>
      <c r="N66" s="19"/>
      <c r="O66" s="8"/>
      <c r="P66" s="50"/>
      <c r="Q66" s="50"/>
      <c r="R66" s="53" t="str">
        <f t="shared" si="3"/>
        <v/>
      </c>
      <c r="S66" s="53"/>
      <c r="T66" s="54" t="str">
        <f t="shared" si="4"/>
        <v/>
      </c>
      <c r="U66" s="54"/>
    </row>
    <row r="67" spans="2:21">
      <c r="B67" s="19">
        <v>59</v>
      </c>
      <c r="C67" s="49" t="str">
        <f t="shared" si="1"/>
        <v/>
      </c>
      <c r="D67" s="49"/>
      <c r="E67" s="19"/>
      <c r="F67" s="8"/>
      <c r="G67" s="19" t="s">
        <v>3</v>
      </c>
      <c r="H67" s="50"/>
      <c r="I67" s="50"/>
      <c r="J67" s="19"/>
      <c r="K67" s="49" t="str">
        <f t="shared" si="0"/>
        <v/>
      </c>
      <c r="L67" s="49"/>
      <c r="M67" s="6" t="str">
        <f t="shared" si="2"/>
        <v/>
      </c>
      <c r="N67" s="19"/>
      <c r="O67" s="8"/>
      <c r="P67" s="50"/>
      <c r="Q67" s="50"/>
      <c r="R67" s="53" t="str">
        <f t="shared" si="3"/>
        <v/>
      </c>
      <c r="S67" s="53"/>
      <c r="T67" s="54" t="str">
        <f t="shared" si="4"/>
        <v/>
      </c>
      <c r="U67" s="54"/>
    </row>
    <row r="68" spans="2:21">
      <c r="B68" s="19">
        <v>60</v>
      </c>
      <c r="C68" s="49" t="str">
        <f t="shared" si="1"/>
        <v/>
      </c>
      <c r="D68" s="49"/>
      <c r="E68" s="19"/>
      <c r="F68" s="8"/>
      <c r="G68" s="19" t="s">
        <v>4</v>
      </c>
      <c r="H68" s="50"/>
      <c r="I68" s="50"/>
      <c r="J68" s="19"/>
      <c r="K68" s="49" t="str">
        <f t="shared" si="0"/>
        <v/>
      </c>
      <c r="L68" s="49"/>
      <c r="M68" s="6" t="str">
        <f t="shared" si="2"/>
        <v/>
      </c>
      <c r="N68" s="19"/>
      <c r="O68" s="8"/>
      <c r="P68" s="50"/>
      <c r="Q68" s="50"/>
      <c r="R68" s="53" t="str">
        <f t="shared" si="3"/>
        <v/>
      </c>
      <c r="S68" s="53"/>
      <c r="T68" s="54" t="str">
        <f t="shared" si="4"/>
        <v/>
      </c>
      <c r="U68" s="54"/>
    </row>
    <row r="69" spans="2:21">
      <c r="B69" s="19">
        <v>61</v>
      </c>
      <c r="C69" s="49" t="str">
        <f t="shared" si="1"/>
        <v/>
      </c>
      <c r="D69" s="49"/>
      <c r="E69" s="19"/>
      <c r="F69" s="8"/>
      <c r="G69" s="19" t="s">
        <v>4</v>
      </c>
      <c r="H69" s="50"/>
      <c r="I69" s="50"/>
      <c r="J69" s="19"/>
      <c r="K69" s="49" t="str">
        <f t="shared" si="0"/>
        <v/>
      </c>
      <c r="L69" s="49"/>
      <c r="M69" s="6" t="str">
        <f t="shared" si="2"/>
        <v/>
      </c>
      <c r="N69" s="19"/>
      <c r="O69" s="8"/>
      <c r="P69" s="50"/>
      <c r="Q69" s="50"/>
      <c r="R69" s="53" t="str">
        <f t="shared" si="3"/>
        <v/>
      </c>
      <c r="S69" s="53"/>
      <c r="T69" s="54" t="str">
        <f t="shared" si="4"/>
        <v/>
      </c>
      <c r="U69" s="54"/>
    </row>
    <row r="70" spans="2:21">
      <c r="B70" s="19">
        <v>62</v>
      </c>
      <c r="C70" s="49" t="str">
        <f t="shared" si="1"/>
        <v/>
      </c>
      <c r="D70" s="49"/>
      <c r="E70" s="19"/>
      <c r="F70" s="8"/>
      <c r="G70" s="19" t="s">
        <v>3</v>
      </c>
      <c r="H70" s="50"/>
      <c r="I70" s="50"/>
      <c r="J70" s="19"/>
      <c r="K70" s="49" t="str">
        <f t="shared" si="0"/>
        <v/>
      </c>
      <c r="L70" s="49"/>
      <c r="M70" s="6" t="str">
        <f t="shared" si="2"/>
        <v/>
      </c>
      <c r="N70" s="19"/>
      <c r="O70" s="8"/>
      <c r="P70" s="50"/>
      <c r="Q70" s="50"/>
      <c r="R70" s="53" t="str">
        <f t="shared" si="3"/>
        <v/>
      </c>
      <c r="S70" s="53"/>
      <c r="T70" s="54" t="str">
        <f t="shared" si="4"/>
        <v/>
      </c>
      <c r="U70" s="54"/>
    </row>
    <row r="71" spans="2:21">
      <c r="B71" s="19">
        <v>63</v>
      </c>
      <c r="C71" s="49" t="str">
        <f t="shared" si="1"/>
        <v/>
      </c>
      <c r="D71" s="49"/>
      <c r="E71" s="19"/>
      <c r="F71" s="8"/>
      <c r="G71" s="19" t="s">
        <v>4</v>
      </c>
      <c r="H71" s="50"/>
      <c r="I71" s="50"/>
      <c r="J71" s="19"/>
      <c r="K71" s="49" t="str">
        <f t="shared" si="0"/>
        <v/>
      </c>
      <c r="L71" s="49"/>
      <c r="M71" s="6" t="str">
        <f t="shared" si="2"/>
        <v/>
      </c>
      <c r="N71" s="19"/>
      <c r="O71" s="8"/>
      <c r="P71" s="50"/>
      <c r="Q71" s="50"/>
      <c r="R71" s="53" t="str">
        <f t="shared" si="3"/>
        <v/>
      </c>
      <c r="S71" s="53"/>
      <c r="T71" s="54" t="str">
        <f t="shared" si="4"/>
        <v/>
      </c>
      <c r="U71" s="54"/>
    </row>
    <row r="72" spans="2:21">
      <c r="B72" s="19">
        <v>64</v>
      </c>
      <c r="C72" s="49" t="str">
        <f t="shared" si="1"/>
        <v/>
      </c>
      <c r="D72" s="49"/>
      <c r="E72" s="19"/>
      <c r="F72" s="8"/>
      <c r="G72" s="19" t="s">
        <v>3</v>
      </c>
      <c r="H72" s="50"/>
      <c r="I72" s="50"/>
      <c r="J72" s="19"/>
      <c r="K72" s="49" t="str">
        <f t="shared" si="0"/>
        <v/>
      </c>
      <c r="L72" s="49"/>
      <c r="M72" s="6" t="str">
        <f t="shared" si="2"/>
        <v/>
      </c>
      <c r="N72" s="19"/>
      <c r="O72" s="8"/>
      <c r="P72" s="50"/>
      <c r="Q72" s="50"/>
      <c r="R72" s="53" t="str">
        <f t="shared" si="3"/>
        <v/>
      </c>
      <c r="S72" s="53"/>
      <c r="T72" s="54" t="str">
        <f t="shared" si="4"/>
        <v/>
      </c>
      <c r="U72" s="54"/>
    </row>
    <row r="73" spans="2:21">
      <c r="B73" s="19">
        <v>65</v>
      </c>
      <c r="C73" s="49" t="str">
        <f t="shared" si="1"/>
        <v/>
      </c>
      <c r="D73" s="49"/>
      <c r="E73" s="19"/>
      <c r="F73" s="8"/>
      <c r="G73" s="19" t="s">
        <v>4</v>
      </c>
      <c r="H73" s="50"/>
      <c r="I73" s="50"/>
      <c r="J73" s="19"/>
      <c r="K73" s="49" t="str">
        <f t="shared" ref="K73:K108" si="5">IF(F73="","",C73*0.03)</f>
        <v/>
      </c>
      <c r="L73" s="49"/>
      <c r="M73" s="6" t="str">
        <f t="shared" si="2"/>
        <v/>
      </c>
      <c r="N73" s="19"/>
      <c r="O73" s="8"/>
      <c r="P73" s="50"/>
      <c r="Q73" s="50"/>
      <c r="R73" s="53" t="str">
        <f t="shared" si="3"/>
        <v/>
      </c>
      <c r="S73" s="53"/>
      <c r="T73" s="54" t="str">
        <f t="shared" si="4"/>
        <v/>
      </c>
      <c r="U73" s="54"/>
    </row>
    <row r="74" spans="2:21">
      <c r="B74" s="19">
        <v>66</v>
      </c>
      <c r="C74" s="49" t="str">
        <f t="shared" ref="C74:C108" si="6">IF(R73="","",C73+R73)</f>
        <v/>
      </c>
      <c r="D74" s="49"/>
      <c r="E74" s="19"/>
      <c r="F74" s="8"/>
      <c r="G74" s="19" t="s">
        <v>4</v>
      </c>
      <c r="H74" s="50"/>
      <c r="I74" s="50"/>
      <c r="J74" s="19"/>
      <c r="K74" s="49" t="str">
        <f t="shared" si="5"/>
        <v/>
      </c>
      <c r="L74" s="49"/>
      <c r="M74" s="6" t="str">
        <f t="shared" ref="M74:M108" si="7">IF(J74="","",(K74/J74)/1000)</f>
        <v/>
      </c>
      <c r="N74" s="19"/>
      <c r="O74" s="8"/>
      <c r="P74" s="50"/>
      <c r="Q74" s="50"/>
      <c r="R74" s="53" t="str">
        <f t="shared" ref="R74:R108" si="8">IF(O74="","",(IF(G74="売",H74-P74,P74-H74))*M74*100000)</f>
        <v/>
      </c>
      <c r="S74" s="53"/>
      <c r="T74" s="54" t="str">
        <f t="shared" ref="T74:T108" si="9">IF(O74="","",IF(R74&lt;0,J74*(-1),IF(G74="買",(P74-H74)*100,(H74-P74)*100)))</f>
        <v/>
      </c>
      <c r="U74" s="54"/>
    </row>
    <row r="75" spans="2:21">
      <c r="B75" s="19">
        <v>67</v>
      </c>
      <c r="C75" s="49" t="str">
        <f t="shared" si="6"/>
        <v/>
      </c>
      <c r="D75" s="49"/>
      <c r="E75" s="19"/>
      <c r="F75" s="8"/>
      <c r="G75" s="19" t="s">
        <v>3</v>
      </c>
      <c r="H75" s="50"/>
      <c r="I75" s="50"/>
      <c r="J75" s="19"/>
      <c r="K75" s="49" t="str">
        <f t="shared" si="5"/>
        <v/>
      </c>
      <c r="L75" s="49"/>
      <c r="M75" s="6" t="str">
        <f t="shared" si="7"/>
        <v/>
      </c>
      <c r="N75" s="19"/>
      <c r="O75" s="8"/>
      <c r="P75" s="50"/>
      <c r="Q75" s="50"/>
      <c r="R75" s="53" t="str">
        <f t="shared" si="8"/>
        <v/>
      </c>
      <c r="S75" s="53"/>
      <c r="T75" s="54" t="str">
        <f t="shared" si="9"/>
        <v/>
      </c>
      <c r="U75" s="54"/>
    </row>
    <row r="76" spans="2:21">
      <c r="B76" s="19">
        <v>68</v>
      </c>
      <c r="C76" s="49" t="str">
        <f t="shared" si="6"/>
        <v/>
      </c>
      <c r="D76" s="49"/>
      <c r="E76" s="19"/>
      <c r="F76" s="8"/>
      <c r="G76" s="19" t="s">
        <v>3</v>
      </c>
      <c r="H76" s="50"/>
      <c r="I76" s="50"/>
      <c r="J76" s="19"/>
      <c r="K76" s="49" t="str">
        <f t="shared" si="5"/>
        <v/>
      </c>
      <c r="L76" s="49"/>
      <c r="M76" s="6" t="str">
        <f t="shared" si="7"/>
        <v/>
      </c>
      <c r="N76" s="19"/>
      <c r="O76" s="8"/>
      <c r="P76" s="50"/>
      <c r="Q76" s="50"/>
      <c r="R76" s="53" t="str">
        <f t="shared" si="8"/>
        <v/>
      </c>
      <c r="S76" s="53"/>
      <c r="T76" s="54" t="str">
        <f t="shared" si="9"/>
        <v/>
      </c>
      <c r="U76" s="54"/>
    </row>
    <row r="77" spans="2:21">
      <c r="B77" s="19">
        <v>69</v>
      </c>
      <c r="C77" s="49" t="str">
        <f t="shared" si="6"/>
        <v/>
      </c>
      <c r="D77" s="49"/>
      <c r="E77" s="19"/>
      <c r="F77" s="8"/>
      <c r="G77" s="19" t="s">
        <v>3</v>
      </c>
      <c r="H77" s="50"/>
      <c r="I77" s="50"/>
      <c r="J77" s="19"/>
      <c r="K77" s="49" t="str">
        <f t="shared" si="5"/>
        <v/>
      </c>
      <c r="L77" s="49"/>
      <c r="M77" s="6" t="str">
        <f t="shared" si="7"/>
        <v/>
      </c>
      <c r="N77" s="19"/>
      <c r="O77" s="8"/>
      <c r="P77" s="50"/>
      <c r="Q77" s="50"/>
      <c r="R77" s="53" t="str">
        <f t="shared" si="8"/>
        <v/>
      </c>
      <c r="S77" s="53"/>
      <c r="T77" s="54" t="str">
        <f t="shared" si="9"/>
        <v/>
      </c>
      <c r="U77" s="54"/>
    </row>
    <row r="78" spans="2:21">
      <c r="B78" s="19">
        <v>70</v>
      </c>
      <c r="C78" s="49" t="str">
        <f t="shared" si="6"/>
        <v/>
      </c>
      <c r="D78" s="49"/>
      <c r="E78" s="19"/>
      <c r="F78" s="8"/>
      <c r="G78" s="19" t="s">
        <v>4</v>
      </c>
      <c r="H78" s="50"/>
      <c r="I78" s="50"/>
      <c r="J78" s="19"/>
      <c r="K78" s="49" t="str">
        <f t="shared" si="5"/>
        <v/>
      </c>
      <c r="L78" s="49"/>
      <c r="M78" s="6" t="str">
        <f t="shared" si="7"/>
        <v/>
      </c>
      <c r="N78" s="19"/>
      <c r="O78" s="8"/>
      <c r="P78" s="50"/>
      <c r="Q78" s="50"/>
      <c r="R78" s="53" t="str">
        <f t="shared" si="8"/>
        <v/>
      </c>
      <c r="S78" s="53"/>
      <c r="T78" s="54" t="str">
        <f t="shared" si="9"/>
        <v/>
      </c>
      <c r="U78" s="54"/>
    </row>
    <row r="79" spans="2:21">
      <c r="B79" s="19">
        <v>71</v>
      </c>
      <c r="C79" s="49" t="str">
        <f t="shared" si="6"/>
        <v/>
      </c>
      <c r="D79" s="49"/>
      <c r="E79" s="19"/>
      <c r="F79" s="8"/>
      <c r="G79" s="19" t="s">
        <v>3</v>
      </c>
      <c r="H79" s="50"/>
      <c r="I79" s="50"/>
      <c r="J79" s="19"/>
      <c r="K79" s="49" t="str">
        <f t="shared" si="5"/>
        <v/>
      </c>
      <c r="L79" s="49"/>
      <c r="M79" s="6" t="str">
        <f t="shared" si="7"/>
        <v/>
      </c>
      <c r="N79" s="19"/>
      <c r="O79" s="8"/>
      <c r="P79" s="50"/>
      <c r="Q79" s="50"/>
      <c r="R79" s="53" t="str">
        <f t="shared" si="8"/>
        <v/>
      </c>
      <c r="S79" s="53"/>
      <c r="T79" s="54" t="str">
        <f t="shared" si="9"/>
        <v/>
      </c>
      <c r="U79" s="54"/>
    </row>
    <row r="80" spans="2:21">
      <c r="B80" s="19">
        <v>72</v>
      </c>
      <c r="C80" s="49" t="str">
        <f t="shared" si="6"/>
        <v/>
      </c>
      <c r="D80" s="49"/>
      <c r="E80" s="19"/>
      <c r="F80" s="8"/>
      <c r="G80" s="19" t="s">
        <v>4</v>
      </c>
      <c r="H80" s="50"/>
      <c r="I80" s="50"/>
      <c r="J80" s="19"/>
      <c r="K80" s="49" t="str">
        <f t="shared" si="5"/>
        <v/>
      </c>
      <c r="L80" s="49"/>
      <c r="M80" s="6" t="str">
        <f t="shared" si="7"/>
        <v/>
      </c>
      <c r="N80" s="19"/>
      <c r="O80" s="8"/>
      <c r="P80" s="50"/>
      <c r="Q80" s="50"/>
      <c r="R80" s="53" t="str">
        <f t="shared" si="8"/>
        <v/>
      </c>
      <c r="S80" s="53"/>
      <c r="T80" s="54" t="str">
        <f t="shared" si="9"/>
        <v/>
      </c>
      <c r="U80" s="54"/>
    </row>
    <row r="81" spans="2:21">
      <c r="B81" s="19">
        <v>73</v>
      </c>
      <c r="C81" s="49" t="str">
        <f t="shared" si="6"/>
        <v/>
      </c>
      <c r="D81" s="49"/>
      <c r="E81" s="19"/>
      <c r="F81" s="8"/>
      <c r="G81" s="19" t="s">
        <v>3</v>
      </c>
      <c r="H81" s="50"/>
      <c r="I81" s="50"/>
      <c r="J81" s="19"/>
      <c r="K81" s="49" t="str">
        <f t="shared" si="5"/>
        <v/>
      </c>
      <c r="L81" s="49"/>
      <c r="M81" s="6" t="str">
        <f t="shared" si="7"/>
        <v/>
      </c>
      <c r="N81" s="19"/>
      <c r="O81" s="8"/>
      <c r="P81" s="50"/>
      <c r="Q81" s="50"/>
      <c r="R81" s="53" t="str">
        <f t="shared" si="8"/>
        <v/>
      </c>
      <c r="S81" s="53"/>
      <c r="T81" s="54" t="str">
        <f t="shared" si="9"/>
        <v/>
      </c>
      <c r="U81" s="54"/>
    </row>
    <row r="82" spans="2:21">
      <c r="B82" s="19">
        <v>74</v>
      </c>
      <c r="C82" s="49" t="str">
        <f t="shared" si="6"/>
        <v/>
      </c>
      <c r="D82" s="49"/>
      <c r="E82" s="19"/>
      <c r="F82" s="8"/>
      <c r="G82" s="19" t="s">
        <v>3</v>
      </c>
      <c r="H82" s="50"/>
      <c r="I82" s="50"/>
      <c r="J82" s="19"/>
      <c r="K82" s="49" t="str">
        <f t="shared" si="5"/>
        <v/>
      </c>
      <c r="L82" s="49"/>
      <c r="M82" s="6" t="str">
        <f t="shared" si="7"/>
        <v/>
      </c>
      <c r="N82" s="19"/>
      <c r="O82" s="8"/>
      <c r="P82" s="50"/>
      <c r="Q82" s="50"/>
      <c r="R82" s="53" t="str">
        <f t="shared" si="8"/>
        <v/>
      </c>
      <c r="S82" s="53"/>
      <c r="T82" s="54" t="str">
        <f t="shared" si="9"/>
        <v/>
      </c>
      <c r="U82" s="54"/>
    </row>
    <row r="83" spans="2:21">
      <c r="B83" s="19">
        <v>75</v>
      </c>
      <c r="C83" s="49" t="str">
        <f t="shared" si="6"/>
        <v/>
      </c>
      <c r="D83" s="49"/>
      <c r="E83" s="19"/>
      <c r="F83" s="8"/>
      <c r="G83" s="19" t="s">
        <v>3</v>
      </c>
      <c r="H83" s="50"/>
      <c r="I83" s="50"/>
      <c r="J83" s="19"/>
      <c r="K83" s="49" t="str">
        <f t="shared" si="5"/>
        <v/>
      </c>
      <c r="L83" s="49"/>
      <c r="M83" s="6" t="str">
        <f t="shared" si="7"/>
        <v/>
      </c>
      <c r="N83" s="19"/>
      <c r="O83" s="8"/>
      <c r="P83" s="50"/>
      <c r="Q83" s="50"/>
      <c r="R83" s="53" t="str">
        <f t="shared" si="8"/>
        <v/>
      </c>
      <c r="S83" s="53"/>
      <c r="T83" s="54" t="str">
        <f t="shared" si="9"/>
        <v/>
      </c>
      <c r="U83" s="54"/>
    </row>
    <row r="84" spans="2:21">
      <c r="B84" s="19">
        <v>76</v>
      </c>
      <c r="C84" s="49" t="str">
        <f t="shared" si="6"/>
        <v/>
      </c>
      <c r="D84" s="49"/>
      <c r="E84" s="19"/>
      <c r="F84" s="8"/>
      <c r="G84" s="19" t="s">
        <v>3</v>
      </c>
      <c r="H84" s="50"/>
      <c r="I84" s="50"/>
      <c r="J84" s="19"/>
      <c r="K84" s="49" t="str">
        <f t="shared" si="5"/>
        <v/>
      </c>
      <c r="L84" s="49"/>
      <c r="M84" s="6" t="str">
        <f t="shared" si="7"/>
        <v/>
      </c>
      <c r="N84" s="19"/>
      <c r="O84" s="8"/>
      <c r="P84" s="50"/>
      <c r="Q84" s="50"/>
      <c r="R84" s="53" t="str">
        <f t="shared" si="8"/>
        <v/>
      </c>
      <c r="S84" s="53"/>
      <c r="T84" s="54" t="str">
        <f t="shared" si="9"/>
        <v/>
      </c>
      <c r="U84" s="54"/>
    </row>
    <row r="85" spans="2:21">
      <c r="B85" s="19">
        <v>77</v>
      </c>
      <c r="C85" s="49" t="str">
        <f t="shared" si="6"/>
        <v/>
      </c>
      <c r="D85" s="49"/>
      <c r="E85" s="19"/>
      <c r="F85" s="8"/>
      <c r="G85" s="19" t="s">
        <v>4</v>
      </c>
      <c r="H85" s="50"/>
      <c r="I85" s="50"/>
      <c r="J85" s="19"/>
      <c r="K85" s="49" t="str">
        <f t="shared" si="5"/>
        <v/>
      </c>
      <c r="L85" s="49"/>
      <c r="M85" s="6" t="str">
        <f t="shared" si="7"/>
        <v/>
      </c>
      <c r="N85" s="19"/>
      <c r="O85" s="8"/>
      <c r="P85" s="50"/>
      <c r="Q85" s="50"/>
      <c r="R85" s="53" t="str">
        <f t="shared" si="8"/>
        <v/>
      </c>
      <c r="S85" s="53"/>
      <c r="T85" s="54" t="str">
        <f t="shared" si="9"/>
        <v/>
      </c>
      <c r="U85" s="54"/>
    </row>
    <row r="86" spans="2:21">
      <c r="B86" s="19">
        <v>78</v>
      </c>
      <c r="C86" s="49" t="str">
        <f t="shared" si="6"/>
        <v/>
      </c>
      <c r="D86" s="49"/>
      <c r="E86" s="19"/>
      <c r="F86" s="8"/>
      <c r="G86" s="19" t="s">
        <v>3</v>
      </c>
      <c r="H86" s="50"/>
      <c r="I86" s="50"/>
      <c r="J86" s="19"/>
      <c r="K86" s="49" t="str">
        <f t="shared" si="5"/>
        <v/>
      </c>
      <c r="L86" s="49"/>
      <c r="M86" s="6" t="str">
        <f t="shared" si="7"/>
        <v/>
      </c>
      <c r="N86" s="19"/>
      <c r="O86" s="8"/>
      <c r="P86" s="50"/>
      <c r="Q86" s="50"/>
      <c r="R86" s="53" t="str">
        <f t="shared" si="8"/>
        <v/>
      </c>
      <c r="S86" s="53"/>
      <c r="T86" s="54" t="str">
        <f t="shared" si="9"/>
        <v/>
      </c>
      <c r="U86" s="54"/>
    </row>
    <row r="87" spans="2:21">
      <c r="B87" s="19">
        <v>79</v>
      </c>
      <c r="C87" s="49" t="str">
        <f t="shared" si="6"/>
        <v/>
      </c>
      <c r="D87" s="49"/>
      <c r="E87" s="19"/>
      <c r="F87" s="8"/>
      <c r="G87" s="19" t="s">
        <v>4</v>
      </c>
      <c r="H87" s="50"/>
      <c r="I87" s="50"/>
      <c r="J87" s="19"/>
      <c r="K87" s="49" t="str">
        <f t="shared" si="5"/>
        <v/>
      </c>
      <c r="L87" s="49"/>
      <c r="M87" s="6" t="str">
        <f t="shared" si="7"/>
        <v/>
      </c>
      <c r="N87" s="19"/>
      <c r="O87" s="8"/>
      <c r="P87" s="50"/>
      <c r="Q87" s="50"/>
      <c r="R87" s="53" t="str">
        <f t="shared" si="8"/>
        <v/>
      </c>
      <c r="S87" s="53"/>
      <c r="T87" s="54" t="str">
        <f t="shared" si="9"/>
        <v/>
      </c>
      <c r="U87" s="54"/>
    </row>
    <row r="88" spans="2:21">
      <c r="B88" s="19">
        <v>80</v>
      </c>
      <c r="C88" s="49" t="str">
        <f t="shared" si="6"/>
        <v/>
      </c>
      <c r="D88" s="49"/>
      <c r="E88" s="19"/>
      <c r="F88" s="8"/>
      <c r="G88" s="19" t="s">
        <v>4</v>
      </c>
      <c r="H88" s="50"/>
      <c r="I88" s="50"/>
      <c r="J88" s="19"/>
      <c r="K88" s="49" t="str">
        <f t="shared" si="5"/>
        <v/>
      </c>
      <c r="L88" s="49"/>
      <c r="M88" s="6" t="str">
        <f t="shared" si="7"/>
        <v/>
      </c>
      <c r="N88" s="19"/>
      <c r="O88" s="8"/>
      <c r="P88" s="50"/>
      <c r="Q88" s="50"/>
      <c r="R88" s="53" t="str">
        <f t="shared" si="8"/>
        <v/>
      </c>
      <c r="S88" s="53"/>
      <c r="T88" s="54" t="str">
        <f t="shared" si="9"/>
        <v/>
      </c>
      <c r="U88" s="54"/>
    </row>
    <row r="89" spans="2:21">
      <c r="B89" s="19">
        <v>81</v>
      </c>
      <c r="C89" s="49" t="str">
        <f t="shared" si="6"/>
        <v/>
      </c>
      <c r="D89" s="49"/>
      <c r="E89" s="19"/>
      <c r="F89" s="8"/>
      <c r="G89" s="19" t="s">
        <v>4</v>
      </c>
      <c r="H89" s="50"/>
      <c r="I89" s="50"/>
      <c r="J89" s="19"/>
      <c r="K89" s="49" t="str">
        <f t="shared" si="5"/>
        <v/>
      </c>
      <c r="L89" s="49"/>
      <c r="M89" s="6" t="str">
        <f t="shared" si="7"/>
        <v/>
      </c>
      <c r="N89" s="19"/>
      <c r="O89" s="8"/>
      <c r="P89" s="50"/>
      <c r="Q89" s="50"/>
      <c r="R89" s="53" t="str">
        <f t="shared" si="8"/>
        <v/>
      </c>
      <c r="S89" s="53"/>
      <c r="T89" s="54" t="str">
        <f t="shared" si="9"/>
        <v/>
      </c>
      <c r="U89" s="54"/>
    </row>
    <row r="90" spans="2:21">
      <c r="B90" s="19">
        <v>82</v>
      </c>
      <c r="C90" s="49" t="str">
        <f t="shared" si="6"/>
        <v/>
      </c>
      <c r="D90" s="49"/>
      <c r="E90" s="19"/>
      <c r="F90" s="8"/>
      <c r="G90" s="19" t="s">
        <v>4</v>
      </c>
      <c r="H90" s="50"/>
      <c r="I90" s="50"/>
      <c r="J90" s="19"/>
      <c r="K90" s="49" t="str">
        <f t="shared" si="5"/>
        <v/>
      </c>
      <c r="L90" s="49"/>
      <c r="M90" s="6" t="str">
        <f t="shared" si="7"/>
        <v/>
      </c>
      <c r="N90" s="19"/>
      <c r="O90" s="8"/>
      <c r="P90" s="50"/>
      <c r="Q90" s="50"/>
      <c r="R90" s="53" t="str">
        <f t="shared" si="8"/>
        <v/>
      </c>
      <c r="S90" s="53"/>
      <c r="T90" s="54" t="str">
        <f t="shared" si="9"/>
        <v/>
      </c>
      <c r="U90" s="54"/>
    </row>
    <row r="91" spans="2:21">
      <c r="B91" s="19">
        <v>83</v>
      </c>
      <c r="C91" s="49" t="str">
        <f t="shared" si="6"/>
        <v/>
      </c>
      <c r="D91" s="49"/>
      <c r="E91" s="19"/>
      <c r="F91" s="8"/>
      <c r="G91" s="19" t="s">
        <v>4</v>
      </c>
      <c r="H91" s="50"/>
      <c r="I91" s="50"/>
      <c r="J91" s="19"/>
      <c r="K91" s="49" t="str">
        <f t="shared" si="5"/>
        <v/>
      </c>
      <c r="L91" s="49"/>
      <c r="M91" s="6" t="str">
        <f t="shared" si="7"/>
        <v/>
      </c>
      <c r="N91" s="19"/>
      <c r="O91" s="8"/>
      <c r="P91" s="50"/>
      <c r="Q91" s="50"/>
      <c r="R91" s="53" t="str">
        <f t="shared" si="8"/>
        <v/>
      </c>
      <c r="S91" s="53"/>
      <c r="T91" s="54" t="str">
        <f t="shared" si="9"/>
        <v/>
      </c>
      <c r="U91" s="54"/>
    </row>
    <row r="92" spans="2:21">
      <c r="B92" s="19">
        <v>84</v>
      </c>
      <c r="C92" s="49" t="str">
        <f t="shared" si="6"/>
        <v/>
      </c>
      <c r="D92" s="49"/>
      <c r="E92" s="19"/>
      <c r="F92" s="8"/>
      <c r="G92" s="19" t="s">
        <v>3</v>
      </c>
      <c r="H92" s="50"/>
      <c r="I92" s="50"/>
      <c r="J92" s="19"/>
      <c r="K92" s="49" t="str">
        <f t="shared" si="5"/>
        <v/>
      </c>
      <c r="L92" s="49"/>
      <c r="M92" s="6" t="str">
        <f t="shared" si="7"/>
        <v/>
      </c>
      <c r="N92" s="19"/>
      <c r="O92" s="8"/>
      <c r="P92" s="50"/>
      <c r="Q92" s="50"/>
      <c r="R92" s="53" t="str">
        <f t="shared" si="8"/>
        <v/>
      </c>
      <c r="S92" s="53"/>
      <c r="T92" s="54" t="str">
        <f t="shared" si="9"/>
        <v/>
      </c>
      <c r="U92" s="54"/>
    </row>
    <row r="93" spans="2:21">
      <c r="B93" s="19">
        <v>85</v>
      </c>
      <c r="C93" s="49" t="str">
        <f t="shared" si="6"/>
        <v/>
      </c>
      <c r="D93" s="49"/>
      <c r="E93" s="19"/>
      <c r="F93" s="8"/>
      <c r="G93" s="19" t="s">
        <v>4</v>
      </c>
      <c r="H93" s="50"/>
      <c r="I93" s="50"/>
      <c r="J93" s="19"/>
      <c r="K93" s="49" t="str">
        <f t="shared" si="5"/>
        <v/>
      </c>
      <c r="L93" s="49"/>
      <c r="M93" s="6" t="str">
        <f t="shared" si="7"/>
        <v/>
      </c>
      <c r="N93" s="19"/>
      <c r="O93" s="8"/>
      <c r="P93" s="50"/>
      <c r="Q93" s="50"/>
      <c r="R93" s="53" t="str">
        <f t="shared" si="8"/>
        <v/>
      </c>
      <c r="S93" s="53"/>
      <c r="T93" s="54" t="str">
        <f t="shared" si="9"/>
        <v/>
      </c>
      <c r="U93" s="54"/>
    </row>
    <row r="94" spans="2:21">
      <c r="B94" s="19">
        <v>86</v>
      </c>
      <c r="C94" s="49" t="str">
        <f t="shared" si="6"/>
        <v/>
      </c>
      <c r="D94" s="49"/>
      <c r="E94" s="19"/>
      <c r="F94" s="8"/>
      <c r="G94" s="19" t="s">
        <v>3</v>
      </c>
      <c r="H94" s="50"/>
      <c r="I94" s="50"/>
      <c r="J94" s="19"/>
      <c r="K94" s="49" t="str">
        <f t="shared" si="5"/>
        <v/>
      </c>
      <c r="L94" s="49"/>
      <c r="M94" s="6" t="str">
        <f t="shared" si="7"/>
        <v/>
      </c>
      <c r="N94" s="19"/>
      <c r="O94" s="8"/>
      <c r="P94" s="50"/>
      <c r="Q94" s="50"/>
      <c r="R94" s="53" t="str">
        <f t="shared" si="8"/>
        <v/>
      </c>
      <c r="S94" s="53"/>
      <c r="T94" s="54" t="str">
        <f t="shared" si="9"/>
        <v/>
      </c>
      <c r="U94" s="54"/>
    </row>
    <row r="95" spans="2:21">
      <c r="B95" s="19">
        <v>87</v>
      </c>
      <c r="C95" s="49" t="str">
        <f t="shared" si="6"/>
        <v/>
      </c>
      <c r="D95" s="49"/>
      <c r="E95" s="19"/>
      <c r="F95" s="8"/>
      <c r="G95" s="19" t="s">
        <v>4</v>
      </c>
      <c r="H95" s="50"/>
      <c r="I95" s="50"/>
      <c r="J95" s="19"/>
      <c r="K95" s="49" t="str">
        <f t="shared" si="5"/>
        <v/>
      </c>
      <c r="L95" s="49"/>
      <c r="M95" s="6" t="str">
        <f t="shared" si="7"/>
        <v/>
      </c>
      <c r="N95" s="19"/>
      <c r="O95" s="8"/>
      <c r="P95" s="50"/>
      <c r="Q95" s="50"/>
      <c r="R95" s="53" t="str">
        <f t="shared" si="8"/>
        <v/>
      </c>
      <c r="S95" s="53"/>
      <c r="T95" s="54" t="str">
        <f t="shared" si="9"/>
        <v/>
      </c>
      <c r="U95" s="54"/>
    </row>
    <row r="96" spans="2:21">
      <c r="B96" s="19">
        <v>88</v>
      </c>
      <c r="C96" s="49" t="str">
        <f t="shared" si="6"/>
        <v/>
      </c>
      <c r="D96" s="49"/>
      <c r="E96" s="19"/>
      <c r="F96" s="8"/>
      <c r="G96" s="19" t="s">
        <v>3</v>
      </c>
      <c r="H96" s="50"/>
      <c r="I96" s="50"/>
      <c r="J96" s="19"/>
      <c r="K96" s="49" t="str">
        <f t="shared" si="5"/>
        <v/>
      </c>
      <c r="L96" s="49"/>
      <c r="M96" s="6" t="str">
        <f t="shared" si="7"/>
        <v/>
      </c>
      <c r="N96" s="19"/>
      <c r="O96" s="8"/>
      <c r="P96" s="50"/>
      <c r="Q96" s="50"/>
      <c r="R96" s="53" t="str">
        <f t="shared" si="8"/>
        <v/>
      </c>
      <c r="S96" s="53"/>
      <c r="T96" s="54" t="str">
        <f t="shared" si="9"/>
        <v/>
      </c>
      <c r="U96" s="54"/>
    </row>
    <row r="97" spans="2:21">
      <c r="B97" s="19">
        <v>89</v>
      </c>
      <c r="C97" s="49" t="str">
        <f t="shared" si="6"/>
        <v/>
      </c>
      <c r="D97" s="49"/>
      <c r="E97" s="19"/>
      <c r="F97" s="8"/>
      <c r="G97" s="19" t="s">
        <v>4</v>
      </c>
      <c r="H97" s="50"/>
      <c r="I97" s="50"/>
      <c r="J97" s="19"/>
      <c r="K97" s="49" t="str">
        <f t="shared" si="5"/>
        <v/>
      </c>
      <c r="L97" s="49"/>
      <c r="M97" s="6" t="str">
        <f t="shared" si="7"/>
        <v/>
      </c>
      <c r="N97" s="19"/>
      <c r="O97" s="8"/>
      <c r="P97" s="50"/>
      <c r="Q97" s="50"/>
      <c r="R97" s="53" t="str">
        <f t="shared" si="8"/>
        <v/>
      </c>
      <c r="S97" s="53"/>
      <c r="T97" s="54" t="str">
        <f t="shared" si="9"/>
        <v/>
      </c>
      <c r="U97" s="54"/>
    </row>
    <row r="98" spans="2:21">
      <c r="B98" s="19">
        <v>90</v>
      </c>
      <c r="C98" s="49" t="str">
        <f t="shared" si="6"/>
        <v/>
      </c>
      <c r="D98" s="49"/>
      <c r="E98" s="19"/>
      <c r="F98" s="8"/>
      <c r="G98" s="19" t="s">
        <v>3</v>
      </c>
      <c r="H98" s="50"/>
      <c r="I98" s="50"/>
      <c r="J98" s="19"/>
      <c r="K98" s="49" t="str">
        <f t="shared" si="5"/>
        <v/>
      </c>
      <c r="L98" s="49"/>
      <c r="M98" s="6" t="str">
        <f t="shared" si="7"/>
        <v/>
      </c>
      <c r="N98" s="19"/>
      <c r="O98" s="8"/>
      <c r="P98" s="50"/>
      <c r="Q98" s="50"/>
      <c r="R98" s="53" t="str">
        <f t="shared" si="8"/>
        <v/>
      </c>
      <c r="S98" s="53"/>
      <c r="T98" s="54" t="str">
        <f t="shared" si="9"/>
        <v/>
      </c>
      <c r="U98" s="54"/>
    </row>
    <row r="99" spans="2:21">
      <c r="B99" s="19">
        <v>91</v>
      </c>
      <c r="C99" s="49" t="str">
        <f t="shared" si="6"/>
        <v/>
      </c>
      <c r="D99" s="49"/>
      <c r="E99" s="19"/>
      <c r="F99" s="8"/>
      <c r="G99" s="19" t="s">
        <v>4</v>
      </c>
      <c r="H99" s="50"/>
      <c r="I99" s="50"/>
      <c r="J99" s="19"/>
      <c r="K99" s="49" t="str">
        <f t="shared" si="5"/>
        <v/>
      </c>
      <c r="L99" s="49"/>
      <c r="M99" s="6" t="str">
        <f t="shared" si="7"/>
        <v/>
      </c>
      <c r="N99" s="19"/>
      <c r="O99" s="8"/>
      <c r="P99" s="50"/>
      <c r="Q99" s="50"/>
      <c r="R99" s="53" t="str">
        <f t="shared" si="8"/>
        <v/>
      </c>
      <c r="S99" s="53"/>
      <c r="T99" s="54" t="str">
        <f t="shared" si="9"/>
        <v/>
      </c>
      <c r="U99" s="54"/>
    </row>
    <row r="100" spans="2:21">
      <c r="B100" s="19">
        <v>92</v>
      </c>
      <c r="C100" s="49" t="str">
        <f t="shared" si="6"/>
        <v/>
      </c>
      <c r="D100" s="49"/>
      <c r="E100" s="19"/>
      <c r="F100" s="8"/>
      <c r="G100" s="19" t="s">
        <v>4</v>
      </c>
      <c r="H100" s="50"/>
      <c r="I100" s="50"/>
      <c r="J100" s="19"/>
      <c r="K100" s="49" t="str">
        <f t="shared" si="5"/>
        <v/>
      </c>
      <c r="L100" s="49"/>
      <c r="M100" s="6" t="str">
        <f t="shared" si="7"/>
        <v/>
      </c>
      <c r="N100" s="19"/>
      <c r="O100" s="8"/>
      <c r="P100" s="50"/>
      <c r="Q100" s="50"/>
      <c r="R100" s="53" t="str">
        <f t="shared" si="8"/>
        <v/>
      </c>
      <c r="S100" s="53"/>
      <c r="T100" s="54" t="str">
        <f t="shared" si="9"/>
        <v/>
      </c>
      <c r="U100" s="54"/>
    </row>
    <row r="101" spans="2:21">
      <c r="B101" s="19">
        <v>93</v>
      </c>
      <c r="C101" s="49" t="str">
        <f t="shared" si="6"/>
        <v/>
      </c>
      <c r="D101" s="49"/>
      <c r="E101" s="19"/>
      <c r="F101" s="8"/>
      <c r="G101" s="19" t="s">
        <v>3</v>
      </c>
      <c r="H101" s="50"/>
      <c r="I101" s="50"/>
      <c r="J101" s="19"/>
      <c r="K101" s="49" t="str">
        <f t="shared" si="5"/>
        <v/>
      </c>
      <c r="L101" s="49"/>
      <c r="M101" s="6" t="str">
        <f t="shared" si="7"/>
        <v/>
      </c>
      <c r="N101" s="19"/>
      <c r="O101" s="8"/>
      <c r="P101" s="50"/>
      <c r="Q101" s="50"/>
      <c r="R101" s="53" t="str">
        <f t="shared" si="8"/>
        <v/>
      </c>
      <c r="S101" s="53"/>
      <c r="T101" s="54" t="str">
        <f t="shared" si="9"/>
        <v/>
      </c>
      <c r="U101" s="54"/>
    </row>
    <row r="102" spans="2:21">
      <c r="B102" s="19">
        <v>94</v>
      </c>
      <c r="C102" s="49" t="str">
        <f t="shared" si="6"/>
        <v/>
      </c>
      <c r="D102" s="49"/>
      <c r="E102" s="19"/>
      <c r="F102" s="8"/>
      <c r="G102" s="19" t="s">
        <v>3</v>
      </c>
      <c r="H102" s="50"/>
      <c r="I102" s="50"/>
      <c r="J102" s="19"/>
      <c r="K102" s="49" t="str">
        <f t="shared" si="5"/>
        <v/>
      </c>
      <c r="L102" s="49"/>
      <c r="M102" s="6" t="str">
        <f t="shared" si="7"/>
        <v/>
      </c>
      <c r="N102" s="19"/>
      <c r="O102" s="8"/>
      <c r="P102" s="50"/>
      <c r="Q102" s="50"/>
      <c r="R102" s="53" t="str">
        <f t="shared" si="8"/>
        <v/>
      </c>
      <c r="S102" s="53"/>
      <c r="T102" s="54" t="str">
        <f t="shared" si="9"/>
        <v/>
      </c>
      <c r="U102" s="54"/>
    </row>
    <row r="103" spans="2:21">
      <c r="B103" s="19">
        <v>95</v>
      </c>
      <c r="C103" s="49" t="str">
        <f t="shared" si="6"/>
        <v/>
      </c>
      <c r="D103" s="49"/>
      <c r="E103" s="19"/>
      <c r="F103" s="8"/>
      <c r="G103" s="19" t="s">
        <v>3</v>
      </c>
      <c r="H103" s="50"/>
      <c r="I103" s="50"/>
      <c r="J103" s="19"/>
      <c r="K103" s="49" t="str">
        <f t="shared" si="5"/>
        <v/>
      </c>
      <c r="L103" s="49"/>
      <c r="M103" s="6" t="str">
        <f t="shared" si="7"/>
        <v/>
      </c>
      <c r="N103" s="19"/>
      <c r="O103" s="8"/>
      <c r="P103" s="50"/>
      <c r="Q103" s="50"/>
      <c r="R103" s="53" t="str">
        <f t="shared" si="8"/>
        <v/>
      </c>
      <c r="S103" s="53"/>
      <c r="T103" s="54" t="str">
        <f t="shared" si="9"/>
        <v/>
      </c>
      <c r="U103" s="54"/>
    </row>
    <row r="104" spans="2:21">
      <c r="B104" s="19">
        <v>96</v>
      </c>
      <c r="C104" s="49" t="str">
        <f t="shared" si="6"/>
        <v/>
      </c>
      <c r="D104" s="49"/>
      <c r="E104" s="19"/>
      <c r="F104" s="8"/>
      <c r="G104" s="19" t="s">
        <v>4</v>
      </c>
      <c r="H104" s="50"/>
      <c r="I104" s="50"/>
      <c r="J104" s="19"/>
      <c r="K104" s="49" t="str">
        <f t="shared" si="5"/>
        <v/>
      </c>
      <c r="L104" s="49"/>
      <c r="M104" s="6" t="str">
        <f t="shared" si="7"/>
        <v/>
      </c>
      <c r="N104" s="19"/>
      <c r="O104" s="8"/>
      <c r="P104" s="50"/>
      <c r="Q104" s="50"/>
      <c r="R104" s="53" t="str">
        <f t="shared" si="8"/>
        <v/>
      </c>
      <c r="S104" s="53"/>
      <c r="T104" s="54" t="str">
        <f t="shared" si="9"/>
        <v/>
      </c>
      <c r="U104" s="54"/>
    </row>
    <row r="105" spans="2:21">
      <c r="B105" s="19">
        <v>97</v>
      </c>
      <c r="C105" s="49" t="str">
        <f t="shared" si="6"/>
        <v/>
      </c>
      <c r="D105" s="49"/>
      <c r="E105" s="19"/>
      <c r="F105" s="8"/>
      <c r="G105" s="19" t="s">
        <v>3</v>
      </c>
      <c r="H105" s="50"/>
      <c r="I105" s="50"/>
      <c r="J105" s="19"/>
      <c r="K105" s="49" t="str">
        <f t="shared" si="5"/>
        <v/>
      </c>
      <c r="L105" s="49"/>
      <c r="M105" s="6" t="str">
        <f t="shared" si="7"/>
        <v/>
      </c>
      <c r="N105" s="19"/>
      <c r="O105" s="8"/>
      <c r="P105" s="50"/>
      <c r="Q105" s="50"/>
      <c r="R105" s="53" t="str">
        <f t="shared" si="8"/>
        <v/>
      </c>
      <c r="S105" s="53"/>
      <c r="T105" s="54" t="str">
        <f t="shared" si="9"/>
        <v/>
      </c>
      <c r="U105" s="54"/>
    </row>
    <row r="106" spans="2:21">
      <c r="B106" s="19">
        <v>98</v>
      </c>
      <c r="C106" s="49" t="str">
        <f t="shared" si="6"/>
        <v/>
      </c>
      <c r="D106" s="49"/>
      <c r="E106" s="19"/>
      <c r="F106" s="8"/>
      <c r="G106" s="19" t="s">
        <v>4</v>
      </c>
      <c r="H106" s="50"/>
      <c r="I106" s="50"/>
      <c r="J106" s="19"/>
      <c r="K106" s="49" t="str">
        <f t="shared" si="5"/>
        <v/>
      </c>
      <c r="L106" s="49"/>
      <c r="M106" s="6" t="str">
        <f t="shared" si="7"/>
        <v/>
      </c>
      <c r="N106" s="19"/>
      <c r="O106" s="8"/>
      <c r="P106" s="50"/>
      <c r="Q106" s="50"/>
      <c r="R106" s="53" t="str">
        <f t="shared" si="8"/>
        <v/>
      </c>
      <c r="S106" s="53"/>
      <c r="T106" s="54" t="str">
        <f t="shared" si="9"/>
        <v/>
      </c>
      <c r="U106" s="54"/>
    </row>
    <row r="107" spans="2:21">
      <c r="B107" s="19">
        <v>99</v>
      </c>
      <c r="C107" s="49" t="str">
        <f t="shared" si="6"/>
        <v/>
      </c>
      <c r="D107" s="49"/>
      <c r="E107" s="19"/>
      <c r="F107" s="8"/>
      <c r="G107" s="19" t="s">
        <v>4</v>
      </c>
      <c r="H107" s="50"/>
      <c r="I107" s="50"/>
      <c r="J107" s="19"/>
      <c r="K107" s="49" t="str">
        <f t="shared" si="5"/>
        <v/>
      </c>
      <c r="L107" s="49"/>
      <c r="M107" s="6" t="str">
        <f t="shared" si="7"/>
        <v/>
      </c>
      <c r="N107" s="19"/>
      <c r="O107" s="8"/>
      <c r="P107" s="50"/>
      <c r="Q107" s="50"/>
      <c r="R107" s="53" t="str">
        <f t="shared" si="8"/>
        <v/>
      </c>
      <c r="S107" s="53"/>
      <c r="T107" s="54" t="str">
        <f t="shared" si="9"/>
        <v/>
      </c>
      <c r="U107" s="54"/>
    </row>
    <row r="108" spans="2:21">
      <c r="B108" s="19">
        <v>100</v>
      </c>
      <c r="C108" s="49" t="str">
        <f t="shared" si="6"/>
        <v/>
      </c>
      <c r="D108" s="49"/>
      <c r="E108" s="19"/>
      <c r="F108" s="8"/>
      <c r="G108" s="19" t="s">
        <v>3</v>
      </c>
      <c r="H108" s="50"/>
      <c r="I108" s="50"/>
      <c r="J108" s="19"/>
      <c r="K108" s="49" t="str">
        <f t="shared" si="5"/>
        <v/>
      </c>
      <c r="L108" s="49"/>
      <c r="M108" s="6" t="str">
        <f t="shared" si="7"/>
        <v/>
      </c>
      <c r="N108" s="19"/>
      <c r="O108" s="8"/>
      <c r="P108" s="50"/>
      <c r="Q108" s="50"/>
      <c r="R108" s="53" t="str">
        <f t="shared" si="8"/>
        <v/>
      </c>
      <c r="S108" s="53"/>
      <c r="T108" s="54" t="str">
        <f t="shared" si="9"/>
        <v/>
      </c>
      <c r="U108" s="54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-127</vt:lpstr>
      <vt:lpstr>-150</vt:lpstr>
      <vt:lpstr>-200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kuniomi hirano</cp:lastModifiedBy>
  <cp:revision/>
  <cp:lastPrinted>2015-07-15T10:17:15Z</cp:lastPrinted>
  <dcterms:created xsi:type="dcterms:W3CDTF">2013-10-09T23:04:08Z</dcterms:created>
  <dcterms:modified xsi:type="dcterms:W3CDTF">2019-05-22T10:55:34Z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