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0" yWindow="460" windowWidth="24960" windowHeight="16480" firstSheet="1" activeTab="5"/>
  </bookViews>
  <sheets>
    <sheet name="定数" sheetId="1" state="hidden" r:id="rId1"/>
    <sheet name="検証1 4H足 " sheetId="2" r:id="rId2"/>
    <sheet name="検証2" sheetId="3" r:id="rId3"/>
    <sheet name="検証3" sheetId="4" r:id="rId4"/>
    <sheet name="画像" sheetId="5" r:id="rId5"/>
    <sheet name="気づき" sheetId="6" r:id="rId6"/>
    <sheet name="検証終了通貨" sheetId="7" r:id="rId7"/>
    <sheet name="テンプレ" sheetId="8" state="hidden" r:id="rId8"/>
  </sheets>
  <definedNames/>
  <calcPr fullCalcOnLoad="1"/>
</workbook>
</file>

<file path=xl/sharedStrings.xml><?xml version="1.0" encoding="utf-8"?>
<sst xmlns="http://schemas.openxmlformats.org/spreadsheetml/2006/main" count="375" uniqueCount="73">
  <si>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</si>
  <si>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</si>
  <si>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</si>
  <si>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</si>
  <si>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</si>
  <si>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</si>
  <si>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</si>
  <si>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</si>
  <si>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</si>
  <si>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</si>
  <si>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</si>
  <si>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</si>
  <si>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</si>
  <si>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</si>
  <si>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</si>
  <si>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</si>
  <si>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</si>
  <si>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</si>
  <si>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</si>
  <si>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</si>
  <si>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</si>
  <si>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</si>
  <si>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</si>
  <si>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</si>
  <si>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</si>
  <si>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</si>
  <si>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</si>
  <si>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</si>
  <si>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</si>
  <si>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</si>
  <si>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</si>
  <si>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</si>
  <si>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</si>
  <si>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</si>
  <si>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</si>
  <si>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</si>
  <si>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</si>
  <si>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</si>
  <si>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</si>
  <si>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</si>
  <si>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</si>
  <si>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</si>
  <si>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</si>
  <si>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</si>
  <si>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</si>
  <si>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</si>
  <si>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</si>
  <si>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GBP/USD</t>
  </si>
  <si>
    <t>EURUSD</t>
  </si>
  <si>
    <t>取引通貨単位</t>
  </si>
  <si>
    <t>通貨平均価格</t>
  </si>
  <si>
    <t>USD</t>
  </si>
  <si>
    <t>EUR</t>
  </si>
  <si>
    <t>GBP</t>
  </si>
  <si>
    <t>CHF</t>
  </si>
  <si>
    <t>NZD</t>
  </si>
  <si>
    <t>CAD</t>
  </si>
  <si>
    <t>AUD</t>
  </si>
  <si>
    <t>JPY</t>
  </si>
  <si>
    <t>ドローダウン％</t>
  </si>
  <si>
    <t>最大ドローダウン%</t>
  </si>
  <si>
    <t>最大ドローアップ金額</t>
  </si>
  <si>
    <t>GBPJPY</t>
  </si>
  <si>
    <t>・フィボナッチ　１．５</t>
  </si>
  <si>
    <t>４H足</t>
  </si>
  <si>
    <t xml:space="preserve"> </t>
  </si>
  <si>
    <t>$2018/10/23</t>
  </si>
  <si>
    <t>$2018/11/30</t>
  </si>
  <si>
    <t>GBP/JPY</t>
  </si>
  <si>
    <t>/</t>
  </si>
  <si>
    <t>いままでは、成功を急ぎすぎていたのかなと思いました。月利計算ができる結果ではありませんでしたが、着実に増えていきます。と同時にわかったことは、必ずし停滞期があるということです。この時期を淡々とシステム通りにやっていくことが課題になるかなと思いました。</t>
  </si>
  <si>
    <t>FIBの数値で決済するとしたら一番多かったのは1.5でした。それぞれ区分してやっていませんでしたが、1.5が妥当な数値と思っていますがいかがでしょうか。</t>
  </si>
  <si>
    <t>資金管理がいかに大切かよくわかりました。複利運用がこれなら可能と思いました。リスクリワードが小さいので１：２以上になるシステムを構築したいです。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</si>
</sst>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0.0_ ;[Red]\-0.0"/>
  </numFmts>
  <fonts count="42">
    <font>
      <sz val="11"/>
      <color indexed="8"/>
      <name val="ＭＳ Ｐゴシック"/>
      <family val="0"/>
    </font>
    <font>
      <sz val="11"/>
      <name val="ＭＳ Ｐゴシック"/>
      <family val="0"/>
    </font>
    <font>
      <sz val="6"/>
      <name val="ＭＳ Ｐゴシック"/>
      <family val="0"/>
    </font>
    <font>
      <b/>
      <sz val="11"/>
      <color indexed="8"/>
      <name val="ＭＳ Ｐゴシック"/>
      <family val="0"/>
    </font>
    <font>
      <b/>
      <sz val="14"/>
      <color indexed="8"/>
      <name val="ＭＳ Ｐゴシック"/>
      <family val="0"/>
    </font>
    <font>
      <sz val="14"/>
      <color indexed="8"/>
      <name val="ＭＳ Ｐゴシック"/>
      <family val="0"/>
    </font>
    <font>
      <b/>
      <sz val="12"/>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14"/>
      <color indexed="10"/>
      <name val="ＭＳ Ｐゴシック"/>
      <family val="0"/>
    </font>
    <font>
      <sz val="11"/>
      <color theme="1"/>
      <name val="Calibri"/>
      <family val="0"/>
    </font>
    <font>
      <sz val="11"/>
      <color theme="0"/>
      <name val="Calibri"/>
      <family val="0"/>
    </font>
    <font>
      <sz val="11"/>
      <color rgb="FF9C6500"/>
      <name val="Calibri"/>
      <family val="0"/>
    </font>
    <font>
      <b/>
      <sz val="18"/>
      <color theme="3"/>
      <name val="Calibri Light"/>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sz val="11"/>
      <name val="Calibri"/>
      <family val="0"/>
    </font>
    <font>
      <b/>
      <sz val="14"/>
      <color rgb="FFFF0000"/>
      <name val="ＭＳ Ｐゴシック"/>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6" fillId="0" borderId="0" applyNumberFormat="0" applyFill="0" applyBorder="0" applyAlignment="0" applyProtection="0"/>
    <xf numFmtId="0" fontId="27"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4" applyNumberFormat="0" applyAlignment="0" applyProtection="0"/>
    <xf numFmtId="0" fontId="30" fillId="30" borderId="5" applyNumberFormat="0" applyAlignment="0" applyProtection="0"/>
    <xf numFmtId="0" fontId="31" fillId="31" borderId="0" applyNumberFormat="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0" borderId="0">
      <alignment vertical="center"/>
      <protection/>
    </xf>
    <xf numFmtId="0" fontId="0" fillId="0" borderId="0">
      <alignment vertical="center"/>
      <protection/>
    </xf>
    <xf numFmtId="0" fontId="32" fillId="32" borderId="0" applyNumberFormat="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0" borderId="9" applyNumberFormat="0" applyFill="0" applyAlignment="0" applyProtection="0"/>
  </cellStyleXfs>
  <cellXfs count="8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9" fillId="29" borderId="10" xfId="0" applyFont="1" applyFill="1" applyBorder="1" applyAlignment="1">
      <alignment horizontal="center" vertical="center" shrinkToFit="1"/>
    </xf>
    <xf numFmtId="0" fontId="39" fillId="33" borderId="10" xfId="0" applyFont="1" applyFill="1" applyBorder="1" applyAlignment="1">
      <alignment horizontal="center" vertical="center" shrinkToFit="1"/>
    </xf>
    <xf numFmtId="181" fontId="40" fillId="0" borderId="10" xfId="0" applyNumberFormat="1" applyFont="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Border="1" applyAlignment="1">
      <alignment horizontal="center" vertical="center"/>
    </xf>
    <xf numFmtId="0" fontId="39" fillId="6" borderId="11" xfId="0" applyFont="1" applyFill="1" applyBorder="1" applyAlignment="1">
      <alignment vertical="center"/>
    </xf>
    <xf numFmtId="0" fontId="0" fillId="0" borderId="12" xfId="0" applyBorder="1" applyAlignment="1">
      <alignment horizontal="center" vertical="center"/>
    </xf>
    <xf numFmtId="0" fontId="39" fillId="0" borderId="12" xfId="0" applyFont="1" applyBorder="1" applyAlignment="1">
      <alignment horizontal="center" vertical="center"/>
    </xf>
    <xf numFmtId="0" fontId="39" fillId="0" borderId="12" xfId="0" applyFont="1" applyBorder="1" applyAlignment="1">
      <alignment vertical="center"/>
    </xf>
    <xf numFmtId="0" fontId="0" fillId="0" borderId="13" xfId="0" applyBorder="1" applyAlignment="1">
      <alignment horizontal="center" vertical="center"/>
    </xf>
    <xf numFmtId="0" fontId="39" fillId="0" borderId="13" xfId="0" applyFont="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Border="1" applyAlignment="1">
      <alignment horizontal="center" vertical="center"/>
    </xf>
    <xf numFmtId="0" fontId="39" fillId="6" borderId="15" xfId="0" applyFont="1" applyFill="1" applyBorder="1" applyAlignment="1">
      <alignment vertical="center"/>
    </xf>
    <xf numFmtId="0" fontId="39" fillId="28" borderId="10" xfId="0" applyFont="1" applyFill="1" applyBorder="1" applyAlignment="1">
      <alignment horizontal="center" vertical="center" shrinkToFit="1"/>
    </xf>
    <xf numFmtId="0" fontId="40" fillId="0" borderId="10" xfId="0" applyFont="1" applyBorder="1" applyAlignment="1">
      <alignment horizontal="center" vertical="center"/>
    </xf>
    <xf numFmtId="0" fontId="39" fillId="6" borderId="10" xfId="0" applyFont="1" applyFill="1" applyBorder="1" applyAlignment="1">
      <alignment horizontal="center" vertical="center"/>
    </xf>
    <xf numFmtId="0" fontId="39"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Border="1" applyAlignment="1">
      <alignment horizontal="center" vertical="center"/>
    </xf>
    <xf numFmtId="0" fontId="39" fillId="6" borderId="14" xfId="0" applyFont="1" applyFill="1" applyBorder="1" applyAlignment="1">
      <alignment horizontal="center" vertical="center"/>
    </xf>
    <xf numFmtId="0" fontId="39" fillId="6" borderId="10" xfId="0" applyFont="1" applyFill="1" applyBorder="1" applyAlignment="1">
      <alignment horizontal="center" vertical="center"/>
    </xf>
    <xf numFmtId="0" fontId="39" fillId="6" borderId="10" xfId="0" applyFont="1" applyFill="1" applyBorder="1" applyAlignment="1">
      <alignment horizontal="center" vertical="center"/>
    </xf>
    <xf numFmtId="0" fontId="39" fillId="6" borderId="14" xfId="0" applyFont="1" applyFill="1" applyBorder="1" applyAlignment="1">
      <alignment horizontal="center" vertical="center"/>
    </xf>
    <xf numFmtId="0" fontId="40" fillId="0" borderId="10" xfId="0" applyFont="1" applyBorder="1" applyAlignment="1">
      <alignment horizontal="center" vertical="center"/>
    </xf>
    <xf numFmtId="189" fontId="0" fillId="0" borderId="0" xfId="0" applyNumberFormat="1" applyAlignment="1">
      <alignment vertical="center"/>
    </xf>
    <xf numFmtId="187" fontId="0" fillId="0" borderId="0" xfId="42" applyNumberFormat="1" applyFont="1" applyAlignment="1">
      <alignment vertical="center"/>
    </xf>
    <xf numFmtId="189"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189" fontId="40" fillId="0" borderId="16" xfId="0" applyNumberFormat="1" applyFont="1" applyBorder="1" applyAlignment="1">
      <alignment horizontal="center" vertical="center"/>
    </xf>
    <xf numFmtId="189" fontId="40" fillId="0" borderId="11" xfId="0" applyNumberFormat="1" applyFont="1" applyBorder="1" applyAlignment="1">
      <alignment horizontal="center" vertical="center"/>
    </xf>
    <xf numFmtId="186" fontId="40" fillId="0" borderId="10" xfId="0" applyNumberFormat="1" applyFont="1" applyBorder="1" applyAlignment="1">
      <alignment horizontal="center" vertical="center"/>
    </xf>
    <xf numFmtId="190" fontId="40" fillId="0" borderId="10" xfId="0" applyNumberFormat="1" applyFont="1" applyBorder="1" applyAlignment="1">
      <alignment horizontal="center" vertical="center"/>
    </xf>
    <xf numFmtId="0" fontId="39" fillId="34" borderId="10" xfId="0" applyFont="1" applyFill="1" applyBorder="1" applyAlignment="1">
      <alignment horizontal="center" vertical="center" shrinkToFit="1"/>
    </xf>
    <xf numFmtId="0" fontId="39" fillId="28" borderId="16" xfId="0" applyFont="1" applyFill="1" applyBorder="1" applyAlignment="1">
      <alignment horizontal="center" vertical="center" shrinkToFit="1"/>
    </xf>
    <xf numFmtId="0" fontId="39" fillId="28" borderId="11" xfId="0" applyFont="1" applyFill="1" applyBorder="1" applyAlignment="1">
      <alignment horizontal="center" vertical="center" shrinkToFit="1"/>
    </xf>
    <xf numFmtId="0" fontId="39" fillId="29" borderId="16" xfId="0" applyFont="1" applyFill="1" applyBorder="1" applyAlignment="1">
      <alignment horizontal="center" vertical="center" shrinkToFit="1"/>
    </xf>
    <xf numFmtId="0" fontId="39" fillId="29" borderId="11" xfId="0" applyFont="1" applyFill="1" applyBorder="1" applyAlignment="1">
      <alignment horizontal="center" vertical="center" shrinkToFit="1"/>
    </xf>
    <xf numFmtId="0" fontId="39" fillId="33" borderId="16" xfId="0" applyFont="1" applyFill="1" applyBorder="1" applyAlignment="1">
      <alignment horizontal="center" vertical="center" shrinkToFit="1"/>
    </xf>
    <xf numFmtId="0" fontId="39" fillId="33" borderId="11" xfId="0" applyFont="1" applyFill="1" applyBorder="1" applyAlignment="1">
      <alignment horizontal="center" vertical="center" shrinkToFit="1"/>
    </xf>
    <xf numFmtId="0" fontId="39" fillId="35" borderId="17" xfId="0" applyFont="1" applyFill="1" applyBorder="1" applyAlignment="1">
      <alignment horizontal="center" vertical="center" shrinkToFit="1"/>
    </xf>
    <xf numFmtId="0" fontId="39" fillId="35" borderId="10" xfId="0" applyFont="1" applyFill="1" applyBorder="1" applyAlignment="1">
      <alignment horizontal="center" vertical="center" shrinkToFit="1"/>
    </xf>
    <xf numFmtId="0" fontId="39" fillId="36" borderId="15" xfId="0" applyFont="1" applyFill="1" applyBorder="1" applyAlignment="1">
      <alignment horizontal="center" vertical="center" shrinkToFit="1"/>
    </xf>
    <xf numFmtId="0" fontId="39" fillId="36" borderId="18" xfId="0" applyFont="1" applyFill="1" applyBorder="1" applyAlignment="1">
      <alignment horizontal="center" vertical="center" shrinkToFit="1"/>
    </xf>
    <xf numFmtId="0" fontId="39" fillId="36" borderId="19" xfId="0" applyFont="1" applyFill="1" applyBorder="1" applyAlignment="1">
      <alignment horizontal="center" vertical="center" shrinkToFit="1"/>
    </xf>
    <xf numFmtId="0" fontId="39" fillId="36" borderId="20" xfId="0" applyFont="1" applyFill="1" applyBorder="1" applyAlignment="1">
      <alignment horizontal="center" vertical="center" shrinkToFit="1"/>
    </xf>
    <xf numFmtId="0" fontId="39" fillId="28" borderId="19" xfId="0" applyFont="1" applyFill="1" applyBorder="1" applyAlignment="1">
      <alignment horizontal="center" vertical="center" shrinkToFit="1"/>
    </xf>
    <xf numFmtId="0" fontId="39" fillId="28" borderId="12" xfId="0" applyFont="1" applyFill="1" applyBorder="1" applyAlignment="1">
      <alignment horizontal="center" vertical="center" shrinkToFit="1"/>
    </xf>
    <xf numFmtId="0" fontId="39" fillId="29" borderId="19" xfId="0" applyFont="1" applyFill="1" applyBorder="1" applyAlignment="1">
      <alignment horizontal="center" vertical="center" shrinkToFit="1"/>
    </xf>
    <xf numFmtId="0" fontId="39" fillId="29" borderId="12" xfId="0" applyFont="1" applyFill="1" applyBorder="1" applyAlignment="1">
      <alignment horizontal="center" vertical="center" shrinkToFit="1"/>
    </xf>
    <xf numFmtId="0" fontId="39" fillId="37" borderId="10" xfId="0" applyFont="1" applyFill="1" applyBorder="1" applyAlignment="1">
      <alignment horizontal="center" vertical="center" shrinkToFit="1"/>
    </xf>
    <xf numFmtId="0" fontId="39" fillId="33" borderId="19" xfId="0" applyFont="1" applyFill="1" applyBorder="1" applyAlignment="1">
      <alignment horizontal="center" vertical="center" shrinkToFit="1"/>
    </xf>
    <xf numFmtId="0" fontId="39" fillId="33" borderId="12" xfId="0" applyFont="1" applyFill="1" applyBorder="1" applyAlignment="1">
      <alignment horizontal="center" vertical="center" shrinkToFit="1"/>
    </xf>
    <xf numFmtId="0" fontId="39"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7" fontId="0" fillId="0" borderId="10" xfId="42" applyNumberFormat="1" applyFont="1" applyBorder="1" applyAlignment="1">
      <alignment horizontal="center" vertical="center"/>
    </xf>
    <xf numFmtId="0" fontId="39" fillId="6" borderId="14" xfId="0" applyFont="1" applyFill="1" applyBorder="1" applyAlignment="1">
      <alignment horizontal="center" vertical="center"/>
    </xf>
    <xf numFmtId="0" fontId="39"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189" fontId="0" fillId="38" borderId="10" xfId="0" applyNumberFormat="1" applyFill="1" applyBorder="1" applyAlignment="1">
      <alignment horizontal="center" vertical="center"/>
    </xf>
    <xf numFmtId="0" fontId="0" fillId="38" borderId="10" xfId="0" applyFill="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14" fontId="6" fillId="0" borderId="0" xfId="0" applyNumberFormat="1" applyFont="1" applyAlignment="1">
      <alignment horizontal="center" vertical="center"/>
    </xf>
    <xf numFmtId="14" fontId="0" fillId="0" borderId="0" xfId="0" applyNumberForma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メモ" xfId="43"/>
    <cellStyle name="リンク セル" xfId="44"/>
    <cellStyle name="入力" xfId="45"/>
    <cellStyle name="出力" xfId="46"/>
    <cellStyle name="悪い" xfId="47"/>
    <cellStyle name="Comma" xfId="48"/>
    <cellStyle name="Comma [0]" xfId="49"/>
    <cellStyle name="標準 2" xfId="50"/>
    <cellStyle name="標準 3" xfId="51"/>
    <cellStyle name="良い"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dxfs count="3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9525</xdr:rowOff>
    </xdr:from>
    <xdr:to>
      <xdr:col>6</xdr:col>
      <xdr:colOff>228600</xdr:colOff>
      <xdr:row>13</xdr:row>
      <xdr:rowOff>76200</xdr:rowOff>
    </xdr:to>
    <xdr:pic>
      <xdr:nvPicPr>
        <xdr:cNvPr id="1" name="図 1"/>
        <xdr:cNvPicPr preferRelativeResize="1">
          <a:picLocks noChangeAspect="1"/>
        </xdr:cNvPicPr>
      </xdr:nvPicPr>
      <xdr:blipFill>
        <a:blip r:embed="rId1"/>
        <a:stretch>
          <a:fillRect/>
        </a:stretch>
      </xdr:blipFill>
      <xdr:spPr>
        <a:xfrm>
          <a:off x="828675" y="200025"/>
          <a:ext cx="3638550" cy="2238375"/>
        </a:xfrm>
        <a:prstGeom prst="rect">
          <a:avLst/>
        </a:prstGeom>
        <a:noFill/>
        <a:ln w="9525" cmpd="sng">
          <a:noFill/>
        </a:ln>
      </xdr:spPr>
    </xdr:pic>
    <xdr:clientData/>
  </xdr:twoCellAnchor>
  <xdr:twoCellAnchor editAs="oneCell">
    <xdr:from>
      <xdr:col>8</xdr:col>
      <xdr:colOff>28575</xdr:colOff>
      <xdr:row>1</xdr:row>
      <xdr:rowOff>0</xdr:rowOff>
    </xdr:from>
    <xdr:to>
      <xdr:col>11</xdr:col>
      <xdr:colOff>390525</xdr:colOff>
      <xdr:row>10</xdr:row>
      <xdr:rowOff>57150</xdr:rowOff>
    </xdr:to>
    <xdr:pic>
      <xdr:nvPicPr>
        <xdr:cNvPr id="2" name="図 2"/>
        <xdr:cNvPicPr preferRelativeResize="1">
          <a:picLocks noChangeAspect="1"/>
        </xdr:cNvPicPr>
      </xdr:nvPicPr>
      <xdr:blipFill>
        <a:blip r:embed="rId2"/>
        <a:stretch>
          <a:fillRect/>
        </a:stretch>
      </xdr:blipFill>
      <xdr:spPr>
        <a:xfrm>
          <a:off x="5810250" y="190500"/>
          <a:ext cx="2638425" cy="1685925"/>
        </a:xfrm>
        <a:prstGeom prst="rect">
          <a:avLst/>
        </a:prstGeom>
        <a:noFill/>
        <a:ln w="9525" cmpd="sng">
          <a:noFill/>
        </a:ln>
      </xdr:spPr>
    </xdr:pic>
    <xdr:clientData/>
  </xdr:twoCellAnchor>
  <xdr:twoCellAnchor editAs="oneCell">
    <xdr:from>
      <xdr:col>14</xdr:col>
      <xdr:colOff>76200</xdr:colOff>
      <xdr:row>1</xdr:row>
      <xdr:rowOff>0</xdr:rowOff>
    </xdr:from>
    <xdr:to>
      <xdr:col>19</xdr:col>
      <xdr:colOff>419100</xdr:colOff>
      <xdr:row>11</xdr:row>
      <xdr:rowOff>104775</xdr:rowOff>
    </xdr:to>
    <xdr:pic>
      <xdr:nvPicPr>
        <xdr:cNvPr id="3" name="図 3"/>
        <xdr:cNvPicPr preferRelativeResize="1">
          <a:picLocks noChangeAspect="1"/>
        </xdr:cNvPicPr>
      </xdr:nvPicPr>
      <xdr:blipFill>
        <a:blip r:embed="rId3"/>
        <a:stretch>
          <a:fillRect/>
        </a:stretch>
      </xdr:blipFill>
      <xdr:spPr>
        <a:xfrm>
          <a:off x="10277475" y="190500"/>
          <a:ext cx="4086225" cy="1914525"/>
        </a:xfrm>
        <a:prstGeom prst="rect">
          <a:avLst/>
        </a:prstGeom>
        <a:noFill/>
        <a:ln w="9525" cmpd="sng">
          <a:noFill/>
        </a:ln>
      </xdr:spPr>
    </xdr:pic>
    <xdr:clientData/>
  </xdr:twoCellAnchor>
  <xdr:twoCellAnchor editAs="oneCell">
    <xdr:from>
      <xdr:col>1</xdr:col>
      <xdr:colOff>66675</xdr:colOff>
      <xdr:row>15</xdr:row>
      <xdr:rowOff>9525</xdr:rowOff>
    </xdr:from>
    <xdr:to>
      <xdr:col>2</xdr:col>
      <xdr:colOff>371475</xdr:colOff>
      <xdr:row>26</xdr:row>
      <xdr:rowOff>85725</xdr:rowOff>
    </xdr:to>
    <xdr:pic>
      <xdr:nvPicPr>
        <xdr:cNvPr id="4" name="図 4"/>
        <xdr:cNvPicPr preferRelativeResize="1">
          <a:picLocks noChangeAspect="1"/>
        </xdr:cNvPicPr>
      </xdr:nvPicPr>
      <xdr:blipFill>
        <a:blip r:embed="rId4"/>
        <a:stretch>
          <a:fillRect/>
        </a:stretch>
      </xdr:blipFill>
      <xdr:spPr>
        <a:xfrm>
          <a:off x="866775" y="2724150"/>
          <a:ext cx="923925" cy="2066925"/>
        </a:xfrm>
        <a:prstGeom prst="rect">
          <a:avLst/>
        </a:prstGeom>
        <a:noFill/>
        <a:ln w="9525" cmpd="sng">
          <a:noFill/>
        </a:ln>
      </xdr:spPr>
    </xdr:pic>
    <xdr:clientData/>
  </xdr:twoCellAnchor>
  <xdr:twoCellAnchor editAs="oneCell">
    <xdr:from>
      <xdr:col>8</xdr:col>
      <xdr:colOff>104775</xdr:colOff>
      <xdr:row>15</xdr:row>
      <xdr:rowOff>9525</xdr:rowOff>
    </xdr:from>
    <xdr:to>
      <xdr:col>10</xdr:col>
      <xdr:colOff>333375</xdr:colOff>
      <xdr:row>26</xdr:row>
      <xdr:rowOff>38100</xdr:rowOff>
    </xdr:to>
    <xdr:pic>
      <xdr:nvPicPr>
        <xdr:cNvPr id="5" name="図 5"/>
        <xdr:cNvPicPr preferRelativeResize="1">
          <a:picLocks noChangeAspect="1"/>
        </xdr:cNvPicPr>
      </xdr:nvPicPr>
      <xdr:blipFill>
        <a:blip r:embed="rId5"/>
        <a:stretch>
          <a:fillRect/>
        </a:stretch>
      </xdr:blipFill>
      <xdr:spPr>
        <a:xfrm>
          <a:off x="5886450" y="2724150"/>
          <a:ext cx="1695450" cy="2019300"/>
        </a:xfrm>
        <a:prstGeom prst="rect">
          <a:avLst/>
        </a:prstGeom>
        <a:noFill/>
        <a:ln w="9525" cmpd="sng">
          <a:noFill/>
        </a:ln>
      </xdr:spPr>
    </xdr:pic>
    <xdr:clientData/>
  </xdr:twoCellAnchor>
  <xdr:twoCellAnchor editAs="oneCell">
    <xdr:from>
      <xdr:col>13</xdr:col>
      <xdr:colOff>180975</xdr:colOff>
      <xdr:row>15</xdr:row>
      <xdr:rowOff>28575</xdr:rowOff>
    </xdr:from>
    <xdr:to>
      <xdr:col>16</xdr:col>
      <xdr:colOff>276225</xdr:colOff>
      <xdr:row>22</xdr:row>
      <xdr:rowOff>38100</xdr:rowOff>
    </xdr:to>
    <xdr:pic>
      <xdr:nvPicPr>
        <xdr:cNvPr id="6" name="図 6"/>
        <xdr:cNvPicPr preferRelativeResize="1">
          <a:picLocks noChangeAspect="1"/>
        </xdr:cNvPicPr>
      </xdr:nvPicPr>
      <xdr:blipFill>
        <a:blip r:embed="rId6"/>
        <a:stretch>
          <a:fillRect/>
        </a:stretch>
      </xdr:blipFill>
      <xdr:spPr>
        <a:xfrm>
          <a:off x="9705975" y="2743200"/>
          <a:ext cx="2238375" cy="1276350"/>
        </a:xfrm>
        <a:prstGeom prst="rect">
          <a:avLst/>
        </a:prstGeom>
        <a:noFill/>
        <a:ln w="9525" cmpd="sng">
          <a:noFill/>
        </a:ln>
      </xdr:spPr>
    </xdr:pic>
    <xdr:clientData/>
  </xdr:twoCellAnchor>
  <xdr:twoCellAnchor editAs="oneCell">
    <xdr:from>
      <xdr:col>1</xdr:col>
      <xdr:colOff>66675</xdr:colOff>
      <xdr:row>28</xdr:row>
      <xdr:rowOff>47625</xdr:rowOff>
    </xdr:from>
    <xdr:to>
      <xdr:col>3</xdr:col>
      <xdr:colOff>257175</xdr:colOff>
      <xdr:row>34</xdr:row>
      <xdr:rowOff>142875</xdr:rowOff>
    </xdr:to>
    <xdr:pic>
      <xdr:nvPicPr>
        <xdr:cNvPr id="7" name="図 7"/>
        <xdr:cNvPicPr preferRelativeResize="1">
          <a:picLocks noChangeAspect="1"/>
        </xdr:cNvPicPr>
      </xdr:nvPicPr>
      <xdr:blipFill>
        <a:blip r:embed="rId7"/>
        <a:stretch>
          <a:fillRect/>
        </a:stretch>
      </xdr:blipFill>
      <xdr:spPr>
        <a:xfrm>
          <a:off x="866775" y="5114925"/>
          <a:ext cx="1485900" cy="1181100"/>
        </a:xfrm>
        <a:prstGeom prst="rect">
          <a:avLst/>
        </a:prstGeom>
        <a:noFill/>
        <a:ln w="9525" cmpd="sng">
          <a:noFill/>
        </a:ln>
      </xdr:spPr>
    </xdr:pic>
    <xdr:clientData/>
  </xdr:twoCellAnchor>
  <xdr:twoCellAnchor editAs="oneCell">
    <xdr:from>
      <xdr:col>8</xdr:col>
      <xdr:colOff>114300</xdr:colOff>
      <xdr:row>27</xdr:row>
      <xdr:rowOff>152400</xdr:rowOff>
    </xdr:from>
    <xdr:to>
      <xdr:col>10</xdr:col>
      <xdr:colOff>342900</xdr:colOff>
      <xdr:row>34</xdr:row>
      <xdr:rowOff>47625</xdr:rowOff>
    </xdr:to>
    <xdr:pic>
      <xdr:nvPicPr>
        <xdr:cNvPr id="8" name="図 9"/>
        <xdr:cNvPicPr preferRelativeResize="1">
          <a:picLocks noChangeAspect="1"/>
        </xdr:cNvPicPr>
      </xdr:nvPicPr>
      <xdr:blipFill>
        <a:blip r:embed="rId8"/>
        <a:stretch>
          <a:fillRect/>
        </a:stretch>
      </xdr:blipFill>
      <xdr:spPr>
        <a:xfrm>
          <a:off x="5895975" y="5038725"/>
          <a:ext cx="1695450" cy="1162050"/>
        </a:xfrm>
        <a:prstGeom prst="rect">
          <a:avLst/>
        </a:prstGeom>
        <a:noFill/>
        <a:ln w="9525" cmpd="sng">
          <a:noFill/>
        </a:ln>
      </xdr:spPr>
    </xdr:pic>
    <xdr:clientData/>
  </xdr:twoCellAnchor>
  <xdr:twoCellAnchor editAs="oneCell">
    <xdr:from>
      <xdr:col>13</xdr:col>
      <xdr:colOff>333375</xdr:colOff>
      <xdr:row>28</xdr:row>
      <xdr:rowOff>0</xdr:rowOff>
    </xdr:from>
    <xdr:to>
      <xdr:col>16</xdr:col>
      <xdr:colOff>161925</xdr:colOff>
      <xdr:row>33</xdr:row>
      <xdr:rowOff>133350</xdr:rowOff>
    </xdr:to>
    <xdr:pic>
      <xdr:nvPicPr>
        <xdr:cNvPr id="9" name="図 10"/>
        <xdr:cNvPicPr preferRelativeResize="1">
          <a:picLocks noChangeAspect="1"/>
        </xdr:cNvPicPr>
      </xdr:nvPicPr>
      <xdr:blipFill>
        <a:blip r:embed="rId9"/>
        <a:stretch>
          <a:fillRect/>
        </a:stretch>
      </xdr:blipFill>
      <xdr:spPr>
        <a:xfrm>
          <a:off x="9858375" y="5067300"/>
          <a:ext cx="1971675" cy="1038225"/>
        </a:xfrm>
        <a:prstGeom prst="rect">
          <a:avLst/>
        </a:prstGeom>
        <a:noFill/>
        <a:ln w="9525" cmpd="sng">
          <a:noFill/>
        </a:ln>
      </xdr:spPr>
    </xdr:pic>
    <xdr:clientData/>
  </xdr:twoCellAnchor>
  <xdr:twoCellAnchor editAs="oneCell">
    <xdr:from>
      <xdr:col>19</xdr:col>
      <xdr:colOff>142875</xdr:colOff>
      <xdr:row>28</xdr:row>
      <xdr:rowOff>38100</xdr:rowOff>
    </xdr:from>
    <xdr:to>
      <xdr:col>21</xdr:col>
      <xdr:colOff>609600</xdr:colOff>
      <xdr:row>33</xdr:row>
      <xdr:rowOff>95250</xdr:rowOff>
    </xdr:to>
    <xdr:pic>
      <xdr:nvPicPr>
        <xdr:cNvPr id="10" name="図 11"/>
        <xdr:cNvPicPr preferRelativeResize="1">
          <a:picLocks noChangeAspect="1"/>
        </xdr:cNvPicPr>
      </xdr:nvPicPr>
      <xdr:blipFill>
        <a:blip r:embed="rId10"/>
        <a:stretch>
          <a:fillRect/>
        </a:stretch>
      </xdr:blipFill>
      <xdr:spPr>
        <a:xfrm>
          <a:off x="14087475" y="5105400"/>
          <a:ext cx="1876425" cy="962025"/>
        </a:xfrm>
        <a:prstGeom prst="rect">
          <a:avLst/>
        </a:prstGeom>
        <a:noFill/>
        <a:ln w="9525" cmpd="sng">
          <a:noFill/>
        </a:ln>
      </xdr:spPr>
    </xdr:pic>
    <xdr:clientData/>
  </xdr:twoCellAnchor>
  <xdr:twoCellAnchor editAs="oneCell">
    <xdr:from>
      <xdr:col>1</xdr:col>
      <xdr:colOff>28575</xdr:colOff>
      <xdr:row>36</xdr:row>
      <xdr:rowOff>9525</xdr:rowOff>
    </xdr:from>
    <xdr:to>
      <xdr:col>2</xdr:col>
      <xdr:colOff>571500</xdr:colOff>
      <xdr:row>41</xdr:row>
      <xdr:rowOff>9525</xdr:rowOff>
    </xdr:to>
    <xdr:pic>
      <xdr:nvPicPr>
        <xdr:cNvPr id="11" name="図 12"/>
        <xdr:cNvPicPr preferRelativeResize="1">
          <a:picLocks noChangeAspect="1"/>
        </xdr:cNvPicPr>
      </xdr:nvPicPr>
      <xdr:blipFill>
        <a:blip r:embed="rId11"/>
        <a:stretch>
          <a:fillRect/>
        </a:stretch>
      </xdr:blipFill>
      <xdr:spPr>
        <a:xfrm>
          <a:off x="828675" y="6515100"/>
          <a:ext cx="1162050" cy="904875"/>
        </a:xfrm>
        <a:prstGeom prst="rect">
          <a:avLst/>
        </a:prstGeom>
        <a:noFill/>
        <a:ln w="9525" cmpd="sng">
          <a:noFill/>
        </a:ln>
      </xdr:spPr>
    </xdr:pic>
    <xdr:clientData/>
  </xdr:twoCellAnchor>
  <xdr:twoCellAnchor editAs="oneCell">
    <xdr:from>
      <xdr:col>7</xdr:col>
      <xdr:colOff>114300</xdr:colOff>
      <xdr:row>36</xdr:row>
      <xdr:rowOff>28575</xdr:rowOff>
    </xdr:from>
    <xdr:to>
      <xdr:col>8</xdr:col>
      <xdr:colOff>504825</xdr:colOff>
      <xdr:row>45</xdr:row>
      <xdr:rowOff>38100</xdr:rowOff>
    </xdr:to>
    <xdr:pic>
      <xdr:nvPicPr>
        <xdr:cNvPr id="12" name="図 13"/>
        <xdr:cNvPicPr preferRelativeResize="1">
          <a:picLocks noChangeAspect="1"/>
        </xdr:cNvPicPr>
      </xdr:nvPicPr>
      <xdr:blipFill>
        <a:blip r:embed="rId12"/>
        <a:stretch>
          <a:fillRect/>
        </a:stretch>
      </xdr:blipFill>
      <xdr:spPr>
        <a:xfrm>
          <a:off x="5162550" y="6534150"/>
          <a:ext cx="1123950" cy="1638300"/>
        </a:xfrm>
        <a:prstGeom prst="rect">
          <a:avLst/>
        </a:prstGeom>
        <a:noFill/>
        <a:ln w="9525" cmpd="sng">
          <a:noFill/>
        </a:ln>
      </xdr:spPr>
    </xdr:pic>
    <xdr:clientData/>
  </xdr:twoCellAnchor>
  <xdr:twoCellAnchor editAs="oneCell">
    <xdr:from>
      <xdr:col>12</xdr:col>
      <xdr:colOff>276225</xdr:colOff>
      <xdr:row>36</xdr:row>
      <xdr:rowOff>0</xdr:rowOff>
    </xdr:from>
    <xdr:to>
      <xdr:col>14</xdr:col>
      <xdr:colOff>504825</xdr:colOff>
      <xdr:row>44</xdr:row>
      <xdr:rowOff>38100</xdr:rowOff>
    </xdr:to>
    <xdr:pic>
      <xdr:nvPicPr>
        <xdr:cNvPr id="13" name="図 14"/>
        <xdr:cNvPicPr preferRelativeResize="1">
          <a:picLocks noChangeAspect="1"/>
        </xdr:cNvPicPr>
      </xdr:nvPicPr>
      <xdr:blipFill>
        <a:blip r:embed="rId13"/>
        <a:stretch>
          <a:fillRect/>
        </a:stretch>
      </xdr:blipFill>
      <xdr:spPr>
        <a:xfrm>
          <a:off x="9067800" y="6505575"/>
          <a:ext cx="1638300" cy="1485900"/>
        </a:xfrm>
        <a:prstGeom prst="rect">
          <a:avLst/>
        </a:prstGeom>
        <a:noFill/>
        <a:ln w="9525" cmpd="sng">
          <a:noFill/>
        </a:ln>
      </xdr:spPr>
    </xdr:pic>
    <xdr:clientData/>
  </xdr:twoCellAnchor>
  <xdr:twoCellAnchor editAs="oneCell">
    <xdr:from>
      <xdr:col>18</xdr:col>
      <xdr:colOff>333375</xdr:colOff>
      <xdr:row>36</xdr:row>
      <xdr:rowOff>9525</xdr:rowOff>
    </xdr:from>
    <xdr:to>
      <xdr:col>20</xdr:col>
      <xdr:colOff>123825</xdr:colOff>
      <xdr:row>45</xdr:row>
      <xdr:rowOff>38100</xdr:rowOff>
    </xdr:to>
    <xdr:pic>
      <xdr:nvPicPr>
        <xdr:cNvPr id="14" name="図 15"/>
        <xdr:cNvPicPr preferRelativeResize="1">
          <a:picLocks noChangeAspect="1"/>
        </xdr:cNvPicPr>
      </xdr:nvPicPr>
      <xdr:blipFill>
        <a:blip r:embed="rId14"/>
        <a:stretch>
          <a:fillRect/>
        </a:stretch>
      </xdr:blipFill>
      <xdr:spPr>
        <a:xfrm>
          <a:off x="13544550" y="6515100"/>
          <a:ext cx="1200150" cy="1657350"/>
        </a:xfrm>
        <a:prstGeom prst="rect">
          <a:avLst/>
        </a:prstGeom>
        <a:noFill/>
        <a:ln w="9525" cmpd="sng">
          <a:noFill/>
        </a:ln>
      </xdr:spPr>
    </xdr:pic>
    <xdr:clientData/>
  </xdr:twoCellAnchor>
  <xdr:twoCellAnchor editAs="oneCell">
    <xdr:from>
      <xdr:col>1</xdr:col>
      <xdr:colOff>180975</xdr:colOff>
      <xdr:row>46</xdr:row>
      <xdr:rowOff>0</xdr:rowOff>
    </xdr:from>
    <xdr:to>
      <xdr:col>3</xdr:col>
      <xdr:colOff>552450</xdr:colOff>
      <xdr:row>57</xdr:row>
      <xdr:rowOff>28575</xdr:rowOff>
    </xdr:to>
    <xdr:pic>
      <xdr:nvPicPr>
        <xdr:cNvPr id="15" name="図 16"/>
        <xdr:cNvPicPr preferRelativeResize="1">
          <a:picLocks noChangeAspect="1"/>
        </xdr:cNvPicPr>
      </xdr:nvPicPr>
      <xdr:blipFill>
        <a:blip r:embed="rId15"/>
        <a:stretch>
          <a:fillRect/>
        </a:stretch>
      </xdr:blipFill>
      <xdr:spPr>
        <a:xfrm>
          <a:off x="981075" y="8315325"/>
          <a:ext cx="1666875" cy="2019300"/>
        </a:xfrm>
        <a:prstGeom prst="rect">
          <a:avLst/>
        </a:prstGeom>
        <a:noFill/>
        <a:ln w="9525" cmpd="sng">
          <a:noFill/>
        </a:ln>
      </xdr:spPr>
    </xdr:pic>
    <xdr:clientData/>
  </xdr:twoCellAnchor>
  <xdr:twoCellAnchor editAs="oneCell">
    <xdr:from>
      <xdr:col>8</xdr:col>
      <xdr:colOff>219075</xdr:colOff>
      <xdr:row>47</xdr:row>
      <xdr:rowOff>28575</xdr:rowOff>
    </xdr:from>
    <xdr:to>
      <xdr:col>10</xdr:col>
      <xdr:colOff>371475</xdr:colOff>
      <xdr:row>54</xdr:row>
      <xdr:rowOff>38100</xdr:rowOff>
    </xdr:to>
    <xdr:pic>
      <xdr:nvPicPr>
        <xdr:cNvPr id="16" name="図 17"/>
        <xdr:cNvPicPr preferRelativeResize="1">
          <a:picLocks noChangeAspect="1"/>
        </xdr:cNvPicPr>
      </xdr:nvPicPr>
      <xdr:blipFill>
        <a:blip r:embed="rId16"/>
        <a:stretch>
          <a:fillRect/>
        </a:stretch>
      </xdr:blipFill>
      <xdr:spPr>
        <a:xfrm>
          <a:off x="6000750" y="8524875"/>
          <a:ext cx="1619250" cy="1276350"/>
        </a:xfrm>
        <a:prstGeom prst="rect">
          <a:avLst/>
        </a:prstGeom>
        <a:noFill/>
        <a:ln w="9525" cmpd="sng">
          <a:noFill/>
        </a:ln>
      </xdr:spPr>
    </xdr:pic>
    <xdr:clientData/>
  </xdr:twoCellAnchor>
  <xdr:twoCellAnchor editAs="oneCell">
    <xdr:from>
      <xdr:col>13</xdr:col>
      <xdr:colOff>266700</xdr:colOff>
      <xdr:row>46</xdr:row>
      <xdr:rowOff>171450</xdr:rowOff>
    </xdr:from>
    <xdr:to>
      <xdr:col>15</xdr:col>
      <xdr:colOff>457200</xdr:colOff>
      <xdr:row>53</xdr:row>
      <xdr:rowOff>85725</xdr:rowOff>
    </xdr:to>
    <xdr:pic>
      <xdr:nvPicPr>
        <xdr:cNvPr id="17" name="図 18"/>
        <xdr:cNvPicPr preferRelativeResize="1">
          <a:picLocks noChangeAspect="1"/>
        </xdr:cNvPicPr>
      </xdr:nvPicPr>
      <xdr:blipFill>
        <a:blip r:embed="rId17"/>
        <a:stretch>
          <a:fillRect/>
        </a:stretch>
      </xdr:blipFill>
      <xdr:spPr>
        <a:xfrm>
          <a:off x="9791700" y="8486775"/>
          <a:ext cx="1600200" cy="1181100"/>
        </a:xfrm>
        <a:prstGeom prst="rect">
          <a:avLst/>
        </a:prstGeom>
        <a:noFill/>
        <a:ln w="9525" cmpd="sng">
          <a:noFill/>
        </a:ln>
      </xdr:spPr>
    </xdr:pic>
    <xdr:clientData/>
  </xdr:twoCellAnchor>
  <xdr:twoCellAnchor editAs="oneCell">
    <xdr:from>
      <xdr:col>18</xdr:col>
      <xdr:colOff>114300</xdr:colOff>
      <xdr:row>47</xdr:row>
      <xdr:rowOff>9525</xdr:rowOff>
    </xdr:from>
    <xdr:to>
      <xdr:col>19</xdr:col>
      <xdr:colOff>666750</xdr:colOff>
      <xdr:row>57</xdr:row>
      <xdr:rowOff>85725</xdr:rowOff>
    </xdr:to>
    <xdr:pic>
      <xdr:nvPicPr>
        <xdr:cNvPr id="18" name="図 19"/>
        <xdr:cNvPicPr preferRelativeResize="1">
          <a:picLocks noChangeAspect="1"/>
        </xdr:cNvPicPr>
      </xdr:nvPicPr>
      <xdr:blipFill>
        <a:blip r:embed="rId18"/>
        <a:stretch>
          <a:fillRect/>
        </a:stretch>
      </xdr:blipFill>
      <xdr:spPr>
        <a:xfrm>
          <a:off x="13325475" y="8505825"/>
          <a:ext cx="1285875" cy="1885950"/>
        </a:xfrm>
        <a:prstGeom prst="rect">
          <a:avLst/>
        </a:prstGeom>
        <a:noFill/>
        <a:ln w="9525" cmpd="sng">
          <a:noFill/>
        </a:ln>
      </xdr:spPr>
    </xdr:pic>
    <xdr:clientData/>
  </xdr:twoCellAnchor>
  <xdr:twoCellAnchor editAs="oneCell">
    <xdr:from>
      <xdr:col>1</xdr:col>
      <xdr:colOff>123825</xdr:colOff>
      <xdr:row>58</xdr:row>
      <xdr:rowOff>28575</xdr:rowOff>
    </xdr:from>
    <xdr:to>
      <xdr:col>3</xdr:col>
      <xdr:colOff>114300</xdr:colOff>
      <xdr:row>65</xdr:row>
      <xdr:rowOff>38100</xdr:rowOff>
    </xdr:to>
    <xdr:pic>
      <xdr:nvPicPr>
        <xdr:cNvPr id="19" name="図 20"/>
        <xdr:cNvPicPr preferRelativeResize="1">
          <a:picLocks noChangeAspect="1"/>
        </xdr:cNvPicPr>
      </xdr:nvPicPr>
      <xdr:blipFill>
        <a:blip r:embed="rId19"/>
        <a:stretch>
          <a:fillRect/>
        </a:stretch>
      </xdr:blipFill>
      <xdr:spPr>
        <a:xfrm>
          <a:off x="923925" y="10515600"/>
          <a:ext cx="1285875" cy="1276350"/>
        </a:xfrm>
        <a:prstGeom prst="rect">
          <a:avLst/>
        </a:prstGeom>
        <a:noFill/>
        <a:ln w="9525" cmpd="sng">
          <a:noFill/>
        </a:ln>
      </xdr:spPr>
    </xdr:pic>
    <xdr:clientData/>
  </xdr:twoCellAnchor>
  <xdr:twoCellAnchor editAs="oneCell">
    <xdr:from>
      <xdr:col>6</xdr:col>
      <xdr:colOff>66675</xdr:colOff>
      <xdr:row>57</xdr:row>
      <xdr:rowOff>171450</xdr:rowOff>
    </xdr:from>
    <xdr:to>
      <xdr:col>9</xdr:col>
      <xdr:colOff>581025</xdr:colOff>
      <xdr:row>66</xdr:row>
      <xdr:rowOff>152400</xdr:rowOff>
    </xdr:to>
    <xdr:pic>
      <xdr:nvPicPr>
        <xdr:cNvPr id="20" name="図 21"/>
        <xdr:cNvPicPr preferRelativeResize="1">
          <a:picLocks noChangeAspect="1"/>
        </xdr:cNvPicPr>
      </xdr:nvPicPr>
      <xdr:blipFill>
        <a:blip r:embed="rId20"/>
        <a:stretch>
          <a:fillRect/>
        </a:stretch>
      </xdr:blipFill>
      <xdr:spPr>
        <a:xfrm>
          <a:off x="4305300" y="10477500"/>
          <a:ext cx="2790825" cy="1609725"/>
        </a:xfrm>
        <a:prstGeom prst="rect">
          <a:avLst/>
        </a:prstGeom>
        <a:noFill/>
        <a:ln w="9525" cmpd="sng">
          <a:noFill/>
        </a:ln>
      </xdr:spPr>
    </xdr:pic>
    <xdr:clientData/>
  </xdr:twoCellAnchor>
  <xdr:twoCellAnchor editAs="oneCell">
    <xdr:from>
      <xdr:col>13</xdr:col>
      <xdr:colOff>66675</xdr:colOff>
      <xdr:row>58</xdr:row>
      <xdr:rowOff>28575</xdr:rowOff>
    </xdr:from>
    <xdr:to>
      <xdr:col>15</xdr:col>
      <xdr:colOff>104775</xdr:colOff>
      <xdr:row>65</xdr:row>
      <xdr:rowOff>133350</xdr:rowOff>
    </xdr:to>
    <xdr:pic>
      <xdr:nvPicPr>
        <xdr:cNvPr id="21" name="図 22"/>
        <xdr:cNvPicPr preferRelativeResize="1">
          <a:picLocks noChangeAspect="1"/>
        </xdr:cNvPicPr>
      </xdr:nvPicPr>
      <xdr:blipFill>
        <a:blip r:embed="rId21"/>
        <a:stretch>
          <a:fillRect/>
        </a:stretch>
      </xdr:blipFill>
      <xdr:spPr>
        <a:xfrm>
          <a:off x="9591675" y="10515600"/>
          <a:ext cx="1447800" cy="1371600"/>
        </a:xfrm>
        <a:prstGeom prst="rect">
          <a:avLst/>
        </a:prstGeom>
        <a:noFill/>
        <a:ln w="9525" cmpd="sng">
          <a:noFill/>
        </a:ln>
      </xdr:spPr>
    </xdr:pic>
    <xdr:clientData/>
  </xdr:twoCellAnchor>
  <xdr:twoCellAnchor editAs="oneCell">
    <xdr:from>
      <xdr:col>18</xdr:col>
      <xdr:colOff>66675</xdr:colOff>
      <xdr:row>58</xdr:row>
      <xdr:rowOff>28575</xdr:rowOff>
    </xdr:from>
    <xdr:to>
      <xdr:col>20</xdr:col>
      <xdr:colOff>314325</xdr:colOff>
      <xdr:row>65</xdr:row>
      <xdr:rowOff>95250</xdr:rowOff>
    </xdr:to>
    <xdr:pic>
      <xdr:nvPicPr>
        <xdr:cNvPr id="22" name="図 23"/>
        <xdr:cNvPicPr preferRelativeResize="1">
          <a:picLocks noChangeAspect="1"/>
        </xdr:cNvPicPr>
      </xdr:nvPicPr>
      <xdr:blipFill>
        <a:blip r:embed="rId22"/>
        <a:stretch>
          <a:fillRect/>
        </a:stretch>
      </xdr:blipFill>
      <xdr:spPr>
        <a:xfrm>
          <a:off x="13277850" y="10515600"/>
          <a:ext cx="1657350" cy="1333500"/>
        </a:xfrm>
        <a:prstGeom prst="rect">
          <a:avLst/>
        </a:prstGeom>
        <a:noFill/>
        <a:ln w="9525" cmpd="sng">
          <a:noFill/>
        </a:ln>
      </xdr:spPr>
    </xdr:pic>
    <xdr:clientData/>
  </xdr:twoCellAnchor>
  <xdr:twoCellAnchor editAs="oneCell">
    <xdr:from>
      <xdr:col>1</xdr:col>
      <xdr:colOff>38100</xdr:colOff>
      <xdr:row>68</xdr:row>
      <xdr:rowOff>9525</xdr:rowOff>
    </xdr:from>
    <xdr:to>
      <xdr:col>6</xdr:col>
      <xdr:colOff>47625</xdr:colOff>
      <xdr:row>75</xdr:row>
      <xdr:rowOff>152400</xdr:rowOff>
    </xdr:to>
    <xdr:pic>
      <xdr:nvPicPr>
        <xdr:cNvPr id="23" name="図 24"/>
        <xdr:cNvPicPr preferRelativeResize="1">
          <a:picLocks noChangeAspect="1"/>
        </xdr:cNvPicPr>
      </xdr:nvPicPr>
      <xdr:blipFill>
        <a:blip r:embed="rId23"/>
        <a:stretch>
          <a:fillRect/>
        </a:stretch>
      </xdr:blipFill>
      <xdr:spPr>
        <a:xfrm>
          <a:off x="838200" y="12306300"/>
          <a:ext cx="3448050" cy="1409700"/>
        </a:xfrm>
        <a:prstGeom prst="rect">
          <a:avLst/>
        </a:prstGeom>
        <a:noFill/>
        <a:ln w="9525" cmpd="sng">
          <a:noFill/>
        </a:ln>
      </xdr:spPr>
    </xdr:pic>
    <xdr:clientData/>
  </xdr:twoCellAnchor>
  <xdr:twoCellAnchor editAs="oneCell">
    <xdr:from>
      <xdr:col>13</xdr:col>
      <xdr:colOff>114300</xdr:colOff>
      <xdr:row>67</xdr:row>
      <xdr:rowOff>104775</xdr:rowOff>
    </xdr:from>
    <xdr:to>
      <xdr:col>15</xdr:col>
      <xdr:colOff>180975</xdr:colOff>
      <xdr:row>75</xdr:row>
      <xdr:rowOff>28575</xdr:rowOff>
    </xdr:to>
    <xdr:pic>
      <xdr:nvPicPr>
        <xdr:cNvPr id="24" name="図 25"/>
        <xdr:cNvPicPr preferRelativeResize="1">
          <a:picLocks noChangeAspect="1"/>
        </xdr:cNvPicPr>
      </xdr:nvPicPr>
      <xdr:blipFill>
        <a:blip r:embed="rId24"/>
        <a:stretch>
          <a:fillRect/>
        </a:stretch>
      </xdr:blipFill>
      <xdr:spPr>
        <a:xfrm>
          <a:off x="9639300" y="12220575"/>
          <a:ext cx="1476375" cy="1371600"/>
        </a:xfrm>
        <a:prstGeom prst="rect">
          <a:avLst/>
        </a:prstGeom>
        <a:noFill/>
        <a:ln w="9525" cmpd="sng">
          <a:noFill/>
        </a:ln>
      </xdr:spPr>
    </xdr:pic>
    <xdr:clientData/>
  </xdr:twoCellAnchor>
  <xdr:twoCellAnchor editAs="oneCell">
    <xdr:from>
      <xdr:col>8</xdr:col>
      <xdr:colOff>66675</xdr:colOff>
      <xdr:row>67</xdr:row>
      <xdr:rowOff>142875</xdr:rowOff>
    </xdr:from>
    <xdr:to>
      <xdr:col>11</xdr:col>
      <xdr:colOff>28575</xdr:colOff>
      <xdr:row>84</xdr:row>
      <xdr:rowOff>123825</xdr:rowOff>
    </xdr:to>
    <xdr:pic>
      <xdr:nvPicPr>
        <xdr:cNvPr id="25" name="図 26"/>
        <xdr:cNvPicPr preferRelativeResize="1">
          <a:picLocks noChangeAspect="1"/>
        </xdr:cNvPicPr>
      </xdr:nvPicPr>
      <xdr:blipFill>
        <a:blip r:embed="rId25"/>
        <a:stretch>
          <a:fillRect/>
        </a:stretch>
      </xdr:blipFill>
      <xdr:spPr>
        <a:xfrm>
          <a:off x="5848350" y="12258675"/>
          <a:ext cx="2238375" cy="3057525"/>
        </a:xfrm>
        <a:prstGeom prst="rect">
          <a:avLst/>
        </a:prstGeom>
        <a:noFill/>
        <a:ln w="9525" cmpd="sng">
          <a:noFill/>
        </a:ln>
      </xdr:spPr>
    </xdr:pic>
    <xdr:clientData/>
  </xdr:twoCellAnchor>
  <xdr:twoCellAnchor editAs="oneCell">
    <xdr:from>
      <xdr:col>17</xdr:col>
      <xdr:colOff>104775</xdr:colOff>
      <xdr:row>68</xdr:row>
      <xdr:rowOff>0</xdr:rowOff>
    </xdr:from>
    <xdr:to>
      <xdr:col>20</xdr:col>
      <xdr:colOff>0</xdr:colOff>
      <xdr:row>73</xdr:row>
      <xdr:rowOff>95250</xdr:rowOff>
    </xdr:to>
    <xdr:pic>
      <xdr:nvPicPr>
        <xdr:cNvPr id="26" name="図 27"/>
        <xdr:cNvPicPr preferRelativeResize="1">
          <a:picLocks noChangeAspect="1"/>
        </xdr:cNvPicPr>
      </xdr:nvPicPr>
      <xdr:blipFill>
        <a:blip r:embed="rId26"/>
        <a:stretch>
          <a:fillRect/>
        </a:stretch>
      </xdr:blipFill>
      <xdr:spPr>
        <a:xfrm>
          <a:off x="12582525" y="12296775"/>
          <a:ext cx="2038350" cy="1000125"/>
        </a:xfrm>
        <a:prstGeom prst="rect">
          <a:avLst/>
        </a:prstGeom>
        <a:noFill/>
        <a:ln w="9525" cmpd="sng">
          <a:noFill/>
        </a:ln>
      </xdr:spPr>
    </xdr:pic>
    <xdr:clientData/>
  </xdr:twoCellAnchor>
  <xdr:twoCellAnchor editAs="oneCell">
    <xdr:from>
      <xdr:col>1</xdr:col>
      <xdr:colOff>161925</xdr:colOff>
      <xdr:row>86</xdr:row>
      <xdr:rowOff>0</xdr:rowOff>
    </xdr:from>
    <xdr:to>
      <xdr:col>3</xdr:col>
      <xdr:colOff>190500</xdr:colOff>
      <xdr:row>92</xdr:row>
      <xdr:rowOff>152400</xdr:rowOff>
    </xdr:to>
    <xdr:pic>
      <xdr:nvPicPr>
        <xdr:cNvPr id="27" name="図 28"/>
        <xdr:cNvPicPr preferRelativeResize="1">
          <a:picLocks noChangeAspect="1"/>
        </xdr:cNvPicPr>
      </xdr:nvPicPr>
      <xdr:blipFill>
        <a:blip r:embed="rId27"/>
        <a:stretch>
          <a:fillRect/>
        </a:stretch>
      </xdr:blipFill>
      <xdr:spPr>
        <a:xfrm>
          <a:off x="962025" y="15544800"/>
          <a:ext cx="1323975" cy="1238250"/>
        </a:xfrm>
        <a:prstGeom prst="rect">
          <a:avLst/>
        </a:prstGeom>
        <a:noFill/>
        <a:ln w="9525" cmpd="sng">
          <a:noFill/>
        </a:ln>
      </xdr:spPr>
    </xdr:pic>
    <xdr:clientData/>
  </xdr:twoCellAnchor>
  <xdr:twoCellAnchor editAs="oneCell">
    <xdr:from>
      <xdr:col>6</xdr:col>
      <xdr:colOff>180975</xdr:colOff>
      <xdr:row>86</xdr:row>
      <xdr:rowOff>9525</xdr:rowOff>
    </xdr:from>
    <xdr:to>
      <xdr:col>8</xdr:col>
      <xdr:colOff>200025</xdr:colOff>
      <xdr:row>91</xdr:row>
      <xdr:rowOff>123825</xdr:rowOff>
    </xdr:to>
    <xdr:pic>
      <xdr:nvPicPr>
        <xdr:cNvPr id="28" name="図 29"/>
        <xdr:cNvPicPr preferRelativeResize="1">
          <a:picLocks noChangeAspect="1"/>
        </xdr:cNvPicPr>
      </xdr:nvPicPr>
      <xdr:blipFill>
        <a:blip r:embed="rId28"/>
        <a:stretch>
          <a:fillRect/>
        </a:stretch>
      </xdr:blipFill>
      <xdr:spPr>
        <a:xfrm>
          <a:off x="4419600" y="15554325"/>
          <a:ext cx="1562100" cy="1019175"/>
        </a:xfrm>
        <a:prstGeom prst="rect">
          <a:avLst/>
        </a:prstGeom>
        <a:noFill/>
        <a:ln w="9525" cmpd="sng">
          <a:noFill/>
        </a:ln>
      </xdr:spPr>
    </xdr:pic>
    <xdr:clientData/>
  </xdr:twoCellAnchor>
  <xdr:twoCellAnchor editAs="oneCell">
    <xdr:from>
      <xdr:col>11</xdr:col>
      <xdr:colOff>114300</xdr:colOff>
      <xdr:row>86</xdr:row>
      <xdr:rowOff>9525</xdr:rowOff>
    </xdr:from>
    <xdr:to>
      <xdr:col>12</xdr:col>
      <xdr:colOff>390525</xdr:colOff>
      <xdr:row>92</xdr:row>
      <xdr:rowOff>142875</xdr:rowOff>
    </xdr:to>
    <xdr:pic>
      <xdr:nvPicPr>
        <xdr:cNvPr id="29" name="図 30"/>
        <xdr:cNvPicPr preferRelativeResize="1">
          <a:picLocks noChangeAspect="1"/>
        </xdr:cNvPicPr>
      </xdr:nvPicPr>
      <xdr:blipFill>
        <a:blip r:embed="rId29"/>
        <a:stretch>
          <a:fillRect/>
        </a:stretch>
      </xdr:blipFill>
      <xdr:spPr>
        <a:xfrm>
          <a:off x="8172450" y="15554325"/>
          <a:ext cx="1009650" cy="1219200"/>
        </a:xfrm>
        <a:prstGeom prst="rect">
          <a:avLst/>
        </a:prstGeom>
        <a:noFill/>
        <a:ln w="9525" cmpd="sng">
          <a:noFill/>
        </a:ln>
      </xdr:spPr>
    </xdr:pic>
    <xdr:clientData/>
  </xdr:twoCellAnchor>
  <xdr:twoCellAnchor editAs="oneCell">
    <xdr:from>
      <xdr:col>15</xdr:col>
      <xdr:colOff>85725</xdr:colOff>
      <xdr:row>86</xdr:row>
      <xdr:rowOff>9525</xdr:rowOff>
    </xdr:from>
    <xdr:to>
      <xdr:col>17</xdr:col>
      <xdr:colOff>0</xdr:colOff>
      <xdr:row>93</xdr:row>
      <xdr:rowOff>152400</xdr:rowOff>
    </xdr:to>
    <xdr:pic>
      <xdr:nvPicPr>
        <xdr:cNvPr id="30" name="図 31"/>
        <xdr:cNvPicPr preferRelativeResize="1">
          <a:picLocks noChangeAspect="1"/>
        </xdr:cNvPicPr>
      </xdr:nvPicPr>
      <xdr:blipFill>
        <a:blip r:embed="rId30"/>
        <a:stretch>
          <a:fillRect/>
        </a:stretch>
      </xdr:blipFill>
      <xdr:spPr>
        <a:xfrm>
          <a:off x="11020425" y="15554325"/>
          <a:ext cx="1457325" cy="1409700"/>
        </a:xfrm>
        <a:prstGeom prst="rect">
          <a:avLst/>
        </a:prstGeom>
        <a:noFill/>
        <a:ln w="9525" cmpd="sng">
          <a:noFill/>
        </a:ln>
      </xdr:spPr>
    </xdr:pic>
    <xdr:clientData/>
  </xdr:twoCellAnchor>
  <xdr:twoCellAnchor editAs="oneCell">
    <xdr:from>
      <xdr:col>19</xdr:col>
      <xdr:colOff>28575</xdr:colOff>
      <xdr:row>86</xdr:row>
      <xdr:rowOff>9525</xdr:rowOff>
    </xdr:from>
    <xdr:to>
      <xdr:col>23</xdr:col>
      <xdr:colOff>533400</xdr:colOff>
      <xdr:row>93</xdr:row>
      <xdr:rowOff>28575</xdr:rowOff>
    </xdr:to>
    <xdr:pic>
      <xdr:nvPicPr>
        <xdr:cNvPr id="31" name="図 32"/>
        <xdr:cNvPicPr preferRelativeResize="1">
          <a:picLocks noChangeAspect="1"/>
        </xdr:cNvPicPr>
      </xdr:nvPicPr>
      <xdr:blipFill>
        <a:blip r:embed="rId31"/>
        <a:stretch>
          <a:fillRect/>
        </a:stretch>
      </xdr:blipFill>
      <xdr:spPr>
        <a:xfrm>
          <a:off x="13973175" y="15554325"/>
          <a:ext cx="3267075" cy="1285875"/>
        </a:xfrm>
        <a:prstGeom prst="rect">
          <a:avLst/>
        </a:prstGeom>
        <a:noFill/>
        <a:ln w="9525" cmpd="sng">
          <a:noFill/>
        </a:ln>
      </xdr:spPr>
    </xdr:pic>
    <xdr:clientData/>
  </xdr:twoCellAnchor>
  <xdr:twoCellAnchor editAs="oneCell">
    <xdr:from>
      <xdr:col>1</xdr:col>
      <xdr:colOff>38100</xdr:colOff>
      <xdr:row>94</xdr:row>
      <xdr:rowOff>9525</xdr:rowOff>
    </xdr:from>
    <xdr:to>
      <xdr:col>4</xdr:col>
      <xdr:colOff>438150</xdr:colOff>
      <xdr:row>99</xdr:row>
      <xdr:rowOff>104775</xdr:rowOff>
    </xdr:to>
    <xdr:pic>
      <xdr:nvPicPr>
        <xdr:cNvPr id="32" name="図 33"/>
        <xdr:cNvPicPr preferRelativeResize="1">
          <a:picLocks noChangeAspect="1"/>
        </xdr:cNvPicPr>
      </xdr:nvPicPr>
      <xdr:blipFill>
        <a:blip r:embed="rId32"/>
        <a:stretch>
          <a:fillRect/>
        </a:stretch>
      </xdr:blipFill>
      <xdr:spPr>
        <a:xfrm>
          <a:off x="838200" y="17002125"/>
          <a:ext cx="2371725" cy="990600"/>
        </a:xfrm>
        <a:prstGeom prst="rect">
          <a:avLst/>
        </a:prstGeom>
        <a:noFill/>
        <a:ln w="9525" cmpd="sng">
          <a:noFill/>
        </a:ln>
      </xdr:spPr>
    </xdr:pic>
    <xdr:clientData/>
  </xdr:twoCellAnchor>
  <xdr:twoCellAnchor editAs="oneCell">
    <xdr:from>
      <xdr:col>7</xdr:col>
      <xdr:colOff>66675</xdr:colOff>
      <xdr:row>93</xdr:row>
      <xdr:rowOff>38100</xdr:rowOff>
    </xdr:from>
    <xdr:to>
      <xdr:col>8</xdr:col>
      <xdr:colOff>495300</xdr:colOff>
      <xdr:row>102</xdr:row>
      <xdr:rowOff>152400</xdr:rowOff>
    </xdr:to>
    <xdr:pic>
      <xdr:nvPicPr>
        <xdr:cNvPr id="33" name="図 34"/>
        <xdr:cNvPicPr preferRelativeResize="1">
          <a:picLocks noChangeAspect="1"/>
        </xdr:cNvPicPr>
      </xdr:nvPicPr>
      <xdr:blipFill>
        <a:blip r:embed="rId33"/>
        <a:stretch>
          <a:fillRect/>
        </a:stretch>
      </xdr:blipFill>
      <xdr:spPr>
        <a:xfrm>
          <a:off x="5114925" y="16849725"/>
          <a:ext cx="1162050" cy="1733550"/>
        </a:xfrm>
        <a:prstGeom prst="rect">
          <a:avLst/>
        </a:prstGeom>
        <a:noFill/>
        <a:ln w="9525" cmpd="sng">
          <a:noFill/>
        </a:ln>
      </xdr:spPr>
    </xdr:pic>
    <xdr:clientData/>
  </xdr:twoCellAnchor>
  <xdr:twoCellAnchor editAs="oneCell">
    <xdr:from>
      <xdr:col>11</xdr:col>
      <xdr:colOff>114300</xdr:colOff>
      <xdr:row>93</xdr:row>
      <xdr:rowOff>171450</xdr:rowOff>
    </xdr:from>
    <xdr:to>
      <xdr:col>12</xdr:col>
      <xdr:colOff>685800</xdr:colOff>
      <xdr:row>102</xdr:row>
      <xdr:rowOff>95250</xdr:rowOff>
    </xdr:to>
    <xdr:pic>
      <xdr:nvPicPr>
        <xdr:cNvPr id="34" name="図 35"/>
        <xdr:cNvPicPr preferRelativeResize="1">
          <a:picLocks noChangeAspect="1"/>
        </xdr:cNvPicPr>
      </xdr:nvPicPr>
      <xdr:blipFill>
        <a:blip r:embed="rId34"/>
        <a:stretch>
          <a:fillRect/>
        </a:stretch>
      </xdr:blipFill>
      <xdr:spPr>
        <a:xfrm>
          <a:off x="8172450" y="16983075"/>
          <a:ext cx="1304925" cy="1543050"/>
        </a:xfrm>
        <a:prstGeom prst="rect">
          <a:avLst/>
        </a:prstGeom>
        <a:noFill/>
        <a:ln w="9525" cmpd="sng">
          <a:noFill/>
        </a:ln>
      </xdr:spPr>
    </xdr:pic>
    <xdr:clientData/>
  </xdr:twoCellAnchor>
  <xdr:twoCellAnchor editAs="oneCell">
    <xdr:from>
      <xdr:col>16</xdr:col>
      <xdr:colOff>85725</xdr:colOff>
      <xdr:row>95</xdr:row>
      <xdr:rowOff>9525</xdr:rowOff>
    </xdr:from>
    <xdr:to>
      <xdr:col>18</xdr:col>
      <xdr:colOff>495300</xdr:colOff>
      <xdr:row>103</xdr:row>
      <xdr:rowOff>0</xdr:rowOff>
    </xdr:to>
    <xdr:pic>
      <xdr:nvPicPr>
        <xdr:cNvPr id="35" name="図 36"/>
        <xdr:cNvPicPr preferRelativeResize="1">
          <a:picLocks noChangeAspect="1"/>
        </xdr:cNvPicPr>
      </xdr:nvPicPr>
      <xdr:blipFill>
        <a:blip r:embed="rId35"/>
        <a:stretch>
          <a:fillRect/>
        </a:stretch>
      </xdr:blipFill>
      <xdr:spPr>
        <a:xfrm>
          <a:off x="11753850" y="17173575"/>
          <a:ext cx="1952625" cy="1438275"/>
        </a:xfrm>
        <a:prstGeom prst="rect">
          <a:avLst/>
        </a:prstGeom>
        <a:noFill/>
        <a:ln w="9525" cmpd="sng">
          <a:noFill/>
        </a:ln>
      </xdr:spPr>
    </xdr:pic>
    <xdr:clientData/>
  </xdr:twoCellAnchor>
  <xdr:twoCellAnchor editAs="oneCell">
    <xdr:from>
      <xdr:col>21</xdr:col>
      <xdr:colOff>76200</xdr:colOff>
      <xdr:row>95</xdr:row>
      <xdr:rowOff>38100</xdr:rowOff>
    </xdr:from>
    <xdr:to>
      <xdr:col>23</xdr:col>
      <xdr:colOff>361950</xdr:colOff>
      <xdr:row>102</xdr:row>
      <xdr:rowOff>47625</xdr:rowOff>
    </xdr:to>
    <xdr:pic>
      <xdr:nvPicPr>
        <xdr:cNvPr id="36" name="図 37"/>
        <xdr:cNvPicPr preferRelativeResize="1">
          <a:picLocks noChangeAspect="1"/>
        </xdr:cNvPicPr>
      </xdr:nvPicPr>
      <xdr:blipFill>
        <a:blip r:embed="rId36"/>
        <a:stretch>
          <a:fillRect/>
        </a:stretch>
      </xdr:blipFill>
      <xdr:spPr>
        <a:xfrm>
          <a:off x="15430500" y="17202150"/>
          <a:ext cx="1638300" cy="1276350"/>
        </a:xfrm>
        <a:prstGeom prst="rect">
          <a:avLst/>
        </a:prstGeom>
        <a:noFill/>
        <a:ln w="9525" cmpd="sng">
          <a:noFill/>
        </a:ln>
      </xdr:spPr>
    </xdr:pic>
    <xdr:clientData/>
  </xdr:twoCellAnchor>
  <xdr:twoCellAnchor editAs="oneCell">
    <xdr:from>
      <xdr:col>1</xdr:col>
      <xdr:colOff>47625</xdr:colOff>
      <xdr:row>102</xdr:row>
      <xdr:rowOff>171450</xdr:rowOff>
    </xdr:from>
    <xdr:to>
      <xdr:col>3</xdr:col>
      <xdr:colOff>238125</xdr:colOff>
      <xdr:row>110</xdr:row>
      <xdr:rowOff>171450</xdr:rowOff>
    </xdr:to>
    <xdr:pic>
      <xdr:nvPicPr>
        <xdr:cNvPr id="37" name="図 38"/>
        <xdr:cNvPicPr preferRelativeResize="1">
          <a:picLocks noChangeAspect="1"/>
        </xdr:cNvPicPr>
      </xdr:nvPicPr>
      <xdr:blipFill>
        <a:blip r:embed="rId37"/>
        <a:stretch>
          <a:fillRect/>
        </a:stretch>
      </xdr:blipFill>
      <xdr:spPr>
        <a:xfrm>
          <a:off x="847725" y="18602325"/>
          <a:ext cx="1485900" cy="1447800"/>
        </a:xfrm>
        <a:prstGeom prst="rect">
          <a:avLst/>
        </a:prstGeom>
        <a:noFill/>
        <a:ln w="9525" cmpd="sng">
          <a:noFill/>
        </a:ln>
      </xdr:spPr>
    </xdr:pic>
    <xdr:clientData/>
  </xdr:twoCellAnchor>
  <xdr:twoCellAnchor editAs="oneCell">
    <xdr:from>
      <xdr:col>6</xdr:col>
      <xdr:colOff>123825</xdr:colOff>
      <xdr:row>104</xdr:row>
      <xdr:rowOff>9525</xdr:rowOff>
    </xdr:from>
    <xdr:to>
      <xdr:col>8</xdr:col>
      <xdr:colOff>47625</xdr:colOff>
      <xdr:row>110</xdr:row>
      <xdr:rowOff>142875</xdr:rowOff>
    </xdr:to>
    <xdr:pic>
      <xdr:nvPicPr>
        <xdr:cNvPr id="38" name="図 39"/>
        <xdr:cNvPicPr preferRelativeResize="1">
          <a:picLocks noChangeAspect="1"/>
        </xdr:cNvPicPr>
      </xdr:nvPicPr>
      <xdr:blipFill>
        <a:blip r:embed="rId38"/>
        <a:stretch>
          <a:fillRect/>
        </a:stretch>
      </xdr:blipFill>
      <xdr:spPr>
        <a:xfrm>
          <a:off x="4362450" y="18802350"/>
          <a:ext cx="1466850" cy="1219200"/>
        </a:xfrm>
        <a:prstGeom prst="rect">
          <a:avLst/>
        </a:prstGeom>
        <a:noFill/>
        <a:ln w="9525" cmpd="sng">
          <a:noFill/>
        </a:ln>
      </xdr:spPr>
    </xdr:pic>
    <xdr:clientData/>
  </xdr:twoCellAnchor>
  <xdr:twoCellAnchor editAs="oneCell">
    <xdr:from>
      <xdr:col>11</xdr:col>
      <xdr:colOff>66675</xdr:colOff>
      <xdr:row>103</xdr:row>
      <xdr:rowOff>104775</xdr:rowOff>
    </xdr:from>
    <xdr:to>
      <xdr:col>13</xdr:col>
      <xdr:colOff>219075</xdr:colOff>
      <xdr:row>115</xdr:row>
      <xdr:rowOff>38100</xdr:rowOff>
    </xdr:to>
    <xdr:pic>
      <xdr:nvPicPr>
        <xdr:cNvPr id="39" name="図 40"/>
        <xdr:cNvPicPr preferRelativeResize="1">
          <a:picLocks noChangeAspect="1"/>
        </xdr:cNvPicPr>
      </xdr:nvPicPr>
      <xdr:blipFill>
        <a:blip r:embed="rId39"/>
        <a:stretch>
          <a:fillRect/>
        </a:stretch>
      </xdr:blipFill>
      <xdr:spPr>
        <a:xfrm>
          <a:off x="8124825" y="18716625"/>
          <a:ext cx="1619250" cy="2105025"/>
        </a:xfrm>
        <a:prstGeom prst="rect">
          <a:avLst/>
        </a:prstGeom>
        <a:noFill/>
        <a:ln w="9525" cmpd="sng">
          <a:noFill/>
        </a:ln>
      </xdr:spPr>
    </xdr:pic>
    <xdr:clientData/>
  </xdr:twoCellAnchor>
  <xdr:twoCellAnchor editAs="oneCell">
    <xdr:from>
      <xdr:col>16</xdr:col>
      <xdr:colOff>85725</xdr:colOff>
      <xdr:row>104</xdr:row>
      <xdr:rowOff>85725</xdr:rowOff>
    </xdr:from>
    <xdr:to>
      <xdr:col>17</xdr:col>
      <xdr:colOff>657225</xdr:colOff>
      <xdr:row>111</xdr:row>
      <xdr:rowOff>123825</xdr:rowOff>
    </xdr:to>
    <xdr:pic>
      <xdr:nvPicPr>
        <xdr:cNvPr id="40" name="図 41"/>
        <xdr:cNvPicPr preferRelativeResize="1">
          <a:picLocks noChangeAspect="1"/>
        </xdr:cNvPicPr>
      </xdr:nvPicPr>
      <xdr:blipFill>
        <a:blip r:embed="rId40"/>
        <a:stretch>
          <a:fillRect/>
        </a:stretch>
      </xdr:blipFill>
      <xdr:spPr>
        <a:xfrm>
          <a:off x="11753850" y="18878550"/>
          <a:ext cx="1381125" cy="1304925"/>
        </a:xfrm>
        <a:prstGeom prst="rect">
          <a:avLst/>
        </a:prstGeom>
        <a:noFill/>
        <a:ln w="9525" cmpd="sng">
          <a:noFill/>
        </a:ln>
      </xdr:spPr>
    </xdr:pic>
    <xdr:clientData/>
  </xdr:twoCellAnchor>
  <xdr:twoCellAnchor editAs="oneCell">
    <xdr:from>
      <xdr:col>20</xdr:col>
      <xdr:colOff>333375</xdr:colOff>
      <xdr:row>104</xdr:row>
      <xdr:rowOff>9525</xdr:rowOff>
    </xdr:from>
    <xdr:to>
      <xdr:col>22</xdr:col>
      <xdr:colOff>476250</xdr:colOff>
      <xdr:row>110</xdr:row>
      <xdr:rowOff>76200</xdr:rowOff>
    </xdr:to>
    <xdr:pic>
      <xdr:nvPicPr>
        <xdr:cNvPr id="41" name="図 42"/>
        <xdr:cNvPicPr preferRelativeResize="1">
          <a:picLocks noChangeAspect="1"/>
        </xdr:cNvPicPr>
      </xdr:nvPicPr>
      <xdr:blipFill>
        <a:blip r:embed="rId41"/>
        <a:stretch>
          <a:fillRect/>
        </a:stretch>
      </xdr:blipFill>
      <xdr:spPr>
        <a:xfrm>
          <a:off x="14954250" y="18802350"/>
          <a:ext cx="1552575" cy="1152525"/>
        </a:xfrm>
        <a:prstGeom prst="rect">
          <a:avLst/>
        </a:prstGeom>
        <a:noFill/>
        <a:ln w="9525" cmpd="sng">
          <a:noFill/>
        </a:ln>
      </xdr:spPr>
    </xdr:pic>
    <xdr:clientData/>
  </xdr:twoCellAnchor>
  <xdr:twoCellAnchor editAs="oneCell">
    <xdr:from>
      <xdr:col>1</xdr:col>
      <xdr:colOff>238125</xdr:colOff>
      <xdr:row>113</xdr:row>
      <xdr:rowOff>9525</xdr:rowOff>
    </xdr:from>
    <xdr:to>
      <xdr:col>3</xdr:col>
      <xdr:colOff>381000</xdr:colOff>
      <xdr:row>120</xdr:row>
      <xdr:rowOff>104775</xdr:rowOff>
    </xdr:to>
    <xdr:pic>
      <xdr:nvPicPr>
        <xdr:cNvPr id="42" name="図 43"/>
        <xdr:cNvPicPr preferRelativeResize="1">
          <a:picLocks noChangeAspect="1"/>
        </xdr:cNvPicPr>
      </xdr:nvPicPr>
      <xdr:blipFill>
        <a:blip r:embed="rId42"/>
        <a:stretch>
          <a:fillRect/>
        </a:stretch>
      </xdr:blipFill>
      <xdr:spPr>
        <a:xfrm>
          <a:off x="1038225" y="20431125"/>
          <a:ext cx="1438275" cy="1362075"/>
        </a:xfrm>
        <a:prstGeom prst="rect">
          <a:avLst/>
        </a:prstGeom>
        <a:noFill/>
        <a:ln w="9525" cmpd="sng">
          <a:noFill/>
        </a:ln>
      </xdr:spPr>
    </xdr:pic>
    <xdr:clientData/>
  </xdr:twoCellAnchor>
  <xdr:twoCellAnchor editAs="oneCell">
    <xdr:from>
      <xdr:col>6</xdr:col>
      <xdr:colOff>66675</xdr:colOff>
      <xdr:row>113</xdr:row>
      <xdr:rowOff>38100</xdr:rowOff>
    </xdr:from>
    <xdr:to>
      <xdr:col>9</xdr:col>
      <xdr:colOff>28575</xdr:colOff>
      <xdr:row>118</xdr:row>
      <xdr:rowOff>133350</xdr:rowOff>
    </xdr:to>
    <xdr:pic>
      <xdr:nvPicPr>
        <xdr:cNvPr id="43" name="図 44"/>
        <xdr:cNvPicPr preferRelativeResize="1">
          <a:picLocks noChangeAspect="1"/>
        </xdr:cNvPicPr>
      </xdr:nvPicPr>
      <xdr:blipFill>
        <a:blip r:embed="rId43"/>
        <a:stretch>
          <a:fillRect/>
        </a:stretch>
      </xdr:blipFill>
      <xdr:spPr>
        <a:xfrm>
          <a:off x="4305300" y="20459700"/>
          <a:ext cx="2238375" cy="1000125"/>
        </a:xfrm>
        <a:prstGeom prst="rect">
          <a:avLst/>
        </a:prstGeom>
        <a:noFill/>
        <a:ln w="9525" cmpd="sng">
          <a:noFill/>
        </a:ln>
      </xdr:spPr>
    </xdr:pic>
    <xdr:clientData/>
  </xdr:twoCellAnchor>
  <xdr:twoCellAnchor editAs="oneCell">
    <xdr:from>
      <xdr:col>15</xdr:col>
      <xdr:colOff>238125</xdr:colOff>
      <xdr:row>113</xdr:row>
      <xdr:rowOff>9525</xdr:rowOff>
    </xdr:from>
    <xdr:to>
      <xdr:col>18</xdr:col>
      <xdr:colOff>38100</xdr:colOff>
      <xdr:row>121</xdr:row>
      <xdr:rowOff>142875</xdr:rowOff>
    </xdr:to>
    <xdr:pic>
      <xdr:nvPicPr>
        <xdr:cNvPr id="44" name="図 45"/>
        <xdr:cNvPicPr preferRelativeResize="1">
          <a:picLocks noChangeAspect="1"/>
        </xdr:cNvPicPr>
      </xdr:nvPicPr>
      <xdr:blipFill>
        <a:blip r:embed="rId44"/>
        <a:stretch>
          <a:fillRect/>
        </a:stretch>
      </xdr:blipFill>
      <xdr:spPr>
        <a:xfrm>
          <a:off x="11172825" y="20431125"/>
          <a:ext cx="2076450" cy="1581150"/>
        </a:xfrm>
        <a:prstGeom prst="rect">
          <a:avLst/>
        </a:prstGeom>
        <a:noFill/>
        <a:ln w="9525" cmpd="sng">
          <a:noFill/>
        </a:ln>
      </xdr:spPr>
    </xdr:pic>
    <xdr:clientData/>
  </xdr:twoCellAnchor>
  <xdr:twoCellAnchor editAs="oneCell">
    <xdr:from>
      <xdr:col>20</xdr:col>
      <xdr:colOff>161925</xdr:colOff>
      <xdr:row>112</xdr:row>
      <xdr:rowOff>171450</xdr:rowOff>
    </xdr:from>
    <xdr:to>
      <xdr:col>23</xdr:col>
      <xdr:colOff>590550</xdr:colOff>
      <xdr:row>120</xdr:row>
      <xdr:rowOff>9525</xdr:rowOff>
    </xdr:to>
    <xdr:pic>
      <xdr:nvPicPr>
        <xdr:cNvPr id="45" name="図 46"/>
        <xdr:cNvPicPr preferRelativeResize="1">
          <a:picLocks noChangeAspect="1"/>
        </xdr:cNvPicPr>
      </xdr:nvPicPr>
      <xdr:blipFill>
        <a:blip r:embed="rId45"/>
        <a:stretch>
          <a:fillRect/>
        </a:stretch>
      </xdr:blipFill>
      <xdr:spPr>
        <a:xfrm>
          <a:off x="14782800" y="20412075"/>
          <a:ext cx="2514600" cy="1285875"/>
        </a:xfrm>
        <a:prstGeom prst="rect">
          <a:avLst/>
        </a:prstGeom>
        <a:noFill/>
        <a:ln w="9525" cmpd="sng">
          <a:noFill/>
        </a:ln>
      </xdr:spPr>
    </xdr:pic>
    <xdr:clientData/>
  </xdr:twoCellAnchor>
  <xdr:twoCellAnchor editAs="oneCell">
    <xdr:from>
      <xdr:col>1</xdr:col>
      <xdr:colOff>219075</xdr:colOff>
      <xdr:row>122</xdr:row>
      <xdr:rowOff>57150</xdr:rowOff>
    </xdr:from>
    <xdr:to>
      <xdr:col>3</xdr:col>
      <xdr:colOff>342900</xdr:colOff>
      <xdr:row>128</xdr:row>
      <xdr:rowOff>57150</xdr:rowOff>
    </xdr:to>
    <xdr:pic>
      <xdr:nvPicPr>
        <xdr:cNvPr id="46" name="図 47"/>
        <xdr:cNvPicPr preferRelativeResize="1">
          <a:picLocks noChangeAspect="1"/>
        </xdr:cNvPicPr>
      </xdr:nvPicPr>
      <xdr:blipFill>
        <a:blip r:embed="rId46"/>
        <a:stretch>
          <a:fillRect/>
        </a:stretch>
      </xdr:blipFill>
      <xdr:spPr>
        <a:xfrm>
          <a:off x="1019175" y="22107525"/>
          <a:ext cx="1419225" cy="1085850"/>
        </a:xfrm>
        <a:prstGeom prst="rect">
          <a:avLst/>
        </a:prstGeom>
        <a:noFill/>
        <a:ln w="9525" cmpd="sng">
          <a:noFill/>
        </a:ln>
      </xdr:spPr>
    </xdr:pic>
    <xdr:clientData/>
  </xdr:twoCellAnchor>
  <xdr:twoCellAnchor editAs="oneCell">
    <xdr:from>
      <xdr:col>6</xdr:col>
      <xdr:colOff>104775</xdr:colOff>
      <xdr:row>122</xdr:row>
      <xdr:rowOff>38100</xdr:rowOff>
    </xdr:from>
    <xdr:to>
      <xdr:col>10</xdr:col>
      <xdr:colOff>114300</xdr:colOff>
      <xdr:row>128</xdr:row>
      <xdr:rowOff>123825</xdr:rowOff>
    </xdr:to>
    <xdr:pic>
      <xdr:nvPicPr>
        <xdr:cNvPr id="47" name="図 48"/>
        <xdr:cNvPicPr preferRelativeResize="1">
          <a:picLocks noChangeAspect="1"/>
        </xdr:cNvPicPr>
      </xdr:nvPicPr>
      <xdr:blipFill>
        <a:blip r:embed="rId47"/>
        <a:stretch>
          <a:fillRect/>
        </a:stretch>
      </xdr:blipFill>
      <xdr:spPr>
        <a:xfrm>
          <a:off x="4343400" y="22088475"/>
          <a:ext cx="3019425" cy="1171575"/>
        </a:xfrm>
        <a:prstGeom prst="rect">
          <a:avLst/>
        </a:prstGeom>
        <a:noFill/>
        <a:ln w="9525" cmpd="sng">
          <a:noFill/>
        </a:ln>
      </xdr:spPr>
    </xdr:pic>
    <xdr:clientData/>
  </xdr:twoCellAnchor>
  <xdr:twoCellAnchor editAs="oneCell">
    <xdr:from>
      <xdr:col>12</xdr:col>
      <xdr:colOff>47625</xdr:colOff>
      <xdr:row>122</xdr:row>
      <xdr:rowOff>57150</xdr:rowOff>
    </xdr:from>
    <xdr:to>
      <xdr:col>15</xdr:col>
      <xdr:colOff>371475</xdr:colOff>
      <xdr:row>129</xdr:row>
      <xdr:rowOff>171450</xdr:rowOff>
    </xdr:to>
    <xdr:pic>
      <xdr:nvPicPr>
        <xdr:cNvPr id="48" name="図 49"/>
        <xdr:cNvPicPr preferRelativeResize="1">
          <a:picLocks noChangeAspect="1"/>
        </xdr:cNvPicPr>
      </xdr:nvPicPr>
      <xdr:blipFill>
        <a:blip r:embed="rId48"/>
        <a:stretch>
          <a:fillRect/>
        </a:stretch>
      </xdr:blipFill>
      <xdr:spPr>
        <a:xfrm>
          <a:off x="8839200" y="22107525"/>
          <a:ext cx="2466975" cy="1381125"/>
        </a:xfrm>
        <a:prstGeom prst="rect">
          <a:avLst/>
        </a:prstGeom>
        <a:noFill/>
        <a:ln w="9525" cmpd="sng">
          <a:noFill/>
        </a:ln>
      </xdr:spPr>
    </xdr:pic>
    <xdr:clientData/>
  </xdr:twoCellAnchor>
  <xdr:twoCellAnchor editAs="oneCell">
    <xdr:from>
      <xdr:col>17</xdr:col>
      <xdr:colOff>47625</xdr:colOff>
      <xdr:row>122</xdr:row>
      <xdr:rowOff>152400</xdr:rowOff>
    </xdr:from>
    <xdr:to>
      <xdr:col>20</xdr:col>
      <xdr:colOff>438150</xdr:colOff>
      <xdr:row>132</xdr:row>
      <xdr:rowOff>133350</xdr:rowOff>
    </xdr:to>
    <xdr:pic>
      <xdr:nvPicPr>
        <xdr:cNvPr id="49" name="図 50"/>
        <xdr:cNvPicPr preferRelativeResize="1">
          <a:picLocks noChangeAspect="1"/>
        </xdr:cNvPicPr>
      </xdr:nvPicPr>
      <xdr:blipFill>
        <a:blip r:embed="rId49"/>
        <a:stretch>
          <a:fillRect/>
        </a:stretch>
      </xdr:blipFill>
      <xdr:spPr>
        <a:xfrm>
          <a:off x="12525375" y="22202775"/>
          <a:ext cx="2533650" cy="1790700"/>
        </a:xfrm>
        <a:prstGeom prst="rect">
          <a:avLst/>
        </a:prstGeom>
        <a:noFill/>
        <a:ln w="9525" cmpd="sng">
          <a:noFill/>
        </a:ln>
      </xdr:spPr>
    </xdr:pic>
    <xdr:clientData/>
  </xdr:twoCellAnchor>
  <xdr:twoCellAnchor editAs="oneCell">
    <xdr:from>
      <xdr:col>1</xdr:col>
      <xdr:colOff>66675</xdr:colOff>
      <xdr:row>129</xdr:row>
      <xdr:rowOff>47625</xdr:rowOff>
    </xdr:from>
    <xdr:to>
      <xdr:col>3</xdr:col>
      <xdr:colOff>514350</xdr:colOff>
      <xdr:row>139</xdr:row>
      <xdr:rowOff>47625</xdr:rowOff>
    </xdr:to>
    <xdr:pic>
      <xdr:nvPicPr>
        <xdr:cNvPr id="50" name="図 51"/>
        <xdr:cNvPicPr preferRelativeResize="1">
          <a:picLocks noChangeAspect="1"/>
        </xdr:cNvPicPr>
      </xdr:nvPicPr>
      <xdr:blipFill>
        <a:blip r:embed="rId50"/>
        <a:stretch>
          <a:fillRect/>
        </a:stretch>
      </xdr:blipFill>
      <xdr:spPr>
        <a:xfrm>
          <a:off x="866775" y="23364825"/>
          <a:ext cx="1743075" cy="1809750"/>
        </a:xfrm>
        <a:prstGeom prst="rect">
          <a:avLst/>
        </a:prstGeom>
        <a:noFill/>
        <a:ln w="9525" cmpd="sng">
          <a:noFill/>
        </a:ln>
      </xdr:spPr>
    </xdr:pic>
    <xdr:clientData/>
  </xdr:twoCellAnchor>
  <xdr:twoCellAnchor editAs="oneCell">
    <xdr:from>
      <xdr:col>6</xdr:col>
      <xdr:colOff>38100</xdr:colOff>
      <xdr:row>129</xdr:row>
      <xdr:rowOff>142875</xdr:rowOff>
    </xdr:from>
    <xdr:to>
      <xdr:col>7</xdr:col>
      <xdr:colOff>657225</xdr:colOff>
      <xdr:row>138</xdr:row>
      <xdr:rowOff>95250</xdr:rowOff>
    </xdr:to>
    <xdr:pic>
      <xdr:nvPicPr>
        <xdr:cNvPr id="51" name="図 52"/>
        <xdr:cNvPicPr preferRelativeResize="1">
          <a:picLocks noChangeAspect="1"/>
        </xdr:cNvPicPr>
      </xdr:nvPicPr>
      <xdr:blipFill>
        <a:blip r:embed="rId51"/>
        <a:stretch>
          <a:fillRect/>
        </a:stretch>
      </xdr:blipFill>
      <xdr:spPr>
        <a:xfrm>
          <a:off x="4276725" y="23460075"/>
          <a:ext cx="1428750" cy="1581150"/>
        </a:xfrm>
        <a:prstGeom prst="rect">
          <a:avLst/>
        </a:prstGeom>
        <a:noFill/>
        <a:ln w="9525" cmpd="sng">
          <a:noFill/>
        </a:ln>
      </xdr:spPr>
    </xdr:pic>
    <xdr:clientData/>
  </xdr:twoCellAnchor>
  <xdr:twoCellAnchor editAs="oneCell">
    <xdr:from>
      <xdr:col>11</xdr:col>
      <xdr:colOff>238125</xdr:colOff>
      <xdr:row>131</xdr:row>
      <xdr:rowOff>28575</xdr:rowOff>
    </xdr:from>
    <xdr:to>
      <xdr:col>13</xdr:col>
      <xdr:colOff>361950</xdr:colOff>
      <xdr:row>138</xdr:row>
      <xdr:rowOff>85725</xdr:rowOff>
    </xdr:to>
    <xdr:pic>
      <xdr:nvPicPr>
        <xdr:cNvPr id="52" name="図 53"/>
        <xdr:cNvPicPr preferRelativeResize="1">
          <a:picLocks noChangeAspect="1"/>
        </xdr:cNvPicPr>
      </xdr:nvPicPr>
      <xdr:blipFill>
        <a:blip r:embed="rId52"/>
        <a:stretch>
          <a:fillRect/>
        </a:stretch>
      </xdr:blipFill>
      <xdr:spPr>
        <a:xfrm>
          <a:off x="8296275" y="23707725"/>
          <a:ext cx="1590675" cy="1323975"/>
        </a:xfrm>
        <a:prstGeom prst="rect">
          <a:avLst/>
        </a:prstGeom>
        <a:noFill/>
        <a:ln w="9525" cmpd="sng">
          <a:noFill/>
        </a:ln>
      </xdr:spPr>
    </xdr:pic>
    <xdr:clientData/>
  </xdr:twoCellAnchor>
  <xdr:twoCellAnchor editAs="oneCell">
    <xdr:from>
      <xdr:col>16</xdr:col>
      <xdr:colOff>123825</xdr:colOff>
      <xdr:row>133</xdr:row>
      <xdr:rowOff>152400</xdr:rowOff>
    </xdr:from>
    <xdr:to>
      <xdr:col>19</xdr:col>
      <xdr:colOff>38100</xdr:colOff>
      <xdr:row>143</xdr:row>
      <xdr:rowOff>142875</xdr:rowOff>
    </xdr:to>
    <xdr:pic>
      <xdr:nvPicPr>
        <xdr:cNvPr id="53" name="図 54"/>
        <xdr:cNvPicPr preferRelativeResize="1">
          <a:picLocks noChangeAspect="1"/>
        </xdr:cNvPicPr>
      </xdr:nvPicPr>
      <xdr:blipFill>
        <a:blip r:embed="rId53"/>
        <a:stretch>
          <a:fillRect/>
        </a:stretch>
      </xdr:blipFill>
      <xdr:spPr>
        <a:xfrm>
          <a:off x="11791950" y="24193500"/>
          <a:ext cx="2190750" cy="1800225"/>
        </a:xfrm>
        <a:prstGeom prst="rect">
          <a:avLst/>
        </a:prstGeom>
        <a:noFill/>
        <a:ln w="9525" cmpd="sng">
          <a:noFill/>
        </a:ln>
      </xdr:spPr>
    </xdr:pic>
    <xdr:clientData/>
  </xdr:twoCellAnchor>
  <xdr:twoCellAnchor editAs="oneCell">
    <xdr:from>
      <xdr:col>1</xdr:col>
      <xdr:colOff>38100</xdr:colOff>
      <xdr:row>144</xdr:row>
      <xdr:rowOff>0</xdr:rowOff>
    </xdr:from>
    <xdr:to>
      <xdr:col>3</xdr:col>
      <xdr:colOff>66675</xdr:colOff>
      <xdr:row>150</xdr:row>
      <xdr:rowOff>0</xdr:rowOff>
    </xdr:to>
    <xdr:pic>
      <xdr:nvPicPr>
        <xdr:cNvPr id="54" name="図 55"/>
        <xdr:cNvPicPr preferRelativeResize="1">
          <a:picLocks noChangeAspect="1"/>
        </xdr:cNvPicPr>
      </xdr:nvPicPr>
      <xdr:blipFill>
        <a:blip r:embed="rId54"/>
        <a:stretch>
          <a:fillRect/>
        </a:stretch>
      </xdr:blipFill>
      <xdr:spPr>
        <a:xfrm>
          <a:off x="838200" y="26031825"/>
          <a:ext cx="1323975" cy="1085850"/>
        </a:xfrm>
        <a:prstGeom prst="rect">
          <a:avLst/>
        </a:prstGeom>
        <a:noFill/>
        <a:ln w="9525" cmpd="sng">
          <a:noFill/>
        </a:ln>
      </xdr:spPr>
    </xdr:pic>
    <xdr:clientData/>
  </xdr:twoCellAnchor>
  <xdr:twoCellAnchor editAs="oneCell">
    <xdr:from>
      <xdr:col>5</xdr:col>
      <xdr:colOff>123825</xdr:colOff>
      <xdr:row>143</xdr:row>
      <xdr:rowOff>142875</xdr:rowOff>
    </xdr:from>
    <xdr:to>
      <xdr:col>7</xdr:col>
      <xdr:colOff>38100</xdr:colOff>
      <xdr:row>150</xdr:row>
      <xdr:rowOff>38100</xdr:rowOff>
    </xdr:to>
    <xdr:pic>
      <xdr:nvPicPr>
        <xdr:cNvPr id="55" name="図 56"/>
        <xdr:cNvPicPr preferRelativeResize="1">
          <a:picLocks noChangeAspect="1"/>
        </xdr:cNvPicPr>
      </xdr:nvPicPr>
      <xdr:blipFill>
        <a:blip r:embed="rId55"/>
        <a:stretch>
          <a:fillRect/>
        </a:stretch>
      </xdr:blipFill>
      <xdr:spPr>
        <a:xfrm>
          <a:off x="3629025" y="25993725"/>
          <a:ext cx="1457325" cy="1162050"/>
        </a:xfrm>
        <a:prstGeom prst="rect">
          <a:avLst/>
        </a:prstGeom>
        <a:noFill/>
        <a:ln w="9525" cmpd="sng">
          <a:noFill/>
        </a:ln>
      </xdr:spPr>
    </xdr:pic>
    <xdr:clientData/>
  </xdr:twoCellAnchor>
  <xdr:twoCellAnchor editAs="oneCell">
    <xdr:from>
      <xdr:col>9</xdr:col>
      <xdr:colOff>66675</xdr:colOff>
      <xdr:row>143</xdr:row>
      <xdr:rowOff>0</xdr:rowOff>
    </xdr:from>
    <xdr:to>
      <xdr:col>10</xdr:col>
      <xdr:colOff>409575</xdr:colOff>
      <xdr:row>150</xdr:row>
      <xdr:rowOff>28575</xdr:rowOff>
    </xdr:to>
    <xdr:pic>
      <xdr:nvPicPr>
        <xdr:cNvPr id="56" name="図 57"/>
        <xdr:cNvPicPr preferRelativeResize="1">
          <a:picLocks noChangeAspect="1"/>
        </xdr:cNvPicPr>
      </xdr:nvPicPr>
      <xdr:blipFill>
        <a:blip r:embed="rId56"/>
        <a:stretch>
          <a:fillRect/>
        </a:stretch>
      </xdr:blipFill>
      <xdr:spPr>
        <a:xfrm>
          <a:off x="6581775" y="25850850"/>
          <a:ext cx="1076325" cy="1295400"/>
        </a:xfrm>
        <a:prstGeom prst="rect">
          <a:avLst/>
        </a:prstGeom>
        <a:noFill/>
        <a:ln w="9525" cmpd="sng">
          <a:noFill/>
        </a:ln>
      </xdr:spPr>
    </xdr:pic>
    <xdr:clientData/>
  </xdr:twoCellAnchor>
  <xdr:twoCellAnchor editAs="oneCell">
    <xdr:from>
      <xdr:col>12</xdr:col>
      <xdr:colOff>47625</xdr:colOff>
      <xdr:row>142</xdr:row>
      <xdr:rowOff>171450</xdr:rowOff>
    </xdr:from>
    <xdr:to>
      <xdr:col>14</xdr:col>
      <xdr:colOff>228600</xdr:colOff>
      <xdr:row>150</xdr:row>
      <xdr:rowOff>47625</xdr:rowOff>
    </xdr:to>
    <xdr:pic>
      <xdr:nvPicPr>
        <xdr:cNvPr id="57" name="図 58"/>
        <xdr:cNvPicPr preferRelativeResize="1">
          <a:picLocks noChangeAspect="1"/>
        </xdr:cNvPicPr>
      </xdr:nvPicPr>
      <xdr:blipFill>
        <a:blip r:embed="rId57"/>
        <a:stretch>
          <a:fillRect/>
        </a:stretch>
      </xdr:blipFill>
      <xdr:spPr>
        <a:xfrm>
          <a:off x="8839200" y="25841325"/>
          <a:ext cx="1590675" cy="1323975"/>
        </a:xfrm>
        <a:prstGeom prst="rect">
          <a:avLst/>
        </a:prstGeom>
        <a:noFill/>
        <a:ln w="9525" cmpd="sng">
          <a:noFill/>
        </a:ln>
      </xdr:spPr>
    </xdr:pic>
    <xdr:clientData/>
  </xdr:twoCellAnchor>
  <xdr:twoCellAnchor editAs="oneCell">
    <xdr:from>
      <xdr:col>1</xdr:col>
      <xdr:colOff>38100</xdr:colOff>
      <xdr:row>151</xdr:row>
      <xdr:rowOff>9525</xdr:rowOff>
    </xdr:from>
    <xdr:to>
      <xdr:col>3</xdr:col>
      <xdr:colOff>104775</xdr:colOff>
      <xdr:row>157</xdr:row>
      <xdr:rowOff>104775</xdr:rowOff>
    </xdr:to>
    <xdr:pic>
      <xdr:nvPicPr>
        <xdr:cNvPr id="58" name="図 59"/>
        <xdr:cNvPicPr preferRelativeResize="1">
          <a:picLocks noChangeAspect="1"/>
        </xdr:cNvPicPr>
      </xdr:nvPicPr>
      <xdr:blipFill>
        <a:blip r:embed="rId58"/>
        <a:stretch>
          <a:fillRect/>
        </a:stretch>
      </xdr:blipFill>
      <xdr:spPr>
        <a:xfrm>
          <a:off x="838200" y="27308175"/>
          <a:ext cx="1362075" cy="1181100"/>
        </a:xfrm>
        <a:prstGeom prst="rect">
          <a:avLst/>
        </a:prstGeom>
        <a:noFill/>
        <a:ln w="9525" cmpd="sng">
          <a:noFill/>
        </a:ln>
      </xdr:spPr>
    </xdr:pic>
    <xdr:clientData/>
  </xdr:twoCellAnchor>
  <xdr:twoCellAnchor editAs="oneCell">
    <xdr:from>
      <xdr:col>6</xdr:col>
      <xdr:colOff>28575</xdr:colOff>
      <xdr:row>151</xdr:row>
      <xdr:rowOff>9525</xdr:rowOff>
    </xdr:from>
    <xdr:to>
      <xdr:col>7</xdr:col>
      <xdr:colOff>666750</xdr:colOff>
      <xdr:row>157</xdr:row>
      <xdr:rowOff>85725</xdr:rowOff>
    </xdr:to>
    <xdr:pic>
      <xdr:nvPicPr>
        <xdr:cNvPr id="59" name="図 60"/>
        <xdr:cNvPicPr preferRelativeResize="1">
          <a:picLocks noChangeAspect="1"/>
        </xdr:cNvPicPr>
      </xdr:nvPicPr>
      <xdr:blipFill>
        <a:blip r:embed="rId59"/>
        <a:stretch>
          <a:fillRect/>
        </a:stretch>
      </xdr:blipFill>
      <xdr:spPr>
        <a:xfrm>
          <a:off x="4267200" y="27308175"/>
          <a:ext cx="1447800" cy="1162050"/>
        </a:xfrm>
        <a:prstGeom prst="rect">
          <a:avLst/>
        </a:prstGeom>
        <a:noFill/>
        <a:ln w="9525" cmpd="sng">
          <a:noFill/>
        </a:ln>
      </xdr:spPr>
    </xdr:pic>
    <xdr:clientData/>
  </xdr:twoCellAnchor>
  <xdr:twoCellAnchor editAs="oneCell">
    <xdr:from>
      <xdr:col>10</xdr:col>
      <xdr:colOff>9525</xdr:colOff>
      <xdr:row>150</xdr:row>
      <xdr:rowOff>95250</xdr:rowOff>
    </xdr:from>
    <xdr:to>
      <xdr:col>12</xdr:col>
      <xdr:colOff>85725</xdr:colOff>
      <xdr:row>160</xdr:row>
      <xdr:rowOff>85725</xdr:rowOff>
    </xdr:to>
    <xdr:pic>
      <xdr:nvPicPr>
        <xdr:cNvPr id="60" name="図 61"/>
        <xdr:cNvPicPr preferRelativeResize="1">
          <a:picLocks noChangeAspect="1"/>
        </xdr:cNvPicPr>
      </xdr:nvPicPr>
      <xdr:blipFill>
        <a:blip r:embed="rId60"/>
        <a:stretch>
          <a:fillRect/>
        </a:stretch>
      </xdr:blipFill>
      <xdr:spPr>
        <a:xfrm>
          <a:off x="7258050" y="27212925"/>
          <a:ext cx="1619250" cy="1800225"/>
        </a:xfrm>
        <a:prstGeom prst="rect">
          <a:avLst/>
        </a:prstGeom>
        <a:noFill/>
        <a:ln w="9525" cmpd="sng">
          <a:noFill/>
        </a:ln>
      </xdr:spPr>
    </xdr:pic>
    <xdr:clientData/>
  </xdr:twoCellAnchor>
  <xdr:twoCellAnchor editAs="oneCell">
    <xdr:from>
      <xdr:col>15</xdr:col>
      <xdr:colOff>38100</xdr:colOff>
      <xdr:row>150</xdr:row>
      <xdr:rowOff>57150</xdr:rowOff>
    </xdr:from>
    <xdr:to>
      <xdr:col>16</xdr:col>
      <xdr:colOff>609600</xdr:colOff>
      <xdr:row>157</xdr:row>
      <xdr:rowOff>104775</xdr:rowOff>
    </xdr:to>
    <xdr:pic>
      <xdr:nvPicPr>
        <xdr:cNvPr id="61" name="図 62"/>
        <xdr:cNvPicPr preferRelativeResize="1">
          <a:picLocks noChangeAspect="1"/>
        </xdr:cNvPicPr>
      </xdr:nvPicPr>
      <xdr:blipFill>
        <a:blip r:embed="rId61"/>
        <a:stretch>
          <a:fillRect/>
        </a:stretch>
      </xdr:blipFill>
      <xdr:spPr>
        <a:xfrm>
          <a:off x="10972800" y="27174825"/>
          <a:ext cx="1304925" cy="1314450"/>
        </a:xfrm>
        <a:prstGeom prst="rect">
          <a:avLst/>
        </a:prstGeom>
        <a:noFill/>
        <a:ln w="9525" cmpd="sng">
          <a:noFill/>
        </a:ln>
      </xdr:spPr>
    </xdr:pic>
    <xdr:clientData/>
  </xdr:twoCellAnchor>
  <xdr:twoCellAnchor editAs="oneCell">
    <xdr:from>
      <xdr:col>18</xdr:col>
      <xdr:colOff>28575</xdr:colOff>
      <xdr:row>150</xdr:row>
      <xdr:rowOff>9525</xdr:rowOff>
    </xdr:from>
    <xdr:to>
      <xdr:col>20</xdr:col>
      <xdr:colOff>219075</xdr:colOff>
      <xdr:row>157</xdr:row>
      <xdr:rowOff>0</xdr:rowOff>
    </xdr:to>
    <xdr:pic>
      <xdr:nvPicPr>
        <xdr:cNvPr id="62" name="図 63"/>
        <xdr:cNvPicPr preferRelativeResize="1">
          <a:picLocks noChangeAspect="1"/>
        </xdr:cNvPicPr>
      </xdr:nvPicPr>
      <xdr:blipFill>
        <a:blip r:embed="rId62"/>
        <a:stretch>
          <a:fillRect/>
        </a:stretch>
      </xdr:blipFill>
      <xdr:spPr>
        <a:xfrm>
          <a:off x="13239750" y="27127200"/>
          <a:ext cx="1600200" cy="1257300"/>
        </a:xfrm>
        <a:prstGeom prst="rect">
          <a:avLst/>
        </a:prstGeom>
        <a:noFill/>
        <a:ln w="9525" cmpd="sng">
          <a:noFill/>
        </a:ln>
      </xdr:spPr>
    </xdr:pic>
    <xdr:clientData/>
  </xdr:twoCellAnchor>
  <xdr:twoCellAnchor editAs="oneCell">
    <xdr:from>
      <xdr:col>1</xdr:col>
      <xdr:colOff>28575</xdr:colOff>
      <xdr:row>161</xdr:row>
      <xdr:rowOff>171450</xdr:rowOff>
    </xdr:from>
    <xdr:to>
      <xdr:col>3</xdr:col>
      <xdr:colOff>38100</xdr:colOff>
      <xdr:row>169</xdr:row>
      <xdr:rowOff>123825</xdr:rowOff>
    </xdr:to>
    <xdr:pic>
      <xdr:nvPicPr>
        <xdr:cNvPr id="63" name="図 64"/>
        <xdr:cNvPicPr preferRelativeResize="1">
          <a:picLocks noChangeAspect="1"/>
        </xdr:cNvPicPr>
      </xdr:nvPicPr>
      <xdr:blipFill>
        <a:blip r:embed="rId63"/>
        <a:stretch>
          <a:fillRect/>
        </a:stretch>
      </xdr:blipFill>
      <xdr:spPr>
        <a:xfrm>
          <a:off x="828675" y="29279850"/>
          <a:ext cx="1304925" cy="1400175"/>
        </a:xfrm>
        <a:prstGeom prst="rect">
          <a:avLst/>
        </a:prstGeom>
        <a:noFill/>
        <a:ln w="9525" cmpd="sng">
          <a:noFill/>
        </a:ln>
      </xdr:spPr>
    </xdr:pic>
    <xdr:clientData/>
  </xdr:twoCellAnchor>
  <xdr:twoCellAnchor editAs="oneCell">
    <xdr:from>
      <xdr:col>5</xdr:col>
      <xdr:colOff>142875</xdr:colOff>
      <xdr:row>162</xdr:row>
      <xdr:rowOff>9525</xdr:rowOff>
    </xdr:from>
    <xdr:to>
      <xdr:col>7</xdr:col>
      <xdr:colOff>142875</xdr:colOff>
      <xdr:row>167</xdr:row>
      <xdr:rowOff>142875</xdr:rowOff>
    </xdr:to>
    <xdr:pic>
      <xdr:nvPicPr>
        <xdr:cNvPr id="64" name="図 65"/>
        <xdr:cNvPicPr preferRelativeResize="1">
          <a:picLocks noChangeAspect="1"/>
        </xdr:cNvPicPr>
      </xdr:nvPicPr>
      <xdr:blipFill>
        <a:blip r:embed="rId64"/>
        <a:stretch>
          <a:fillRect/>
        </a:stretch>
      </xdr:blipFill>
      <xdr:spPr>
        <a:xfrm>
          <a:off x="3648075" y="29298900"/>
          <a:ext cx="1543050" cy="1038225"/>
        </a:xfrm>
        <a:prstGeom prst="rect">
          <a:avLst/>
        </a:prstGeom>
        <a:noFill/>
        <a:ln w="9525" cmpd="sng">
          <a:noFill/>
        </a:ln>
      </xdr:spPr>
    </xdr:pic>
    <xdr:clientData/>
  </xdr:twoCellAnchor>
  <xdr:twoCellAnchor editAs="oneCell">
    <xdr:from>
      <xdr:col>9</xdr:col>
      <xdr:colOff>142875</xdr:colOff>
      <xdr:row>161</xdr:row>
      <xdr:rowOff>152400</xdr:rowOff>
    </xdr:from>
    <xdr:to>
      <xdr:col>10</xdr:col>
      <xdr:colOff>723900</xdr:colOff>
      <xdr:row>168</xdr:row>
      <xdr:rowOff>171450</xdr:rowOff>
    </xdr:to>
    <xdr:pic>
      <xdr:nvPicPr>
        <xdr:cNvPr id="65" name="図 66"/>
        <xdr:cNvPicPr preferRelativeResize="1">
          <a:picLocks noChangeAspect="1"/>
        </xdr:cNvPicPr>
      </xdr:nvPicPr>
      <xdr:blipFill>
        <a:blip r:embed="rId65"/>
        <a:stretch>
          <a:fillRect/>
        </a:stretch>
      </xdr:blipFill>
      <xdr:spPr>
        <a:xfrm>
          <a:off x="6657975" y="29260800"/>
          <a:ext cx="1314450" cy="1285875"/>
        </a:xfrm>
        <a:prstGeom prst="rect">
          <a:avLst/>
        </a:prstGeom>
        <a:noFill/>
        <a:ln w="9525" cmpd="sng">
          <a:noFill/>
        </a:ln>
      </xdr:spPr>
    </xdr:pic>
    <xdr:clientData/>
  </xdr:twoCellAnchor>
  <xdr:twoCellAnchor editAs="oneCell">
    <xdr:from>
      <xdr:col>13</xdr:col>
      <xdr:colOff>114300</xdr:colOff>
      <xdr:row>162</xdr:row>
      <xdr:rowOff>9525</xdr:rowOff>
    </xdr:from>
    <xdr:to>
      <xdr:col>15</xdr:col>
      <xdr:colOff>161925</xdr:colOff>
      <xdr:row>169</xdr:row>
      <xdr:rowOff>9525</xdr:rowOff>
    </xdr:to>
    <xdr:pic>
      <xdr:nvPicPr>
        <xdr:cNvPr id="66" name="図 67"/>
        <xdr:cNvPicPr preferRelativeResize="1">
          <a:picLocks noChangeAspect="1"/>
        </xdr:cNvPicPr>
      </xdr:nvPicPr>
      <xdr:blipFill>
        <a:blip r:embed="rId66"/>
        <a:stretch>
          <a:fillRect/>
        </a:stretch>
      </xdr:blipFill>
      <xdr:spPr>
        <a:xfrm>
          <a:off x="9639300" y="29298900"/>
          <a:ext cx="1457325" cy="1266825"/>
        </a:xfrm>
        <a:prstGeom prst="rect">
          <a:avLst/>
        </a:prstGeom>
        <a:noFill/>
        <a:ln w="9525" cmpd="sng">
          <a:noFill/>
        </a:ln>
      </xdr:spPr>
    </xdr:pic>
    <xdr:clientData/>
  </xdr:twoCellAnchor>
  <xdr:twoCellAnchor editAs="oneCell">
    <xdr:from>
      <xdr:col>17</xdr:col>
      <xdr:colOff>28575</xdr:colOff>
      <xdr:row>162</xdr:row>
      <xdr:rowOff>0</xdr:rowOff>
    </xdr:from>
    <xdr:to>
      <xdr:col>19</xdr:col>
      <xdr:colOff>28575</xdr:colOff>
      <xdr:row>169</xdr:row>
      <xdr:rowOff>47625</xdr:rowOff>
    </xdr:to>
    <xdr:pic>
      <xdr:nvPicPr>
        <xdr:cNvPr id="67" name="図 68"/>
        <xdr:cNvPicPr preferRelativeResize="1">
          <a:picLocks noChangeAspect="1"/>
        </xdr:cNvPicPr>
      </xdr:nvPicPr>
      <xdr:blipFill>
        <a:blip r:embed="rId67"/>
        <a:stretch>
          <a:fillRect/>
        </a:stretch>
      </xdr:blipFill>
      <xdr:spPr>
        <a:xfrm>
          <a:off x="12506325" y="29289375"/>
          <a:ext cx="1466850" cy="1314450"/>
        </a:xfrm>
        <a:prstGeom prst="rect">
          <a:avLst/>
        </a:prstGeom>
        <a:noFill/>
        <a:ln w="9525" cmpd="sng">
          <a:noFill/>
        </a:ln>
      </xdr:spPr>
    </xdr:pic>
    <xdr:clientData/>
  </xdr:twoCellAnchor>
  <xdr:twoCellAnchor editAs="oneCell">
    <xdr:from>
      <xdr:col>1</xdr:col>
      <xdr:colOff>200025</xdr:colOff>
      <xdr:row>170</xdr:row>
      <xdr:rowOff>85725</xdr:rowOff>
    </xdr:from>
    <xdr:to>
      <xdr:col>5</xdr:col>
      <xdr:colOff>342900</xdr:colOff>
      <xdr:row>181</xdr:row>
      <xdr:rowOff>85725</xdr:rowOff>
    </xdr:to>
    <xdr:pic>
      <xdr:nvPicPr>
        <xdr:cNvPr id="68" name="図 69"/>
        <xdr:cNvPicPr preferRelativeResize="1">
          <a:picLocks noChangeAspect="1"/>
        </xdr:cNvPicPr>
      </xdr:nvPicPr>
      <xdr:blipFill>
        <a:blip r:embed="rId68"/>
        <a:stretch>
          <a:fillRect/>
        </a:stretch>
      </xdr:blipFill>
      <xdr:spPr>
        <a:xfrm>
          <a:off x="1000125" y="30822900"/>
          <a:ext cx="2847975" cy="1990725"/>
        </a:xfrm>
        <a:prstGeom prst="rect">
          <a:avLst/>
        </a:prstGeom>
        <a:noFill/>
        <a:ln w="9525" cmpd="sng">
          <a:noFill/>
        </a:ln>
      </xdr:spPr>
    </xdr:pic>
    <xdr:clientData/>
  </xdr:twoCellAnchor>
  <xdr:twoCellAnchor editAs="oneCell">
    <xdr:from>
      <xdr:col>8</xdr:col>
      <xdr:colOff>104775</xdr:colOff>
      <xdr:row>170</xdr:row>
      <xdr:rowOff>28575</xdr:rowOff>
    </xdr:from>
    <xdr:to>
      <xdr:col>10</xdr:col>
      <xdr:colOff>390525</xdr:colOff>
      <xdr:row>177</xdr:row>
      <xdr:rowOff>152400</xdr:rowOff>
    </xdr:to>
    <xdr:pic>
      <xdr:nvPicPr>
        <xdr:cNvPr id="69" name="図 70"/>
        <xdr:cNvPicPr preferRelativeResize="1">
          <a:picLocks noChangeAspect="1"/>
        </xdr:cNvPicPr>
      </xdr:nvPicPr>
      <xdr:blipFill>
        <a:blip r:embed="rId69"/>
        <a:stretch>
          <a:fillRect/>
        </a:stretch>
      </xdr:blipFill>
      <xdr:spPr>
        <a:xfrm>
          <a:off x="5886450" y="30765750"/>
          <a:ext cx="1752600" cy="1390650"/>
        </a:xfrm>
        <a:prstGeom prst="rect">
          <a:avLst/>
        </a:prstGeom>
        <a:noFill/>
        <a:ln w="9525" cmpd="sng">
          <a:noFill/>
        </a:ln>
      </xdr:spPr>
    </xdr:pic>
    <xdr:clientData/>
  </xdr:twoCellAnchor>
  <xdr:twoCellAnchor editAs="oneCell">
    <xdr:from>
      <xdr:col>13</xdr:col>
      <xdr:colOff>85725</xdr:colOff>
      <xdr:row>170</xdr:row>
      <xdr:rowOff>9525</xdr:rowOff>
    </xdr:from>
    <xdr:to>
      <xdr:col>15</xdr:col>
      <xdr:colOff>152400</xdr:colOff>
      <xdr:row>178</xdr:row>
      <xdr:rowOff>104775</xdr:rowOff>
    </xdr:to>
    <xdr:pic>
      <xdr:nvPicPr>
        <xdr:cNvPr id="70" name="図 71"/>
        <xdr:cNvPicPr preferRelativeResize="1">
          <a:picLocks noChangeAspect="1"/>
        </xdr:cNvPicPr>
      </xdr:nvPicPr>
      <xdr:blipFill>
        <a:blip r:embed="rId70"/>
        <a:stretch>
          <a:fillRect/>
        </a:stretch>
      </xdr:blipFill>
      <xdr:spPr>
        <a:xfrm>
          <a:off x="9610725" y="30746700"/>
          <a:ext cx="1476375" cy="1543050"/>
        </a:xfrm>
        <a:prstGeom prst="rect">
          <a:avLst/>
        </a:prstGeom>
        <a:noFill/>
        <a:ln w="9525" cmpd="sng">
          <a:noFill/>
        </a:ln>
      </xdr:spPr>
    </xdr:pic>
    <xdr:clientData/>
  </xdr:twoCellAnchor>
  <xdr:twoCellAnchor editAs="oneCell">
    <xdr:from>
      <xdr:col>17</xdr:col>
      <xdr:colOff>66675</xdr:colOff>
      <xdr:row>170</xdr:row>
      <xdr:rowOff>0</xdr:rowOff>
    </xdr:from>
    <xdr:to>
      <xdr:col>18</xdr:col>
      <xdr:colOff>619125</xdr:colOff>
      <xdr:row>178</xdr:row>
      <xdr:rowOff>142875</xdr:rowOff>
    </xdr:to>
    <xdr:pic>
      <xdr:nvPicPr>
        <xdr:cNvPr id="71" name="図 72"/>
        <xdr:cNvPicPr preferRelativeResize="1">
          <a:picLocks noChangeAspect="1"/>
        </xdr:cNvPicPr>
      </xdr:nvPicPr>
      <xdr:blipFill>
        <a:blip r:embed="rId71"/>
        <a:stretch>
          <a:fillRect/>
        </a:stretch>
      </xdr:blipFill>
      <xdr:spPr>
        <a:xfrm>
          <a:off x="12544425" y="30737175"/>
          <a:ext cx="1285875" cy="1590675"/>
        </a:xfrm>
        <a:prstGeom prst="rect">
          <a:avLst/>
        </a:prstGeom>
        <a:noFill/>
        <a:ln w="9525" cmpd="sng">
          <a:noFill/>
        </a:ln>
      </xdr:spPr>
    </xdr:pic>
    <xdr:clientData/>
  </xdr:twoCellAnchor>
  <xdr:twoCellAnchor editAs="oneCell">
    <xdr:from>
      <xdr:col>1</xdr:col>
      <xdr:colOff>219075</xdr:colOff>
      <xdr:row>183</xdr:row>
      <xdr:rowOff>0</xdr:rowOff>
    </xdr:from>
    <xdr:to>
      <xdr:col>4</xdr:col>
      <xdr:colOff>476250</xdr:colOff>
      <xdr:row>190</xdr:row>
      <xdr:rowOff>47625</xdr:rowOff>
    </xdr:to>
    <xdr:pic>
      <xdr:nvPicPr>
        <xdr:cNvPr id="72" name="図 73"/>
        <xdr:cNvPicPr preferRelativeResize="1">
          <a:picLocks noChangeAspect="1"/>
        </xdr:cNvPicPr>
      </xdr:nvPicPr>
      <xdr:blipFill>
        <a:blip r:embed="rId72"/>
        <a:stretch>
          <a:fillRect/>
        </a:stretch>
      </xdr:blipFill>
      <xdr:spPr>
        <a:xfrm>
          <a:off x="1019175" y="33089850"/>
          <a:ext cx="2228850" cy="1314450"/>
        </a:xfrm>
        <a:prstGeom prst="rect">
          <a:avLst/>
        </a:prstGeom>
        <a:noFill/>
        <a:ln w="9525" cmpd="sng">
          <a:noFill/>
        </a:ln>
      </xdr:spPr>
    </xdr:pic>
    <xdr:clientData/>
  </xdr:twoCellAnchor>
  <xdr:twoCellAnchor editAs="oneCell">
    <xdr:from>
      <xdr:col>8</xdr:col>
      <xdr:colOff>190500</xdr:colOff>
      <xdr:row>182</xdr:row>
      <xdr:rowOff>9525</xdr:rowOff>
    </xdr:from>
    <xdr:to>
      <xdr:col>9</xdr:col>
      <xdr:colOff>619125</xdr:colOff>
      <xdr:row>186</xdr:row>
      <xdr:rowOff>142875</xdr:rowOff>
    </xdr:to>
    <xdr:pic>
      <xdr:nvPicPr>
        <xdr:cNvPr id="73" name="図 74"/>
        <xdr:cNvPicPr preferRelativeResize="1">
          <a:picLocks noChangeAspect="1"/>
        </xdr:cNvPicPr>
      </xdr:nvPicPr>
      <xdr:blipFill>
        <a:blip r:embed="rId73"/>
        <a:stretch>
          <a:fillRect/>
        </a:stretch>
      </xdr:blipFill>
      <xdr:spPr>
        <a:xfrm>
          <a:off x="5972175" y="32918400"/>
          <a:ext cx="1162050" cy="857250"/>
        </a:xfrm>
        <a:prstGeom prst="rect">
          <a:avLst/>
        </a:prstGeom>
        <a:noFill/>
        <a:ln w="9525" cmpd="sng">
          <a:noFill/>
        </a:ln>
      </xdr:spPr>
    </xdr:pic>
    <xdr:clientData/>
  </xdr:twoCellAnchor>
  <xdr:twoCellAnchor editAs="oneCell">
    <xdr:from>
      <xdr:col>12</xdr:col>
      <xdr:colOff>142875</xdr:colOff>
      <xdr:row>181</xdr:row>
      <xdr:rowOff>171450</xdr:rowOff>
    </xdr:from>
    <xdr:to>
      <xdr:col>14</xdr:col>
      <xdr:colOff>200025</xdr:colOff>
      <xdr:row>190</xdr:row>
      <xdr:rowOff>85725</xdr:rowOff>
    </xdr:to>
    <xdr:pic>
      <xdr:nvPicPr>
        <xdr:cNvPr id="74" name="図 75"/>
        <xdr:cNvPicPr preferRelativeResize="1">
          <a:picLocks noChangeAspect="1"/>
        </xdr:cNvPicPr>
      </xdr:nvPicPr>
      <xdr:blipFill>
        <a:blip r:embed="rId74"/>
        <a:stretch>
          <a:fillRect/>
        </a:stretch>
      </xdr:blipFill>
      <xdr:spPr>
        <a:xfrm>
          <a:off x="8934450" y="32899350"/>
          <a:ext cx="1466850" cy="1543050"/>
        </a:xfrm>
        <a:prstGeom prst="rect">
          <a:avLst/>
        </a:prstGeom>
        <a:noFill/>
        <a:ln w="9525" cmpd="sng">
          <a:noFill/>
        </a:ln>
      </xdr:spPr>
    </xdr:pic>
    <xdr:clientData/>
  </xdr:twoCellAnchor>
  <xdr:twoCellAnchor editAs="oneCell">
    <xdr:from>
      <xdr:col>17</xdr:col>
      <xdr:colOff>85725</xdr:colOff>
      <xdr:row>181</xdr:row>
      <xdr:rowOff>38100</xdr:rowOff>
    </xdr:from>
    <xdr:to>
      <xdr:col>20</xdr:col>
      <xdr:colOff>76200</xdr:colOff>
      <xdr:row>190</xdr:row>
      <xdr:rowOff>28575</xdr:rowOff>
    </xdr:to>
    <xdr:pic>
      <xdr:nvPicPr>
        <xdr:cNvPr id="75" name="図 76"/>
        <xdr:cNvPicPr preferRelativeResize="1">
          <a:picLocks noChangeAspect="1"/>
        </xdr:cNvPicPr>
      </xdr:nvPicPr>
      <xdr:blipFill>
        <a:blip r:embed="rId75"/>
        <a:stretch>
          <a:fillRect/>
        </a:stretch>
      </xdr:blipFill>
      <xdr:spPr>
        <a:xfrm>
          <a:off x="12563475" y="32766000"/>
          <a:ext cx="2133600" cy="1619250"/>
        </a:xfrm>
        <a:prstGeom prst="rect">
          <a:avLst/>
        </a:prstGeom>
        <a:noFill/>
        <a:ln w="9525" cmpd="sng">
          <a:noFill/>
        </a:ln>
      </xdr:spPr>
    </xdr:pic>
    <xdr:clientData/>
  </xdr:twoCellAnchor>
  <xdr:twoCellAnchor editAs="oneCell">
    <xdr:from>
      <xdr:col>1</xdr:col>
      <xdr:colOff>47625</xdr:colOff>
      <xdr:row>191</xdr:row>
      <xdr:rowOff>28575</xdr:rowOff>
    </xdr:from>
    <xdr:to>
      <xdr:col>4</xdr:col>
      <xdr:colOff>9525</xdr:colOff>
      <xdr:row>197</xdr:row>
      <xdr:rowOff>114300</xdr:rowOff>
    </xdr:to>
    <xdr:pic>
      <xdr:nvPicPr>
        <xdr:cNvPr id="76" name="図 77"/>
        <xdr:cNvPicPr preferRelativeResize="1">
          <a:picLocks noChangeAspect="1"/>
        </xdr:cNvPicPr>
      </xdr:nvPicPr>
      <xdr:blipFill>
        <a:blip r:embed="rId76"/>
        <a:stretch>
          <a:fillRect/>
        </a:stretch>
      </xdr:blipFill>
      <xdr:spPr>
        <a:xfrm>
          <a:off x="847725" y="34566225"/>
          <a:ext cx="1933575" cy="1171575"/>
        </a:xfrm>
        <a:prstGeom prst="rect">
          <a:avLst/>
        </a:prstGeom>
        <a:noFill/>
        <a:ln w="9525" cmpd="sng">
          <a:noFill/>
        </a:ln>
      </xdr:spPr>
    </xdr:pic>
    <xdr:clientData/>
  </xdr:twoCellAnchor>
  <xdr:twoCellAnchor editAs="oneCell">
    <xdr:from>
      <xdr:col>7</xdr:col>
      <xdr:colOff>66675</xdr:colOff>
      <xdr:row>189</xdr:row>
      <xdr:rowOff>152400</xdr:rowOff>
    </xdr:from>
    <xdr:to>
      <xdr:col>8</xdr:col>
      <xdr:colOff>628650</xdr:colOff>
      <xdr:row>199</xdr:row>
      <xdr:rowOff>0</xdr:rowOff>
    </xdr:to>
    <xdr:pic>
      <xdr:nvPicPr>
        <xdr:cNvPr id="77" name="図 78"/>
        <xdr:cNvPicPr preferRelativeResize="1">
          <a:picLocks noChangeAspect="1"/>
        </xdr:cNvPicPr>
      </xdr:nvPicPr>
      <xdr:blipFill>
        <a:blip r:embed="rId77"/>
        <a:stretch>
          <a:fillRect/>
        </a:stretch>
      </xdr:blipFill>
      <xdr:spPr>
        <a:xfrm>
          <a:off x="5114925" y="34328100"/>
          <a:ext cx="1295400" cy="1638300"/>
        </a:xfrm>
        <a:prstGeom prst="rect">
          <a:avLst/>
        </a:prstGeom>
        <a:noFill/>
        <a:ln w="9525" cmpd="sng">
          <a:noFill/>
        </a:ln>
      </xdr:spPr>
    </xdr:pic>
    <xdr:clientData/>
  </xdr:twoCellAnchor>
  <xdr:twoCellAnchor editAs="oneCell">
    <xdr:from>
      <xdr:col>11</xdr:col>
      <xdr:colOff>104775</xdr:colOff>
      <xdr:row>191</xdr:row>
      <xdr:rowOff>0</xdr:rowOff>
    </xdr:from>
    <xdr:to>
      <xdr:col>12</xdr:col>
      <xdr:colOff>647700</xdr:colOff>
      <xdr:row>199</xdr:row>
      <xdr:rowOff>47625</xdr:rowOff>
    </xdr:to>
    <xdr:pic>
      <xdr:nvPicPr>
        <xdr:cNvPr id="78" name="図 79"/>
        <xdr:cNvPicPr preferRelativeResize="1">
          <a:picLocks noChangeAspect="1"/>
        </xdr:cNvPicPr>
      </xdr:nvPicPr>
      <xdr:blipFill>
        <a:blip r:embed="rId78"/>
        <a:stretch>
          <a:fillRect/>
        </a:stretch>
      </xdr:blipFill>
      <xdr:spPr>
        <a:xfrm>
          <a:off x="8162925" y="34537650"/>
          <a:ext cx="1276350"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B13"/>
  <sheetViews>
    <sheetView zoomScalePageLayoutView="0" workbookViewId="0" topLeftCell="A1">
      <selection activeCell="A3" sqref="A3"/>
    </sheetView>
  </sheetViews>
  <sheetFormatPr defaultColWidth="8.875" defaultRowHeight="13.5"/>
  <sheetData>
    <row r="2" ht="13.5">
      <c r="A2" t="s">
        <v>49</v>
      </c>
    </row>
    <row r="3" ht="13.5">
      <c r="A3">
        <v>100000</v>
      </c>
    </row>
    <row r="5" ht="13.5">
      <c r="A5" t="s">
        <v>50</v>
      </c>
    </row>
    <row r="6" spans="1:2" ht="13.5">
      <c r="A6" t="s">
        <v>57</v>
      </c>
      <c r="B6">
        <v>90</v>
      </c>
    </row>
    <row r="7" spans="1:2" ht="13.5">
      <c r="A7" t="s">
        <v>56</v>
      </c>
      <c r="B7">
        <v>90</v>
      </c>
    </row>
    <row r="8" spans="1:2" ht="13.5">
      <c r="A8" t="s">
        <v>54</v>
      </c>
      <c r="B8">
        <v>110</v>
      </c>
    </row>
    <row r="9" spans="1:2" ht="13.5">
      <c r="A9" t="s">
        <v>52</v>
      </c>
      <c r="B9">
        <v>120</v>
      </c>
    </row>
    <row r="10" spans="1:2" ht="13.5">
      <c r="A10" t="s">
        <v>53</v>
      </c>
      <c r="B10">
        <v>150</v>
      </c>
    </row>
    <row r="11" spans="1:2" ht="13.5">
      <c r="A11" t="s">
        <v>58</v>
      </c>
      <c r="B11">
        <v>100</v>
      </c>
    </row>
    <row r="12" spans="1:2" ht="13.5">
      <c r="A12" t="s">
        <v>55</v>
      </c>
      <c r="B12">
        <v>80</v>
      </c>
    </row>
    <row r="13" spans="1:2" ht="13.5">
      <c r="A13" t="s">
        <v>51</v>
      </c>
      <c r="B13">
        <v>120</v>
      </c>
    </row>
  </sheetData>
  <sheetProtection/>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B2:Y109"/>
  <sheetViews>
    <sheetView zoomScale="115" zoomScaleNormal="115" zoomScalePageLayoutView="0" workbookViewId="0" topLeftCell="A1">
      <pane ySplit="8" topLeftCell="A70" activePane="bottomLeft" state="frozen"/>
      <selection pane="topLeft" activeCell="A1" sqref="A1"/>
      <selection pane="bottomLeft" activeCell="S110" sqref="S110"/>
    </sheetView>
  </sheetViews>
  <sheetFormatPr defaultColWidth="8.875" defaultRowHeight="13.5"/>
  <cols>
    <col min="1" max="1" width="2.875" style="0" customWidth="1"/>
    <col min="2" max="18" width="6.625" style="0" customWidth="1"/>
    <col min="19" max="21" width="8.875" style="0" customWidth="1"/>
    <col min="22" max="22" width="10.875" style="22" hidden="1" customWidth="1"/>
    <col min="23" max="23" width="0" style="0" hidden="1" customWidth="1"/>
  </cols>
  <sheetData>
    <row r="2" spans="2:20" ht="13.5">
      <c r="B2" s="73" t="s">
        <v>5</v>
      </c>
      <c r="C2" s="73"/>
      <c r="D2" s="80" t="s">
        <v>62</v>
      </c>
      <c r="E2" s="80"/>
      <c r="F2" s="73" t="s">
        <v>6</v>
      </c>
      <c r="G2" s="73"/>
      <c r="H2" s="76" t="s">
        <v>64</v>
      </c>
      <c r="I2" s="76"/>
      <c r="J2" s="73" t="s">
        <v>7</v>
      </c>
      <c r="K2" s="73"/>
      <c r="L2" s="79">
        <v>200000</v>
      </c>
      <c r="M2" s="80"/>
      <c r="N2" s="73" t="s">
        <v>8</v>
      </c>
      <c r="O2" s="73"/>
      <c r="P2" s="70">
        <f>SUM(L2,D4)</f>
        <v>317642.3535872264</v>
      </c>
      <c r="Q2" s="76"/>
      <c r="R2" s="1"/>
      <c r="S2" s="1"/>
      <c r="T2" s="1"/>
    </row>
    <row r="3" spans="2:19" ht="57" customHeight="1">
      <c r="B3" s="73" t="s">
        <v>9</v>
      </c>
      <c r="C3" s="73"/>
      <c r="D3" s="81" t="s">
        <v>38</v>
      </c>
      <c r="E3" s="81"/>
      <c r="F3" s="81"/>
      <c r="G3" s="81"/>
      <c r="H3" s="81"/>
      <c r="I3" s="81"/>
      <c r="J3" s="73" t="s">
        <v>10</v>
      </c>
      <c r="K3" s="73"/>
      <c r="L3" s="81" t="s">
        <v>63</v>
      </c>
      <c r="M3" s="82"/>
      <c r="N3" s="82"/>
      <c r="O3" s="82"/>
      <c r="P3" s="82"/>
      <c r="Q3" s="82"/>
      <c r="R3" s="1"/>
      <c r="S3" s="1"/>
    </row>
    <row r="4" spans="2:20" ht="13.5">
      <c r="B4" s="73" t="s">
        <v>11</v>
      </c>
      <c r="C4" s="73"/>
      <c r="D4" s="77">
        <f>SUM($R$9:$S$993)</f>
        <v>117642.35358722643</v>
      </c>
      <c r="E4" s="77"/>
      <c r="F4" s="73" t="s">
        <v>12</v>
      </c>
      <c r="G4" s="73"/>
      <c r="H4" s="78">
        <f>SUM($T$9:$U$108)</f>
        <v>866.4000000000158</v>
      </c>
      <c r="I4" s="76"/>
      <c r="J4" s="69"/>
      <c r="K4" s="69"/>
      <c r="L4" s="70"/>
      <c r="M4" s="70"/>
      <c r="N4" s="69" t="s">
        <v>60</v>
      </c>
      <c r="O4" s="69"/>
      <c r="P4" s="71">
        <f>MAX(Y:Y)</f>
        <v>0.08833015297202695</v>
      </c>
      <c r="Q4" s="71"/>
      <c r="R4" s="1"/>
      <c r="S4" s="1"/>
      <c r="T4" s="1"/>
    </row>
    <row r="5" spans="2:20" ht="13.5">
      <c r="B5" s="39" t="s">
        <v>15</v>
      </c>
      <c r="C5" s="2">
        <f>COUNTIF($R$9:$R$990,"&gt;0")</f>
        <v>64</v>
      </c>
      <c r="D5" s="38" t="s">
        <v>16</v>
      </c>
      <c r="E5" s="15">
        <f>COUNTIF($R$9:$R$990,"&lt;0")</f>
        <v>16</v>
      </c>
      <c r="F5" s="38" t="s">
        <v>17</v>
      </c>
      <c r="G5" s="2">
        <f>COUNTIF($R$9:$R$990,"=0")</f>
        <v>0</v>
      </c>
      <c r="H5" s="38" t="s">
        <v>18</v>
      </c>
      <c r="I5" s="3">
        <f>C5/SUM(C5,E5,G5)</f>
        <v>0.8</v>
      </c>
      <c r="J5" s="72" t="s">
        <v>19</v>
      </c>
      <c r="K5" s="73"/>
      <c r="L5" s="74">
        <f>MAX(V9:V993)</f>
        <v>4</v>
      </c>
      <c r="M5" s="75"/>
      <c r="N5" s="17" t="s">
        <v>20</v>
      </c>
      <c r="O5" s="9"/>
      <c r="P5" s="74">
        <f>MAX(W9:W993)</f>
        <v>3</v>
      </c>
      <c r="Q5" s="75"/>
      <c r="R5" s="1"/>
      <c r="S5" s="1"/>
      <c r="T5" s="1"/>
    </row>
    <row r="6" spans="2:20" ht="13.5">
      <c r="B6" s="11"/>
      <c r="C6" s="13"/>
      <c r="D6" s="14"/>
      <c r="E6" s="10"/>
      <c r="F6" s="11"/>
      <c r="G6" s="10"/>
      <c r="H6" s="11"/>
      <c r="I6" s="16"/>
      <c r="J6" s="11"/>
      <c r="K6" s="11"/>
      <c r="L6" s="10"/>
      <c r="M6" s="10"/>
      <c r="N6" s="12"/>
      <c r="O6" s="12"/>
      <c r="P6" s="10"/>
      <c r="Q6" s="7"/>
      <c r="R6" s="1"/>
      <c r="S6" s="1"/>
      <c r="T6" s="1"/>
    </row>
    <row r="7" spans="2:21" ht="13.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ht="13.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59</v>
      </c>
    </row>
    <row r="9" spans="2:23" ht="13.5">
      <c r="B9" s="40">
        <v>1</v>
      </c>
      <c r="C9" s="43">
        <f>L2</f>
        <v>200000</v>
      </c>
      <c r="D9" s="43"/>
      <c r="E9" s="40">
        <v>2017</v>
      </c>
      <c r="F9" s="8">
        <v>43517</v>
      </c>
      <c r="G9" s="40" t="s">
        <v>4</v>
      </c>
      <c r="H9" s="44">
        <v>141.46</v>
      </c>
      <c r="I9" s="44"/>
      <c r="J9" s="40">
        <v>61</v>
      </c>
      <c r="K9" s="43">
        <f>IF(J9="","",C9*0.03)</f>
        <v>6000</v>
      </c>
      <c r="L9" s="43"/>
      <c r="M9" s="6">
        <f>IF(J9="","",(K9/J9)/LOOKUP(RIGHT($D$2,3),'定数'!$A$6:$A$13,'定数'!$B$6:$B$13))</f>
        <v>0.9836065573770492</v>
      </c>
      <c r="N9" s="40">
        <v>2017</v>
      </c>
      <c r="O9" s="8">
        <v>43517</v>
      </c>
      <c r="P9" s="44">
        <v>141.75</v>
      </c>
      <c r="Q9" s="44"/>
      <c r="R9" s="47">
        <f>IF(P9="","",T9*M9*LOOKUP(RIGHT($D$2,3),'定数'!$A$6:$A$13,'定数'!$B$6:$B$13))</f>
        <v>2852.459016393364</v>
      </c>
      <c r="S9" s="47"/>
      <c r="T9" s="48">
        <f>IF(P9="","",IF(G9="買",(P9-H9),(H9-P9))*IF(RIGHT($D$2,3)="JPY",100,10000))</f>
        <v>28.999999999999204</v>
      </c>
      <c r="U9" s="48"/>
      <c r="V9" s="1">
        <f>IF(T9&lt;&gt;"",IF(T9&gt;0,1+V8,0),"")</f>
        <v>1</v>
      </c>
      <c r="W9">
        <f>IF(T9&lt;&gt;"",IF(T9&lt;0,1+W8,0),"")</f>
        <v>0</v>
      </c>
    </row>
    <row r="10" spans="2:24" ht="13.5">
      <c r="B10" s="40">
        <v>2</v>
      </c>
      <c r="C10" s="43">
        <f aca="true" t="shared" si="0" ref="C10:C73">IF(R9="","",C9+R9)</f>
        <v>202852.45901639338</v>
      </c>
      <c r="D10" s="43"/>
      <c r="E10" s="40">
        <v>2017</v>
      </c>
      <c r="F10" s="8">
        <v>43526</v>
      </c>
      <c r="G10" s="40" t="s">
        <v>4</v>
      </c>
      <c r="H10" s="44">
        <v>140.07</v>
      </c>
      <c r="I10" s="44"/>
      <c r="J10" s="40">
        <v>18</v>
      </c>
      <c r="K10" s="45">
        <f>IF(J10="","",C10*0.03)</f>
        <v>6085.573770491801</v>
      </c>
      <c r="L10" s="46"/>
      <c r="M10" s="6">
        <f>IF(J10="","",(K10/J10)/LOOKUP(RIGHT($D$2,3),'定数'!$A$6:$A$13,'定数'!$B$6:$B$13))</f>
        <v>3.3808743169398894</v>
      </c>
      <c r="N10" s="40">
        <v>2017</v>
      </c>
      <c r="O10" s="8">
        <v>43526</v>
      </c>
      <c r="P10" s="44">
        <v>140.16</v>
      </c>
      <c r="Q10" s="44"/>
      <c r="R10" s="47">
        <f>IF(P10="","",T10*M10*LOOKUP(RIGHT($D$2,3),'定数'!$A$6:$A$13,'定数'!$B$6:$B$13))</f>
        <v>3042.7868852460156</v>
      </c>
      <c r="S10" s="47"/>
      <c r="T10" s="48">
        <f>IF(P10="","",IF(G10="買",(P10-H10),(H10-P10))*IF(RIGHT($D$2,3)="JPY",100,10000))</f>
        <v>9.000000000000341</v>
      </c>
      <c r="U10" s="48"/>
      <c r="V10" s="22">
        <f aca="true" t="shared" si="1" ref="V10:V22">IF(T10&lt;&gt;"",IF(T10&gt;0,1+V9,0),"")</f>
        <v>2</v>
      </c>
      <c r="W10">
        <f aca="true" t="shared" si="2" ref="W10:W73">IF(T10&lt;&gt;"",IF(T10&lt;0,1+W9,0),"")</f>
        <v>0</v>
      </c>
      <c r="X10" s="41">
        <f>IF(C10&lt;&gt;"",MAX(C10,C9),"")</f>
        <v>202852.45901639338</v>
      </c>
    </row>
    <row r="11" spans="2:25" ht="13.5">
      <c r="B11" s="40">
        <v>3</v>
      </c>
      <c r="C11" s="43">
        <f t="shared" si="0"/>
        <v>205895.2459016394</v>
      </c>
      <c r="D11" s="43"/>
      <c r="E11" s="40">
        <v>2017</v>
      </c>
      <c r="F11" s="8">
        <v>43530</v>
      </c>
      <c r="G11" s="40" t="s">
        <v>3</v>
      </c>
      <c r="H11" s="44">
        <v>139.73</v>
      </c>
      <c r="I11" s="44"/>
      <c r="J11" s="40">
        <v>57</v>
      </c>
      <c r="K11" s="45">
        <f aca="true" t="shared" si="3" ref="K11:K74">IF(J11="","",C11*0.03)</f>
        <v>6176.857377049182</v>
      </c>
      <c r="L11" s="46"/>
      <c r="M11" s="6">
        <f>IF(J11="","",(K11/J11)/LOOKUP(RIGHT($D$2,3),'定数'!$A$6:$A$13,'定数'!$B$6:$B$13))</f>
        <v>1.083659188955997</v>
      </c>
      <c r="N11" s="40">
        <v>2017</v>
      </c>
      <c r="O11" s="8">
        <v>43530</v>
      </c>
      <c r="P11" s="44">
        <v>139.44</v>
      </c>
      <c r="Q11" s="44"/>
      <c r="R11" s="47">
        <f>IF(P11="","",T11*M11*LOOKUP(RIGHT($D$2,3),'定数'!$A$6:$A$13,'定数'!$B$6:$B$13))</f>
        <v>3142.611647972305</v>
      </c>
      <c r="S11" s="47"/>
      <c r="T11" s="48">
        <f>IF(P11="","",IF(G11="買",(P11-H11),(H11-P11))*IF(RIGHT($D$2,3)="JPY",100,10000))</f>
        <v>28.999999999999204</v>
      </c>
      <c r="U11" s="48"/>
      <c r="V11" s="22">
        <f t="shared" si="1"/>
        <v>3</v>
      </c>
      <c r="W11">
        <f t="shared" si="2"/>
        <v>0</v>
      </c>
      <c r="X11" s="41">
        <f>IF(C11&lt;&gt;"",MAX(X10,C11),"")</f>
        <v>205895.2459016394</v>
      </c>
      <c r="Y11" s="42">
        <f>IF(X11&lt;&gt;"",1-(C11/X11),"")</f>
        <v>0</v>
      </c>
    </row>
    <row r="12" spans="2:25" ht="13.5">
      <c r="B12" s="40">
        <v>4</v>
      </c>
      <c r="C12" s="43">
        <f t="shared" si="0"/>
        <v>209037.8575496117</v>
      </c>
      <c r="D12" s="43"/>
      <c r="E12" s="40">
        <v>2017</v>
      </c>
      <c r="F12" s="8">
        <v>43545</v>
      </c>
      <c r="G12" s="40" t="s">
        <v>3</v>
      </c>
      <c r="H12" s="44">
        <v>139.27</v>
      </c>
      <c r="I12" s="44"/>
      <c r="J12" s="40">
        <v>45</v>
      </c>
      <c r="K12" s="45">
        <f t="shared" si="3"/>
        <v>6271.135726488351</v>
      </c>
      <c r="L12" s="46"/>
      <c r="M12" s="6">
        <f>IF(J12="","",(K12/J12)/LOOKUP(RIGHT($D$2,3),'定数'!$A$6:$A$13,'定数'!$B$6:$B$13))</f>
        <v>1.3935857169974113</v>
      </c>
      <c r="N12" s="40">
        <v>2017</v>
      </c>
      <c r="O12" s="8">
        <v>43545</v>
      </c>
      <c r="P12" s="44">
        <v>139.05</v>
      </c>
      <c r="Q12" s="44"/>
      <c r="R12" s="47">
        <f>IF(P12="","",T12*M12*LOOKUP(RIGHT($D$2,3),'定数'!$A$6:$A$13,'定数'!$B$6:$B$13))</f>
        <v>3065.8885773942893</v>
      </c>
      <c r="S12" s="47"/>
      <c r="T12" s="48">
        <f aca="true" t="shared" si="4" ref="T12:T75">IF(P12="","",IF(G12="買",(P12-H12),(H12-P12))*IF(RIGHT($D$2,3)="JPY",100,10000))</f>
        <v>21.999999999999886</v>
      </c>
      <c r="U12" s="48"/>
      <c r="V12" s="22">
        <f t="shared" si="1"/>
        <v>4</v>
      </c>
      <c r="W12">
        <f t="shared" si="2"/>
        <v>0</v>
      </c>
      <c r="X12" s="41">
        <f aca="true" t="shared" si="5" ref="X12:X75">IF(C12&lt;&gt;"",MAX(X11,C12),"")</f>
        <v>209037.8575496117</v>
      </c>
      <c r="Y12" s="42">
        <f aca="true" t="shared" si="6" ref="Y12:Y75">IF(X12&lt;&gt;"",1-(C12/X12),"")</f>
        <v>0</v>
      </c>
    </row>
    <row r="13" spans="2:25" ht="13.5">
      <c r="B13" s="40">
        <v>5</v>
      </c>
      <c r="C13" s="43">
        <f t="shared" si="0"/>
        <v>212103.74612700602</v>
      </c>
      <c r="D13" s="43"/>
      <c r="E13" s="40">
        <v>2017</v>
      </c>
      <c r="F13" s="8">
        <v>43545</v>
      </c>
      <c r="G13" s="40" t="s">
        <v>4</v>
      </c>
      <c r="H13" s="44">
        <v>139.73</v>
      </c>
      <c r="I13" s="44"/>
      <c r="J13" s="40">
        <v>45</v>
      </c>
      <c r="K13" s="45">
        <f t="shared" si="3"/>
        <v>6363.11238381018</v>
      </c>
      <c r="L13" s="46"/>
      <c r="M13" s="6">
        <f>IF(J13="","",(K13/J13)/LOOKUP(RIGHT($D$2,3),'定数'!$A$6:$A$13,'定数'!$B$6:$B$13))</f>
        <v>1.4140249741800401</v>
      </c>
      <c r="N13" s="40">
        <v>2017</v>
      </c>
      <c r="O13" s="8">
        <v>43558</v>
      </c>
      <c r="P13" s="44">
        <v>139.27</v>
      </c>
      <c r="Q13" s="44"/>
      <c r="R13" s="47">
        <f>IF(P13="","",T13*M13*LOOKUP(RIGHT($D$2,3),'定数'!$A$6:$A$13,'定数'!$B$6:$B$13))</f>
        <v>-6504.514881227895</v>
      </c>
      <c r="S13" s="47"/>
      <c r="T13" s="48">
        <f t="shared" si="4"/>
        <v>-45.999999999997954</v>
      </c>
      <c r="U13" s="48"/>
      <c r="V13" s="22">
        <f t="shared" si="1"/>
        <v>0</v>
      </c>
      <c r="W13">
        <f t="shared" si="2"/>
        <v>1</v>
      </c>
      <c r="X13" s="41">
        <f t="shared" si="5"/>
        <v>212103.74612700602</v>
      </c>
      <c r="Y13" s="42">
        <f t="shared" si="6"/>
        <v>0</v>
      </c>
    </row>
    <row r="14" spans="2:25" ht="13.5">
      <c r="B14" s="40">
        <v>6</v>
      </c>
      <c r="C14" s="43">
        <f t="shared" si="0"/>
        <v>205599.23124577812</v>
      </c>
      <c r="D14" s="43"/>
      <c r="E14" s="40">
        <v>2017</v>
      </c>
      <c r="F14" s="8">
        <v>43567</v>
      </c>
      <c r="G14" s="40" t="s">
        <v>3</v>
      </c>
      <c r="H14" s="44">
        <v>136.87</v>
      </c>
      <c r="I14" s="44"/>
      <c r="J14" s="40">
        <v>28</v>
      </c>
      <c r="K14" s="45">
        <f t="shared" si="3"/>
        <v>6167.976937373343</v>
      </c>
      <c r="L14" s="46"/>
      <c r="M14" s="6">
        <f>IF(J14="","",(K14/J14)/LOOKUP(RIGHT($D$2,3),'定数'!$A$6:$A$13,'定数'!$B$6:$B$13))</f>
        <v>2.2028489062047654</v>
      </c>
      <c r="N14" s="40">
        <v>2017</v>
      </c>
      <c r="O14" s="8">
        <v>43555</v>
      </c>
      <c r="P14" s="44">
        <v>136.55</v>
      </c>
      <c r="Q14" s="44"/>
      <c r="R14" s="47">
        <f>IF(P14="","",T14*M14*LOOKUP(RIGHT($D$2,3),'定数'!$A$6:$A$13,'定数'!$B$6:$B$13))</f>
        <v>7049.1164998550985</v>
      </c>
      <c r="S14" s="47"/>
      <c r="T14" s="48">
        <f t="shared" si="4"/>
        <v>31.999999999999318</v>
      </c>
      <c r="U14" s="48"/>
      <c r="V14" s="22">
        <f t="shared" si="1"/>
        <v>1</v>
      </c>
      <c r="W14">
        <f t="shared" si="2"/>
        <v>0</v>
      </c>
      <c r="X14" s="41">
        <f t="shared" si="5"/>
        <v>212103.74612700602</v>
      </c>
      <c r="Y14" s="42">
        <f t="shared" si="6"/>
        <v>0.030666666666665288</v>
      </c>
    </row>
    <row r="15" spans="2:25" ht="13.5">
      <c r="B15" s="40">
        <v>7</v>
      </c>
      <c r="C15" s="43">
        <f t="shared" si="0"/>
        <v>212648.34774563322</v>
      </c>
      <c r="D15" s="43"/>
      <c r="E15" s="40">
        <v>2017</v>
      </c>
      <c r="F15" s="8">
        <v>43569</v>
      </c>
      <c r="G15" s="40" t="s">
        <v>3</v>
      </c>
      <c r="H15" s="44">
        <v>136.42</v>
      </c>
      <c r="I15" s="44"/>
      <c r="J15" s="40">
        <v>19</v>
      </c>
      <c r="K15" s="45">
        <f t="shared" si="3"/>
        <v>6379.450432368996</v>
      </c>
      <c r="L15" s="46"/>
      <c r="M15" s="6">
        <f>IF(J15="","",(K15/J15)/LOOKUP(RIGHT($D$2,3),'定数'!$A$6:$A$13,'定数'!$B$6:$B$13))</f>
        <v>3.357605490720524</v>
      </c>
      <c r="N15" s="40">
        <v>2017</v>
      </c>
      <c r="O15" s="8">
        <v>43569</v>
      </c>
      <c r="P15" s="44">
        <v>136.32</v>
      </c>
      <c r="Q15" s="44"/>
      <c r="R15" s="47">
        <f>IF(P15="","",T15*M15*LOOKUP(RIGHT($D$2,3),'定数'!$A$6:$A$13,'定数'!$B$6:$B$13))</f>
        <v>3357.6054907203334</v>
      </c>
      <c r="S15" s="47"/>
      <c r="T15" s="48">
        <f t="shared" si="4"/>
        <v>9.999999999999432</v>
      </c>
      <c r="U15" s="48"/>
      <c r="V15" s="22">
        <f t="shared" si="1"/>
        <v>2</v>
      </c>
      <c r="W15">
        <f t="shared" si="2"/>
        <v>0</v>
      </c>
      <c r="X15" s="41">
        <f t="shared" si="5"/>
        <v>212648.34774563322</v>
      </c>
      <c r="Y15" s="42">
        <f t="shared" si="6"/>
        <v>0</v>
      </c>
    </row>
    <row r="16" spans="2:25" ht="13.5">
      <c r="B16" s="40">
        <v>8</v>
      </c>
      <c r="C16" s="43">
        <f t="shared" si="0"/>
        <v>216005.95323635355</v>
      </c>
      <c r="D16" s="43"/>
      <c r="E16" s="40">
        <v>2017</v>
      </c>
      <c r="F16" s="8">
        <v>43579</v>
      </c>
      <c r="G16" s="40" t="s">
        <v>4</v>
      </c>
      <c r="H16" s="44">
        <v>140.54</v>
      </c>
      <c r="I16" s="44"/>
      <c r="J16" s="40">
        <v>27</v>
      </c>
      <c r="K16" s="45">
        <f t="shared" si="3"/>
        <v>6480.178597090607</v>
      </c>
      <c r="L16" s="46"/>
      <c r="M16" s="6">
        <f>IF(J16="","",(K16/J16)/LOOKUP(RIGHT($D$2,3),'定数'!$A$6:$A$13,'定数'!$B$6:$B$13))</f>
        <v>2.400066147070595</v>
      </c>
      <c r="N16" s="40">
        <v>2017</v>
      </c>
      <c r="O16" s="8">
        <v>43579</v>
      </c>
      <c r="P16" s="44">
        <v>140.65</v>
      </c>
      <c r="Q16" s="44"/>
      <c r="R16" s="47">
        <f>IF(P16="","",T16*M16*LOOKUP(RIGHT($D$2,3),'定数'!$A$6:$A$13,'定数'!$B$6:$B$13))</f>
        <v>2640.072761777982</v>
      </c>
      <c r="S16" s="47"/>
      <c r="T16" s="48">
        <f t="shared" si="4"/>
        <v>11.000000000001364</v>
      </c>
      <c r="U16" s="48"/>
      <c r="V16" s="22">
        <f t="shared" si="1"/>
        <v>3</v>
      </c>
      <c r="W16">
        <f t="shared" si="2"/>
        <v>0</v>
      </c>
      <c r="X16" s="41">
        <f t="shared" si="5"/>
        <v>216005.95323635355</v>
      </c>
      <c r="Y16" s="42">
        <f t="shared" si="6"/>
        <v>0</v>
      </c>
    </row>
    <row r="17" spans="2:25" ht="13.5">
      <c r="B17" s="40">
        <v>9</v>
      </c>
      <c r="C17" s="43">
        <f t="shared" si="0"/>
        <v>218646.02599813155</v>
      </c>
      <c r="D17" s="43"/>
      <c r="E17" s="40">
        <v>2017</v>
      </c>
      <c r="F17" s="8">
        <v>43582</v>
      </c>
      <c r="G17" s="40" t="s">
        <v>4</v>
      </c>
      <c r="H17" s="44">
        <v>143.79</v>
      </c>
      <c r="I17" s="44"/>
      <c r="J17" s="40">
        <v>65</v>
      </c>
      <c r="K17" s="45">
        <f t="shared" si="3"/>
        <v>6559.380779943946</v>
      </c>
      <c r="L17" s="46"/>
      <c r="M17" s="6">
        <f>IF(J17="","",(K17/J17)/LOOKUP(RIGHT($D$2,3),'定数'!$A$6:$A$13,'定数'!$B$6:$B$13))</f>
        <v>1.0091355046067612</v>
      </c>
      <c r="N17" s="40">
        <v>2017</v>
      </c>
      <c r="O17" s="8">
        <v>43582</v>
      </c>
      <c r="P17" s="44">
        <v>144.12</v>
      </c>
      <c r="Q17" s="44"/>
      <c r="R17" s="47">
        <f>IF(P17="","",T17*M17*LOOKUP(RIGHT($D$2,3),'定数'!$A$6:$A$13,'定数'!$B$6:$B$13))</f>
        <v>3330.1471652024384</v>
      </c>
      <c r="S17" s="47"/>
      <c r="T17" s="48">
        <f t="shared" si="4"/>
        <v>33.00000000000125</v>
      </c>
      <c r="U17" s="48"/>
      <c r="V17" s="22">
        <f t="shared" si="1"/>
        <v>4</v>
      </c>
      <c r="W17">
        <f t="shared" si="2"/>
        <v>0</v>
      </c>
      <c r="X17" s="41">
        <f t="shared" si="5"/>
        <v>218646.02599813155</v>
      </c>
      <c r="Y17" s="42">
        <f t="shared" si="6"/>
        <v>0</v>
      </c>
    </row>
    <row r="18" spans="2:25" ht="13.5">
      <c r="B18" s="40">
        <v>10</v>
      </c>
      <c r="C18" s="43">
        <f t="shared" si="0"/>
        <v>221976.173163334</v>
      </c>
      <c r="D18" s="43"/>
      <c r="E18" s="40">
        <v>2017</v>
      </c>
      <c r="F18" s="8">
        <v>43588</v>
      </c>
      <c r="G18" s="40" t="s">
        <v>4</v>
      </c>
      <c r="H18" s="44">
        <v>145.35</v>
      </c>
      <c r="I18" s="44"/>
      <c r="J18" s="40">
        <v>57</v>
      </c>
      <c r="K18" s="45">
        <f t="shared" si="3"/>
        <v>6659.28519490002</v>
      </c>
      <c r="L18" s="46"/>
      <c r="M18" s="6">
        <f>IF(J18="","",(K18/J18)/LOOKUP(RIGHT($D$2,3),'定数'!$A$6:$A$13,'定数'!$B$6:$B$13))</f>
        <v>1.1682956482280735</v>
      </c>
      <c r="N18" s="40">
        <v>2017</v>
      </c>
      <c r="O18" s="8">
        <v>43588</v>
      </c>
      <c r="P18" s="44">
        <v>144.77</v>
      </c>
      <c r="Q18" s="44"/>
      <c r="R18" s="47">
        <f>IF(P18="","",T18*M18*LOOKUP(RIGHT($D$2,3),'定数'!$A$6:$A$13,'定数'!$B$6:$B$13))</f>
        <v>-6776.114759722641</v>
      </c>
      <c r="S18" s="47"/>
      <c r="T18" s="48">
        <f t="shared" si="4"/>
        <v>-57.99999999999841</v>
      </c>
      <c r="U18" s="48"/>
      <c r="V18" s="22">
        <f t="shared" si="1"/>
        <v>0</v>
      </c>
      <c r="W18">
        <f t="shared" si="2"/>
        <v>1</v>
      </c>
      <c r="X18" s="41">
        <f t="shared" si="5"/>
        <v>221976.173163334</v>
      </c>
      <c r="Y18" s="42">
        <f t="shared" si="6"/>
        <v>0</v>
      </c>
    </row>
    <row r="19" spans="2:25" ht="13.5">
      <c r="B19" s="40">
        <v>11</v>
      </c>
      <c r="C19" s="43">
        <f t="shared" si="0"/>
        <v>215200.05840361136</v>
      </c>
      <c r="D19" s="43"/>
      <c r="E19" s="40">
        <v>2017</v>
      </c>
      <c r="F19" s="8">
        <v>43589</v>
      </c>
      <c r="G19" s="40" t="s">
        <v>4</v>
      </c>
      <c r="H19" s="44">
        <v>145.46</v>
      </c>
      <c r="I19" s="44"/>
      <c r="J19" s="40">
        <v>81</v>
      </c>
      <c r="K19" s="45">
        <f t="shared" si="3"/>
        <v>6456.00175210834</v>
      </c>
      <c r="L19" s="46"/>
      <c r="M19" s="6">
        <f>IF(J19="","",(K19/J19)/LOOKUP(RIGHT($D$2,3),'定数'!$A$6:$A$13,'定数'!$B$6:$B$13))</f>
        <v>0.7970372533467086</v>
      </c>
      <c r="N19" s="40">
        <v>2017</v>
      </c>
      <c r="O19" s="8">
        <v>43590</v>
      </c>
      <c r="P19" s="44">
        <v>145.85</v>
      </c>
      <c r="Q19" s="44"/>
      <c r="R19" s="47">
        <f>IF(P19="","",T19*M19*LOOKUP(RIGHT($D$2,3),'定数'!$A$6:$A$13,'定数'!$B$6:$B$13))</f>
        <v>3108.445288052055</v>
      </c>
      <c r="S19" s="47"/>
      <c r="T19" s="48">
        <f t="shared" si="4"/>
        <v>38.999999999998636</v>
      </c>
      <c r="U19" s="48"/>
      <c r="V19" s="22">
        <f t="shared" si="1"/>
        <v>1</v>
      </c>
      <c r="W19">
        <f t="shared" si="2"/>
        <v>0</v>
      </c>
      <c r="X19" s="41">
        <f t="shared" si="5"/>
        <v>221976.173163334</v>
      </c>
      <c r="Y19" s="42">
        <f t="shared" si="6"/>
        <v>0.030526315789472847</v>
      </c>
    </row>
    <row r="20" spans="2:25" ht="13.5">
      <c r="B20" s="40">
        <v>12</v>
      </c>
      <c r="C20" s="43">
        <f t="shared" si="0"/>
        <v>218308.5036916634</v>
      </c>
      <c r="D20" s="43"/>
      <c r="E20" s="40">
        <v>2017</v>
      </c>
      <c r="F20" s="8">
        <v>43593</v>
      </c>
      <c r="G20" s="40" t="s">
        <v>4</v>
      </c>
      <c r="H20" s="44">
        <v>146.12</v>
      </c>
      <c r="I20" s="44"/>
      <c r="J20" s="40">
        <v>47</v>
      </c>
      <c r="K20" s="45">
        <f t="shared" si="3"/>
        <v>6549.255110749902</v>
      </c>
      <c r="L20" s="46"/>
      <c r="M20" s="6">
        <f>IF(J20="","",(K20/J20)/LOOKUP(RIGHT($D$2,3),'定数'!$A$6:$A$13,'定数'!$B$6:$B$13))</f>
        <v>1.3934585342021069</v>
      </c>
      <c r="N20" s="40">
        <v>2017</v>
      </c>
      <c r="O20" s="8">
        <v>43593</v>
      </c>
      <c r="P20" s="44">
        <v>146.42</v>
      </c>
      <c r="Q20" s="44"/>
      <c r="R20" s="47">
        <f>IF(P20="","",T20*M20*LOOKUP(RIGHT($D$2,3),'定数'!$A$6:$A$13,'定数'!$B$6:$B$13))</f>
        <v>4180.375602606083</v>
      </c>
      <c r="S20" s="47"/>
      <c r="T20" s="48">
        <f t="shared" si="4"/>
        <v>29.999999999998295</v>
      </c>
      <c r="U20" s="48"/>
      <c r="V20" s="22">
        <f t="shared" si="1"/>
        <v>2</v>
      </c>
      <c r="W20">
        <f t="shared" si="2"/>
        <v>0</v>
      </c>
      <c r="X20" s="41">
        <f t="shared" si="5"/>
        <v>221976.173163334</v>
      </c>
      <c r="Y20" s="42">
        <f t="shared" si="6"/>
        <v>0.016522807017543495</v>
      </c>
    </row>
    <row r="21" spans="2:25" ht="13.5">
      <c r="B21" s="40">
        <v>13</v>
      </c>
      <c r="C21" s="43">
        <f t="shared" si="0"/>
        <v>222488.87929426949</v>
      </c>
      <c r="D21" s="43"/>
      <c r="E21" s="40">
        <v>2017</v>
      </c>
      <c r="F21" s="8">
        <v>43603</v>
      </c>
      <c r="G21" s="40" t="s">
        <v>3</v>
      </c>
      <c r="H21" s="44">
        <v>144.01</v>
      </c>
      <c r="I21" s="44"/>
      <c r="J21" s="40">
        <v>80</v>
      </c>
      <c r="K21" s="45">
        <f t="shared" si="3"/>
        <v>6674.666378828084</v>
      </c>
      <c r="L21" s="46"/>
      <c r="M21" s="6">
        <f>IF(J21="","",(K21/J21)/LOOKUP(RIGHT($D$2,3),'定数'!$A$6:$A$13,'定数'!$B$6:$B$13))</f>
        <v>0.8343332973535105</v>
      </c>
      <c r="N21" s="40">
        <v>2017</v>
      </c>
      <c r="O21" s="8">
        <v>43603</v>
      </c>
      <c r="P21" s="44">
        <v>143.59</v>
      </c>
      <c r="Q21" s="44"/>
      <c r="R21" s="47">
        <f>IF(P21="","",T21*M21*LOOKUP(RIGHT($D$2,3),'定数'!$A$6:$A$13,'定数'!$B$6:$B$13))</f>
        <v>3504.19984888464</v>
      </c>
      <c r="S21" s="47"/>
      <c r="T21" s="48">
        <f t="shared" si="4"/>
        <v>41.99999999999875</v>
      </c>
      <c r="U21" s="48"/>
      <c r="V21" s="22">
        <f t="shared" si="1"/>
        <v>3</v>
      </c>
      <c r="W21">
        <f t="shared" si="2"/>
        <v>0</v>
      </c>
      <c r="X21" s="41">
        <f t="shared" si="5"/>
        <v>222488.87929426949</v>
      </c>
      <c r="Y21" s="42">
        <f t="shared" si="6"/>
        <v>0</v>
      </c>
    </row>
    <row r="22" spans="2:25" ht="13.5">
      <c r="B22" s="40">
        <v>14</v>
      </c>
      <c r="C22" s="43">
        <f t="shared" si="0"/>
        <v>225993.07914315411</v>
      </c>
      <c r="D22" s="43"/>
      <c r="E22" s="40">
        <v>2017</v>
      </c>
      <c r="F22" s="8">
        <v>43616</v>
      </c>
      <c r="G22" s="40" t="s">
        <v>3</v>
      </c>
      <c r="H22" s="44">
        <v>142.13</v>
      </c>
      <c r="I22" s="44"/>
      <c r="J22" s="40">
        <v>51</v>
      </c>
      <c r="K22" s="45">
        <f t="shared" si="3"/>
        <v>6779.792374294623</v>
      </c>
      <c r="L22" s="46"/>
      <c r="M22" s="6">
        <f>IF(J22="","",(K22/J22)/LOOKUP(RIGHT($D$2,3),'定数'!$A$6:$A$13,'定数'!$B$6:$B$13))</f>
        <v>1.3293710537832595</v>
      </c>
      <c r="N22" s="40">
        <v>2017</v>
      </c>
      <c r="O22" s="8">
        <v>43616</v>
      </c>
      <c r="P22" s="44">
        <v>141.87</v>
      </c>
      <c r="Q22" s="44"/>
      <c r="R22" s="47">
        <f>IF(P22="","",T22*M22*LOOKUP(RIGHT($D$2,3),'定数'!$A$6:$A$13,'定数'!$B$6:$B$13))</f>
        <v>3456.3647398363537</v>
      </c>
      <c r="S22" s="47"/>
      <c r="T22" s="48">
        <f t="shared" si="4"/>
        <v>25.99999999999909</v>
      </c>
      <c r="U22" s="48"/>
      <c r="V22" s="22">
        <f t="shared" si="1"/>
        <v>4</v>
      </c>
      <c r="W22">
        <f t="shared" si="2"/>
        <v>0</v>
      </c>
      <c r="X22" s="41">
        <f t="shared" si="5"/>
        <v>225993.07914315411</v>
      </c>
      <c r="Y22" s="42">
        <f t="shared" si="6"/>
        <v>0</v>
      </c>
    </row>
    <row r="23" spans="2:25" ht="13.5">
      <c r="B23" s="40">
        <v>15</v>
      </c>
      <c r="C23" s="43">
        <f t="shared" si="0"/>
        <v>229449.44388299045</v>
      </c>
      <c r="D23" s="43"/>
      <c r="E23" s="40">
        <v>2017</v>
      </c>
      <c r="F23" s="8">
        <v>43617</v>
      </c>
      <c r="G23" s="40" t="s">
        <v>4</v>
      </c>
      <c r="H23" s="44">
        <v>143.26</v>
      </c>
      <c r="I23" s="44"/>
      <c r="J23" s="40">
        <v>74</v>
      </c>
      <c r="K23" s="45">
        <f t="shared" si="3"/>
        <v>6883.483316489714</v>
      </c>
      <c r="L23" s="46"/>
      <c r="M23" s="6">
        <f>IF(J23="","",(K23/J23)/LOOKUP(RIGHT($D$2,3),'定数'!$A$6:$A$13,'定数'!$B$6:$B$13))</f>
        <v>0.9302004481742856</v>
      </c>
      <c r="N23" s="40">
        <v>2017</v>
      </c>
      <c r="O23" s="8">
        <v>43617</v>
      </c>
      <c r="P23" s="44">
        <v>143.62</v>
      </c>
      <c r="Q23" s="44"/>
      <c r="R23" s="47">
        <f>IF(P23="","",T23*M23*LOOKUP(RIGHT($D$2,3),'定数'!$A$6:$A$13,'定数'!$B$6:$B$13))</f>
        <v>3348.721613427555</v>
      </c>
      <c r="S23" s="47"/>
      <c r="T23" s="48">
        <f t="shared" si="4"/>
        <v>36.000000000001364</v>
      </c>
      <c r="U23" s="48"/>
      <c r="V23">
        <f aca="true" t="shared" si="7" ref="V23:W74">IF(S23&lt;&gt;"",IF(S23&lt;0,1+V22,0),"")</f>
      </c>
      <c r="W23">
        <f t="shared" si="2"/>
        <v>0</v>
      </c>
      <c r="X23" s="41">
        <f t="shared" si="5"/>
        <v>229449.44388299045</v>
      </c>
      <c r="Y23" s="42">
        <f t="shared" si="6"/>
        <v>0</v>
      </c>
    </row>
    <row r="24" spans="2:25" ht="13.5">
      <c r="B24" s="40">
        <v>16</v>
      </c>
      <c r="C24" s="43">
        <f t="shared" si="0"/>
        <v>232798.16549641802</v>
      </c>
      <c r="D24" s="43"/>
      <c r="E24" s="40">
        <v>2017</v>
      </c>
      <c r="F24" s="8">
        <v>43635</v>
      </c>
      <c r="G24" s="40" t="s">
        <v>4</v>
      </c>
      <c r="H24" s="44">
        <v>142.15</v>
      </c>
      <c r="I24" s="44"/>
      <c r="J24" s="40">
        <v>56</v>
      </c>
      <c r="K24" s="45">
        <f t="shared" si="3"/>
        <v>6983.94496489254</v>
      </c>
      <c r="L24" s="46"/>
      <c r="M24" s="6">
        <f>IF(J24="","",(K24/J24)/LOOKUP(RIGHT($D$2,3),'定数'!$A$6:$A$13,'定数'!$B$6:$B$13))</f>
        <v>1.2471330294450964</v>
      </c>
      <c r="N24" s="40">
        <v>2017</v>
      </c>
      <c r="O24" s="8">
        <v>43635</v>
      </c>
      <c r="P24" s="44">
        <v>141.58</v>
      </c>
      <c r="Q24" s="44"/>
      <c r="R24" s="47">
        <f>IF(P24="","",T24*M24*LOOKUP(RIGHT($D$2,3),'定数'!$A$6:$A$13,'定数'!$B$6:$B$13))</f>
        <v>-7108.658267836964</v>
      </c>
      <c r="S24" s="47"/>
      <c r="T24" s="48">
        <f t="shared" si="4"/>
        <v>-56.99999999999932</v>
      </c>
      <c r="U24" s="48"/>
      <c r="V24">
        <f t="shared" si="7"/>
      </c>
      <c r="W24">
        <f t="shared" si="2"/>
        <v>1</v>
      </c>
      <c r="X24" s="41">
        <f t="shared" si="5"/>
        <v>232798.16549641802</v>
      </c>
      <c r="Y24" s="42">
        <f t="shared" si="6"/>
        <v>0</v>
      </c>
    </row>
    <row r="25" spans="2:25" ht="13.5">
      <c r="B25" s="40">
        <v>17</v>
      </c>
      <c r="C25" s="43">
        <f t="shared" si="0"/>
        <v>225689.50722858106</v>
      </c>
      <c r="D25" s="43"/>
      <c r="E25" s="40">
        <v>2017</v>
      </c>
      <c r="F25" s="8">
        <v>43643</v>
      </c>
      <c r="G25" s="40" t="s">
        <v>4</v>
      </c>
      <c r="H25" s="44">
        <v>142.38</v>
      </c>
      <c r="I25" s="44"/>
      <c r="J25" s="40">
        <v>42</v>
      </c>
      <c r="K25" s="45">
        <f t="shared" si="3"/>
        <v>6770.685216857431</v>
      </c>
      <c r="L25" s="46"/>
      <c r="M25" s="6">
        <f>IF(J25="","",(K25/J25)/LOOKUP(RIGHT($D$2,3),'定数'!$A$6:$A$13,'定数'!$B$6:$B$13))</f>
        <v>1.612067908775579</v>
      </c>
      <c r="N25" s="40">
        <v>2017</v>
      </c>
      <c r="O25" s="8">
        <v>43643</v>
      </c>
      <c r="P25" s="44">
        <v>142.59</v>
      </c>
      <c r="Q25" s="44"/>
      <c r="R25" s="47">
        <f>IF(P25="","",T25*M25*LOOKUP(RIGHT($D$2,3),'定数'!$A$6:$A$13,'定数'!$B$6:$B$13))</f>
        <v>3385.3426084288444</v>
      </c>
      <c r="S25" s="47"/>
      <c r="T25" s="48">
        <f t="shared" si="4"/>
        <v>21.000000000000796</v>
      </c>
      <c r="U25" s="48"/>
      <c r="V25">
        <f t="shared" si="7"/>
      </c>
      <c r="W25">
        <f t="shared" si="2"/>
        <v>0</v>
      </c>
      <c r="X25" s="41">
        <f t="shared" si="5"/>
        <v>232798.16549641802</v>
      </c>
      <c r="Y25" s="42">
        <f t="shared" si="6"/>
        <v>0.03053571428571389</v>
      </c>
    </row>
    <row r="26" spans="2:25" ht="13.5">
      <c r="B26" s="40">
        <v>18</v>
      </c>
      <c r="C26" s="43">
        <f t="shared" si="0"/>
        <v>229074.8498370099</v>
      </c>
      <c r="D26" s="43"/>
      <c r="E26" s="40">
        <v>2017</v>
      </c>
      <c r="F26" s="8">
        <v>43656</v>
      </c>
      <c r="G26" s="40" t="s">
        <v>4</v>
      </c>
      <c r="H26" s="44">
        <v>147.1</v>
      </c>
      <c r="I26" s="44"/>
      <c r="J26" s="40">
        <v>40</v>
      </c>
      <c r="K26" s="45">
        <f t="shared" si="3"/>
        <v>6872.245495110297</v>
      </c>
      <c r="L26" s="46"/>
      <c r="M26" s="6">
        <f>IF(J26="","",(K26/J26)/LOOKUP(RIGHT($D$2,3),'定数'!$A$6:$A$13,'定数'!$B$6:$B$13))</f>
        <v>1.7180613737775743</v>
      </c>
      <c r="N26" s="40">
        <v>2017</v>
      </c>
      <c r="O26" s="8">
        <v>43656</v>
      </c>
      <c r="P26" s="44">
        <v>147.31</v>
      </c>
      <c r="Q26" s="44"/>
      <c r="R26" s="47">
        <f>IF(P26="","",T26*M26*LOOKUP(RIGHT($D$2,3),'定数'!$A$6:$A$13,'定数'!$B$6:$B$13))</f>
        <v>3607.9288849330424</v>
      </c>
      <c r="S26" s="47"/>
      <c r="T26" s="48">
        <f t="shared" si="4"/>
        <v>21.000000000000796</v>
      </c>
      <c r="U26" s="48"/>
      <c r="V26">
        <f t="shared" si="7"/>
      </c>
      <c r="W26">
        <f t="shared" si="2"/>
        <v>0</v>
      </c>
      <c r="X26" s="41">
        <f t="shared" si="5"/>
        <v>232798.16549641802</v>
      </c>
      <c r="Y26" s="42">
        <f t="shared" si="6"/>
        <v>0.01599374999999903</v>
      </c>
    </row>
    <row r="27" spans="2:25" ht="13.5">
      <c r="B27" s="40">
        <v>19</v>
      </c>
      <c r="C27" s="43">
        <f t="shared" si="0"/>
        <v>232682.77872194294</v>
      </c>
      <c r="D27" s="43"/>
      <c r="E27" s="40">
        <v>2017</v>
      </c>
      <c r="F27" s="8">
        <v>43665</v>
      </c>
      <c r="G27" s="40" t="s">
        <v>3</v>
      </c>
      <c r="H27" s="44">
        <v>145.86</v>
      </c>
      <c r="I27" s="44"/>
      <c r="J27" s="40">
        <v>46</v>
      </c>
      <c r="K27" s="45">
        <f t="shared" si="3"/>
        <v>6980.483361658288</v>
      </c>
      <c r="L27" s="46"/>
      <c r="M27" s="6">
        <f>IF(J27="","",(K27/J27)/LOOKUP(RIGHT($D$2,3),'定数'!$A$6:$A$13,'定数'!$B$6:$B$13))</f>
        <v>1.517496382969193</v>
      </c>
      <c r="N27" s="40">
        <v>2017</v>
      </c>
      <c r="O27" s="8">
        <v>43665</v>
      </c>
      <c r="P27" s="44">
        <v>145.62</v>
      </c>
      <c r="Q27" s="44"/>
      <c r="R27" s="47">
        <f>IF(P27="","",T27*M27*LOOKUP(RIGHT($D$2,3),'定数'!$A$6:$A$13,'定数'!$B$6:$B$13))</f>
        <v>3641.9913191262012</v>
      </c>
      <c r="S27" s="47"/>
      <c r="T27" s="48">
        <f t="shared" si="4"/>
        <v>24.00000000000091</v>
      </c>
      <c r="U27" s="48"/>
      <c r="V27">
        <f t="shared" si="7"/>
      </c>
      <c r="W27">
        <f t="shared" si="2"/>
        <v>0</v>
      </c>
      <c r="X27" s="41">
        <f t="shared" si="5"/>
        <v>232798.16549641802</v>
      </c>
      <c r="Y27" s="42">
        <f t="shared" si="6"/>
        <v>0.0004956515624984226</v>
      </c>
    </row>
    <row r="28" spans="2:25" ht="13.5">
      <c r="B28" s="40">
        <v>20</v>
      </c>
      <c r="C28" s="43">
        <f t="shared" si="0"/>
        <v>236324.77004106913</v>
      </c>
      <c r="D28" s="43"/>
      <c r="E28" s="40">
        <v>2017</v>
      </c>
      <c r="F28" s="8">
        <v>43674</v>
      </c>
      <c r="G28" s="40" t="s">
        <v>3</v>
      </c>
      <c r="H28" s="44">
        <v>145.26</v>
      </c>
      <c r="I28" s="44"/>
      <c r="J28" s="40">
        <v>31</v>
      </c>
      <c r="K28" s="45">
        <f t="shared" si="3"/>
        <v>7089.743101232074</v>
      </c>
      <c r="L28" s="46"/>
      <c r="M28" s="6">
        <f>IF(J28="","",(K28/J28)/LOOKUP(RIGHT($D$2,3),'定数'!$A$6:$A$13,'定数'!$B$6:$B$13))</f>
        <v>2.2870139036232495</v>
      </c>
      <c r="N28" s="40">
        <v>2017</v>
      </c>
      <c r="O28" s="8">
        <v>43674</v>
      </c>
      <c r="P28" s="44">
        <v>145.12</v>
      </c>
      <c r="Q28" s="44"/>
      <c r="R28" s="47">
        <f>IF(P28="","",T28*M28*LOOKUP(RIGHT($D$2,3),'定数'!$A$6:$A$13,'定数'!$B$6:$B$13))</f>
        <v>3201.819465072237</v>
      </c>
      <c r="S28" s="47"/>
      <c r="T28" s="48">
        <f t="shared" si="4"/>
        <v>13.999999999998636</v>
      </c>
      <c r="U28" s="48"/>
      <c r="V28">
        <f t="shared" si="7"/>
      </c>
      <c r="W28">
        <f t="shared" si="2"/>
        <v>0</v>
      </c>
      <c r="X28" s="41">
        <f t="shared" si="5"/>
        <v>236324.77004106913</v>
      </c>
      <c r="Y28" s="42">
        <f t="shared" si="6"/>
        <v>0</v>
      </c>
    </row>
    <row r="29" spans="2:25" ht="13.5">
      <c r="B29" s="40">
        <v>21</v>
      </c>
      <c r="C29" s="43">
        <f t="shared" si="0"/>
        <v>239526.58950614138</v>
      </c>
      <c r="D29" s="43"/>
      <c r="E29" s="40">
        <v>2017</v>
      </c>
      <c r="F29" s="8">
        <v>43677</v>
      </c>
      <c r="G29" s="40" t="s">
        <v>3</v>
      </c>
      <c r="H29" s="44">
        <v>144.92</v>
      </c>
      <c r="I29" s="44"/>
      <c r="J29" s="40">
        <v>34</v>
      </c>
      <c r="K29" s="45">
        <f t="shared" si="3"/>
        <v>7185.797685184241</v>
      </c>
      <c r="L29" s="46"/>
      <c r="M29" s="6">
        <f>IF(J29="","",(K29/J29)/LOOKUP(RIGHT($D$2,3),'定数'!$A$6:$A$13,'定数'!$B$6:$B$13))</f>
        <v>2.1134699074071297</v>
      </c>
      <c r="N29" s="40">
        <v>2017</v>
      </c>
      <c r="O29" s="8">
        <v>43677</v>
      </c>
      <c r="P29" s="44">
        <v>145.28</v>
      </c>
      <c r="Q29" s="44"/>
      <c r="R29" s="47">
        <f>IF(P29="","",T29*M29*LOOKUP(RIGHT($D$2,3),'定数'!$A$6:$A$13,'定数'!$B$6:$B$13))</f>
        <v>-7608.491666665956</v>
      </c>
      <c r="S29" s="47"/>
      <c r="T29" s="48">
        <f t="shared" si="4"/>
        <v>-36.000000000001364</v>
      </c>
      <c r="U29" s="48"/>
      <c r="V29">
        <f t="shared" si="7"/>
      </c>
      <c r="W29">
        <f t="shared" si="2"/>
        <v>1</v>
      </c>
      <c r="X29" s="41">
        <f t="shared" si="5"/>
        <v>239526.58950614138</v>
      </c>
      <c r="Y29" s="42">
        <f t="shared" si="6"/>
        <v>0</v>
      </c>
    </row>
    <row r="30" spans="2:25" ht="13.5">
      <c r="B30" s="40">
        <v>22</v>
      </c>
      <c r="C30" s="43">
        <f t="shared" si="0"/>
        <v>231918.09783947543</v>
      </c>
      <c r="D30" s="43"/>
      <c r="E30" s="40">
        <v>2017</v>
      </c>
      <c r="F30" s="8">
        <v>43680</v>
      </c>
      <c r="G30" s="40" t="s">
        <v>4</v>
      </c>
      <c r="H30" s="44">
        <v>146.48</v>
      </c>
      <c r="I30" s="44"/>
      <c r="J30" s="40">
        <v>40</v>
      </c>
      <c r="K30" s="45">
        <f t="shared" si="3"/>
        <v>6957.542935184263</v>
      </c>
      <c r="L30" s="46"/>
      <c r="M30" s="6">
        <f>IF(J30="","",(K30/J30)/LOOKUP(RIGHT($D$2,3),'定数'!$A$6:$A$13,'定数'!$B$6:$B$13))</f>
        <v>1.7393857337960656</v>
      </c>
      <c r="N30" s="40">
        <v>2017</v>
      </c>
      <c r="O30" s="8">
        <v>43680</v>
      </c>
      <c r="P30" s="44">
        <v>146.68</v>
      </c>
      <c r="Q30" s="44"/>
      <c r="R30" s="47">
        <f>IF(P30="","",T30*M30*LOOKUP(RIGHT($D$2,3),'定数'!$A$6:$A$13,'定数'!$B$6:$B$13))</f>
        <v>3478.7714675924276</v>
      </c>
      <c r="S30" s="47"/>
      <c r="T30" s="48">
        <f t="shared" si="4"/>
        <v>20.000000000001705</v>
      </c>
      <c r="U30" s="48"/>
      <c r="V30">
        <f t="shared" si="7"/>
      </c>
      <c r="W30">
        <f t="shared" si="2"/>
        <v>0</v>
      </c>
      <c r="X30" s="41">
        <f t="shared" si="5"/>
        <v>239526.58950614138</v>
      </c>
      <c r="Y30" s="42">
        <f t="shared" si="6"/>
        <v>0.03176470588235414</v>
      </c>
    </row>
    <row r="31" spans="2:25" ht="13.5">
      <c r="B31" s="40">
        <v>23</v>
      </c>
      <c r="C31" s="43">
        <f t="shared" si="0"/>
        <v>235396.86930706786</v>
      </c>
      <c r="D31" s="43"/>
      <c r="E31" s="40">
        <v>2017</v>
      </c>
      <c r="F31" s="8">
        <v>43698</v>
      </c>
      <c r="G31" s="40" t="s">
        <v>3</v>
      </c>
      <c r="H31" s="44">
        <v>140.31</v>
      </c>
      <c r="I31" s="44"/>
      <c r="J31" s="40">
        <v>39</v>
      </c>
      <c r="K31" s="45">
        <f t="shared" si="3"/>
        <v>7061.906079212035</v>
      </c>
      <c r="L31" s="46"/>
      <c r="M31" s="6">
        <f>IF(J31="","",(K31/J31)/LOOKUP(RIGHT($D$2,3),'定数'!$A$6:$A$13,'定数'!$B$6:$B$13))</f>
        <v>1.8107451485159067</v>
      </c>
      <c r="N31" s="40">
        <v>2017</v>
      </c>
      <c r="O31" s="8">
        <v>43698</v>
      </c>
      <c r="P31" s="44">
        <v>140.71</v>
      </c>
      <c r="Q31" s="44"/>
      <c r="R31" s="47">
        <f>IF(P31="","",T31*M31*LOOKUP(RIGHT($D$2,3),'定数'!$A$6:$A$13,'定数'!$B$6:$B$13))</f>
        <v>-7242.98059406373</v>
      </c>
      <c r="S31" s="47"/>
      <c r="T31" s="48">
        <f t="shared" si="4"/>
        <v>-40.00000000000057</v>
      </c>
      <c r="U31" s="48"/>
      <c r="V31">
        <f t="shared" si="7"/>
      </c>
      <c r="W31">
        <f t="shared" si="2"/>
        <v>1</v>
      </c>
      <c r="X31" s="41">
        <f t="shared" si="5"/>
        <v>239526.58950614138</v>
      </c>
      <c r="Y31" s="42">
        <f t="shared" si="6"/>
        <v>0.017241176470588204</v>
      </c>
    </row>
    <row r="32" spans="2:25" ht="13.5">
      <c r="B32" s="40">
        <v>24</v>
      </c>
      <c r="C32" s="43">
        <f t="shared" si="0"/>
        <v>228153.88871300413</v>
      </c>
      <c r="D32" s="43"/>
      <c r="E32" s="40">
        <v>2017</v>
      </c>
      <c r="F32" s="8">
        <v>43700</v>
      </c>
      <c r="G32" s="40" t="s">
        <v>3</v>
      </c>
      <c r="H32" s="44">
        <v>140.43</v>
      </c>
      <c r="I32" s="44"/>
      <c r="J32" s="40">
        <v>37</v>
      </c>
      <c r="K32" s="45">
        <f t="shared" si="3"/>
        <v>6844.616661390123</v>
      </c>
      <c r="L32" s="46"/>
      <c r="M32" s="6">
        <f>IF(J32="","",(K32/J32)/LOOKUP(RIGHT($D$2,3),'定数'!$A$6:$A$13,'定数'!$B$6:$B$13))</f>
        <v>1.8498963949703038</v>
      </c>
      <c r="N32" s="40">
        <v>2017</v>
      </c>
      <c r="O32" s="8">
        <v>43700</v>
      </c>
      <c r="P32" s="44">
        <v>140.28</v>
      </c>
      <c r="Q32" s="44"/>
      <c r="R32" s="47">
        <f>IF(P32="","",T32*M32*LOOKUP(RIGHT($D$2,3),'定数'!$A$6:$A$13,'定数'!$B$6:$B$13))</f>
        <v>2774.844592455561</v>
      </c>
      <c r="S32" s="47"/>
      <c r="T32" s="48">
        <f t="shared" si="4"/>
        <v>15.000000000000568</v>
      </c>
      <c r="U32" s="48"/>
      <c r="V32">
        <f t="shared" si="7"/>
      </c>
      <c r="W32">
        <f t="shared" si="2"/>
        <v>0</v>
      </c>
      <c r="X32" s="41">
        <f t="shared" si="5"/>
        <v>239526.58950614138</v>
      </c>
      <c r="Y32" s="42">
        <f t="shared" si="6"/>
        <v>0.047479909502262885</v>
      </c>
    </row>
    <row r="33" spans="2:25" ht="13.5">
      <c r="B33" s="40">
        <v>25</v>
      </c>
      <c r="C33" s="43">
        <f t="shared" si="0"/>
        <v>230928.7333054597</v>
      </c>
      <c r="D33" s="43"/>
      <c r="E33" s="40">
        <v>2017</v>
      </c>
      <c r="F33" s="8">
        <v>43706</v>
      </c>
      <c r="G33" s="40" t="s">
        <v>4</v>
      </c>
      <c r="H33" s="44">
        <v>141.28</v>
      </c>
      <c r="I33" s="44"/>
      <c r="J33" s="40">
        <v>128</v>
      </c>
      <c r="K33" s="45">
        <f t="shared" si="3"/>
        <v>6927.861999163791</v>
      </c>
      <c r="L33" s="46"/>
      <c r="M33" s="6">
        <f>IF(J33="","",(K33/J33)/LOOKUP(RIGHT($D$2,3),'定数'!$A$6:$A$13,'定数'!$B$6:$B$13))</f>
        <v>0.5412392186846712</v>
      </c>
      <c r="N33" s="40">
        <v>2017</v>
      </c>
      <c r="O33" s="8">
        <v>43706</v>
      </c>
      <c r="P33" s="44">
        <v>141.91</v>
      </c>
      <c r="Q33" s="44"/>
      <c r="R33" s="47">
        <f>IF(P33="","",T33*M33*LOOKUP(RIGHT($D$2,3),'定数'!$A$6:$A$13,'定数'!$B$6:$B$13))</f>
        <v>3409.807077713404</v>
      </c>
      <c r="S33" s="47"/>
      <c r="T33" s="48">
        <f t="shared" si="4"/>
        <v>62.999999999999545</v>
      </c>
      <c r="U33" s="48"/>
      <c r="V33">
        <f t="shared" si="7"/>
      </c>
      <c r="W33">
        <f t="shared" si="2"/>
        <v>0</v>
      </c>
      <c r="X33" s="41">
        <f t="shared" si="5"/>
        <v>239526.58950614138</v>
      </c>
      <c r="Y33" s="42">
        <f t="shared" si="6"/>
        <v>0.03589520569891147</v>
      </c>
    </row>
    <row r="34" spans="2:25" ht="13.5">
      <c r="B34" s="40">
        <v>26</v>
      </c>
      <c r="C34" s="43">
        <f t="shared" si="0"/>
        <v>234338.5403831731</v>
      </c>
      <c r="D34" s="43"/>
      <c r="E34" s="40">
        <v>2017</v>
      </c>
      <c r="F34" s="8">
        <v>43714</v>
      </c>
      <c r="G34" s="40" t="s">
        <v>3</v>
      </c>
      <c r="H34" s="44">
        <v>141.53</v>
      </c>
      <c r="I34" s="44"/>
      <c r="J34" s="40">
        <v>23</v>
      </c>
      <c r="K34" s="45">
        <f t="shared" si="3"/>
        <v>7030.156211495193</v>
      </c>
      <c r="L34" s="46"/>
      <c r="M34" s="6">
        <f>IF(J34="","",(K34/J34)/LOOKUP(RIGHT($D$2,3),'定数'!$A$6:$A$13,'定数'!$B$6:$B$13))</f>
        <v>3.056589657171823</v>
      </c>
      <c r="N34" s="40">
        <v>2017</v>
      </c>
      <c r="O34" s="8">
        <v>43714</v>
      </c>
      <c r="P34" s="44">
        <v>141.78</v>
      </c>
      <c r="Q34" s="44"/>
      <c r="R34" s="47">
        <f>IF(P34="","",T34*M34*LOOKUP(RIGHT($D$2,3),'定数'!$A$6:$A$13,'定数'!$B$6:$B$13))</f>
        <v>-7641.474142929557</v>
      </c>
      <c r="S34" s="47"/>
      <c r="T34" s="48">
        <f t="shared" si="4"/>
        <v>-25</v>
      </c>
      <c r="U34" s="48"/>
      <c r="V34">
        <f t="shared" si="7"/>
      </c>
      <c r="W34">
        <f t="shared" si="2"/>
        <v>1</v>
      </c>
      <c r="X34" s="41">
        <f t="shared" si="5"/>
        <v>239526.58950614138</v>
      </c>
      <c r="Y34" s="42">
        <f t="shared" si="6"/>
        <v>0.021659595845559654</v>
      </c>
    </row>
    <row r="35" spans="2:25" ht="13.5">
      <c r="B35" s="40">
        <v>27</v>
      </c>
      <c r="C35" s="43">
        <f t="shared" si="0"/>
        <v>226697.06624024353</v>
      </c>
      <c r="D35" s="43"/>
      <c r="E35" s="40">
        <v>2017</v>
      </c>
      <c r="F35" s="8">
        <v>43721</v>
      </c>
      <c r="G35" s="40" t="s">
        <v>4</v>
      </c>
      <c r="H35" s="44">
        <v>146.2</v>
      </c>
      <c r="I35" s="44"/>
      <c r="J35" s="40">
        <v>36</v>
      </c>
      <c r="K35" s="45">
        <f t="shared" si="3"/>
        <v>6800.911987207305</v>
      </c>
      <c r="L35" s="46"/>
      <c r="M35" s="6">
        <f>IF(J35="","",(K35/J35)/LOOKUP(RIGHT($D$2,3),'定数'!$A$6:$A$13,'定数'!$B$6:$B$13))</f>
        <v>1.889142218668696</v>
      </c>
      <c r="N35" s="40">
        <v>2017</v>
      </c>
      <c r="O35" s="8">
        <v>43721</v>
      </c>
      <c r="P35" s="44">
        <v>146.43</v>
      </c>
      <c r="Q35" s="44"/>
      <c r="R35" s="47">
        <f>IF(P35="","",T35*M35*LOOKUP(RIGHT($D$2,3),'定数'!$A$6:$A$13,'定数'!$B$6:$B$13))</f>
        <v>4345.027102938345</v>
      </c>
      <c r="S35" s="47"/>
      <c r="T35" s="48">
        <f t="shared" si="4"/>
        <v>23.00000000000182</v>
      </c>
      <c r="U35" s="48"/>
      <c r="V35">
        <f t="shared" si="7"/>
      </c>
      <c r="W35">
        <f t="shared" si="2"/>
        <v>0</v>
      </c>
      <c r="X35" s="41">
        <f t="shared" si="5"/>
        <v>239526.58950614138</v>
      </c>
      <c r="Y35" s="42">
        <f t="shared" si="6"/>
        <v>0.05356200032885661</v>
      </c>
    </row>
    <row r="36" spans="2:25" ht="13.5">
      <c r="B36" s="40">
        <v>28</v>
      </c>
      <c r="C36" s="43">
        <f t="shared" si="0"/>
        <v>231042.09334318188</v>
      </c>
      <c r="D36" s="43"/>
      <c r="E36" s="40">
        <v>2017</v>
      </c>
      <c r="F36" s="8">
        <v>43723</v>
      </c>
      <c r="G36" s="40" t="s">
        <v>4</v>
      </c>
      <c r="H36" s="44">
        <v>147.75</v>
      </c>
      <c r="I36" s="44"/>
      <c r="J36" s="40">
        <v>114</v>
      </c>
      <c r="K36" s="45">
        <f t="shared" si="3"/>
        <v>6931.262800295456</v>
      </c>
      <c r="L36" s="46"/>
      <c r="M36" s="6">
        <f>IF(J36="","",(K36/J36)/LOOKUP(RIGHT($D$2,3),'定数'!$A$6:$A$13,'定数'!$B$6:$B$13))</f>
        <v>0.608005508797847</v>
      </c>
      <c r="N36" s="40">
        <v>2017</v>
      </c>
      <c r="O36" s="8">
        <v>43723</v>
      </c>
      <c r="P36" s="44">
        <v>148.3</v>
      </c>
      <c r="Q36" s="44"/>
      <c r="R36" s="47">
        <f>IF(P36="","",T36*M36*LOOKUP(RIGHT($D$2,3),'定数'!$A$6:$A$13,'定数'!$B$6:$B$13))</f>
        <v>3344.0302983882275</v>
      </c>
      <c r="S36" s="47"/>
      <c r="T36" s="48">
        <f t="shared" si="4"/>
        <v>55.00000000000114</v>
      </c>
      <c r="U36" s="48"/>
      <c r="V36">
        <f t="shared" si="7"/>
      </c>
      <c r="W36">
        <f t="shared" si="2"/>
        <v>0</v>
      </c>
      <c r="X36" s="41">
        <f t="shared" si="5"/>
        <v>239526.58950614138</v>
      </c>
      <c r="Y36" s="42">
        <f t="shared" si="6"/>
        <v>0.035421938668491526</v>
      </c>
    </row>
    <row r="37" spans="2:25" ht="13.5">
      <c r="B37" s="40">
        <v>29</v>
      </c>
      <c r="C37" s="43">
        <f t="shared" si="0"/>
        <v>234386.1236415701</v>
      </c>
      <c r="D37" s="43"/>
      <c r="E37" s="40">
        <v>2017</v>
      </c>
      <c r="F37" s="8">
        <v>43741</v>
      </c>
      <c r="G37" s="40" t="s">
        <v>3</v>
      </c>
      <c r="H37" s="44">
        <v>149.74</v>
      </c>
      <c r="I37" s="44"/>
      <c r="J37" s="40">
        <v>48</v>
      </c>
      <c r="K37" s="45">
        <f t="shared" si="3"/>
        <v>7031.583709247103</v>
      </c>
      <c r="L37" s="46"/>
      <c r="M37" s="6">
        <f>IF(J37="","",(K37/J37)/LOOKUP(RIGHT($D$2,3),'定数'!$A$6:$A$13,'定数'!$B$6:$B$13))</f>
        <v>1.464913272759813</v>
      </c>
      <c r="N37" s="40">
        <v>2017</v>
      </c>
      <c r="O37" s="8">
        <v>43741</v>
      </c>
      <c r="P37" s="44">
        <v>149.5</v>
      </c>
      <c r="Q37" s="44"/>
      <c r="R37" s="47">
        <f>IF(P37="","",T37*M37*LOOKUP(RIGHT($D$2,3),'定数'!$A$6:$A$13,'定数'!$B$6:$B$13))</f>
        <v>3515.791854623685</v>
      </c>
      <c r="S37" s="47"/>
      <c r="T37" s="48">
        <f t="shared" si="4"/>
        <v>24.00000000000091</v>
      </c>
      <c r="U37" s="48"/>
      <c r="V37">
        <f t="shared" si="7"/>
      </c>
      <c r="W37">
        <f t="shared" si="2"/>
        <v>0</v>
      </c>
      <c r="X37" s="41">
        <f t="shared" si="5"/>
        <v>239526.58950614138</v>
      </c>
      <c r="Y37" s="42">
        <f t="shared" si="6"/>
        <v>0.02146094041237734</v>
      </c>
    </row>
    <row r="38" spans="2:25" ht="13.5">
      <c r="B38" s="40">
        <v>30</v>
      </c>
      <c r="C38" s="43">
        <f t="shared" si="0"/>
        <v>237901.91549619377</v>
      </c>
      <c r="D38" s="43"/>
      <c r="E38" s="40">
        <v>2017</v>
      </c>
      <c r="F38" s="8">
        <v>43748</v>
      </c>
      <c r="G38" s="40" t="s">
        <v>4</v>
      </c>
      <c r="H38" s="44">
        <v>148.23</v>
      </c>
      <c r="I38" s="44"/>
      <c r="J38" s="40">
        <v>50</v>
      </c>
      <c r="K38" s="45">
        <f t="shared" si="3"/>
        <v>7137.057464885813</v>
      </c>
      <c r="L38" s="46"/>
      <c r="M38" s="6">
        <f>IF(J38="","",(K38/J38)/LOOKUP(RIGHT($D$2,3),'定数'!$A$6:$A$13,'定数'!$B$6:$B$13))</f>
        <v>1.4274114929771624</v>
      </c>
      <c r="N38" s="40">
        <v>2017</v>
      </c>
      <c r="O38" s="8">
        <v>43748</v>
      </c>
      <c r="P38" s="44">
        <v>148.48</v>
      </c>
      <c r="Q38" s="44"/>
      <c r="R38" s="47">
        <f>IF(P38="","",T38*M38*LOOKUP(RIGHT($D$2,3),'定数'!$A$6:$A$13,'定数'!$B$6:$B$13))</f>
        <v>3568.5287324429064</v>
      </c>
      <c r="S38" s="47"/>
      <c r="T38" s="48">
        <f t="shared" si="4"/>
        <v>25</v>
      </c>
      <c r="U38" s="48"/>
      <c r="V38">
        <f t="shared" si="7"/>
      </c>
      <c r="W38">
        <f t="shared" si="2"/>
        <v>0</v>
      </c>
      <c r="X38" s="41">
        <f t="shared" si="5"/>
        <v>239526.58950614138</v>
      </c>
      <c r="Y38" s="42">
        <f t="shared" si="6"/>
        <v>0.006782854518562531</v>
      </c>
    </row>
    <row r="39" spans="2:25" ht="13.5">
      <c r="B39" s="40">
        <v>31</v>
      </c>
      <c r="C39" s="43">
        <f t="shared" si="0"/>
        <v>241470.44422863668</v>
      </c>
      <c r="D39" s="43"/>
      <c r="E39" s="40">
        <v>2017</v>
      </c>
      <c r="F39" s="8">
        <v>43772</v>
      </c>
      <c r="G39" s="40" t="s">
        <v>3</v>
      </c>
      <c r="H39" s="44">
        <v>149.11</v>
      </c>
      <c r="I39" s="44"/>
      <c r="J39" s="40">
        <v>41</v>
      </c>
      <c r="K39" s="45">
        <f t="shared" si="3"/>
        <v>7244.1133268591</v>
      </c>
      <c r="L39" s="46"/>
      <c r="M39" s="6">
        <f>IF(J39="","",(K39/J39)/LOOKUP(RIGHT($D$2,3),'定数'!$A$6:$A$13,'定数'!$B$6:$B$13))</f>
        <v>1.7668569089900246</v>
      </c>
      <c r="N39" s="40">
        <v>2017</v>
      </c>
      <c r="O39" s="8">
        <v>43772</v>
      </c>
      <c r="P39" s="44">
        <v>149.53</v>
      </c>
      <c r="Q39" s="44"/>
      <c r="R39" s="47">
        <f>IF(P39="","",T39*M39*LOOKUP(RIGHT($D$2,3),'定数'!$A$6:$A$13,'定数'!$B$6:$B$13))</f>
        <v>-7420.799017757882</v>
      </c>
      <c r="S39" s="47"/>
      <c r="T39" s="48">
        <f t="shared" si="4"/>
        <v>-41.99999999999875</v>
      </c>
      <c r="U39" s="48"/>
      <c r="V39">
        <f t="shared" si="7"/>
      </c>
      <c r="W39">
        <f t="shared" si="2"/>
        <v>1</v>
      </c>
      <c r="X39" s="41">
        <f t="shared" si="5"/>
        <v>241470.44422863668</v>
      </c>
      <c r="Y39" s="42">
        <f t="shared" si="6"/>
        <v>0</v>
      </c>
    </row>
    <row r="40" spans="2:25" ht="13.5">
      <c r="B40" s="40">
        <v>32</v>
      </c>
      <c r="C40" s="43">
        <f t="shared" si="0"/>
        <v>234049.6452108788</v>
      </c>
      <c r="D40" s="43"/>
      <c r="E40" s="40">
        <v>2017</v>
      </c>
      <c r="F40" s="8">
        <v>43807</v>
      </c>
      <c r="G40" s="40" t="s">
        <v>4</v>
      </c>
      <c r="H40" s="44">
        <v>152.22</v>
      </c>
      <c r="I40" s="44"/>
      <c r="J40" s="40">
        <v>60</v>
      </c>
      <c r="K40" s="45">
        <f t="shared" si="3"/>
        <v>7021.489356326364</v>
      </c>
      <c r="L40" s="46"/>
      <c r="M40" s="6">
        <f>IF(J40="","",(K40/J40)/LOOKUP(RIGHT($D$2,3),'定数'!$A$6:$A$13,'定数'!$B$6:$B$13))</f>
        <v>1.170248226054394</v>
      </c>
      <c r="N40" s="40">
        <v>2017</v>
      </c>
      <c r="O40" s="8">
        <v>43810</v>
      </c>
      <c r="P40" s="44">
        <v>151.62</v>
      </c>
      <c r="Q40" s="44"/>
      <c r="R40" s="47">
        <f>IF(P40="","",T40*M40*LOOKUP(RIGHT($D$2,3),'定数'!$A$6:$A$13,'定数'!$B$6:$B$13))</f>
        <v>-7021.489356326298</v>
      </c>
      <c r="S40" s="47"/>
      <c r="T40" s="48">
        <f t="shared" si="4"/>
        <v>-59.99999999999943</v>
      </c>
      <c r="U40" s="48"/>
      <c r="V40">
        <f t="shared" si="7"/>
      </c>
      <c r="W40">
        <f t="shared" si="2"/>
        <v>2</v>
      </c>
      <c r="X40" s="41">
        <f t="shared" si="5"/>
        <v>241470.44422863668</v>
      </c>
      <c r="Y40" s="42">
        <f t="shared" si="6"/>
        <v>0.0307317073170722</v>
      </c>
    </row>
    <row r="41" spans="2:25" ht="13.5">
      <c r="B41" s="40">
        <v>33</v>
      </c>
      <c r="C41" s="43">
        <f t="shared" si="0"/>
        <v>227028.15585455252</v>
      </c>
      <c r="D41" s="43"/>
      <c r="E41" s="40">
        <v>2017</v>
      </c>
      <c r="F41" s="8">
        <v>43812</v>
      </c>
      <c r="G41" s="40" t="s">
        <v>3</v>
      </c>
      <c r="H41" s="44">
        <v>150.87</v>
      </c>
      <c r="I41" s="44"/>
      <c r="J41" s="40">
        <v>50</v>
      </c>
      <c r="K41" s="45">
        <f t="shared" si="3"/>
        <v>6810.844675636576</v>
      </c>
      <c r="L41" s="46"/>
      <c r="M41" s="6">
        <f>IF(J41="","",(K41/J41)/LOOKUP(RIGHT($D$2,3),'定数'!$A$6:$A$13,'定数'!$B$6:$B$13))</f>
        <v>1.362168935127315</v>
      </c>
      <c r="N41" s="40">
        <v>2017</v>
      </c>
      <c r="O41" s="8">
        <v>43812</v>
      </c>
      <c r="P41" s="44">
        <v>150.62</v>
      </c>
      <c r="Q41" s="44"/>
      <c r="R41" s="47">
        <f>IF(P41="","",T41*M41*LOOKUP(RIGHT($D$2,3),'定数'!$A$6:$A$13,'定数'!$B$6:$B$13))</f>
        <v>3405.4223378182874</v>
      </c>
      <c r="S41" s="47"/>
      <c r="T41" s="48">
        <f t="shared" si="4"/>
        <v>25</v>
      </c>
      <c r="U41" s="48"/>
      <c r="V41">
        <f t="shared" si="7"/>
      </c>
      <c r="W41">
        <f t="shared" si="2"/>
        <v>0</v>
      </c>
      <c r="X41" s="41">
        <f t="shared" si="5"/>
        <v>241470.44422863668</v>
      </c>
      <c r="Y41" s="42">
        <f t="shared" si="6"/>
        <v>0.059809756097559785</v>
      </c>
    </row>
    <row r="42" spans="2:25" ht="13.5">
      <c r="B42" s="40">
        <v>34</v>
      </c>
      <c r="C42" s="43">
        <f t="shared" si="0"/>
        <v>230433.5781923708</v>
      </c>
      <c r="D42" s="43"/>
      <c r="E42" s="40">
        <v>2018</v>
      </c>
      <c r="F42" s="8">
        <v>43482</v>
      </c>
      <c r="G42" s="40" t="s">
        <v>4</v>
      </c>
      <c r="H42" s="44">
        <v>152.78</v>
      </c>
      <c r="I42" s="44"/>
      <c r="J42" s="40">
        <v>41</v>
      </c>
      <c r="K42" s="45">
        <f t="shared" si="3"/>
        <v>6913.007345771123</v>
      </c>
      <c r="L42" s="46"/>
      <c r="M42" s="6">
        <f>IF(J42="","",(K42/J42)/LOOKUP(RIGHT($D$2,3),'定数'!$A$6:$A$13,'定数'!$B$6:$B$13))</f>
        <v>1.6860993526271033</v>
      </c>
      <c r="N42" s="40">
        <v>2018</v>
      </c>
      <c r="O42" s="8">
        <v>43482</v>
      </c>
      <c r="P42" s="44">
        <v>152.97</v>
      </c>
      <c r="Q42" s="44"/>
      <c r="R42" s="47">
        <f>IF(P42="","",T42*M42*LOOKUP(RIGHT($D$2,3),'定数'!$A$6:$A$13,'定数'!$B$6:$B$13))</f>
        <v>3203.5887699914583</v>
      </c>
      <c r="S42" s="47"/>
      <c r="T42" s="48">
        <f t="shared" si="4"/>
        <v>18.999999999999773</v>
      </c>
      <c r="U42" s="48"/>
      <c r="V42">
        <f t="shared" si="7"/>
      </c>
      <c r="W42">
        <f t="shared" si="2"/>
        <v>0</v>
      </c>
      <c r="X42" s="41">
        <f t="shared" si="5"/>
        <v>241470.44422863668</v>
      </c>
      <c r="Y42" s="42">
        <f t="shared" si="6"/>
        <v>0.0457069024390232</v>
      </c>
    </row>
    <row r="43" spans="2:25" ht="13.5">
      <c r="B43" s="40">
        <v>35</v>
      </c>
      <c r="C43" s="43">
        <f t="shared" si="0"/>
        <v>233637.16696236224</v>
      </c>
      <c r="D43" s="43"/>
      <c r="E43" s="40">
        <v>2018</v>
      </c>
      <c r="F43" s="8">
        <v>43516</v>
      </c>
      <c r="G43" s="40" t="s">
        <v>4</v>
      </c>
      <c r="H43" s="44">
        <v>150.23</v>
      </c>
      <c r="I43" s="44"/>
      <c r="J43" s="40">
        <v>30</v>
      </c>
      <c r="K43" s="45">
        <f t="shared" si="3"/>
        <v>7009.115008870867</v>
      </c>
      <c r="L43" s="46"/>
      <c r="M43" s="6">
        <f>IF(J43="","",(K43/J43)/LOOKUP(RIGHT($D$2,3),'定数'!$A$6:$A$13,'定数'!$B$6:$B$13))</f>
        <v>2.3363716696236225</v>
      </c>
      <c r="N43" s="40">
        <v>2018</v>
      </c>
      <c r="O43" s="8">
        <v>43516</v>
      </c>
      <c r="P43" s="44">
        <v>150.36</v>
      </c>
      <c r="Q43" s="44"/>
      <c r="R43" s="47">
        <f>IF(P43="","",T43*M43*LOOKUP(RIGHT($D$2,3),'定数'!$A$6:$A$13,'定数'!$B$6:$B$13))</f>
        <v>3037.283170511267</v>
      </c>
      <c r="S43" s="47"/>
      <c r="T43" s="48">
        <f t="shared" si="4"/>
        <v>13.000000000002387</v>
      </c>
      <c r="U43" s="48"/>
      <c r="V43">
        <f t="shared" si="7"/>
      </c>
      <c r="W43">
        <f t="shared" si="2"/>
        <v>0</v>
      </c>
      <c r="X43" s="41">
        <f t="shared" si="5"/>
        <v>241470.44422863668</v>
      </c>
      <c r="Y43" s="42">
        <f t="shared" si="6"/>
        <v>0.03243990083878545</v>
      </c>
    </row>
    <row r="44" spans="2:25" ht="13.5">
      <c r="B44" s="40">
        <v>36</v>
      </c>
      <c r="C44" s="43">
        <f t="shared" si="0"/>
        <v>236674.45013287352</v>
      </c>
      <c r="D44" s="43"/>
      <c r="E44" s="40">
        <v>2018</v>
      </c>
      <c r="F44" s="8">
        <v>43522</v>
      </c>
      <c r="G44" s="40" t="s">
        <v>4</v>
      </c>
      <c r="H44" s="44">
        <v>149.56</v>
      </c>
      <c r="I44" s="44"/>
      <c r="J44" s="40">
        <v>58</v>
      </c>
      <c r="K44" s="45">
        <f t="shared" si="3"/>
        <v>7100.2335039862055</v>
      </c>
      <c r="L44" s="46"/>
      <c r="M44" s="6">
        <f>IF(J44="","",(K44/J44)/LOOKUP(RIGHT($D$2,3),'定数'!$A$6:$A$13,'定数'!$B$6:$B$13))</f>
        <v>1.2241781903424493</v>
      </c>
      <c r="N44" s="40">
        <v>2018</v>
      </c>
      <c r="O44" s="8">
        <v>43522</v>
      </c>
      <c r="P44" s="44">
        <v>148.98</v>
      </c>
      <c r="Q44" s="44"/>
      <c r="R44" s="47">
        <f>IF(P44="","",T44*M44*LOOKUP(RIGHT($D$2,3),'定数'!$A$6:$A$13,'定数'!$B$6:$B$13))</f>
        <v>-7100.233503986359</v>
      </c>
      <c r="S44" s="47"/>
      <c r="T44" s="48">
        <f t="shared" si="4"/>
        <v>-58.00000000000125</v>
      </c>
      <c r="U44" s="48"/>
      <c r="V44">
        <f t="shared" si="7"/>
      </c>
      <c r="W44">
        <f t="shared" si="2"/>
        <v>1</v>
      </c>
      <c r="X44" s="41">
        <f t="shared" si="5"/>
        <v>241470.44422863668</v>
      </c>
      <c r="Y44" s="42">
        <f t="shared" si="6"/>
        <v>0.019861619549687237</v>
      </c>
    </row>
    <row r="45" spans="2:25" ht="13.5">
      <c r="B45" s="40">
        <v>37</v>
      </c>
      <c r="C45" s="43">
        <f t="shared" si="0"/>
        <v>229574.21662888717</v>
      </c>
      <c r="D45" s="43"/>
      <c r="E45" s="40">
        <v>2018</v>
      </c>
      <c r="F45" s="8">
        <v>43524</v>
      </c>
      <c r="G45" s="40" t="s">
        <v>3</v>
      </c>
      <c r="H45" s="44">
        <v>148.66</v>
      </c>
      <c r="I45" s="44"/>
      <c r="J45" s="40">
        <v>37</v>
      </c>
      <c r="K45" s="45">
        <f t="shared" si="3"/>
        <v>6887.226498866615</v>
      </c>
      <c r="L45" s="46"/>
      <c r="M45" s="6">
        <f>IF(J45="","",(K45/J45)/LOOKUP(RIGHT($D$2,3),'定数'!$A$6:$A$13,'定数'!$B$6:$B$13))</f>
        <v>1.8614125672612472</v>
      </c>
      <c r="N45" s="40">
        <v>2018</v>
      </c>
      <c r="O45" s="8">
        <v>43524</v>
      </c>
      <c r="P45" s="44">
        <v>148.47</v>
      </c>
      <c r="Q45" s="44"/>
      <c r="R45" s="47">
        <f>IF(P45="","",T45*M45*LOOKUP(RIGHT($D$2,3),'定数'!$A$6:$A$13,'定数'!$B$6:$B$13))</f>
        <v>3536.6838777963276</v>
      </c>
      <c r="S45" s="47"/>
      <c r="T45" s="48">
        <f t="shared" si="4"/>
        <v>18.999999999999773</v>
      </c>
      <c r="U45" s="48"/>
      <c r="V45">
        <f t="shared" si="7"/>
      </c>
      <c r="W45">
        <f t="shared" si="2"/>
        <v>0</v>
      </c>
      <c r="X45" s="41">
        <f t="shared" si="5"/>
        <v>241470.44422863668</v>
      </c>
      <c r="Y45" s="42">
        <f t="shared" si="6"/>
        <v>0.049265770963197286</v>
      </c>
    </row>
    <row r="46" spans="2:25" ht="13.5">
      <c r="B46" s="40">
        <v>38</v>
      </c>
      <c r="C46" s="43">
        <f t="shared" si="0"/>
        <v>233110.9005066835</v>
      </c>
      <c r="D46" s="43"/>
      <c r="E46" s="40">
        <v>2018</v>
      </c>
      <c r="F46" s="8">
        <v>43539</v>
      </c>
      <c r="G46" s="40" t="s">
        <v>3</v>
      </c>
      <c r="H46" s="44">
        <v>147.75</v>
      </c>
      <c r="I46" s="44"/>
      <c r="J46" s="40">
        <v>65</v>
      </c>
      <c r="K46" s="45">
        <f t="shared" si="3"/>
        <v>6993.327015200505</v>
      </c>
      <c r="L46" s="46"/>
      <c r="M46" s="6">
        <f>IF(J46="","",(K46/J46)/LOOKUP(RIGHT($D$2,3),'定数'!$A$6:$A$13,'定数'!$B$6:$B$13))</f>
        <v>1.0758964638770008</v>
      </c>
      <c r="N46" s="40">
        <v>2018</v>
      </c>
      <c r="O46" s="8">
        <v>43539</v>
      </c>
      <c r="P46" s="44">
        <v>147.41</v>
      </c>
      <c r="Q46" s="44"/>
      <c r="R46" s="47">
        <f>IF(P46="","",T46*M46*LOOKUP(RIGHT($D$2,3),'定数'!$A$6:$A$13,'定数'!$B$6:$B$13))</f>
        <v>3658.0479771818395</v>
      </c>
      <c r="S46" s="47"/>
      <c r="T46" s="48">
        <f t="shared" si="4"/>
        <v>34.00000000000034</v>
      </c>
      <c r="U46" s="48"/>
      <c r="V46">
        <f t="shared" si="7"/>
      </c>
      <c r="W46">
        <f t="shared" si="2"/>
        <v>0</v>
      </c>
      <c r="X46" s="41">
        <f t="shared" si="5"/>
        <v>241470.44422863668</v>
      </c>
      <c r="Y46" s="42">
        <f t="shared" si="6"/>
        <v>0.03461932473208984</v>
      </c>
    </row>
    <row r="47" spans="2:25" ht="13.5">
      <c r="B47" s="40">
        <v>39</v>
      </c>
      <c r="C47" s="43">
        <f t="shared" si="0"/>
        <v>236768.94848386536</v>
      </c>
      <c r="D47" s="43"/>
      <c r="E47" s="40">
        <v>2018</v>
      </c>
      <c r="F47" s="8">
        <v>43545</v>
      </c>
      <c r="G47" s="40" t="s">
        <v>4</v>
      </c>
      <c r="H47" s="44">
        <v>149.62</v>
      </c>
      <c r="I47" s="44"/>
      <c r="J47" s="40">
        <v>52</v>
      </c>
      <c r="K47" s="45">
        <f t="shared" si="3"/>
        <v>7103.06845451596</v>
      </c>
      <c r="L47" s="46"/>
      <c r="M47" s="6">
        <f>IF(J47="","",(K47/J47)/LOOKUP(RIGHT($D$2,3),'定数'!$A$6:$A$13,'定数'!$B$6:$B$13))</f>
        <v>1.3659747027915308</v>
      </c>
      <c r="N47" s="40">
        <v>2018</v>
      </c>
      <c r="O47" s="8">
        <v>43545</v>
      </c>
      <c r="P47" s="44">
        <v>149.86</v>
      </c>
      <c r="Q47" s="44"/>
      <c r="R47" s="47">
        <f>IF(P47="","",T47*M47*LOOKUP(RIGHT($D$2,3),'定数'!$A$6:$A$13,'定数'!$B$6:$B$13))</f>
        <v>3278.339286699798</v>
      </c>
      <c r="S47" s="47"/>
      <c r="T47" s="48">
        <f t="shared" si="4"/>
        <v>24.00000000000091</v>
      </c>
      <c r="U47" s="48"/>
      <c r="V47">
        <f t="shared" si="7"/>
      </c>
      <c r="W47">
        <f t="shared" si="2"/>
        <v>0</v>
      </c>
      <c r="X47" s="41">
        <f t="shared" si="5"/>
        <v>241470.44422863668</v>
      </c>
      <c r="Y47" s="42">
        <f t="shared" si="6"/>
        <v>0.019470274135577892</v>
      </c>
    </row>
    <row r="48" spans="2:25" ht="13.5">
      <c r="B48" s="40">
        <v>40</v>
      </c>
      <c r="C48" s="43">
        <f t="shared" si="0"/>
        <v>240047.28777056516</v>
      </c>
      <c r="D48" s="43"/>
      <c r="E48" s="40">
        <v>2018</v>
      </c>
      <c r="F48" s="8">
        <v>43552</v>
      </c>
      <c r="G48" s="40" t="s">
        <v>4</v>
      </c>
      <c r="H48" s="44">
        <v>150.19</v>
      </c>
      <c r="I48" s="44"/>
      <c r="J48" s="40">
        <v>77</v>
      </c>
      <c r="K48" s="45">
        <f t="shared" si="3"/>
        <v>7201.418633116955</v>
      </c>
      <c r="L48" s="46"/>
      <c r="M48" s="6">
        <f>IF(J48="","",(K48/J48)/LOOKUP(RIGHT($D$2,3),'定数'!$A$6:$A$13,'定数'!$B$6:$B$13))</f>
        <v>0.9352491731320721</v>
      </c>
      <c r="N48" s="40">
        <v>2018</v>
      </c>
      <c r="O48" s="8">
        <v>43552</v>
      </c>
      <c r="P48" s="44">
        <v>150.56</v>
      </c>
      <c r="Q48" s="44"/>
      <c r="R48" s="47">
        <f>IF(P48="","",T48*M48*LOOKUP(RIGHT($D$2,3),'定数'!$A$6:$A$13,'定数'!$B$6:$B$13))</f>
        <v>3460.4219405887093</v>
      </c>
      <c r="S48" s="47"/>
      <c r="T48" s="48">
        <f t="shared" si="4"/>
        <v>37.000000000000455</v>
      </c>
      <c r="U48" s="48"/>
      <c r="V48">
        <f t="shared" si="7"/>
      </c>
      <c r="W48">
        <f t="shared" si="2"/>
        <v>0</v>
      </c>
      <c r="X48" s="41">
        <f t="shared" si="5"/>
        <v>241470.44422863668</v>
      </c>
      <c r="Y48" s="42">
        <f t="shared" si="6"/>
        <v>0.005893708700531519</v>
      </c>
    </row>
    <row r="49" spans="2:25" ht="13.5">
      <c r="B49" s="40">
        <v>41</v>
      </c>
      <c r="C49" s="43">
        <f t="shared" si="0"/>
        <v>243507.70971115388</v>
      </c>
      <c r="D49" s="43"/>
      <c r="E49" s="40">
        <v>2018</v>
      </c>
      <c r="F49" s="8">
        <v>43553</v>
      </c>
      <c r="G49" s="40" t="s">
        <v>3</v>
      </c>
      <c r="H49" s="44">
        <v>149.08</v>
      </c>
      <c r="I49" s="44"/>
      <c r="J49" s="40">
        <v>44</v>
      </c>
      <c r="K49" s="45">
        <f t="shared" si="3"/>
        <v>7305.231291334616</v>
      </c>
      <c r="L49" s="46"/>
      <c r="M49" s="6">
        <f>IF(J49="","",(K49/J49)/LOOKUP(RIGHT($D$2,3),'定数'!$A$6:$A$13,'定数'!$B$6:$B$13))</f>
        <v>1.6602798389396856</v>
      </c>
      <c r="N49" s="40">
        <v>2018</v>
      </c>
      <c r="O49" s="8">
        <v>43553</v>
      </c>
      <c r="P49" s="44">
        <v>148.86</v>
      </c>
      <c r="Q49" s="44"/>
      <c r="R49" s="47">
        <f>IF(P49="","",T49*M49*LOOKUP(RIGHT($D$2,3),'定数'!$A$6:$A$13,'定数'!$B$6:$B$13))</f>
        <v>3652.6156456672893</v>
      </c>
      <c r="S49" s="47"/>
      <c r="T49" s="48">
        <f t="shared" si="4"/>
        <v>21.999999999999886</v>
      </c>
      <c r="U49" s="48"/>
      <c r="V49">
        <f t="shared" si="7"/>
      </c>
      <c r="W49">
        <f t="shared" si="2"/>
        <v>0</v>
      </c>
      <c r="X49" s="41">
        <f t="shared" si="5"/>
        <v>243507.70971115388</v>
      </c>
      <c r="Y49" s="42">
        <f t="shared" si="6"/>
        <v>0</v>
      </c>
    </row>
    <row r="50" spans="2:25" ht="13.5">
      <c r="B50" s="40">
        <v>42</v>
      </c>
      <c r="C50" s="43">
        <f t="shared" si="0"/>
        <v>247160.32535682115</v>
      </c>
      <c r="D50" s="43"/>
      <c r="E50" s="40">
        <v>2018</v>
      </c>
      <c r="F50" s="8">
        <v>43561</v>
      </c>
      <c r="G50" s="40" t="s">
        <v>4</v>
      </c>
      <c r="H50" s="44">
        <v>150.58</v>
      </c>
      <c r="I50" s="44"/>
      <c r="J50" s="40">
        <v>32</v>
      </c>
      <c r="K50" s="45">
        <f t="shared" si="3"/>
        <v>7414.809760704634</v>
      </c>
      <c r="L50" s="46"/>
      <c r="M50" s="6">
        <f>IF(J50="","",(K50/J50)/LOOKUP(RIGHT($D$2,3),'定数'!$A$6:$A$13,'定数'!$B$6:$B$13))</f>
        <v>2.317128050220198</v>
      </c>
      <c r="N50" s="40">
        <v>2018</v>
      </c>
      <c r="O50" s="8">
        <v>43561</v>
      </c>
      <c r="P50" s="44">
        <v>150.73</v>
      </c>
      <c r="Q50" s="44"/>
      <c r="R50" s="47">
        <f>IF(P50="","",T50*M50*LOOKUP(RIGHT($D$2,3),'定数'!$A$6:$A$13,'定数'!$B$6:$B$13))</f>
        <v>3475.6920753297704</v>
      </c>
      <c r="S50" s="47"/>
      <c r="T50" s="48">
        <f t="shared" si="4"/>
        <v>14.999999999997726</v>
      </c>
      <c r="U50" s="48"/>
      <c r="V50">
        <f t="shared" si="7"/>
      </c>
      <c r="W50">
        <f t="shared" si="2"/>
        <v>0</v>
      </c>
      <c r="X50" s="41">
        <f t="shared" si="5"/>
        <v>247160.32535682115</v>
      </c>
      <c r="Y50" s="42">
        <f t="shared" si="6"/>
        <v>0</v>
      </c>
    </row>
    <row r="51" spans="2:25" ht="13.5">
      <c r="B51" s="40">
        <v>43</v>
      </c>
      <c r="C51" s="43">
        <f t="shared" si="0"/>
        <v>250636.01743215093</v>
      </c>
      <c r="D51" s="43"/>
      <c r="E51" s="40">
        <v>2018</v>
      </c>
      <c r="F51" s="8">
        <v>43579</v>
      </c>
      <c r="G51" s="40" t="s">
        <v>4</v>
      </c>
      <c r="H51" s="44">
        <v>152.1</v>
      </c>
      <c r="I51" s="44"/>
      <c r="J51" s="40">
        <v>43</v>
      </c>
      <c r="K51" s="45">
        <f t="shared" si="3"/>
        <v>7519.0805229645275</v>
      </c>
      <c r="L51" s="46"/>
      <c r="M51" s="6">
        <f>IF(J51="","",(K51/J51)/LOOKUP(RIGHT($D$2,3),'定数'!$A$6:$A$13,'定数'!$B$6:$B$13))</f>
        <v>1.748623377433611</v>
      </c>
      <c r="N51" s="40">
        <v>2018</v>
      </c>
      <c r="O51" s="8">
        <v>43579</v>
      </c>
      <c r="P51" s="44">
        <v>152.3</v>
      </c>
      <c r="Q51" s="44"/>
      <c r="R51" s="47">
        <f>IF(P51="","",T51*M51*LOOKUP(RIGHT($D$2,3),'定数'!$A$6:$A$13,'定数'!$B$6:$B$13))</f>
        <v>3497.2467548675204</v>
      </c>
      <c r="S51" s="47"/>
      <c r="T51" s="48">
        <f t="shared" si="4"/>
        <v>20.000000000001705</v>
      </c>
      <c r="U51" s="48"/>
      <c r="V51">
        <f t="shared" si="7"/>
      </c>
      <c r="W51">
        <f t="shared" si="2"/>
        <v>0</v>
      </c>
      <c r="X51" s="41">
        <f t="shared" si="5"/>
        <v>250636.01743215093</v>
      </c>
      <c r="Y51" s="42">
        <f t="shared" si="6"/>
        <v>0</v>
      </c>
    </row>
    <row r="52" spans="2:25" ht="13.5">
      <c r="B52" s="40">
        <v>44</v>
      </c>
      <c r="C52" s="43">
        <f t="shared" si="0"/>
        <v>254133.26418701845</v>
      </c>
      <c r="D52" s="43"/>
      <c r="E52" s="40">
        <v>2018</v>
      </c>
      <c r="F52" s="8">
        <v>43580</v>
      </c>
      <c r="G52" s="40" t="s">
        <v>4</v>
      </c>
      <c r="H52" s="44">
        <v>152.43</v>
      </c>
      <c r="I52" s="44"/>
      <c r="J52" s="40">
        <v>36</v>
      </c>
      <c r="K52" s="45">
        <f t="shared" si="3"/>
        <v>7623.9979256105535</v>
      </c>
      <c r="L52" s="46"/>
      <c r="M52" s="6">
        <f>IF(J52="","",(K52/J52)/LOOKUP(RIGHT($D$2,3),'定数'!$A$6:$A$13,'定数'!$B$6:$B$13))</f>
        <v>2.117777201558487</v>
      </c>
      <c r="N52" s="40">
        <v>2018</v>
      </c>
      <c r="O52" s="8">
        <v>43580</v>
      </c>
      <c r="P52" s="44">
        <v>152.07</v>
      </c>
      <c r="Q52" s="44"/>
      <c r="R52" s="47">
        <f>IF(P52="","",T52*M52*LOOKUP(RIGHT($D$2,3),'定数'!$A$6:$A$13,'定数'!$B$6:$B$13))</f>
        <v>-7623.997925610843</v>
      </c>
      <c r="S52" s="47"/>
      <c r="T52" s="48">
        <f t="shared" si="4"/>
        <v>-36.000000000001364</v>
      </c>
      <c r="U52" s="48"/>
      <c r="V52">
        <f t="shared" si="7"/>
      </c>
      <c r="W52">
        <f t="shared" si="2"/>
        <v>1</v>
      </c>
      <c r="X52" s="41">
        <f t="shared" si="5"/>
        <v>254133.26418701845</v>
      </c>
      <c r="Y52" s="42">
        <f t="shared" si="6"/>
        <v>0</v>
      </c>
    </row>
    <row r="53" spans="2:25" ht="13.5">
      <c r="B53" s="40">
        <v>45</v>
      </c>
      <c r="C53" s="43">
        <f t="shared" si="0"/>
        <v>246509.2662614076</v>
      </c>
      <c r="D53" s="43"/>
      <c r="E53" s="40">
        <v>2018</v>
      </c>
      <c r="F53" s="8">
        <v>43585</v>
      </c>
      <c r="G53" s="40" t="s">
        <v>3</v>
      </c>
      <c r="H53" s="44">
        <v>150</v>
      </c>
      <c r="I53" s="44"/>
      <c r="J53" s="40">
        <v>83</v>
      </c>
      <c r="K53" s="45">
        <f t="shared" si="3"/>
        <v>7395.277987842228</v>
      </c>
      <c r="L53" s="46"/>
      <c r="M53" s="6">
        <f>IF(J53="","",(K53/J53)/LOOKUP(RIGHT($D$2,3),'定数'!$A$6:$A$13,'定数'!$B$6:$B$13))</f>
        <v>0.8909973479327985</v>
      </c>
      <c r="N53" s="40">
        <v>2018</v>
      </c>
      <c r="O53" s="8">
        <v>43585</v>
      </c>
      <c r="P53" s="44">
        <v>149.57</v>
      </c>
      <c r="Q53" s="44"/>
      <c r="R53" s="47">
        <f>IF(P53="","",T53*M53*LOOKUP(RIGHT($D$2,3),'定数'!$A$6:$A$13,'定数'!$B$6:$B$13))</f>
        <v>3831.288596111094</v>
      </c>
      <c r="S53" s="47"/>
      <c r="T53" s="48">
        <f t="shared" si="4"/>
        <v>43.00000000000068</v>
      </c>
      <c r="U53" s="48"/>
      <c r="V53">
        <f t="shared" si="7"/>
      </c>
      <c r="W53">
        <f t="shared" si="2"/>
        <v>0</v>
      </c>
      <c r="X53" s="41">
        <f t="shared" si="5"/>
        <v>254133.26418701845</v>
      </c>
      <c r="Y53" s="42">
        <f t="shared" si="6"/>
        <v>0.030000000000001137</v>
      </c>
    </row>
    <row r="54" spans="2:25" ht="13.5">
      <c r="B54" s="40">
        <v>46</v>
      </c>
      <c r="C54" s="43">
        <f t="shared" si="0"/>
        <v>250340.5548575187</v>
      </c>
      <c r="D54" s="43"/>
      <c r="E54" s="40">
        <v>2018</v>
      </c>
      <c r="F54" s="8">
        <v>43586</v>
      </c>
      <c r="G54" s="40" t="s">
        <v>3</v>
      </c>
      <c r="H54" s="44">
        <v>149.73</v>
      </c>
      <c r="I54" s="44"/>
      <c r="J54" s="40">
        <v>51</v>
      </c>
      <c r="K54" s="45">
        <f t="shared" si="3"/>
        <v>7510.216645725561</v>
      </c>
      <c r="L54" s="46"/>
      <c r="M54" s="6">
        <f>IF(J54="","",(K54/J54)/LOOKUP(RIGHT($D$2,3),'定数'!$A$6:$A$13,'定数'!$B$6:$B$13))</f>
        <v>1.4725914991618745</v>
      </c>
      <c r="N54" s="40">
        <v>2018</v>
      </c>
      <c r="O54" s="8">
        <v>43586</v>
      </c>
      <c r="P54" s="44">
        <v>149.46</v>
      </c>
      <c r="Q54" s="44"/>
      <c r="R54" s="47">
        <f>IF(P54="","",T54*M54*LOOKUP(RIGHT($D$2,3),'定数'!$A$6:$A$13,'定数'!$B$6:$B$13))</f>
        <v>3975.997047736793</v>
      </c>
      <c r="S54" s="47"/>
      <c r="T54" s="48">
        <f t="shared" si="4"/>
        <v>26.99999999999818</v>
      </c>
      <c r="U54" s="48"/>
      <c r="V54">
        <f t="shared" si="7"/>
      </c>
      <c r="W54">
        <f t="shared" si="2"/>
        <v>0</v>
      </c>
      <c r="X54" s="41">
        <f t="shared" si="5"/>
        <v>254133.26418701845</v>
      </c>
      <c r="Y54" s="42">
        <f t="shared" si="6"/>
        <v>0.01492409638554304</v>
      </c>
    </row>
    <row r="55" spans="2:25" ht="13.5">
      <c r="B55" s="40">
        <v>47</v>
      </c>
      <c r="C55" s="43">
        <f t="shared" si="0"/>
        <v>254316.5519052555</v>
      </c>
      <c r="D55" s="43"/>
      <c r="E55" s="40">
        <v>2018</v>
      </c>
      <c r="F55" s="8">
        <v>43588</v>
      </c>
      <c r="G55" s="40" t="s">
        <v>3</v>
      </c>
      <c r="H55" s="44">
        <v>148.96</v>
      </c>
      <c r="I55" s="44"/>
      <c r="J55" s="40">
        <v>49</v>
      </c>
      <c r="K55" s="45">
        <f t="shared" si="3"/>
        <v>7629.496557157665</v>
      </c>
      <c r="L55" s="46"/>
      <c r="M55" s="6">
        <f>IF(J55="","",(K55/J55)/LOOKUP(RIGHT($D$2,3),'定数'!$A$6:$A$13,'定数'!$B$6:$B$13))</f>
        <v>1.5570401137056458</v>
      </c>
      <c r="N55" s="40">
        <v>2018</v>
      </c>
      <c r="O55" s="8">
        <v>43588</v>
      </c>
      <c r="P55" s="44">
        <v>148.7</v>
      </c>
      <c r="Q55" s="44"/>
      <c r="R55" s="47">
        <f>IF(P55="","",T55*M55*LOOKUP(RIGHT($D$2,3),'定数'!$A$6:$A$13,'定数'!$B$6:$B$13))</f>
        <v>4048.30429563498</v>
      </c>
      <c r="S55" s="47"/>
      <c r="T55" s="48">
        <f t="shared" si="4"/>
        <v>26.000000000001933</v>
      </c>
      <c r="U55" s="48"/>
      <c r="V55">
        <f t="shared" si="7"/>
      </c>
      <c r="W55">
        <f t="shared" si="2"/>
        <v>0</v>
      </c>
      <c r="X55" s="41">
        <f t="shared" si="5"/>
        <v>254316.5519052555</v>
      </c>
      <c r="Y55" s="42">
        <f t="shared" si="6"/>
        <v>0</v>
      </c>
    </row>
    <row r="56" spans="2:25" ht="13.5">
      <c r="B56" s="40">
        <v>48</v>
      </c>
      <c r="C56" s="43">
        <f t="shared" si="0"/>
        <v>258364.85620089047</v>
      </c>
      <c r="D56" s="43"/>
      <c r="E56" s="40">
        <v>2018</v>
      </c>
      <c r="F56" s="8">
        <v>43595</v>
      </c>
      <c r="G56" s="40" t="s">
        <v>4</v>
      </c>
      <c r="H56" s="44">
        <v>148.91</v>
      </c>
      <c r="I56" s="44"/>
      <c r="J56" s="40">
        <v>38</v>
      </c>
      <c r="K56" s="45">
        <f t="shared" si="3"/>
        <v>7750.945686026714</v>
      </c>
      <c r="L56" s="46"/>
      <c r="M56" s="6">
        <f>IF(J56="","",(K56/J56)/LOOKUP(RIGHT($D$2,3),'定数'!$A$6:$A$13,'定数'!$B$6:$B$13))</f>
        <v>2.0397225489543986</v>
      </c>
      <c r="N56" s="40">
        <v>2018</v>
      </c>
      <c r="O56" s="8">
        <v>43595</v>
      </c>
      <c r="P56" s="44">
        <v>149.08</v>
      </c>
      <c r="Q56" s="44"/>
      <c r="R56" s="47">
        <f>IF(P56="","",T56*M56*LOOKUP(RIGHT($D$2,3),'定数'!$A$6:$A$13,'定数'!$B$6:$B$13))</f>
        <v>3467.5283332228028</v>
      </c>
      <c r="S56" s="47"/>
      <c r="T56" s="48">
        <f t="shared" si="4"/>
        <v>17.00000000000159</v>
      </c>
      <c r="U56" s="48"/>
      <c r="V56">
        <f t="shared" si="7"/>
      </c>
      <c r="W56">
        <f t="shared" si="2"/>
        <v>0</v>
      </c>
      <c r="X56" s="41">
        <f t="shared" si="5"/>
        <v>258364.85620089047</v>
      </c>
      <c r="Y56" s="42">
        <f t="shared" si="6"/>
        <v>0</v>
      </c>
    </row>
    <row r="57" spans="2:25" ht="13.5">
      <c r="B57" s="40">
        <v>49</v>
      </c>
      <c r="C57" s="43">
        <f t="shared" si="0"/>
        <v>261832.38453411328</v>
      </c>
      <c r="D57" s="43"/>
      <c r="E57" s="40">
        <v>2018</v>
      </c>
      <c r="F57" s="8">
        <v>43596</v>
      </c>
      <c r="G57" s="40" t="s">
        <v>3</v>
      </c>
      <c r="H57" s="44">
        <v>147.75</v>
      </c>
      <c r="I57" s="44"/>
      <c r="J57" s="40">
        <v>39</v>
      </c>
      <c r="K57" s="45">
        <f t="shared" si="3"/>
        <v>7854.971536023399</v>
      </c>
      <c r="L57" s="46"/>
      <c r="M57" s="6">
        <f>IF(J57="","",(K57/J57)/LOOKUP(RIGHT($D$2,3),'定数'!$A$6:$A$13,'定数'!$B$6:$B$13))</f>
        <v>2.0140952656470255</v>
      </c>
      <c r="N57" s="40">
        <v>2018</v>
      </c>
      <c r="O57" s="8">
        <v>43596</v>
      </c>
      <c r="P57" s="44">
        <v>148.14</v>
      </c>
      <c r="Q57" s="44"/>
      <c r="R57" s="47">
        <f>IF(P57="","",T57*M57*LOOKUP(RIGHT($D$2,3),'定数'!$A$6:$A$13,'定数'!$B$6:$B$13))</f>
        <v>-7854.971536023125</v>
      </c>
      <c r="S57" s="47"/>
      <c r="T57" s="48">
        <f t="shared" si="4"/>
        <v>-38.999999999998636</v>
      </c>
      <c r="U57" s="48"/>
      <c r="V57">
        <f t="shared" si="7"/>
      </c>
      <c r="W57">
        <f t="shared" si="2"/>
        <v>1</v>
      </c>
      <c r="X57" s="41">
        <f t="shared" si="5"/>
        <v>261832.38453411328</v>
      </c>
      <c r="Y57" s="42">
        <f t="shared" si="6"/>
        <v>0</v>
      </c>
    </row>
    <row r="58" spans="2:25" ht="13.5">
      <c r="B58" s="40">
        <v>50</v>
      </c>
      <c r="C58" s="43">
        <f t="shared" si="0"/>
        <v>253977.41299809015</v>
      </c>
      <c r="D58" s="43"/>
      <c r="E58" s="40">
        <v>2018</v>
      </c>
      <c r="F58" s="8">
        <v>43600</v>
      </c>
      <c r="G58" s="40" t="s">
        <v>4</v>
      </c>
      <c r="H58" s="44">
        <v>149</v>
      </c>
      <c r="I58" s="44"/>
      <c r="J58" s="40">
        <v>44</v>
      </c>
      <c r="K58" s="45">
        <f t="shared" si="3"/>
        <v>7619.322389942704</v>
      </c>
      <c r="L58" s="46"/>
      <c r="M58" s="6">
        <f>IF(J58="","",(K58/J58)/LOOKUP(RIGHT($D$2,3),'定数'!$A$6:$A$13,'定数'!$B$6:$B$13))</f>
        <v>1.7316641795324328</v>
      </c>
      <c r="N58" s="40">
        <v>2018</v>
      </c>
      <c r="O58" s="8">
        <v>43600</v>
      </c>
      <c r="P58" s="44">
        <v>148.55</v>
      </c>
      <c r="Q58" s="44"/>
      <c r="R58" s="47">
        <f>IF(P58="","",T58*M58*LOOKUP(RIGHT($D$2,3),'定数'!$A$6:$A$13,'定数'!$B$6:$B$13))</f>
        <v>-7792.488807895751</v>
      </c>
      <c r="S58" s="47"/>
      <c r="T58" s="48">
        <f t="shared" si="4"/>
        <v>-44.99999999999886</v>
      </c>
      <c r="U58" s="48"/>
      <c r="V58">
        <f t="shared" si="7"/>
      </c>
      <c r="W58">
        <f t="shared" si="2"/>
        <v>2</v>
      </c>
      <c r="X58" s="41">
        <f t="shared" si="5"/>
        <v>261832.38453411328</v>
      </c>
      <c r="Y58" s="42">
        <f t="shared" si="6"/>
        <v>0.029999999999999027</v>
      </c>
    </row>
    <row r="59" spans="2:25" ht="13.5">
      <c r="B59" s="40">
        <v>51</v>
      </c>
      <c r="C59" s="43">
        <f t="shared" si="0"/>
        <v>246184.9241901944</v>
      </c>
      <c r="D59" s="43"/>
      <c r="E59" s="40">
        <v>2018</v>
      </c>
      <c r="F59" s="8">
        <v>43602</v>
      </c>
      <c r="G59" s="40" t="s">
        <v>4</v>
      </c>
      <c r="H59" s="44">
        <v>149.83</v>
      </c>
      <c r="I59" s="44"/>
      <c r="J59" s="40">
        <v>78</v>
      </c>
      <c r="K59" s="45">
        <f t="shared" si="3"/>
        <v>7385.547725705832</v>
      </c>
      <c r="L59" s="46"/>
      <c r="M59" s="6">
        <f>IF(J59="","",(K59/J59)/LOOKUP(RIGHT($D$2,3),'定数'!$A$6:$A$13,'定数'!$B$6:$B$13))</f>
        <v>0.9468650930392093</v>
      </c>
      <c r="N59" s="40">
        <v>2018</v>
      </c>
      <c r="O59" s="8">
        <v>43606</v>
      </c>
      <c r="P59" s="44">
        <v>149.04</v>
      </c>
      <c r="Q59" s="44"/>
      <c r="R59" s="47">
        <f>IF(P59="","",T59*M59*LOOKUP(RIGHT($D$2,3),'定数'!$A$6:$A$13,'定数'!$B$6:$B$13))</f>
        <v>-7480.234235009946</v>
      </c>
      <c r="S59" s="47"/>
      <c r="T59" s="48">
        <f t="shared" si="4"/>
        <v>-79.00000000000205</v>
      </c>
      <c r="U59" s="48"/>
      <c r="V59">
        <f t="shared" si="7"/>
      </c>
      <c r="W59">
        <f t="shared" si="2"/>
        <v>3</v>
      </c>
      <c r="X59" s="41">
        <f t="shared" si="5"/>
        <v>261832.38453411328</v>
      </c>
      <c r="Y59" s="42">
        <f t="shared" si="6"/>
        <v>0.059761363636361864</v>
      </c>
    </row>
    <row r="60" spans="2:25" ht="13.5">
      <c r="B60" s="40">
        <v>52</v>
      </c>
      <c r="C60" s="43">
        <f t="shared" si="0"/>
        <v>238704.68995518447</v>
      </c>
      <c r="D60" s="43"/>
      <c r="E60" s="40">
        <v>2018</v>
      </c>
      <c r="F60" s="8">
        <v>43606</v>
      </c>
      <c r="G60" s="40" t="s">
        <v>4</v>
      </c>
      <c r="H60" s="44">
        <v>149.47</v>
      </c>
      <c r="I60" s="44"/>
      <c r="J60" s="40">
        <v>37</v>
      </c>
      <c r="K60" s="45">
        <f t="shared" si="3"/>
        <v>7161.140698655534</v>
      </c>
      <c r="L60" s="46"/>
      <c r="M60" s="6">
        <f>IF(J60="","",(K60/J60)/LOOKUP(RIGHT($D$2,3),'定数'!$A$6:$A$13,'定数'!$B$6:$B$13))</f>
        <v>1.9354434320690632</v>
      </c>
      <c r="N60" s="40">
        <v>2018</v>
      </c>
      <c r="O60" s="8">
        <v>43606</v>
      </c>
      <c r="P60" s="44">
        <v>149.63</v>
      </c>
      <c r="Q60" s="44"/>
      <c r="R60" s="47">
        <f>IF(P60="","",T60*M60*LOOKUP(RIGHT($D$2,3),'定数'!$A$6:$A$13,'定数'!$B$6:$B$13))</f>
        <v>3096.709491310435</v>
      </c>
      <c r="S60" s="47"/>
      <c r="T60" s="48">
        <f t="shared" si="4"/>
        <v>15.999999999999659</v>
      </c>
      <c r="U60" s="48"/>
      <c r="V60">
        <f t="shared" si="7"/>
      </c>
      <c r="W60">
        <f t="shared" si="2"/>
        <v>0</v>
      </c>
      <c r="X60" s="41">
        <f t="shared" si="5"/>
        <v>261832.38453411328</v>
      </c>
      <c r="Y60" s="42">
        <f t="shared" si="6"/>
        <v>0.08833015297202695</v>
      </c>
    </row>
    <row r="61" spans="2:25" ht="13.5">
      <c r="B61" s="40">
        <v>53</v>
      </c>
      <c r="C61" s="43">
        <f t="shared" si="0"/>
        <v>241801.3994464949</v>
      </c>
      <c r="D61" s="43"/>
      <c r="E61" s="40">
        <v>2018</v>
      </c>
      <c r="F61" s="8">
        <v>43607</v>
      </c>
      <c r="G61" s="40" t="s">
        <v>3</v>
      </c>
      <c r="H61" s="44">
        <v>148.96</v>
      </c>
      <c r="I61" s="44"/>
      <c r="J61" s="40">
        <v>21</v>
      </c>
      <c r="K61" s="45">
        <f t="shared" si="3"/>
        <v>7254.041983394847</v>
      </c>
      <c r="L61" s="46"/>
      <c r="M61" s="6">
        <f>IF(J61="","",(K61/J61)/LOOKUP(RIGHT($D$2,3),'定数'!$A$6:$A$13,'定数'!$B$6:$B$13))</f>
        <v>3.454305706378499</v>
      </c>
      <c r="N61" s="40">
        <v>2018</v>
      </c>
      <c r="O61" s="8">
        <v>43607</v>
      </c>
      <c r="P61" s="44">
        <v>148.85</v>
      </c>
      <c r="Q61" s="44"/>
      <c r="R61" s="47">
        <f>IF(P61="","",T61*M61*LOOKUP(RIGHT($D$2,3),'定数'!$A$6:$A$13,'定数'!$B$6:$B$13))</f>
        <v>3799.73627701682</v>
      </c>
      <c r="S61" s="47"/>
      <c r="T61" s="48">
        <f t="shared" si="4"/>
        <v>11.000000000001364</v>
      </c>
      <c r="U61" s="48"/>
      <c r="V61">
        <f t="shared" si="7"/>
      </c>
      <c r="W61">
        <f t="shared" si="2"/>
        <v>0</v>
      </c>
      <c r="X61" s="41">
        <f t="shared" si="5"/>
        <v>261832.38453411328</v>
      </c>
      <c r="Y61" s="42">
        <f t="shared" si="6"/>
        <v>0.07650308468625888</v>
      </c>
    </row>
    <row r="62" spans="2:25" ht="13.5">
      <c r="B62" s="40">
        <v>54</v>
      </c>
      <c r="C62" s="43">
        <f t="shared" si="0"/>
        <v>245601.13572351172</v>
      </c>
      <c r="D62" s="43"/>
      <c r="E62" s="40">
        <v>2018</v>
      </c>
      <c r="F62" s="8">
        <v>43610</v>
      </c>
      <c r="G62" s="40" t="s">
        <v>3</v>
      </c>
      <c r="H62" s="44">
        <v>146.33</v>
      </c>
      <c r="I62" s="44"/>
      <c r="J62" s="40">
        <v>37</v>
      </c>
      <c r="K62" s="45">
        <f t="shared" si="3"/>
        <v>7368.034071705351</v>
      </c>
      <c r="L62" s="46"/>
      <c r="M62" s="6">
        <f>IF(J62="","",(K62/J62)/LOOKUP(RIGHT($D$2,3),'定数'!$A$6:$A$13,'定数'!$B$6:$B$13))</f>
        <v>1.9913605599203652</v>
      </c>
      <c r="N62" s="40">
        <v>2018</v>
      </c>
      <c r="O62" s="8">
        <v>43610</v>
      </c>
      <c r="P62" s="44">
        <v>146.14</v>
      </c>
      <c r="Q62" s="44"/>
      <c r="R62" s="47">
        <f>IF(P62="","",T62*M62*LOOKUP(RIGHT($D$2,3),'定数'!$A$6:$A$13,'定数'!$B$6:$B$13))</f>
        <v>3783.5850638492147</v>
      </c>
      <c r="S62" s="47"/>
      <c r="T62" s="48">
        <f t="shared" si="4"/>
        <v>19.000000000002615</v>
      </c>
      <c r="U62" s="48"/>
      <c r="V62">
        <f t="shared" si="7"/>
      </c>
      <c r="W62">
        <f t="shared" si="2"/>
        <v>0</v>
      </c>
      <c r="X62" s="41">
        <f t="shared" si="5"/>
        <v>261832.38453411328</v>
      </c>
      <c r="Y62" s="42">
        <f t="shared" si="6"/>
        <v>0.061990990302755455</v>
      </c>
    </row>
    <row r="63" spans="2:25" ht="13.5">
      <c r="B63" s="40">
        <v>55</v>
      </c>
      <c r="C63" s="43">
        <f t="shared" si="0"/>
        <v>249384.72078736094</v>
      </c>
      <c r="D63" s="43"/>
      <c r="E63" s="40">
        <v>2018</v>
      </c>
      <c r="F63" s="8">
        <v>43614</v>
      </c>
      <c r="G63" s="40" t="s">
        <v>3</v>
      </c>
      <c r="H63" s="44">
        <v>144.81</v>
      </c>
      <c r="I63" s="44"/>
      <c r="J63" s="40">
        <v>56</v>
      </c>
      <c r="K63" s="45">
        <f t="shared" si="3"/>
        <v>7481.541623620828</v>
      </c>
      <c r="L63" s="46"/>
      <c r="M63" s="6">
        <f>IF(J63="","",(K63/J63)/LOOKUP(RIGHT($D$2,3),'定数'!$A$6:$A$13,'定数'!$B$6:$B$13))</f>
        <v>1.3359895756465763</v>
      </c>
      <c r="N63" s="40">
        <v>2018</v>
      </c>
      <c r="O63" s="8">
        <v>43614</v>
      </c>
      <c r="P63" s="44">
        <v>144.51</v>
      </c>
      <c r="Q63" s="44"/>
      <c r="R63" s="47">
        <f>IF(P63="","",T63*M63*LOOKUP(RIGHT($D$2,3),'定数'!$A$6:$A$13,'定数'!$B$6:$B$13))</f>
        <v>4007.968726939881</v>
      </c>
      <c r="S63" s="47"/>
      <c r="T63" s="48">
        <f t="shared" si="4"/>
        <v>30.000000000001137</v>
      </c>
      <c r="U63" s="48"/>
      <c r="V63">
        <f t="shared" si="7"/>
      </c>
      <c r="W63">
        <f t="shared" si="2"/>
        <v>0</v>
      </c>
      <c r="X63" s="41">
        <f t="shared" si="5"/>
        <v>261832.38453411328</v>
      </c>
      <c r="Y63" s="42">
        <f t="shared" si="6"/>
        <v>0.0475405812344446</v>
      </c>
    </row>
    <row r="64" spans="2:25" ht="13.5">
      <c r="B64" s="40">
        <v>56</v>
      </c>
      <c r="C64" s="43">
        <f t="shared" si="0"/>
        <v>253392.68951430082</v>
      </c>
      <c r="D64" s="43"/>
      <c r="E64" s="40">
        <v>2018</v>
      </c>
      <c r="F64" s="8">
        <v>43621</v>
      </c>
      <c r="G64" s="40" t="s">
        <v>4</v>
      </c>
      <c r="H64" s="44">
        <v>146.37</v>
      </c>
      <c r="I64" s="44"/>
      <c r="J64" s="40">
        <v>34</v>
      </c>
      <c r="K64" s="45">
        <f t="shared" si="3"/>
        <v>7601.780685429024</v>
      </c>
      <c r="L64" s="46"/>
      <c r="M64" s="6">
        <f>IF(J64="","",(K64/J64)/LOOKUP(RIGHT($D$2,3),'定数'!$A$6:$A$13,'定数'!$B$6:$B$13))</f>
        <v>2.235817848655595</v>
      </c>
      <c r="N64" s="40">
        <v>2018</v>
      </c>
      <c r="O64" s="8">
        <v>43621</v>
      </c>
      <c r="P64" s="44">
        <v>146.53</v>
      </c>
      <c r="Q64" s="44"/>
      <c r="R64" s="47">
        <f>IF(P64="","",T64*M64*LOOKUP(RIGHT($D$2,3),'定数'!$A$6:$A$13,'定数'!$B$6:$B$13))</f>
        <v>3577.3085578488763</v>
      </c>
      <c r="S64" s="47"/>
      <c r="T64" s="48">
        <f t="shared" si="4"/>
        <v>15.999999999999659</v>
      </c>
      <c r="U64" s="48"/>
      <c r="V64">
        <f t="shared" si="7"/>
      </c>
      <c r="W64">
        <f t="shared" si="2"/>
        <v>0</v>
      </c>
      <c r="X64" s="41">
        <f t="shared" si="5"/>
        <v>261832.38453411328</v>
      </c>
      <c r="Y64" s="42">
        <f t="shared" si="6"/>
        <v>0.03223319771856903</v>
      </c>
    </row>
    <row r="65" spans="2:25" ht="13.5">
      <c r="B65" s="40">
        <v>57</v>
      </c>
      <c r="C65" s="43">
        <f t="shared" si="0"/>
        <v>256969.9980721497</v>
      </c>
      <c r="D65" s="43"/>
      <c r="E65" s="40">
        <v>2018</v>
      </c>
      <c r="F65" s="8">
        <v>43621</v>
      </c>
      <c r="G65" s="40" t="s">
        <v>4</v>
      </c>
      <c r="H65" s="44">
        <v>146.77</v>
      </c>
      <c r="I65" s="44"/>
      <c r="J65" s="40">
        <v>42</v>
      </c>
      <c r="K65" s="45">
        <f t="shared" si="3"/>
        <v>7709.099942164491</v>
      </c>
      <c r="L65" s="46"/>
      <c r="M65" s="6">
        <f>IF(J65="","",(K65/J65)/LOOKUP(RIGHT($D$2,3),'定数'!$A$6:$A$13,'定数'!$B$6:$B$13))</f>
        <v>1.8354999862296406</v>
      </c>
      <c r="N65" s="40">
        <v>2018</v>
      </c>
      <c r="O65" s="8">
        <v>43621</v>
      </c>
      <c r="P65" s="44">
        <v>146.97</v>
      </c>
      <c r="Q65" s="44"/>
      <c r="R65" s="47">
        <f>IF(P65="","",T65*M65*LOOKUP(RIGHT($D$2,3),'定数'!$A$6:$A$13,'定数'!$B$6:$B$13))</f>
        <v>3670.9999724590725</v>
      </c>
      <c r="S65" s="47"/>
      <c r="T65" s="48">
        <f t="shared" si="4"/>
        <v>19.999999999998863</v>
      </c>
      <c r="U65" s="48"/>
      <c r="V65">
        <f t="shared" si="7"/>
      </c>
      <c r="W65">
        <f t="shared" si="2"/>
        <v>0</v>
      </c>
      <c r="X65" s="41">
        <f t="shared" si="5"/>
        <v>261832.38453411328</v>
      </c>
      <c r="Y65" s="42">
        <f t="shared" si="6"/>
        <v>0.01857060756871376</v>
      </c>
    </row>
    <row r="66" spans="2:25" ht="13.5">
      <c r="B66" s="40">
        <v>58</v>
      </c>
      <c r="C66" s="43">
        <f t="shared" si="0"/>
        <v>260640.99804460877</v>
      </c>
      <c r="D66" s="43"/>
      <c r="E66" s="40">
        <v>2018</v>
      </c>
      <c r="F66" s="8">
        <v>43630</v>
      </c>
      <c r="G66" s="40" t="s">
        <v>3</v>
      </c>
      <c r="H66" s="44">
        <v>146.74</v>
      </c>
      <c r="I66" s="44"/>
      <c r="J66" s="40">
        <v>56</v>
      </c>
      <c r="K66" s="45">
        <f t="shared" si="3"/>
        <v>7819.2299413382625</v>
      </c>
      <c r="L66" s="46"/>
      <c r="M66" s="6">
        <f>IF(J66="","",(K66/J66)/LOOKUP(RIGHT($D$2,3),'定数'!$A$6:$A$13,'定数'!$B$6:$B$13))</f>
        <v>1.396291060953261</v>
      </c>
      <c r="N66" s="40">
        <v>2018</v>
      </c>
      <c r="O66" s="8">
        <v>43631</v>
      </c>
      <c r="P66" s="44">
        <v>146.45</v>
      </c>
      <c r="Q66" s="44"/>
      <c r="R66" s="47">
        <f>IF(P66="","",T66*M66*LOOKUP(RIGHT($D$2,3),'定数'!$A$6:$A$13,'定数'!$B$6:$B$13))</f>
        <v>4049.244076764743</v>
      </c>
      <c r="S66" s="47"/>
      <c r="T66" s="48">
        <f t="shared" si="4"/>
        <v>29.000000000002046</v>
      </c>
      <c r="U66" s="48"/>
      <c r="V66">
        <f t="shared" si="7"/>
      </c>
      <c r="W66">
        <f t="shared" si="2"/>
        <v>0</v>
      </c>
      <c r="X66" s="41">
        <f t="shared" si="5"/>
        <v>261832.38453411328</v>
      </c>
      <c r="Y66" s="42">
        <f t="shared" si="6"/>
        <v>0.004550187676839124</v>
      </c>
    </row>
    <row r="67" spans="2:25" ht="13.5">
      <c r="B67" s="40">
        <v>59</v>
      </c>
      <c r="C67" s="43">
        <f t="shared" si="0"/>
        <v>264690.24212137354</v>
      </c>
      <c r="D67" s="43"/>
      <c r="E67" s="40">
        <v>2018</v>
      </c>
      <c r="F67" s="8">
        <v>43631</v>
      </c>
      <c r="G67" s="40" t="s">
        <v>3</v>
      </c>
      <c r="H67" s="44">
        <v>146.49</v>
      </c>
      <c r="I67" s="44"/>
      <c r="J67" s="40">
        <v>56</v>
      </c>
      <c r="K67" s="45">
        <f t="shared" si="3"/>
        <v>7940.707263641206</v>
      </c>
      <c r="L67" s="46"/>
      <c r="M67" s="6">
        <f>IF(J67="","",(K67/J67)/LOOKUP(RIGHT($D$2,3),'定数'!$A$6:$A$13,'定数'!$B$6:$B$13))</f>
        <v>1.4179834399359297</v>
      </c>
      <c r="N67" s="40">
        <v>2018</v>
      </c>
      <c r="O67" s="8">
        <v>43631</v>
      </c>
      <c r="P67" s="44">
        <v>146.21</v>
      </c>
      <c r="Q67" s="44"/>
      <c r="R67" s="47">
        <f>IF(P67="","",T67*M67*LOOKUP(RIGHT($D$2,3),'定数'!$A$6:$A$13,'定数'!$B$6:$B$13))</f>
        <v>3970.353631820619</v>
      </c>
      <c r="S67" s="47"/>
      <c r="T67" s="48">
        <f t="shared" si="4"/>
        <v>28.000000000000114</v>
      </c>
      <c r="U67" s="48"/>
      <c r="V67">
        <f t="shared" si="7"/>
      </c>
      <c r="W67">
        <f t="shared" si="2"/>
        <v>0</v>
      </c>
      <c r="X67" s="41">
        <f t="shared" si="5"/>
        <v>264690.24212137354</v>
      </c>
      <c r="Y67" s="42">
        <f t="shared" si="6"/>
        <v>0</v>
      </c>
    </row>
    <row r="68" spans="2:25" ht="13.5">
      <c r="B68" s="40">
        <v>60</v>
      </c>
      <c r="C68" s="43">
        <f t="shared" si="0"/>
        <v>268660.5957531942</v>
      </c>
      <c r="D68" s="43"/>
      <c r="E68" s="40">
        <v>2018</v>
      </c>
      <c r="F68" s="8">
        <v>43634</v>
      </c>
      <c r="G68" s="40" t="s">
        <v>3</v>
      </c>
      <c r="H68" s="44">
        <v>146.16</v>
      </c>
      <c r="I68" s="44"/>
      <c r="J68" s="40">
        <v>46</v>
      </c>
      <c r="K68" s="45">
        <f t="shared" si="3"/>
        <v>8059.817872595825</v>
      </c>
      <c r="L68" s="46"/>
      <c r="M68" s="6">
        <f>IF(J68="","",(K68/J68)/LOOKUP(RIGHT($D$2,3),'定数'!$A$6:$A$13,'定数'!$B$6:$B$13))</f>
        <v>1.7521343201295272</v>
      </c>
      <c r="N68" s="40">
        <v>2018</v>
      </c>
      <c r="O68" s="8">
        <v>43634</v>
      </c>
      <c r="P68" s="44">
        <v>145.92</v>
      </c>
      <c r="Q68" s="44"/>
      <c r="R68" s="47">
        <f>IF(P68="","",T68*M68*LOOKUP(RIGHT($D$2,3),'定数'!$A$6:$A$13,'定数'!$B$6:$B$13))</f>
        <v>4205.122368311025</v>
      </c>
      <c r="S68" s="47"/>
      <c r="T68" s="48">
        <f t="shared" si="4"/>
        <v>24.00000000000091</v>
      </c>
      <c r="U68" s="48"/>
      <c r="V68">
        <f t="shared" si="7"/>
      </c>
      <c r="W68">
        <f t="shared" si="2"/>
        <v>0</v>
      </c>
      <c r="X68" s="41">
        <f t="shared" si="5"/>
        <v>268660.5957531942</v>
      </c>
      <c r="Y68" s="42">
        <f t="shared" si="6"/>
        <v>0</v>
      </c>
    </row>
    <row r="69" spans="2:25" ht="13.5">
      <c r="B69" s="40">
        <v>61</v>
      </c>
      <c r="C69" s="43">
        <f t="shared" si="0"/>
        <v>272865.7181215052</v>
      </c>
      <c r="D69" s="43"/>
      <c r="E69" s="40">
        <v>2018</v>
      </c>
      <c r="F69" s="8">
        <v>43642</v>
      </c>
      <c r="G69" s="40" t="s">
        <v>3</v>
      </c>
      <c r="H69" s="44">
        <v>145.33</v>
      </c>
      <c r="I69" s="44"/>
      <c r="J69" s="40">
        <v>35</v>
      </c>
      <c r="K69" s="45">
        <f t="shared" si="3"/>
        <v>8185.971543645156</v>
      </c>
      <c r="L69" s="46"/>
      <c r="M69" s="6">
        <f>IF(J69="","",(K69/J69)/LOOKUP(RIGHT($D$2,3),'定数'!$A$6:$A$13,'定数'!$B$6:$B$13))</f>
        <v>2.3388490124700443</v>
      </c>
      <c r="N69" s="40">
        <v>2018</v>
      </c>
      <c r="O69" s="8">
        <v>43642</v>
      </c>
      <c r="P69" s="44">
        <v>145.16</v>
      </c>
      <c r="Q69" s="44"/>
      <c r="R69" s="47">
        <f>IF(P69="","",T69*M69*LOOKUP(RIGHT($D$2,3),'定数'!$A$6:$A$13,'定数'!$B$6:$B$13))</f>
        <v>3976.0433211994473</v>
      </c>
      <c r="S69" s="47"/>
      <c r="T69" s="48">
        <f t="shared" si="4"/>
        <v>17.00000000000159</v>
      </c>
      <c r="U69" s="48"/>
      <c r="V69">
        <f t="shared" si="7"/>
      </c>
      <c r="W69">
        <f t="shared" si="2"/>
        <v>0</v>
      </c>
      <c r="X69" s="41">
        <f t="shared" si="5"/>
        <v>272865.7181215052</v>
      </c>
      <c r="Y69" s="42">
        <f t="shared" si="6"/>
        <v>0</v>
      </c>
    </row>
    <row r="70" spans="2:25" ht="13.5">
      <c r="B70" s="40">
        <v>62</v>
      </c>
      <c r="C70" s="43">
        <f t="shared" si="0"/>
        <v>276841.76144270465</v>
      </c>
      <c r="D70" s="43"/>
      <c r="E70" s="40">
        <v>2018</v>
      </c>
      <c r="F70" s="8">
        <v>43643</v>
      </c>
      <c r="G70" s="40" t="s">
        <v>3</v>
      </c>
      <c r="H70" s="44">
        <v>144.79</v>
      </c>
      <c r="I70" s="44"/>
      <c r="J70" s="40">
        <v>65</v>
      </c>
      <c r="K70" s="45">
        <f t="shared" si="3"/>
        <v>8305.25284328114</v>
      </c>
      <c r="L70" s="46"/>
      <c r="M70" s="6">
        <f>IF(J70="","",(K70/J70)/LOOKUP(RIGHT($D$2,3),'定数'!$A$6:$A$13,'定数'!$B$6:$B$13))</f>
        <v>1.2777312066586368</v>
      </c>
      <c r="N70" s="40">
        <v>2018</v>
      </c>
      <c r="O70" s="8">
        <v>43643</v>
      </c>
      <c r="P70" s="44">
        <v>144.45</v>
      </c>
      <c r="Q70" s="44"/>
      <c r="R70" s="47">
        <f>IF(P70="","",T70*M70*LOOKUP(RIGHT($D$2,3),'定数'!$A$6:$A$13,'定数'!$B$6:$B$13))</f>
        <v>4344.286102639409</v>
      </c>
      <c r="S70" s="47"/>
      <c r="T70" s="48">
        <f t="shared" si="4"/>
        <v>34.00000000000034</v>
      </c>
      <c r="U70" s="48"/>
      <c r="V70">
        <f t="shared" si="7"/>
      </c>
      <c r="W70">
        <f t="shared" si="2"/>
        <v>0</v>
      </c>
      <c r="X70" s="41">
        <f t="shared" si="5"/>
        <v>276841.76144270465</v>
      </c>
      <c r="Y70" s="42">
        <f t="shared" si="6"/>
        <v>0</v>
      </c>
    </row>
    <row r="71" spans="2:25" ht="13.5">
      <c r="B71" s="40">
        <v>63</v>
      </c>
      <c r="C71" s="43">
        <f t="shared" si="0"/>
        <v>281186.04754534404</v>
      </c>
      <c r="D71" s="43"/>
      <c r="E71" s="40">
        <v>2018</v>
      </c>
      <c r="F71" s="8">
        <v>43652</v>
      </c>
      <c r="G71" s="40" t="s">
        <v>4</v>
      </c>
      <c r="H71" s="44">
        <v>146.62</v>
      </c>
      <c r="I71" s="44"/>
      <c r="J71" s="40">
        <v>39</v>
      </c>
      <c r="K71" s="45">
        <f t="shared" si="3"/>
        <v>8435.58142636032</v>
      </c>
      <c r="L71" s="46"/>
      <c r="M71" s="6">
        <f>IF(J71="","",(K71/J71)/LOOKUP(RIGHT($D$2,3),'定数'!$A$6:$A$13,'定数'!$B$6:$B$13))</f>
        <v>2.1629695965026463</v>
      </c>
      <c r="N71" s="40">
        <v>2018</v>
      </c>
      <c r="O71" s="8">
        <v>43652</v>
      </c>
      <c r="P71" s="44">
        <v>146.81</v>
      </c>
      <c r="Q71" s="44"/>
      <c r="R71" s="47">
        <f>IF(P71="","",T71*M71*LOOKUP(RIGHT($D$2,3),'定数'!$A$6:$A$13,'定数'!$B$6:$B$13))</f>
        <v>4109.642233354979</v>
      </c>
      <c r="S71" s="47"/>
      <c r="T71" s="48">
        <f t="shared" si="4"/>
        <v>18.999999999999773</v>
      </c>
      <c r="U71" s="48"/>
      <c r="V71">
        <f t="shared" si="7"/>
      </c>
      <c r="W71">
        <f t="shared" si="2"/>
        <v>0</v>
      </c>
      <c r="X71" s="41">
        <f t="shared" si="5"/>
        <v>281186.04754534404</v>
      </c>
      <c r="Y71" s="42">
        <f t="shared" si="6"/>
        <v>0</v>
      </c>
    </row>
    <row r="72" spans="2:25" ht="13.5">
      <c r="B72" s="40">
        <v>64</v>
      </c>
      <c r="C72" s="43">
        <f t="shared" si="0"/>
        <v>285295.689778699</v>
      </c>
      <c r="D72" s="43"/>
      <c r="E72" s="40">
        <v>2018</v>
      </c>
      <c r="F72" s="8">
        <v>43657</v>
      </c>
      <c r="G72" s="40" t="s">
        <v>4</v>
      </c>
      <c r="H72" s="44">
        <v>147.56</v>
      </c>
      <c r="I72" s="44"/>
      <c r="J72" s="40">
        <v>41</v>
      </c>
      <c r="K72" s="45">
        <f t="shared" si="3"/>
        <v>8558.87069336097</v>
      </c>
      <c r="L72" s="46"/>
      <c r="M72" s="6">
        <f>IF(J72="","",(K72/J72)/LOOKUP(RIGHT($D$2,3),'定数'!$A$6:$A$13,'定数'!$B$6:$B$13))</f>
        <v>2.0875294374051148</v>
      </c>
      <c r="N72" s="40">
        <v>2018</v>
      </c>
      <c r="O72" s="8">
        <v>43657</v>
      </c>
      <c r="P72" s="44">
        <v>147.74</v>
      </c>
      <c r="Q72" s="44"/>
      <c r="R72" s="47">
        <f>IF(P72="","",T72*M72*LOOKUP(RIGHT($D$2,3),'定数'!$A$6:$A$13,'定数'!$B$6:$B$13))</f>
        <v>3757.552987329349</v>
      </c>
      <c r="S72" s="47"/>
      <c r="T72" s="48">
        <f t="shared" si="4"/>
        <v>18.000000000000682</v>
      </c>
      <c r="U72" s="48"/>
      <c r="V72">
        <f t="shared" si="7"/>
      </c>
      <c r="W72">
        <f t="shared" si="2"/>
        <v>0</v>
      </c>
      <c r="X72" s="41">
        <f t="shared" si="5"/>
        <v>285295.689778699</v>
      </c>
      <c r="Y72" s="42">
        <f t="shared" si="6"/>
        <v>0</v>
      </c>
    </row>
    <row r="73" spans="2:25" ht="13.5">
      <c r="B73" s="40">
        <v>65</v>
      </c>
      <c r="C73" s="43">
        <f t="shared" si="0"/>
        <v>289053.2427660284</v>
      </c>
      <c r="D73" s="43"/>
      <c r="E73" s="40">
        <v>2018</v>
      </c>
      <c r="F73" s="8">
        <v>43666</v>
      </c>
      <c r="G73" s="40" t="s">
        <v>3</v>
      </c>
      <c r="H73" s="44">
        <v>146.11</v>
      </c>
      <c r="I73" s="44"/>
      <c r="J73" s="40">
        <v>53</v>
      </c>
      <c r="K73" s="45">
        <f t="shared" si="3"/>
        <v>8671.59728298085</v>
      </c>
      <c r="L73" s="46"/>
      <c r="M73" s="6">
        <f>IF(J73="","",(K73/J73)/LOOKUP(RIGHT($D$2,3),'定数'!$A$6:$A$13,'定数'!$B$6:$B$13))</f>
        <v>1.636150430751104</v>
      </c>
      <c r="N73" s="40">
        <v>2018</v>
      </c>
      <c r="O73" s="8">
        <v>43666</v>
      </c>
      <c r="P73" s="44">
        <v>145.83</v>
      </c>
      <c r="Q73" s="44"/>
      <c r="R73" s="47">
        <f>IF(P73="","",T73*M73*LOOKUP(RIGHT($D$2,3),'定数'!$A$6:$A$13,'定数'!$B$6:$B$13))</f>
        <v>4581.22120610311</v>
      </c>
      <c r="S73" s="47"/>
      <c r="T73" s="48">
        <f t="shared" si="4"/>
        <v>28.000000000000114</v>
      </c>
      <c r="U73" s="48"/>
      <c r="V73">
        <f t="shared" si="7"/>
      </c>
      <c r="W73">
        <f t="shared" si="2"/>
        <v>0</v>
      </c>
      <c r="X73" s="41">
        <f t="shared" si="5"/>
        <v>289053.2427660284</v>
      </c>
      <c r="Y73" s="42">
        <f t="shared" si="6"/>
        <v>0</v>
      </c>
    </row>
    <row r="74" spans="2:25" ht="13.5">
      <c r="B74" s="40">
        <v>66</v>
      </c>
      <c r="C74" s="43">
        <f aca="true" t="shared" si="8" ref="C74:C108">IF(R73="","",C73+R73)</f>
        <v>293634.4639721315</v>
      </c>
      <c r="D74" s="43"/>
      <c r="E74" s="40">
        <v>2018</v>
      </c>
      <c r="F74" s="8">
        <v>43673</v>
      </c>
      <c r="G74" s="40" t="s">
        <v>3</v>
      </c>
      <c r="H74" s="44">
        <v>145.32</v>
      </c>
      <c r="I74" s="44"/>
      <c r="J74" s="40">
        <v>38</v>
      </c>
      <c r="K74" s="45">
        <f t="shared" si="3"/>
        <v>8809.033919163945</v>
      </c>
      <c r="L74" s="46"/>
      <c r="M74" s="6">
        <f>IF(J74="","",(K74/J74)/LOOKUP(RIGHT($D$2,3),'定数'!$A$6:$A$13,'定数'!$B$6:$B$13))</f>
        <v>2.318166820832617</v>
      </c>
      <c r="N74" s="40">
        <v>2018</v>
      </c>
      <c r="O74" s="8">
        <v>43673</v>
      </c>
      <c r="P74" s="44">
        <v>145.71</v>
      </c>
      <c r="Q74" s="44"/>
      <c r="R74" s="47">
        <f>IF(P74="","",T74*M74*LOOKUP(RIGHT($D$2,3),'定数'!$A$6:$A$13,'定数'!$B$6:$B$13))</f>
        <v>-9040.85060124755</v>
      </c>
      <c r="S74" s="47"/>
      <c r="T74" s="48">
        <f t="shared" si="4"/>
        <v>-39.00000000000148</v>
      </c>
      <c r="U74" s="48"/>
      <c r="V74">
        <f t="shared" si="7"/>
      </c>
      <c r="W74">
        <f t="shared" si="7"/>
        <v>1</v>
      </c>
      <c r="X74" s="41">
        <f t="shared" si="5"/>
        <v>293634.4639721315</v>
      </c>
      <c r="Y74" s="42">
        <f t="shared" si="6"/>
        <v>0</v>
      </c>
    </row>
    <row r="75" spans="2:25" ht="13.5">
      <c r="B75" s="40">
        <v>67</v>
      </c>
      <c r="C75" s="43">
        <f t="shared" si="8"/>
        <v>284593.6133708839</v>
      </c>
      <c r="D75" s="43"/>
      <c r="E75" s="40">
        <v>2018</v>
      </c>
      <c r="F75" s="8">
        <v>43680</v>
      </c>
      <c r="G75" s="40" t="s">
        <v>3</v>
      </c>
      <c r="H75" s="44">
        <v>145.01</v>
      </c>
      <c r="I75" s="44"/>
      <c r="J75" s="40">
        <v>52</v>
      </c>
      <c r="K75" s="45">
        <f aca="true" t="shared" si="9" ref="K75:K108">IF(J75="","",C75*0.03)</f>
        <v>8537.808401126516</v>
      </c>
      <c r="L75" s="46"/>
      <c r="M75" s="6">
        <f>IF(J75="","",(K75/J75)/LOOKUP(RIGHT($D$2,3),'定数'!$A$6:$A$13,'定数'!$B$6:$B$13))</f>
        <v>1.6418862309858684</v>
      </c>
      <c r="N75" s="40">
        <v>2018</v>
      </c>
      <c r="O75" s="8">
        <v>43680</v>
      </c>
      <c r="P75" s="44">
        <v>144.76</v>
      </c>
      <c r="Q75" s="44"/>
      <c r="R75" s="47">
        <f>IF(P75="","",T75*M75*LOOKUP(RIGHT($D$2,3),'定数'!$A$6:$A$13,'定数'!$B$6:$B$13))</f>
        <v>4104.715577464671</v>
      </c>
      <c r="S75" s="47"/>
      <c r="T75" s="48">
        <f t="shared" si="4"/>
        <v>25</v>
      </c>
      <c r="U75" s="48"/>
      <c r="V75">
        <f aca="true" t="shared" si="10" ref="V75:W90">IF(S75&lt;&gt;"",IF(S75&lt;0,1+V74,0),"")</f>
      </c>
      <c r="W75">
        <f t="shared" si="10"/>
        <v>0</v>
      </c>
      <c r="X75" s="41">
        <f t="shared" si="5"/>
        <v>293634.4639721315</v>
      </c>
      <c r="Y75" s="42">
        <f t="shared" si="6"/>
        <v>0.03078947368421181</v>
      </c>
    </row>
    <row r="76" spans="2:25" ht="13.5">
      <c r="B76" s="40">
        <v>68</v>
      </c>
      <c r="C76" s="43">
        <f t="shared" si="8"/>
        <v>288698.3289483486</v>
      </c>
      <c r="D76" s="43"/>
      <c r="E76" s="40">
        <v>2018</v>
      </c>
      <c r="F76" s="8">
        <v>43690</v>
      </c>
      <c r="G76" s="40" t="s">
        <v>3</v>
      </c>
      <c r="H76" s="44">
        <v>140.68</v>
      </c>
      <c r="I76" s="44"/>
      <c r="J76" s="40">
        <v>66</v>
      </c>
      <c r="K76" s="45">
        <f t="shared" si="9"/>
        <v>8660.949868450458</v>
      </c>
      <c r="L76" s="46"/>
      <c r="M76" s="6">
        <f>IF(J76="","",(K76/J76)/LOOKUP(RIGHT($D$2,3),'定数'!$A$6:$A$13,'定数'!$B$6:$B$13))</f>
        <v>1.3122651315834029</v>
      </c>
      <c r="N76" s="40">
        <v>2018</v>
      </c>
      <c r="O76" s="8">
        <v>43690</v>
      </c>
      <c r="P76" s="44">
        <v>140.35</v>
      </c>
      <c r="Q76" s="44"/>
      <c r="R76" s="47">
        <f>IF(P76="","",T76*M76*LOOKUP(RIGHT($D$2,3),'定数'!$A$6:$A$13,'定数'!$B$6:$B$13))</f>
        <v>4330.474934225394</v>
      </c>
      <c r="S76" s="47"/>
      <c r="T76" s="48">
        <f aca="true" t="shared" si="11" ref="T76:T108">IF(P76="","",IF(G76="買",(P76-H76),(H76-P76))*IF(RIGHT($D$2,3)="JPY",100,10000))</f>
        <v>33.00000000000125</v>
      </c>
      <c r="U76" s="48"/>
      <c r="V76">
        <f t="shared" si="10"/>
      </c>
      <c r="W76">
        <f t="shared" si="10"/>
        <v>0</v>
      </c>
      <c r="X76" s="41">
        <f aca="true" t="shared" si="12" ref="X76:X108">IF(C76&lt;&gt;"",MAX(X75,C76),"")</f>
        <v>293634.4639721315</v>
      </c>
      <c r="Y76" s="42">
        <f aca="true" t="shared" si="13" ref="Y76:Y108">IF(X76&lt;&gt;"",1-(C76/X76),"")</f>
        <v>0.016810475708503247</v>
      </c>
    </row>
    <row r="77" spans="2:25" ht="13.5">
      <c r="B77" s="40">
        <v>69</v>
      </c>
      <c r="C77" s="43">
        <f t="shared" si="8"/>
        <v>293028.80388257396</v>
      </c>
      <c r="D77" s="43"/>
      <c r="E77" s="40">
        <v>2018</v>
      </c>
      <c r="F77" s="8">
        <v>43706</v>
      </c>
      <c r="G77" s="40" t="s">
        <v>4</v>
      </c>
      <c r="H77" s="44">
        <v>143.29</v>
      </c>
      <c r="I77" s="44"/>
      <c r="J77" s="40">
        <v>47</v>
      </c>
      <c r="K77" s="45">
        <f t="shared" si="9"/>
        <v>8790.864116477218</v>
      </c>
      <c r="L77" s="46"/>
      <c r="M77" s="6">
        <f>IF(J77="","",(K77/J77)/LOOKUP(RIGHT($D$2,3),'定数'!$A$6:$A$13,'定数'!$B$6:$B$13))</f>
        <v>1.8703966205270677</v>
      </c>
      <c r="N77" s="40">
        <v>2018</v>
      </c>
      <c r="O77" s="8">
        <v>43706</v>
      </c>
      <c r="P77" s="44">
        <v>143.51</v>
      </c>
      <c r="Q77" s="44"/>
      <c r="R77" s="47">
        <f>IF(P77="","",T77*M77*LOOKUP(RIGHT($D$2,3),'定数'!$A$6:$A$13,'定数'!$B$6:$B$13))</f>
        <v>4114.872565159528</v>
      </c>
      <c r="S77" s="47"/>
      <c r="T77" s="48">
        <f t="shared" si="11"/>
        <v>21.999999999999886</v>
      </c>
      <c r="U77" s="48"/>
      <c r="V77">
        <f t="shared" si="10"/>
      </c>
      <c r="W77">
        <f t="shared" si="10"/>
        <v>0</v>
      </c>
      <c r="X77" s="41">
        <f t="shared" si="12"/>
        <v>293634.4639721315</v>
      </c>
      <c r="Y77" s="42">
        <f t="shared" si="13"/>
        <v>0.00206263284413033</v>
      </c>
    </row>
    <row r="78" spans="2:25" ht="13.5">
      <c r="B78" s="40">
        <v>70</v>
      </c>
      <c r="C78" s="43">
        <f t="shared" si="8"/>
        <v>297143.6764477335</v>
      </c>
      <c r="D78" s="43"/>
      <c r="E78" s="40">
        <v>2018</v>
      </c>
      <c r="F78" s="8">
        <v>43761</v>
      </c>
      <c r="G78" s="40" t="s">
        <v>3</v>
      </c>
      <c r="H78" s="44">
        <v>145.64</v>
      </c>
      <c r="I78" s="44"/>
      <c r="J78" s="40">
        <v>75</v>
      </c>
      <c r="K78" s="45">
        <f t="shared" si="9"/>
        <v>8914.310293432003</v>
      </c>
      <c r="L78" s="46"/>
      <c r="M78" s="6">
        <f>IF(J78="","",(K78/J78)/LOOKUP(RIGHT($D$2,3),'定数'!$A$6:$A$13,'定数'!$B$6:$B$13))</f>
        <v>1.1885747057909337</v>
      </c>
      <c r="N78" s="40">
        <v>2018</v>
      </c>
      <c r="O78" s="8">
        <v>43761</v>
      </c>
      <c r="P78" s="44">
        <v>145.27</v>
      </c>
      <c r="Q78" s="44"/>
      <c r="R78" s="47">
        <f>IF(P78="","",T78*M78*LOOKUP(RIGHT($D$2,3),'定数'!$A$6:$A$13,'定数'!$B$6:$B$13))</f>
        <v>4397.726411426171</v>
      </c>
      <c r="S78" s="47"/>
      <c r="T78" s="48">
        <f t="shared" si="11"/>
        <v>36.99999999999761</v>
      </c>
      <c r="U78" s="48"/>
      <c r="V78">
        <f t="shared" si="10"/>
      </c>
      <c r="W78">
        <f t="shared" si="10"/>
        <v>0</v>
      </c>
      <c r="X78" s="41">
        <f t="shared" si="12"/>
        <v>297143.6764477335</v>
      </c>
      <c r="Y78" s="42">
        <f t="shared" si="13"/>
        <v>0</v>
      </c>
    </row>
    <row r="79" spans="2:25" ht="13.5">
      <c r="B79" s="40">
        <v>71</v>
      </c>
      <c r="C79" s="43">
        <f t="shared" si="8"/>
        <v>301541.4028591596</v>
      </c>
      <c r="D79" s="43"/>
      <c r="E79" s="40">
        <v>2018</v>
      </c>
      <c r="F79" s="8">
        <v>43774</v>
      </c>
      <c r="G79" s="40" t="s">
        <v>4</v>
      </c>
      <c r="H79" s="44">
        <v>147.5</v>
      </c>
      <c r="I79" s="44"/>
      <c r="J79" s="40">
        <v>66</v>
      </c>
      <c r="K79" s="45">
        <f t="shared" si="9"/>
        <v>9046.24208577479</v>
      </c>
      <c r="L79" s="46"/>
      <c r="M79" s="6">
        <f>IF(J79="","",(K79/J79)/LOOKUP(RIGHT($D$2,3),'定数'!$A$6:$A$13,'定数'!$B$6:$B$13))</f>
        <v>1.3706427402689076</v>
      </c>
      <c r="N79" s="40">
        <v>2018</v>
      </c>
      <c r="O79" s="8">
        <v>43774</v>
      </c>
      <c r="P79" s="44">
        <v>147.82</v>
      </c>
      <c r="Q79" s="44"/>
      <c r="R79" s="47">
        <f>IF(P79="","",T79*M79*LOOKUP(RIGHT($D$2,3),'定数'!$A$6:$A$13,'定数'!$B$6:$B$13))</f>
        <v>4386.056768860411</v>
      </c>
      <c r="S79" s="47"/>
      <c r="T79" s="48">
        <f t="shared" si="11"/>
        <v>31.999999999999318</v>
      </c>
      <c r="U79" s="48"/>
      <c r="V79">
        <f t="shared" si="10"/>
      </c>
      <c r="W79">
        <f t="shared" si="10"/>
        <v>0</v>
      </c>
      <c r="X79" s="41">
        <f t="shared" si="12"/>
        <v>301541.4028591596</v>
      </c>
      <c r="Y79" s="42">
        <f t="shared" si="13"/>
        <v>0</v>
      </c>
    </row>
    <row r="80" spans="2:25" ht="13.5">
      <c r="B80" s="40">
        <v>72</v>
      </c>
      <c r="C80" s="43">
        <f t="shared" si="8"/>
        <v>305927.45962802006</v>
      </c>
      <c r="D80" s="43"/>
      <c r="E80" s="40">
        <v>2018</v>
      </c>
      <c r="F80" s="8">
        <v>43775</v>
      </c>
      <c r="G80" s="40" t="s">
        <v>4</v>
      </c>
      <c r="H80" s="44">
        <v>148.166</v>
      </c>
      <c r="I80" s="44"/>
      <c r="J80" s="40">
        <v>88</v>
      </c>
      <c r="K80" s="45">
        <f t="shared" si="9"/>
        <v>9177.823788840602</v>
      </c>
      <c r="L80" s="46"/>
      <c r="M80" s="6">
        <f>IF(J80="","",(K80/J80)/LOOKUP(RIGHT($D$2,3),'定数'!$A$6:$A$13,'定数'!$B$6:$B$13))</f>
        <v>1.0429345214591594</v>
      </c>
      <c r="N80" s="40">
        <v>2018</v>
      </c>
      <c r="O80" s="8">
        <v>43775</v>
      </c>
      <c r="P80" s="44">
        <v>148.59</v>
      </c>
      <c r="Q80" s="44"/>
      <c r="R80" s="47">
        <f>IF(P80="","",T80*M80*LOOKUP(RIGHT($D$2,3),'定数'!$A$6:$A$13,'定数'!$B$6:$B$13))</f>
        <v>4422.042370986905</v>
      </c>
      <c r="S80" s="47"/>
      <c r="T80" s="48">
        <f t="shared" si="11"/>
        <v>42.40000000000066</v>
      </c>
      <c r="U80" s="48"/>
      <c r="V80">
        <f t="shared" si="10"/>
      </c>
      <c r="W80">
        <f t="shared" si="10"/>
        <v>0</v>
      </c>
      <c r="X80" s="41">
        <f t="shared" si="12"/>
        <v>305927.45962802006</v>
      </c>
      <c r="Y80" s="42">
        <f t="shared" si="13"/>
        <v>0</v>
      </c>
    </row>
    <row r="81" spans="2:25" ht="13.5">
      <c r="B81" s="40">
        <v>73</v>
      </c>
      <c r="C81" s="43">
        <f t="shared" si="8"/>
        <v>310349.50199900696</v>
      </c>
      <c r="D81" s="43"/>
      <c r="E81" s="40">
        <v>2018</v>
      </c>
      <c r="F81" s="8">
        <v>43797</v>
      </c>
      <c r="G81" s="40" t="s">
        <v>4</v>
      </c>
      <c r="H81" s="44">
        <v>145.67</v>
      </c>
      <c r="I81" s="44"/>
      <c r="J81" s="40">
        <v>45</v>
      </c>
      <c r="K81" s="45">
        <f t="shared" si="9"/>
        <v>9310.485059970208</v>
      </c>
      <c r="L81" s="46"/>
      <c r="M81" s="6">
        <f>IF(J81="","",(K81/J81)/LOOKUP(RIGHT($D$2,3),'定数'!$A$6:$A$13,'定数'!$B$6:$B$13))</f>
        <v>2.068996679993379</v>
      </c>
      <c r="N81" s="40">
        <v>2018</v>
      </c>
      <c r="O81" s="8">
        <v>43797</v>
      </c>
      <c r="P81" s="44">
        <v>145.22</v>
      </c>
      <c r="Q81" s="44"/>
      <c r="R81" s="47">
        <f>IF(P81="","",T81*M81*LOOKUP(RIGHT($D$2,3),'定数'!$A$6:$A$13,'定数'!$B$6:$B$13))</f>
        <v>-9310.485059969971</v>
      </c>
      <c r="S81" s="47"/>
      <c r="T81" s="48">
        <f t="shared" si="11"/>
        <v>-44.99999999999886</v>
      </c>
      <c r="U81" s="48"/>
      <c r="V81">
        <f t="shared" si="10"/>
      </c>
      <c r="W81">
        <f t="shared" si="10"/>
        <v>1</v>
      </c>
      <c r="X81" s="41">
        <f t="shared" si="12"/>
        <v>310349.50199900696</v>
      </c>
      <c r="Y81" s="42">
        <f t="shared" si="13"/>
        <v>0</v>
      </c>
    </row>
    <row r="82" spans="2:25" ht="13.5">
      <c r="B82" s="40">
        <v>74</v>
      </c>
      <c r="C82" s="43">
        <f t="shared" si="8"/>
        <v>301039.016939037</v>
      </c>
      <c r="D82" s="43"/>
      <c r="E82" s="40">
        <v>2018</v>
      </c>
      <c r="F82" s="8">
        <v>43799</v>
      </c>
      <c r="G82" s="40" t="s">
        <v>3</v>
      </c>
      <c r="H82" s="44">
        <v>144.82</v>
      </c>
      <c r="I82" s="44"/>
      <c r="J82" s="40">
        <v>45</v>
      </c>
      <c r="K82" s="45">
        <f t="shared" si="9"/>
        <v>9031.17050817111</v>
      </c>
      <c r="L82" s="46"/>
      <c r="M82" s="6">
        <f>IF(J82="","",(K82/J82)/LOOKUP(RIGHT($D$2,3),'定数'!$A$6:$A$13,'定数'!$B$6:$B$13))</f>
        <v>2.00692677959358</v>
      </c>
      <c r="N82" s="40">
        <v>2018</v>
      </c>
      <c r="O82" s="8">
        <v>43799</v>
      </c>
      <c r="P82" s="44">
        <v>144.62</v>
      </c>
      <c r="Q82" s="44"/>
      <c r="R82" s="47">
        <f>IF(P82="","",T82*M82*LOOKUP(RIGHT($D$2,3),'定数'!$A$6:$A$13,'定数'!$B$6:$B$13))</f>
        <v>4013.8535591869313</v>
      </c>
      <c r="S82" s="47"/>
      <c r="T82" s="48">
        <f t="shared" si="11"/>
        <v>19.999999999998863</v>
      </c>
      <c r="U82" s="48"/>
      <c r="V82">
        <f t="shared" si="10"/>
      </c>
      <c r="W82">
        <f t="shared" si="10"/>
        <v>0</v>
      </c>
      <c r="X82" s="41">
        <f t="shared" si="12"/>
        <v>310349.50199900696</v>
      </c>
      <c r="Y82" s="42">
        <f t="shared" si="13"/>
        <v>0.02999999999999914</v>
      </c>
    </row>
    <row r="83" spans="2:25" ht="13.5">
      <c r="B83" s="40">
        <v>75</v>
      </c>
      <c r="C83" s="43">
        <f t="shared" si="8"/>
        <v>305052.8704982239</v>
      </c>
      <c r="D83" s="43"/>
      <c r="E83" s="40">
        <v>2019</v>
      </c>
      <c r="F83" s="8">
        <v>43500</v>
      </c>
      <c r="G83" s="40" t="s">
        <v>4</v>
      </c>
      <c r="H83" s="44">
        <v>143.58</v>
      </c>
      <c r="I83" s="44"/>
      <c r="J83" s="40">
        <v>26</v>
      </c>
      <c r="K83" s="45">
        <f t="shared" si="9"/>
        <v>9151.586114946718</v>
      </c>
      <c r="L83" s="46"/>
      <c r="M83" s="6">
        <f>IF(J83="","",(K83/J83)/LOOKUP(RIGHT($D$2,3),'定数'!$A$6:$A$13,'定数'!$B$6:$B$13))</f>
        <v>3.5198408134410455</v>
      </c>
      <c r="N83" s="40">
        <v>2019</v>
      </c>
      <c r="O83" s="8">
        <v>43500</v>
      </c>
      <c r="P83" s="44">
        <v>143.32</v>
      </c>
      <c r="Q83" s="44"/>
      <c r="R83" s="47">
        <f>IF(P83="","",T83*M83*LOOKUP(RIGHT($D$2,3),'定数'!$A$6:$A$13,'定数'!$B$6:$B$13))</f>
        <v>-9151.586114947399</v>
      </c>
      <c r="S83" s="47"/>
      <c r="T83" s="48">
        <f t="shared" si="11"/>
        <v>-26.000000000001933</v>
      </c>
      <c r="U83" s="48"/>
      <c r="V83">
        <f t="shared" si="10"/>
      </c>
      <c r="W83">
        <f t="shared" si="10"/>
        <v>1</v>
      </c>
      <c r="X83" s="41">
        <f t="shared" si="12"/>
        <v>310349.50199900696</v>
      </c>
      <c r="Y83" s="42">
        <f t="shared" si="13"/>
        <v>0.017066666666666563</v>
      </c>
    </row>
    <row r="84" spans="2:25" ht="13.5">
      <c r="B84" s="40">
        <v>76</v>
      </c>
      <c r="C84" s="43">
        <f t="shared" si="8"/>
        <v>295901.28438327654</v>
      </c>
      <c r="D84" s="43"/>
      <c r="E84" s="40">
        <v>2019</v>
      </c>
      <c r="F84" s="8">
        <v>43502</v>
      </c>
      <c r="G84" s="40" t="s">
        <v>3</v>
      </c>
      <c r="H84" s="44">
        <v>142.11</v>
      </c>
      <c r="I84" s="44"/>
      <c r="J84" s="40">
        <v>21</v>
      </c>
      <c r="K84" s="45">
        <f t="shared" si="9"/>
        <v>8877.038531498296</v>
      </c>
      <c r="L84" s="46"/>
      <c r="M84" s="6">
        <f>IF(J84="","",(K84/J84)/LOOKUP(RIGHT($D$2,3),'定数'!$A$6:$A$13,'定数'!$B$6:$B$13))</f>
        <v>4.2271612054753795</v>
      </c>
      <c r="N84" s="40">
        <v>2019</v>
      </c>
      <c r="O84" s="8">
        <v>43502</v>
      </c>
      <c r="P84" s="44">
        <v>142.01</v>
      </c>
      <c r="Q84" s="44"/>
      <c r="R84" s="47">
        <f>IF(P84="","",T84*M84*LOOKUP(RIGHT($D$2,3),'定数'!$A$6:$A$13,'定数'!$B$6:$B$13))</f>
        <v>4227.161205476341</v>
      </c>
      <c r="S84" s="47"/>
      <c r="T84" s="48">
        <f t="shared" si="11"/>
        <v>10.000000000002274</v>
      </c>
      <c r="U84" s="48"/>
      <c r="V84">
        <f t="shared" si="10"/>
      </c>
      <c r="W84">
        <f t="shared" si="10"/>
        <v>0</v>
      </c>
      <c r="X84" s="41">
        <f t="shared" si="12"/>
        <v>310349.50199900696</v>
      </c>
      <c r="Y84" s="42">
        <f t="shared" si="13"/>
        <v>0.04655466666666874</v>
      </c>
    </row>
    <row r="85" spans="2:25" ht="13.5">
      <c r="B85" s="40">
        <v>77</v>
      </c>
      <c r="C85" s="43">
        <f t="shared" si="8"/>
        <v>300128.44558875286</v>
      </c>
      <c r="D85" s="43"/>
      <c r="E85" s="40">
        <v>2019</v>
      </c>
      <c r="F85" s="8">
        <v>43570</v>
      </c>
      <c r="G85" s="40" t="s">
        <v>4</v>
      </c>
      <c r="H85" s="44">
        <v>146.72</v>
      </c>
      <c r="I85" s="44"/>
      <c r="J85" s="40">
        <v>39</v>
      </c>
      <c r="K85" s="45">
        <f t="shared" si="9"/>
        <v>9003.853367662585</v>
      </c>
      <c r="L85" s="46"/>
      <c r="M85" s="6">
        <f>IF(J85="","",(K85/J85)/LOOKUP(RIGHT($D$2,3),'定数'!$A$6:$A$13,'定数'!$B$6:$B$13))</f>
        <v>2.3086803506827143</v>
      </c>
      <c r="N85" s="40">
        <v>2019</v>
      </c>
      <c r="O85" s="8">
        <v>43570</v>
      </c>
      <c r="P85" s="44">
        <v>146.9</v>
      </c>
      <c r="Q85" s="44"/>
      <c r="R85" s="47">
        <f>IF(P85="","",T85*M85*LOOKUP(RIGHT($D$2,3),'定数'!$A$6:$A$13,'定数'!$B$6:$B$13))</f>
        <v>4155.624631229043</v>
      </c>
      <c r="S85" s="47"/>
      <c r="T85" s="48">
        <f t="shared" si="11"/>
        <v>18.000000000000682</v>
      </c>
      <c r="U85" s="48"/>
      <c r="V85">
        <f t="shared" si="10"/>
      </c>
      <c r="W85">
        <f t="shared" si="10"/>
        <v>0</v>
      </c>
      <c r="X85" s="41">
        <f t="shared" si="12"/>
        <v>310349.50199900696</v>
      </c>
      <c r="Y85" s="42">
        <f t="shared" si="13"/>
        <v>0.03293401904761817</v>
      </c>
    </row>
    <row r="86" spans="2:25" ht="13.5">
      <c r="B86" s="40">
        <v>78</v>
      </c>
      <c r="C86" s="43">
        <f t="shared" si="8"/>
        <v>304284.0702199819</v>
      </c>
      <c r="D86" s="43"/>
      <c r="E86" s="40">
        <v>2019</v>
      </c>
      <c r="F86" s="8">
        <v>43572</v>
      </c>
      <c r="G86" s="40" t="s">
        <v>3</v>
      </c>
      <c r="H86" s="44">
        <v>145.91</v>
      </c>
      <c r="I86" s="44"/>
      <c r="J86" s="40">
        <v>29</v>
      </c>
      <c r="K86" s="45">
        <f t="shared" si="9"/>
        <v>9128.522106599456</v>
      </c>
      <c r="L86" s="46"/>
      <c r="M86" s="6">
        <f>IF(J86="","",(K86/J86)/LOOKUP(RIGHT($D$2,3),'定数'!$A$6:$A$13,'定数'!$B$6:$B$13))</f>
        <v>3.147766243654985</v>
      </c>
      <c r="N86" s="40">
        <v>2019</v>
      </c>
      <c r="O86" s="8">
        <v>43573</v>
      </c>
      <c r="P86" s="44">
        <v>145.76</v>
      </c>
      <c r="Q86" s="44"/>
      <c r="R86" s="47">
        <f>IF(P86="","",T86*M86*LOOKUP(RIGHT($D$2,3),'定数'!$A$6:$A$13,'定数'!$B$6:$B$13))</f>
        <v>4721.649365482656</v>
      </c>
      <c r="S86" s="47"/>
      <c r="T86" s="48">
        <f t="shared" si="11"/>
        <v>15.000000000000568</v>
      </c>
      <c r="U86" s="48"/>
      <c r="V86">
        <f t="shared" si="10"/>
      </c>
      <c r="W86">
        <f t="shared" si="10"/>
        <v>0</v>
      </c>
      <c r="X86" s="41">
        <f t="shared" si="12"/>
        <v>310349.50199900696</v>
      </c>
      <c r="Y86" s="42">
        <f t="shared" si="13"/>
        <v>0.0195438746959693</v>
      </c>
    </row>
    <row r="87" spans="2:25" ht="13.5">
      <c r="B87" s="40">
        <v>79</v>
      </c>
      <c r="C87" s="43">
        <f t="shared" si="8"/>
        <v>309005.71958546457</v>
      </c>
      <c r="D87" s="43"/>
      <c r="E87" s="40">
        <v>2019</v>
      </c>
      <c r="F87" s="8">
        <v>43579</v>
      </c>
      <c r="G87" s="40" t="s">
        <v>3</v>
      </c>
      <c r="H87" s="44">
        <v>144.53</v>
      </c>
      <c r="I87" s="44"/>
      <c r="J87" s="40">
        <v>47</v>
      </c>
      <c r="K87" s="45">
        <f t="shared" si="9"/>
        <v>9270.171587563937</v>
      </c>
      <c r="L87" s="46"/>
      <c r="M87" s="6">
        <f>IF(J87="","",(K87/J87)/LOOKUP(RIGHT($D$2,3),'定数'!$A$6:$A$13,'定数'!$B$6:$B$13))</f>
        <v>1.9723769335242418</v>
      </c>
      <c r="N87" s="40">
        <v>2019</v>
      </c>
      <c r="O87" s="8">
        <v>43579</v>
      </c>
      <c r="P87" s="44">
        <v>144.3</v>
      </c>
      <c r="Q87" s="44"/>
      <c r="R87" s="47">
        <f>IF(P87="","",T87*M87*LOOKUP(RIGHT($D$2,3),'定数'!$A$6:$A$13,'定数'!$B$6:$B$13))</f>
        <v>4536.466947105554</v>
      </c>
      <c r="S87" s="47"/>
      <c r="T87" s="48">
        <f t="shared" si="11"/>
        <v>22.999999999998977</v>
      </c>
      <c r="U87" s="48"/>
      <c r="V87">
        <f t="shared" si="10"/>
      </c>
      <c r="W87">
        <f t="shared" si="10"/>
        <v>0</v>
      </c>
      <c r="X87" s="41">
        <f t="shared" si="12"/>
        <v>310349.50199900696</v>
      </c>
      <c r="Y87" s="42">
        <f t="shared" si="13"/>
        <v>0.004329900337802672</v>
      </c>
    </row>
    <row r="88" spans="2:25" ht="13.5">
      <c r="B88" s="40">
        <v>80</v>
      </c>
      <c r="C88" s="43">
        <f t="shared" si="8"/>
        <v>313542.1865325701</v>
      </c>
      <c r="D88" s="43"/>
      <c r="E88" s="40">
        <v>2019</v>
      </c>
      <c r="F88" s="8">
        <v>43591</v>
      </c>
      <c r="G88" s="40" t="s">
        <v>3</v>
      </c>
      <c r="H88" s="44">
        <v>144.97</v>
      </c>
      <c r="I88" s="44"/>
      <c r="J88" s="40">
        <v>39</v>
      </c>
      <c r="K88" s="45">
        <f t="shared" si="9"/>
        <v>9406.265595977104</v>
      </c>
      <c r="L88" s="46"/>
      <c r="M88" s="6">
        <f>IF(J88="","",(K88/J88)/LOOKUP(RIGHT($D$2,3),'定数'!$A$6:$A$13,'定数'!$B$6:$B$13))</f>
        <v>2.4118629733274624</v>
      </c>
      <c r="N88" s="40">
        <v>2019</v>
      </c>
      <c r="O88" s="8">
        <v>43591</v>
      </c>
      <c r="P88" s="44">
        <v>144.8</v>
      </c>
      <c r="Q88" s="44"/>
      <c r="R88" s="47">
        <f>IF(P88="","",T88*M88*LOOKUP(RIGHT($D$2,3),'定数'!$A$6:$A$13,'定数'!$B$6:$B$13))</f>
        <v>4100.167054656385</v>
      </c>
      <c r="S88" s="47"/>
      <c r="T88" s="48">
        <f t="shared" si="11"/>
        <v>16.99999999999875</v>
      </c>
      <c r="U88" s="48"/>
      <c r="V88">
        <f t="shared" si="10"/>
      </c>
      <c r="W88">
        <f t="shared" si="10"/>
        <v>0</v>
      </c>
      <c r="X88" s="41">
        <f t="shared" si="12"/>
        <v>313542.1865325701</v>
      </c>
      <c r="Y88" s="42">
        <f t="shared" si="13"/>
        <v>0</v>
      </c>
    </row>
    <row r="89" spans="2:25" ht="13.5">
      <c r="B89" s="40">
        <v>81</v>
      </c>
      <c r="C89" s="43">
        <f t="shared" si="8"/>
        <v>317642.3535872265</v>
      </c>
      <c r="D89" s="43"/>
      <c r="E89" s="40"/>
      <c r="F89" s="8"/>
      <c r="G89" s="40"/>
      <c r="H89" s="44"/>
      <c r="I89" s="44"/>
      <c r="J89" s="40"/>
      <c r="K89" s="45">
        <f t="shared" si="9"/>
      </c>
      <c r="L89" s="46"/>
      <c r="M89" s="6">
        <f>IF(J89="","",(K89/J89)/LOOKUP(RIGHT($D$2,3),'定数'!$A$6:$A$13,'定数'!$B$6:$B$13))</f>
      </c>
      <c r="N89" s="40"/>
      <c r="O89" s="8"/>
      <c r="P89" s="44"/>
      <c r="Q89" s="44"/>
      <c r="R89" s="47">
        <f>IF(P89="","",T89*M89*LOOKUP(RIGHT($D$2,3),'定数'!$A$6:$A$13,'定数'!$B$6:$B$13))</f>
      </c>
      <c r="S89" s="47"/>
      <c r="T89" s="48">
        <f t="shared" si="11"/>
      </c>
      <c r="U89" s="48"/>
      <c r="V89">
        <f t="shared" si="10"/>
      </c>
      <c r="W89">
        <f t="shared" si="10"/>
      </c>
      <c r="X89" s="41">
        <f t="shared" si="12"/>
        <v>317642.3535872265</v>
      </c>
      <c r="Y89" s="42">
        <f t="shared" si="13"/>
        <v>0</v>
      </c>
    </row>
    <row r="90" spans="2:25" ht="13.5">
      <c r="B90" s="40">
        <v>82</v>
      </c>
      <c r="C90" s="43">
        <f t="shared" si="8"/>
      </c>
      <c r="D90" s="43"/>
      <c r="E90" s="40"/>
      <c r="F90" s="8"/>
      <c r="G90" s="40"/>
      <c r="H90" s="44"/>
      <c r="I90" s="44"/>
      <c r="J90" s="40"/>
      <c r="K90" s="45">
        <f t="shared" si="9"/>
      </c>
      <c r="L90" s="46"/>
      <c r="M90" s="6">
        <f>IF(J90="","",(K90/J90)/LOOKUP(RIGHT($D$2,3),'定数'!$A$6:$A$13,'定数'!$B$6:$B$13))</f>
      </c>
      <c r="N90" s="40"/>
      <c r="O90" s="8"/>
      <c r="P90" s="44"/>
      <c r="Q90" s="44"/>
      <c r="R90" s="47">
        <f>IF(P90="","",T90*M90*LOOKUP(RIGHT($D$2,3),'定数'!$A$6:$A$13,'定数'!$B$6:$B$13))</f>
      </c>
      <c r="S90" s="47"/>
      <c r="T90" s="48">
        <f t="shared" si="11"/>
      </c>
      <c r="U90" s="48"/>
      <c r="V90">
        <f t="shared" si="10"/>
      </c>
      <c r="W90">
        <f t="shared" si="10"/>
      </c>
      <c r="X90" s="41">
        <f t="shared" si="12"/>
      </c>
      <c r="Y90" s="42">
        <f t="shared" si="13"/>
      </c>
    </row>
    <row r="91" spans="2:25" ht="13.5">
      <c r="B91" s="40">
        <v>83</v>
      </c>
      <c r="C91" s="43">
        <f t="shared" si="8"/>
      </c>
      <c r="D91" s="43"/>
      <c r="E91" s="40"/>
      <c r="F91" s="8"/>
      <c r="G91" s="40"/>
      <c r="H91" s="44"/>
      <c r="I91" s="44"/>
      <c r="J91" s="40"/>
      <c r="K91" s="45">
        <f t="shared" si="9"/>
      </c>
      <c r="L91" s="46"/>
      <c r="M91" s="6">
        <f>IF(J91="","",(K91/J91)/LOOKUP(RIGHT($D$2,3),'定数'!$A$6:$A$13,'定数'!$B$6:$B$13))</f>
      </c>
      <c r="N91" s="40"/>
      <c r="O91" s="8"/>
      <c r="P91" s="44"/>
      <c r="Q91" s="44"/>
      <c r="R91" s="47">
        <f>IF(P91="","",T91*M91*LOOKUP(RIGHT($D$2,3),'定数'!$A$6:$A$13,'定数'!$B$6:$B$13))</f>
      </c>
      <c r="S91" s="47"/>
      <c r="T91" s="48">
        <f t="shared" si="11"/>
      </c>
      <c r="U91" s="48"/>
      <c r="V91">
        <f aca="true" t="shared" si="14" ref="V91:W106">IF(S91&lt;&gt;"",IF(S91&lt;0,1+V90,0),"")</f>
      </c>
      <c r="W91">
        <f t="shared" si="14"/>
      </c>
      <c r="X91" s="41">
        <f t="shared" si="12"/>
      </c>
      <c r="Y91" s="42">
        <f t="shared" si="13"/>
      </c>
    </row>
    <row r="92" spans="2:25" ht="13.5">
      <c r="B92" s="40">
        <v>84</v>
      </c>
      <c r="C92" s="43">
        <f t="shared" si="8"/>
      </c>
      <c r="D92" s="43"/>
      <c r="E92" s="40"/>
      <c r="F92" s="8"/>
      <c r="G92" s="40"/>
      <c r="H92" s="44"/>
      <c r="I92" s="44"/>
      <c r="J92" s="40"/>
      <c r="K92" s="45">
        <f t="shared" si="9"/>
      </c>
      <c r="L92" s="46"/>
      <c r="M92" s="6">
        <f>IF(J92="","",(K92/J92)/LOOKUP(RIGHT($D$2,3),'定数'!$A$6:$A$13,'定数'!$B$6:$B$13))</f>
      </c>
      <c r="N92" s="40"/>
      <c r="O92" s="8"/>
      <c r="P92" s="44"/>
      <c r="Q92" s="44"/>
      <c r="R92" s="47">
        <f>IF(P92="","",T92*M92*LOOKUP(RIGHT($D$2,3),'定数'!$A$6:$A$13,'定数'!$B$6:$B$13))</f>
      </c>
      <c r="S92" s="47"/>
      <c r="T92" s="48">
        <f t="shared" si="11"/>
      </c>
      <c r="U92" s="48"/>
      <c r="V92">
        <f t="shared" si="14"/>
      </c>
      <c r="W92">
        <f t="shared" si="14"/>
      </c>
      <c r="X92" s="41">
        <f t="shared" si="12"/>
      </c>
      <c r="Y92" s="42">
        <f t="shared" si="13"/>
      </c>
    </row>
    <row r="93" spans="2:25" ht="13.5">
      <c r="B93" s="40">
        <v>85</v>
      </c>
      <c r="C93" s="43">
        <f t="shared" si="8"/>
      </c>
      <c r="D93" s="43"/>
      <c r="E93" s="40"/>
      <c r="F93" s="8"/>
      <c r="G93" s="40"/>
      <c r="H93" s="44"/>
      <c r="I93" s="44"/>
      <c r="J93" s="40"/>
      <c r="K93" s="45">
        <f t="shared" si="9"/>
      </c>
      <c r="L93" s="46"/>
      <c r="M93" s="6">
        <f>IF(J93="","",(K93/J93)/LOOKUP(RIGHT($D$2,3),'定数'!$A$6:$A$13,'定数'!$B$6:$B$13))</f>
      </c>
      <c r="N93" s="40"/>
      <c r="O93" s="8"/>
      <c r="P93" s="44"/>
      <c r="Q93" s="44"/>
      <c r="R93" s="47">
        <f>IF(P93="","",T93*M93*LOOKUP(RIGHT($D$2,3),'定数'!$A$6:$A$13,'定数'!$B$6:$B$13))</f>
      </c>
      <c r="S93" s="47"/>
      <c r="T93" s="48">
        <f t="shared" si="11"/>
      </c>
      <c r="U93" s="48"/>
      <c r="V93">
        <f t="shared" si="14"/>
      </c>
      <c r="W93">
        <f t="shared" si="14"/>
      </c>
      <c r="X93" s="41">
        <f t="shared" si="12"/>
      </c>
      <c r="Y93" s="42">
        <f t="shared" si="13"/>
      </c>
    </row>
    <row r="94" spans="2:25" ht="13.5">
      <c r="B94" s="40">
        <v>86</v>
      </c>
      <c r="C94" s="43">
        <f t="shared" si="8"/>
      </c>
      <c r="D94" s="43"/>
      <c r="E94" s="40"/>
      <c r="F94" s="8"/>
      <c r="G94" s="40"/>
      <c r="H94" s="44"/>
      <c r="I94" s="44"/>
      <c r="J94" s="40"/>
      <c r="K94" s="45">
        <f t="shared" si="9"/>
      </c>
      <c r="L94" s="46"/>
      <c r="M94" s="6">
        <f>IF(J94="","",(K94/J94)/LOOKUP(RIGHT($D$2,3),'定数'!$A$6:$A$13,'定数'!$B$6:$B$13))</f>
      </c>
      <c r="N94" s="40"/>
      <c r="O94" s="8"/>
      <c r="P94" s="44"/>
      <c r="Q94" s="44"/>
      <c r="R94" s="47">
        <f>IF(P94="","",T94*M94*LOOKUP(RIGHT($D$2,3),'定数'!$A$6:$A$13,'定数'!$B$6:$B$13))</f>
      </c>
      <c r="S94" s="47"/>
      <c r="T94" s="48">
        <f t="shared" si="11"/>
      </c>
      <c r="U94" s="48"/>
      <c r="V94">
        <f t="shared" si="14"/>
      </c>
      <c r="W94">
        <f t="shared" si="14"/>
      </c>
      <c r="X94" s="41">
        <f t="shared" si="12"/>
      </c>
      <c r="Y94" s="42">
        <f t="shared" si="13"/>
      </c>
    </row>
    <row r="95" spans="2:25" ht="13.5">
      <c r="B95" s="40">
        <v>87</v>
      </c>
      <c r="C95" s="43">
        <f t="shared" si="8"/>
      </c>
      <c r="D95" s="43"/>
      <c r="E95" s="40"/>
      <c r="F95" s="8"/>
      <c r="G95" s="40"/>
      <c r="H95" s="44"/>
      <c r="I95" s="44"/>
      <c r="J95" s="40"/>
      <c r="K95" s="45">
        <f t="shared" si="9"/>
      </c>
      <c r="L95" s="46"/>
      <c r="M95" s="6">
        <f>IF(J95="","",(K95/J95)/LOOKUP(RIGHT($D$2,3),'定数'!$A$6:$A$13,'定数'!$B$6:$B$13))</f>
      </c>
      <c r="N95" s="40"/>
      <c r="O95" s="8"/>
      <c r="P95" s="44"/>
      <c r="Q95" s="44"/>
      <c r="R95" s="47">
        <f>IF(P95="","",T95*M95*LOOKUP(RIGHT($D$2,3),'定数'!$A$6:$A$13,'定数'!$B$6:$B$13))</f>
      </c>
      <c r="S95" s="47"/>
      <c r="T95" s="48">
        <f t="shared" si="11"/>
      </c>
      <c r="U95" s="48"/>
      <c r="V95">
        <f t="shared" si="14"/>
      </c>
      <c r="W95">
        <f t="shared" si="14"/>
      </c>
      <c r="X95" s="41">
        <f t="shared" si="12"/>
      </c>
      <c r="Y95" s="42">
        <f t="shared" si="13"/>
      </c>
    </row>
    <row r="96" spans="2:25" ht="13.5">
      <c r="B96" s="40">
        <v>88</v>
      </c>
      <c r="C96" s="43">
        <f t="shared" si="8"/>
      </c>
      <c r="D96" s="43"/>
      <c r="E96" s="40"/>
      <c r="F96" s="8"/>
      <c r="G96" s="40"/>
      <c r="H96" s="44"/>
      <c r="I96" s="44"/>
      <c r="J96" s="40"/>
      <c r="K96" s="45">
        <f t="shared" si="9"/>
      </c>
      <c r="L96" s="46"/>
      <c r="M96" s="6">
        <f>IF(J96="","",(K96/J96)/LOOKUP(RIGHT($D$2,3),'定数'!$A$6:$A$13,'定数'!$B$6:$B$13))</f>
      </c>
      <c r="N96" s="40"/>
      <c r="O96" s="8"/>
      <c r="P96" s="44"/>
      <c r="Q96" s="44"/>
      <c r="R96" s="47">
        <f>IF(P96="","",T96*M96*LOOKUP(RIGHT($D$2,3),'定数'!$A$6:$A$13,'定数'!$B$6:$B$13))</f>
      </c>
      <c r="S96" s="47"/>
      <c r="T96" s="48">
        <f t="shared" si="11"/>
      </c>
      <c r="U96" s="48"/>
      <c r="V96">
        <f t="shared" si="14"/>
      </c>
      <c r="W96">
        <f t="shared" si="14"/>
      </c>
      <c r="X96" s="41">
        <f t="shared" si="12"/>
      </c>
      <c r="Y96" s="42">
        <f t="shared" si="13"/>
      </c>
    </row>
    <row r="97" spans="2:25" ht="13.5">
      <c r="B97" s="40">
        <v>89</v>
      </c>
      <c r="C97" s="43">
        <f t="shared" si="8"/>
      </c>
      <c r="D97" s="43"/>
      <c r="E97" s="40"/>
      <c r="F97" s="8"/>
      <c r="G97" s="40"/>
      <c r="H97" s="44"/>
      <c r="I97" s="44"/>
      <c r="J97" s="40"/>
      <c r="K97" s="45">
        <f t="shared" si="9"/>
      </c>
      <c r="L97" s="46"/>
      <c r="M97" s="6">
        <f>IF(J97="","",(K97/J97)/LOOKUP(RIGHT($D$2,3),'定数'!$A$6:$A$13,'定数'!$B$6:$B$13))</f>
      </c>
      <c r="N97" s="40"/>
      <c r="O97" s="8"/>
      <c r="P97" s="44"/>
      <c r="Q97" s="44"/>
      <c r="R97" s="47">
        <f>IF(P97="","",T97*M97*LOOKUP(RIGHT($D$2,3),'定数'!$A$6:$A$13,'定数'!$B$6:$B$13))</f>
      </c>
      <c r="S97" s="47"/>
      <c r="T97" s="48">
        <f t="shared" si="11"/>
      </c>
      <c r="U97" s="48"/>
      <c r="V97">
        <f t="shared" si="14"/>
      </c>
      <c r="W97">
        <f t="shared" si="14"/>
      </c>
      <c r="X97" s="41">
        <f t="shared" si="12"/>
      </c>
      <c r="Y97" s="42">
        <f t="shared" si="13"/>
      </c>
    </row>
    <row r="98" spans="2:25" ht="13.5">
      <c r="B98" s="40">
        <v>90</v>
      </c>
      <c r="C98" s="43">
        <f t="shared" si="8"/>
      </c>
      <c r="D98" s="43"/>
      <c r="E98" s="40"/>
      <c r="F98" s="8"/>
      <c r="G98" s="40"/>
      <c r="H98" s="44"/>
      <c r="I98" s="44"/>
      <c r="J98" s="40"/>
      <c r="K98" s="45">
        <f t="shared" si="9"/>
      </c>
      <c r="L98" s="46"/>
      <c r="M98" s="6">
        <f>IF(J98="","",(K98/J98)/LOOKUP(RIGHT($D$2,3),'定数'!$A$6:$A$13,'定数'!$B$6:$B$13))</f>
      </c>
      <c r="N98" s="40"/>
      <c r="O98" s="8"/>
      <c r="P98" s="44"/>
      <c r="Q98" s="44"/>
      <c r="R98" s="47">
        <f>IF(P98="","",T98*M98*LOOKUP(RIGHT($D$2,3),'定数'!$A$6:$A$13,'定数'!$B$6:$B$13))</f>
      </c>
      <c r="S98" s="47"/>
      <c r="T98" s="48">
        <f t="shared" si="11"/>
      </c>
      <c r="U98" s="48"/>
      <c r="V98">
        <f t="shared" si="14"/>
      </c>
      <c r="W98">
        <f t="shared" si="14"/>
      </c>
      <c r="X98" s="41">
        <f t="shared" si="12"/>
      </c>
      <c r="Y98" s="42">
        <f t="shared" si="13"/>
      </c>
    </row>
    <row r="99" spans="2:25" ht="13.5">
      <c r="B99" s="40">
        <v>91</v>
      </c>
      <c r="C99" s="43">
        <f t="shared" si="8"/>
      </c>
      <c r="D99" s="43"/>
      <c r="E99" s="40"/>
      <c r="F99" s="8"/>
      <c r="G99" s="40"/>
      <c r="H99" s="44"/>
      <c r="I99" s="44"/>
      <c r="J99" s="40"/>
      <c r="K99" s="45">
        <f t="shared" si="9"/>
      </c>
      <c r="L99" s="46"/>
      <c r="M99" s="6">
        <f>IF(J99="","",(K99/J99)/LOOKUP(RIGHT($D$2,3),'定数'!$A$6:$A$13,'定数'!$B$6:$B$13))</f>
      </c>
      <c r="N99" s="40"/>
      <c r="O99" s="8"/>
      <c r="P99" s="44"/>
      <c r="Q99" s="44"/>
      <c r="R99" s="47">
        <f>IF(P99="","",T99*M99*LOOKUP(RIGHT($D$2,3),'定数'!$A$6:$A$13,'定数'!$B$6:$B$13))</f>
      </c>
      <c r="S99" s="47"/>
      <c r="T99" s="48">
        <f t="shared" si="11"/>
      </c>
      <c r="U99" s="48"/>
      <c r="V99">
        <f t="shared" si="14"/>
      </c>
      <c r="W99">
        <f t="shared" si="14"/>
      </c>
      <c r="X99" s="41">
        <f t="shared" si="12"/>
      </c>
      <c r="Y99" s="42">
        <f t="shared" si="13"/>
      </c>
    </row>
    <row r="100" spans="2:25" ht="13.5">
      <c r="B100" s="40">
        <v>92</v>
      </c>
      <c r="C100" s="43">
        <f t="shared" si="8"/>
      </c>
      <c r="D100" s="43"/>
      <c r="E100" s="40"/>
      <c r="F100" s="8"/>
      <c r="G100" s="40"/>
      <c r="H100" s="44"/>
      <c r="I100" s="44"/>
      <c r="J100" s="40"/>
      <c r="K100" s="45">
        <f t="shared" si="9"/>
      </c>
      <c r="L100" s="46"/>
      <c r="M100" s="6">
        <f>IF(J100="","",(K100/J100)/LOOKUP(RIGHT($D$2,3),'定数'!$A$6:$A$13,'定数'!$B$6:$B$13))</f>
      </c>
      <c r="N100" s="40"/>
      <c r="O100" s="8"/>
      <c r="P100" s="44"/>
      <c r="Q100" s="44"/>
      <c r="R100" s="47">
        <f>IF(P100="","",T100*M100*LOOKUP(RIGHT($D$2,3),'定数'!$A$6:$A$13,'定数'!$B$6:$B$13))</f>
      </c>
      <c r="S100" s="47"/>
      <c r="T100" s="48">
        <f t="shared" si="11"/>
      </c>
      <c r="U100" s="48"/>
      <c r="V100">
        <f t="shared" si="14"/>
      </c>
      <c r="W100">
        <f t="shared" si="14"/>
      </c>
      <c r="X100" s="41">
        <f t="shared" si="12"/>
      </c>
      <c r="Y100" s="42">
        <f t="shared" si="13"/>
      </c>
    </row>
    <row r="101" spans="2:25" ht="13.5">
      <c r="B101" s="40">
        <v>93</v>
      </c>
      <c r="C101" s="43">
        <f t="shared" si="8"/>
      </c>
      <c r="D101" s="43"/>
      <c r="E101" s="40"/>
      <c r="F101" s="8"/>
      <c r="G101" s="40"/>
      <c r="H101" s="44"/>
      <c r="I101" s="44"/>
      <c r="J101" s="40"/>
      <c r="K101" s="45">
        <f t="shared" si="9"/>
      </c>
      <c r="L101" s="46"/>
      <c r="M101" s="6">
        <f>IF(J101="","",(K101/J101)/LOOKUP(RIGHT($D$2,3),'定数'!$A$6:$A$13,'定数'!$B$6:$B$13))</f>
      </c>
      <c r="N101" s="40"/>
      <c r="O101" s="8"/>
      <c r="P101" s="44"/>
      <c r="Q101" s="44"/>
      <c r="R101" s="47">
        <f>IF(P101="","",T101*M101*LOOKUP(RIGHT($D$2,3),'定数'!$A$6:$A$13,'定数'!$B$6:$B$13))</f>
      </c>
      <c r="S101" s="47"/>
      <c r="T101" s="48">
        <f t="shared" si="11"/>
      </c>
      <c r="U101" s="48"/>
      <c r="V101">
        <f t="shared" si="14"/>
      </c>
      <c r="W101">
        <f t="shared" si="14"/>
      </c>
      <c r="X101" s="41">
        <f t="shared" si="12"/>
      </c>
      <c r="Y101" s="42">
        <f t="shared" si="13"/>
      </c>
    </row>
    <row r="102" spans="2:25" ht="13.5">
      <c r="B102" s="40">
        <v>94</v>
      </c>
      <c r="C102" s="43">
        <f t="shared" si="8"/>
      </c>
      <c r="D102" s="43"/>
      <c r="E102" s="40"/>
      <c r="F102" s="8"/>
      <c r="G102" s="40"/>
      <c r="H102" s="44"/>
      <c r="I102" s="44"/>
      <c r="J102" s="40"/>
      <c r="K102" s="45">
        <f t="shared" si="9"/>
      </c>
      <c r="L102" s="46"/>
      <c r="M102" s="6">
        <f>IF(J102="","",(K102/J102)/LOOKUP(RIGHT($D$2,3),'定数'!$A$6:$A$13,'定数'!$B$6:$B$13))</f>
      </c>
      <c r="N102" s="40"/>
      <c r="O102" s="8"/>
      <c r="P102" s="44"/>
      <c r="Q102" s="44"/>
      <c r="R102" s="47">
        <f>IF(P102="","",T102*M102*LOOKUP(RIGHT($D$2,3),'定数'!$A$6:$A$13,'定数'!$B$6:$B$13))</f>
      </c>
      <c r="S102" s="47"/>
      <c r="T102" s="48">
        <f t="shared" si="11"/>
      </c>
      <c r="U102" s="48"/>
      <c r="V102">
        <f t="shared" si="14"/>
      </c>
      <c r="W102">
        <f t="shared" si="14"/>
      </c>
      <c r="X102" s="41">
        <f t="shared" si="12"/>
      </c>
      <c r="Y102" s="42">
        <f t="shared" si="13"/>
      </c>
    </row>
    <row r="103" spans="2:25" ht="13.5">
      <c r="B103" s="40">
        <v>95</v>
      </c>
      <c r="C103" s="43">
        <f t="shared" si="8"/>
      </c>
      <c r="D103" s="43"/>
      <c r="E103" s="40"/>
      <c r="F103" s="8"/>
      <c r="G103" s="40"/>
      <c r="H103" s="44"/>
      <c r="I103" s="44"/>
      <c r="J103" s="40"/>
      <c r="K103" s="45">
        <f t="shared" si="9"/>
      </c>
      <c r="L103" s="46"/>
      <c r="M103" s="6">
        <f>IF(J103="","",(K103/J103)/LOOKUP(RIGHT($D$2,3),'定数'!$A$6:$A$13,'定数'!$B$6:$B$13))</f>
      </c>
      <c r="N103" s="40"/>
      <c r="O103" s="8"/>
      <c r="P103" s="44"/>
      <c r="Q103" s="44"/>
      <c r="R103" s="47">
        <f>IF(P103="","",T103*M103*LOOKUP(RIGHT($D$2,3),'定数'!$A$6:$A$13,'定数'!$B$6:$B$13))</f>
      </c>
      <c r="S103" s="47"/>
      <c r="T103" s="48">
        <f t="shared" si="11"/>
      </c>
      <c r="U103" s="48"/>
      <c r="V103">
        <f t="shared" si="14"/>
      </c>
      <c r="W103">
        <f t="shared" si="14"/>
      </c>
      <c r="X103" s="41">
        <f t="shared" si="12"/>
      </c>
      <c r="Y103" s="42">
        <f t="shared" si="13"/>
      </c>
    </row>
    <row r="104" spans="2:25" ht="13.5">
      <c r="B104" s="40">
        <v>96</v>
      </c>
      <c r="C104" s="43">
        <f t="shared" si="8"/>
      </c>
      <c r="D104" s="43"/>
      <c r="E104" s="40"/>
      <c r="F104" s="8"/>
      <c r="G104" s="40"/>
      <c r="H104" s="44"/>
      <c r="I104" s="44"/>
      <c r="J104" s="40"/>
      <c r="K104" s="45">
        <f t="shared" si="9"/>
      </c>
      <c r="L104" s="46"/>
      <c r="M104" s="6">
        <f>IF(J104="","",(K104/J104)/LOOKUP(RIGHT($D$2,3),'定数'!$A$6:$A$13,'定数'!$B$6:$B$13))</f>
      </c>
      <c r="N104" s="40"/>
      <c r="O104" s="8"/>
      <c r="P104" s="44"/>
      <c r="Q104" s="44"/>
      <c r="R104" s="47">
        <f>IF(P104="","",T104*M104*LOOKUP(RIGHT($D$2,3),'定数'!$A$6:$A$13,'定数'!$B$6:$B$13))</f>
      </c>
      <c r="S104" s="47"/>
      <c r="T104" s="48">
        <f t="shared" si="11"/>
      </c>
      <c r="U104" s="48"/>
      <c r="V104">
        <f t="shared" si="14"/>
      </c>
      <c r="W104">
        <f t="shared" si="14"/>
      </c>
      <c r="X104" s="41">
        <f t="shared" si="12"/>
      </c>
      <c r="Y104" s="42">
        <f t="shared" si="13"/>
      </c>
    </row>
    <row r="105" spans="2:25" ht="13.5">
      <c r="B105" s="40">
        <v>97</v>
      </c>
      <c r="C105" s="43">
        <f t="shared" si="8"/>
      </c>
      <c r="D105" s="43"/>
      <c r="E105" s="40"/>
      <c r="F105" s="8"/>
      <c r="G105" s="40"/>
      <c r="H105" s="44"/>
      <c r="I105" s="44"/>
      <c r="J105" s="40"/>
      <c r="K105" s="45">
        <f t="shared" si="9"/>
      </c>
      <c r="L105" s="46"/>
      <c r="M105" s="6">
        <f>IF(J105="","",(K105/J105)/LOOKUP(RIGHT($D$2,3),'定数'!$A$6:$A$13,'定数'!$B$6:$B$13))</f>
      </c>
      <c r="N105" s="40"/>
      <c r="O105" s="8"/>
      <c r="P105" s="44"/>
      <c r="Q105" s="44"/>
      <c r="R105" s="47">
        <f>IF(P105="","",T105*M105*LOOKUP(RIGHT($D$2,3),'定数'!$A$6:$A$13,'定数'!$B$6:$B$13))</f>
      </c>
      <c r="S105" s="47"/>
      <c r="T105" s="48">
        <f t="shared" si="11"/>
      </c>
      <c r="U105" s="48"/>
      <c r="V105">
        <f t="shared" si="14"/>
      </c>
      <c r="W105">
        <f t="shared" si="14"/>
      </c>
      <c r="X105" s="41">
        <f t="shared" si="12"/>
      </c>
      <c r="Y105" s="42">
        <f t="shared" si="13"/>
      </c>
    </row>
    <row r="106" spans="2:25" ht="13.5">
      <c r="B106" s="40">
        <v>98</v>
      </c>
      <c r="C106" s="43">
        <f t="shared" si="8"/>
      </c>
      <c r="D106" s="43"/>
      <c r="E106" s="40"/>
      <c r="F106" s="8"/>
      <c r="G106" s="40"/>
      <c r="H106" s="44"/>
      <c r="I106" s="44"/>
      <c r="J106" s="40"/>
      <c r="K106" s="45">
        <f t="shared" si="9"/>
      </c>
      <c r="L106" s="46"/>
      <c r="M106" s="6">
        <f>IF(J106="","",(K106/J106)/LOOKUP(RIGHT($D$2,3),'定数'!$A$6:$A$13,'定数'!$B$6:$B$13))</f>
      </c>
      <c r="N106" s="40"/>
      <c r="O106" s="8"/>
      <c r="P106" s="44"/>
      <c r="Q106" s="44"/>
      <c r="R106" s="47">
        <f>IF(P106="","",T106*M106*LOOKUP(RIGHT($D$2,3),'定数'!$A$6:$A$13,'定数'!$B$6:$B$13))</f>
      </c>
      <c r="S106" s="47"/>
      <c r="T106" s="48">
        <f t="shared" si="11"/>
      </c>
      <c r="U106" s="48"/>
      <c r="V106">
        <f t="shared" si="14"/>
      </c>
      <c r="W106">
        <f t="shared" si="14"/>
      </c>
      <c r="X106" s="41">
        <f t="shared" si="12"/>
      </c>
      <c r="Y106" s="42">
        <f t="shared" si="13"/>
      </c>
    </row>
    <row r="107" spans="2:25" ht="13.5">
      <c r="B107" s="40">
        <v>99</v>
      </c>
      <c r="C107" s="43">
        <f t="shared" si="8"/>
      </c>
      <c r="D107" s="43"/>
      <c r="E107" s="40"/>
      <c r="F107" s="8"/>
      <c r="G107" s="40"/>
      <c r="H107" s="44"/>
      <c r="I107" s="44"/>
      <c r="J107" s="40"/>
      <c r="K107" s="45">
        <f t="shared" si="9"/>
      </c>
      <c r="L107" s="46"/>
      <c r="M107" s="6">
        <f>IF(J107="","",(K107/J107)/LOOKUP(RIGHT($D$2,3),'定数'!$A$6:$A$13,'定数'!$B$6:$B$13))</f>
      </c>
      <c r="N107" s="40"/>
      <c r="O107" s="8"/>
      <c r="P107" s="44"/>
      <c r="Q107" s="44"/>
      <c r="R107" s="47">
        <f>IF(P107="","",T107*M107*LOOKUP(RIGHT($D$2,3),'定数'!$A$6:$A$13,'定数'!$B$6:$B$13))</f>
      </c>
      <c r="S107" s="47"/>
      <c r="T107" s="48">
        <f t="shared" si="11"/>
      </c>
      <c r="U107" s="48"/>
      <c r="V107">
        <f>IF(S107&lt;&gt;"",IF(S107&lt;0,1+V106,0),"")</f>
      </c>
      <c r="W107">
        <f>IF(T107&lt;&gt;"",IF(T107&lt;0,1+W106,0),"")</f>
      </c>
      <c r="X107" s="41">
        <f t="shared" si="12"/>
      </c>
      <c r="Y107" s="42">
        <f t="shared" si="13"/>
      </c>
    </row>
    <row r="108" spans="2:25" ht="13.5">
      <c r="B108" s="40">
        <v>100</v>
      </c>
      <c r="C108" s="43">
        <f t="shared" si="8"/>
      </c>
      <c r="D108" s="43"/>
      <c r="E108" s="40"/>
      <c r="F108" s="8"/>
      <c r="G108" s="40"/>
      <c r="H108" s="44"/>
      <c r="I108" s="44"/>
      <c r="J108" s="40"/>
      <c r="K108" s="45">
        <f t="shared" si="9"/>
      </c>
      <c r="L108" s="46"/>
      <c r="M108" s="6">
        <f>IF(J108="","",(K108/J108)/LOOKUP(RIGHT($D$2,3),'定数'!$A$6:$A$13,'定数'!$B$6:$B$13))</f>
      </c>
      <c r="N108" s="40"/>
      <c r="O108" s="8"/>
      <c r="P108" s="44"/>
      <c r="Q108" s="44"/>
      <c r="R108" s="47">
        <f>IF(P108="","",T108*M108*LOOKUP(RIGHT($D$2,3),'定数'!$A$6:$A$13,'定数'!$B$6:$B$13))</f>
      </c>
      <c r="S108" s="47"/>
      <c r="T108" s="48">
        <f t="shared" si="11"/>
      </c>
      <c r="U108" s="48"/>
      <c r="V108">
        <f>IF(S108&lt;&gt;"",IF(S108&lt;0,1+V107,0),"")</f>
      </c>
      <c r="W108">
        <f>IF(T108&lt;&gt;"",IF(T108&lt;0,1+W107,0),"")</f>
      </c>
      <c r="X108" s="41">
        <f t="shared" si="12"/>
      </c>
      <c r="Y108" s="42">
        <f t="shared" si="13"/>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5" dxfId="32" operator="equal" stopIfTrue="1">
      <formula>"買"</formula>
    </cfRule>
    <cfRule type="cellIs" priority="6"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3" dxfId="32" operator="equal" stopIfTrue="1">
      <formula>"買"</formula>
    </cfRule>
    <cfRule type="cellIs" priority="4" dxfId="33" operator="equal" stopIfTrue="1">
      <formula>"売"</formula>
    </cfRule>
  </conditionalFormatting>
  <conditionalFormatting sqref="G13">
    <cfRule type="cellIs" priority="1" dxfId="32" operator="equal" stopIfTrue="1">
      <formula>"買"</formula>
    </cfRule>
    <cfRule type="cellIs" priority="2" dxfId="33"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Y109"/>
  <sheetViews>
    <sheetView zoomScale="115" zoomScaleNormal="115" zoomScalePageLayoutView="0" workbookViewId="0" topLeftCell="A1">
      <pane ySplit="8" topLeftCell="A9" activePane="bottomLeft" state="frozen"/>
      <selection pane="topLeft" activeCell="A1" sqref="A1"/>
      <selection pane="bottomLeft" activeCell="J7" sqref="J7:L7"/>
    </sheetView>
  </sheetViews>
  <sheetFormatPr defaultColWidth="8.875" defaultRowHeight="13.5"/>
  <cols>
    <col min="1" max="1" width="2.875" style="0" customWidth="1"/>
    <col min="2" max="18" width="6.625" style="0" customWidth="1"/>
    <col min="19" max="21" width="8.875" style="0" customWidth="1"/>
    <col min="22" max="22" width="10.875" style="22" hidden="1" customWidth="1"/>
    <col min="23" max="23" width="0" style="0" hidden="1" customWidth="1"/>
  </cols>
  <sheetData>
    <row r="2" spans="2:20" ht="13.5">
      <c r="B2" s="73" t="s">
        <v>5</v>
      </c>
      <c r="C2" s="73"/>
      <c r="D2" s="80" t="s">
        <v>48</v>
      </c>
      <c r="E2" s="80"/>
      <c r="F2" s="73" t="s">
        <v>6</v>
      </c>
      <c r="G2" s="73"/>
      <c r="H2" s="76" t="s">
        <v>36</v>
      </c>
      <c r="I2" s="76"/>
      <c r="J2" s="73" t="s">
        <v>7</v>
      </c>
      <c r="K2" s="73"/>
      <c r="L2" s="79">
        <v>100000</v>
      </c>
      <c r="M2" s="80"/>
      <c r="N2" s="73" t="s">
        <v>8</v>
      </c>
      <c r="O2" s="73"/>
      <c r="P2" s="70">
        <f>SUM(L2,D4)</f>
        <v>110526.3157894737</v>
      </c>
      <c r="Q2" s="76"/>
      <c r="R2" s="1"/>
      <c r="S2" s="1"/>
      <c r="T2" s="1"/>
    </row>
    <row r="3" spans="2:19" ht="57" customHeight="1">
      <c r="B3" s="73" t="s">
        <v>9</v>
      </c>
      <c r="C3" s="73"/>
      <c r="D3" s="81" t="s">
        <v>38</v>
      </c>
      <c r="E3" s="81"/>
      <c r="F3" s="81"/>
      <c r="G3" s="81"/>
      <c r="H3" s="81"/>
      <c r="I3" s="81"/>
      <c r="J3" s="73" t="s">
        <v>10</v>
      </c>
      <c r="K3" s="73"/>
      <c r="L3" s="81" t="s">
        <v>35</v>
      </c>
      <c r="M3" s="82"/>
      <c r="N3" s="82"/>
      <c r="O3" s="82"/>
      <c r="P3" s="82"/>
      <c r="Q3" s="82"/>
      <c r="R3" s="1"/>
      <c r="S3" s="1"/>
    </row>
    <row r="4" spans="2:20" ht="13.5">
      <c r="B4" s="73" t="s">
        <v>11</v>
      </c>
      <c r="C4" s="73"/>
      <c r="D4" s="77">
        <f>SUM($R$9:$S$993)</f>
        <v>10526.315789473692</v>
      </c>
      <c r="E4" s="77"/>
      <c r="F4" s="73" t="s">
        <v>12</v>
      </c>
      <c r="G4" s="73"/>
      <c r="H4" s="78">
        <f>SUM($T$9:$U$108)</f>
        <v>200.00000000000017</v>
      </c>
      <c r="I4" s="76"/>
      <c r="J4" s="69" t="s">
        <v>61</v>
      </c>
      <c r="K4" s="69"/>
      <c r="L4" s="70">
        <f>MAX($C$9:$D$990)-C9</f>
        <v>10526.315789473694</v>
      </c>
      <c r="M4" s="70"/>
      <c r="N4" s="69" t="s">
        <v>60</v>
      </c>
      <c r="O4" s="69"/>
      <c r="P4" s="71">
        <f>MAX(Y:Y)</f>
        <v>0</v>
      </c>
      <c r="Q4" s="71"/>
      <c r="R4" s="1"/>
      <c r="S4" s="1"/>
      <c r="T4" s="1"/>
    </row>
    <row r="5" spans="2:20" ht="13.5">
      <c r="B5" s="39" t="s">
        <v>15</v>
      </c>
      <c r="C5" s="2">
        <f>COUNTIF($R$9:$R$990,"&gt;0")</f>
        <v>1</v>
      </c>
      <c r="D5" s="38" t="s">
        <v>16</v>
      </c>
      <c r="E5" s="15">
        <f>COUNTIF($R$9:$R$990,"&lt;0")</f>
        <v>0</v>
      </c>
      <c r="F5" s="38" t="s">
        <v>17</v>
      </c>
      <c r="G5" s="2">
        <f>COUNTIF($R$9:$R$990,"=0")</f>
        <v>0</v>
      </c>
      <c r="H5" s="38" t="s">
        <v>18</v>
      </c>
      <c r="I5" s="3">
        <f>C5/SUM(C5,E5,G5)</f>
        <v>1</v>
      </c>
      <c r="J5" s="72" t="s">
        <v>19</v>
      </c>
      <c r="K5" s="73"/>
      <c r="L5" s="74">
        <f>MAX(V9:V993)</f>
        <v>1</v>
      </c>
      <c r="M5" s="75"/>
      <c r="N5" s="17" t="s">
        <v>20</v>
      </c>
      <c r="O5" s="9"/>
      <c r="P5" s="74">
        <f>MAX(W9:W993)</f>
        <v>0</v>
      </c>
      <c r="Q5" s="75"/>
      <c r="R5" s="1"/>
      <c r="S5" s="1"/>
      <c r="T5" s="1"/>
    </row>
    <row r="6" spans="2:20" ht="13.5">
      <c r="B6" s="11"/>
      <c r="C6" s="13"/>
      <c r="D6" s="14"/>
      <c r="E6" s="10"/>
      <c r="F6" s="11"/>
      <c r="G6" s="10"/>
      <c r="H6" s="11"/>
      <c r="I6" s="16"/>
      <c r="J6" s="11"/>
      <c r="K6" s="11"/>
      <c r="L6" s="10"/>
      <c r="M6" s="10"/>
      <c r="N6" s="12"/>
      <c r="O6" s="12"/>
      <c r="P6" s="10"/>
      <c r="Q6" s="7"/>
      <c r="R6" s="1"/>
      <c r="S6" s="1"/>
      <c r="T6" s="1"/>
    </row>
    <row r="7" spans="2:21" ht="13.5">
      <c r="B7" s="56" t="s">
        <v>21</v>
      </c>
      <c r="C7" s="58" t="s">
        <v>22</v>
      </c>
      <c r="D7" s="59"/>
      <c r="E7" s="62" t="s">
        <v>23</v>
      </c>
      <c r="F7" s="63"/>
      <c r="G7" s="63"/>
      <c r="H7" s="63"/>
      <c r="I7" s="51"/>
      <c r="J7" s="64"/>
      <c r="K7" s="65"/>
      <c r="L7" s="53"/>
      <c r="M7" s="66" t="s">
        <v>25</v>
      </c>
      <c r="N7" s="67" t="s">
        <v>26</v>
      </c>
      <c r="O7" s="68"/>
      <c r="P7" s="68"/>
      <c r="Q7" s="55"/>
      <c r="R7" s="49" t="s">
        <v>27</v>
      </c>
      <c r="S7" s="49"/>
      <c r="T7" s="49"/>
      <c r="U7" s="49"/>
    </row>
    <row r="8" spans="2:25" ht="13.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59</v>
      </c>
    </row>
    <row r="9" spans="2:23" ht="13.5">
      <c r="B9" s="40">
        <v>1</v>
      </c>
      <c r="C9" s="43">
        <f>L2</f>
        <v>100000</v>
      </c>
      <c r="D9" s="43"/>
      <c r="E9" s="40">
        <v>2001</v>
      </c>
      <c r="F9" s="8">
        <v>42111</v>
      </c>
      <c r="G9" s="40" t="s">
        <v>4</v>
      </c>
      <c r="H9" s="44">
        <v>1</v>
      </c>
      <c r="I9" s="44"/>
      <c r="J9" s="40">
        <v>57</v>
      </c>
      <c r="K9" s="43">
        <f>IF(J9="","",C9*0.03)</f>
        <v>3000</v>
      </c>
      <c r="L9" s="43"/>
      <c r="M9" s="6">
        <f>IF(J9="","",(K9/J9)/LOOKUP(RIGHT($D$2,3),'定数'!$A$6:$A$13,'定数'!$B$6:$B$13))</f>
        <v>0.43859649122807015</v>
      </c>
      <c r="N9" s="40">
        <v>2001</v>
      </c>
      <c r="O9" s="8">
        <v>42111</v>
      </c>
      <c r="P9" s="44">
        <v>1.02</v>
      </c>
      <c r="Q9" s="44"/>
      <c r="R9" s="47">
        <f>IF(P9="","",T9*M9*LOOKUP(RIGHT($D$2,3),'定数'!$A$6:$A$13,'定数'!$B$6:$B$13))</f>
        <v>10526.315789473692</v>
      </c>
      <c r="S9" s="47"/>
      <c r="T9" s="48">
        <f>IF(P9="","",IF(G9="買",(P9-H9),(H9-P9))*IF(RIGHT($D$2,3)="JPY",100,10000))</f>
        <v>200.00000000000017</v>
      </c>
      <c r="U9" s="48"/>
      <c r="V9" s="1">
        <f>IF(T9&lt;&gt;"",IF(T9&gt;0,1+V8,0),"")</f>
        <v>1</v>
      </c>
      <c r="W9">
        <f>IF(T9&lt;&gt;"",IF(T9&lt;0,1+W8,0),"")</f>
        <v>0</v>
      </c>
    </row>
    <row r="10" spans="2:24" ht="13.5">
      <c r="B10" s="40">
        <v>2</v>
      </c>
      <c r="C10" s="43">
        <f aca="true" t="shared" si="0" ref="C10:C73">IF(R9="","",C9+R9)</f>
        <v>110526.3157894737</v>
      </c>
      <c r="D10" s="43"/>
      <c r="E10" s="40"/>
      <c r="F10" s="8"/>
      <c r="G10" s="40"/>
      <c r="H10" s="44"/>
      <c r="I10" s="44"/>
      <c r="J10" s="40"/>
      <c r="K10" s="45">
        <f>IF(J10="","",C10*0.03)</f>
      </c>
      <c r="L10" s="46"/>
      <c r="M10" s="6">
        <f>IF(J10="","",(K10/J10)/LOOKUP(RIGHT($D$2,3),'定数'!$A$6:$A$13,'定数'!$B$6:$B$13))</f>
      </c>
      <c r="N10" s="40"/>
      <c r="O10" s="8"/>
      <c r="P10" s="44"/>
      <c r="Q10" s="44"/>
      <c r="R10" s="47">
        <f>IF(P10="","",T10*M10*LOOKUP(RIGHT($D$2,3),'定数'!$A$6:$A$13,'定数'!$B$6:$B$13))</f>
      </c>
      <c r="S10" s="47"/>
      <c r="T10" s="48">
        <f>IF(P10="","",IF(G10="買",(P10-H10),(H10-P10))*IF(RIGHT($D$2,3)="JPY",100,10000))</f>
      </c>
      <c r="U10" s="48"/>
      <c r="V10" s="22">
        <f aca="true" t="shared" si="1" ref="V10:V22">IF(T10&lt;&gt;"",IF(T10&gt;0,1+V9,0),"")</f>
      </c>
      <c r="W10">
        <f aca="true" t="shared" si="2" ref="W10:W73">IF(T10&lt;&gt;"",IF(T10&lt;0,1+W9,0),"")</f>
      </c>
      <c r="X10" s="41">
        <f>IF(C10&lt;&gt;"",MAX(C10,C9),"")</f>
        <v>110526.3157894737</v>
      </c>
    </row>
    <row r="11" spans="2:25" ht="13.5">
      <c r="B11" s="40">
        <v>3</v>
      </c>
      <c r="C11" s="43">
        <f t="shared" si="0"/>
      </c>
      <c r="D11" s="43"/>
      <c r="E11" s="40"/>
      <c r="F11" s="8"/>
      <c r="G11" s="40"/>
      <c r="H11" s="44"/>
      <c r="I11" s="44"/>
      <c r="J11" s="40"/>
      <c r="K11" s="45">
        <f aca="true" t="shared" si="3" ref="K11:K74">IF(J11="","",C11*0.03)</f>
      </c>
      <c r="L11" s="46"/>
      <c r="M11" s="6">
        <f>IF(J11="","",(K11/J11)/LOOKUP(RIGHT($D$2,3),'定数'!$A$6:$A$13,'定数'!$B$6:$B$13))</f>
      </c>
      <c r="N11" s="40"/>
      <c r="O11" s="8"/>
      <c r="P11" s="44"/>
      <c r="Q11" s="44"/>
      <c r="R11" s="47">
        <f>IF(P11="","",T11*M11*LOOKUP(RIGHT($D$2,3),'定数'!$A$6:$A$13,'定数'!$B$6:$B$13))</f>
      </c>
      <c r="S11" s="47"/>
      <c r="T11" s="48">
        <f>IF(P11="","",IF(G11="買",(P11-H11),(H11-P11))*IF(RIGHT($D$2,3)="JPY",100,10000))</f>
      </c>
      <c r="U11" s="48"/>
      <c r="V11" s="22">
        <f t="shared" si="1"/>
      </c>
      <c r="W11">
        <f t="shared" si="2"/>
      </c>
      <c r="X11" s="41">
        <f>IF(C11&lt;&gt;"",MAX(X10,C11),"")</f>
      </c>
      <c r="Y11" s="42">
        <f>IF(X11&lt;&gt;"",1-(C11/X11),"")</f>
      </c>
    </row>
    <row r="12" spans="2:25" ht="13.5">
      <c r="B12" s="40">
        <v>4</v>
      </c>
      <c r="C12" s="43">
        <f t="shared" si="0"/>
      </c>
      <c r="D12" s="43"/>
      <c r="E12" s="40"/>
      <c r="F12" s="8"/>
      <c r="G12" s="40"/>
      <c r="H12" s="44"/>
      <c r="I12" s="44"/>
      <c r="J12" s="40"/>
      <c r="K12" s="45">
        <f t="shared" si="3"/>
      </c>
      <c r="L12" s="46"/>
      <c r="M12" s="6">
        <f>IF(J12="","",(K12/J12)/LOOKUP(RIGHT($D$2,3),'定数'!$A$6:$A$13,'定数'!$B$6:$B$13))</f>
      </c>
      <c r="N12" s="40"/>
      <c r="O12" s="8"/>
      <c r="P12" s="44"/>
      <c r="Q12" s="44"/>
      <c r="R12" s="47">
        <f>IF(P12="","",T12*M12*LOOKUP(RIGHT($D$2,3),'定数'!$A$6:$A$13,'定数'!$B$6:$B$13))</f>
      </c>
      <c r="S12" s="47"/>
      <c r="T12" s="48">
        <f aca="true" t="shared" si="4" ref="T12:T75">IF(P12="","",IF(G12="買",(P12-H12),(H12-P12))*IF(RIGHT($D$2,3)="JPY",100,10000))</f>
      </c>
      <c r="U12" s="48"/>
      <c r="V12" s="22">
        <f t="shared" si="1"/>
      </c>
      <c r="W12">
        <f t="shared" si="2"/>
      </c>
      <c r="X12" s="41">
        <f aca="true" t="shared" si="5" ref="X12:X75">IF(C12&lt;&gt;"",MAX(X11,C12),"")</f>
      </c>
      <c r="Y12" s="42">
        <f aca="true" t="shared" si="6" ref="Y12:Y75">IF(X12&lt;&gt;"",1-(C12/X12),"")</f>
      </c>
    </row>
    <row r="13" spans="2:25" ht="13.5">
      <c r="B13" s="40">
        <v>5</v>
      </c>
      <c r="C13" s="43">
        <f t="shared" si="0"/>
      </c>
      <c r="D13" s="43"/>
      <c r="E13" s="40"/>
      <c r="F13" s="8"/>
      <c r="G13" s="40"/>
      <c r="H13" s="44"/>
      <c r="I13" s="44"/>
      <c r="J13" s="40"/>
      <c r="K13" s="45">
        <f t="shared" si="3"/>
      </c>
      <c r="L13" s="46"/>
      <c r="M13" s="6">
        <f>IF(J13="","",(K13/J13)/LOOKUP(RIGHT($D$2,3),'定数'!$A$6:$A$13,'定数'!$B$6:$B$13))</f>
      </c>
      <c r="N13" s="40"/>
      <c r="O13" s="8"/>
      <c r="P13" s="44"/>
      <c r="Q13" s="44"/>
      <c r="R13" s="47">
        <f>IF(P13="","",T13*M13*LOOKUP(RIGHT($D$2,3),'定数'!$A$6:$A$13,'定数'!$B$6:$B$13))</f>
      </c>
      <c r="S13" s="47"/>
      <c r="T13" s="48">
        <f t="shared" si="4"/>
      </c>
      <c r="U13" s="48"/>
      <c r="V13" s="22">
        <f t="shared" si="1"/>
      </c>
      <c r="W13">
        <f t="shared" si="2"/>
      </c>
      <c r="X13" s="41">
        <f t="shared" si="5"/>
      </c>
      <c r="Y13" s="42">
        <f t="shared" si="6"/>
      </c>
    </row>
    <row r="14" spans="2:25" ht="13.5">
      <c r="B14" s="40">
        <v>6</v>
      </c>
      <c r="C14" s="43">
        <f t="shared" si="0"/>
      </c>
      <c r="D14" s="43"/>
      <c r="E14" s="40"/>
      <c r="F14" s="8"/>
      <c r="G14" s="40"/>
      <c r="H14" s="44"/>
      <c r="I14" s="44"/>
      <c r="J14" s="40"/>
      <c r="K14" s="45">
        <f t="shared" si="3"/>
      </c>
      <c r="L14" s="46"/>
      <c r="M14" s="6">
        <f>IF(J14="","",(K14/J14)/LOOKUP(RIGHT($D$2,3),'定数'!$A$6:$A$13,'定数'!$B$6:$B$13))</f>
      </c>
      <c r="N14" s="40"/>
      <c r="O14" s="8"/>
      <c r="P14" s="44"/>
      <c r="Q14" s="44"/>
      <c r="R14" s="47">
        <f>IF(P14="","",T14*M14*LOOKUP(RIGHT($D$2,3),'定数'!$A$6:$A$13,'定数'!$B$6:$B$13))</f>
      </c>
      <c r="S14" s="47"/>
      <c r="T14" s="48">
        <f t="shared" si="4"/>
      </c>
      <c r="U14" s="48"/>
      <c r="V14" s="22">
        <f t="shared" si="1"/>
      </c>
      <c r="W14">
        <f t="shared" si="2"/>
      </c>
      <c r="X14" s="41">
        <f t="shared" si="5"/>
      </c>
      <c r="Y14" s="42">
        <f t="shared" si="6"/>
      </c>
    </row>
    <row r="15" spans="2:25" ht="13.5">
      <c r="B15" s="40">
        <v>7</v>
      </c>
      <c r="C15" s="43">
        <f t="shared" si="0"/>
      </c>
      <c r="D15" s="43"/>
      <c r="E15" s="40"/>
      <c r="F15" s="8"/>
      <c r="G15" s="40"/>
      <c r="H15" s="44"/>
      <c r="I15" s="44"/>
      <c r="J15" s="40"/>
      <c r="K15" s="45">
        <f t="shared" si="3"/>
      </c>
      <c r="L15" s="46"/>
      <c r="M15" s="6">
        <f>IF(J15="","",(K15/J15)/LOOKUP(RIGHT($D$2,3),'定数'!$A$6:$A$13,'定数'!$B$6:$B$13))</f>
      </c>
      <c r="N15" s="40"/>
      <c r="O15" s="8"/>
      <c r="P15" s="44"/>
      <c r="Q15" s="44"/>
      <c r="R15" s="47">
        <f>IF(P15="","",T15*M15*LOOKUP(RIGHT($D$2,3),'定数'!$A$6:$A$13,'定数'!$B$6:$B$13))</f>
      </c>
      <c r="S15" s="47"/>
      <c r="T15" s="48">
        <f t="shared" si="4"/>
      </c>
      <c r="U15" s="48"/>
      <c r="V15" s="22">
        <f t="shared" si="1"/>
      </c>
      <c r="W15">
        <f t="shared" si="2"/>
      </c>
      <c r="X15" s="41">
        <f t="shared" si="5"/>
      </c>
      <c r="Y15" s="42">
        <f t="shared" si="6"/>
      </c>
    </row>
    <row r="16" spans="2:25" ht="13.5">
      <c r="B16" s="40">
        <v>8</v>
      </c>
      <c r="C16" s="43">
        <f t="shared" si="0"/>
      </c>
      <c r="D16" s="43"/>
      <c r="E16" s="40"/>
      <c r="F16" s="8"/>
      <c r="G16" s="40"/>
      <c r="H16" s="44"/>
      <c r="I16" s="44"/>
      <c r="J16" s="40"/>
      <c r="K16" s="45">
        <f t="shared" si="3"/>
      </c>
      <c r="L16" s="46"/>
      <c r="M16" s="6">
        <f>IF(J16="","",(K16/J16)/LOOKUP(RIGHT($D$2,3),'定数'!$A$6:$A$13,'定数'!$B$6:$B$13))</f>
      </c>
      <c r="N16" s="40"/>
      <c r="O16" s="8"/>
      <c r="P16" s="44"/>
      <c r="Q16" s="44"/>
      <c r="R16" s="47">
        <f>IF(P16="","",T16*M16*LOOKUP(RIGHT($D$2,3),'定数'!$A$6:$A$13,'定数'!$B$6:$B$13))</f>
      </c>
      <c r="S16" s="47"/>
      <c r="T16" s="48">
        <f t="shared" si="4"/>
      </c>
      <c r="U16" s="48"/>
      <c r="V16" s="22">
        <f t="shared" si="1"/>
      </c>
      <c r="W16">
        <f t="shared" si="2"/>
      </c>
      <c r="X16" s="41">
        <f t="shared" si="5"/>
      </c>
      <c r="Y16" s="42">
        <f t="shared" si="6"/>
      </c>
    </row>
    <row r="17" spans="2:25" ht="13.5">
      <c r="B17" s="40">
        <v>9</v>
      </c>
      <c r="C17" s="43">
        <f t="shared" si="0"/>
      </c>
      <c r="D17" s="43"/>
      <c r="E17" s="40"/>
      <c r="F17" s="8"/>
      <c r="G17" s="40"/>
      <c r="H17" s="44"/>
      <c r="I17" s="44"/>
      <c r="J17" s="40"/>
      <c r="K17" s="45">
        <f t="shared" si="3"/>
      </c>
      <c r="L17" s="46"/>
      <c r="M17" s="6">
        <f>IF(J17="","",(K17/J17)/LOOKUP(RIGHT($D$2,3),'定数'!$A$6:$A$13,'定数'!$B$6:$B$13))</f>
      </c>
      <c r="N17" s="40"/>
      <c r="O17" s="8"/>
      <c r="P17" s="44"/>
      <c r="Q17" s="44"/>
      <c r="R17" s="47">
        <f>IF(P17="","",T17*M17*LOOKUP(RIGHT($D$2,3),'定数'!$A$6:$A$13,'定数'!$B$6:$B$13))</f>
      </c>
      <c r="S17" s="47"/>
      <c r="T17" s="48">
        <f t="shared" si="4"/>
      </c>
      <c r="U17" s="48"/>
      <c r="V17" s="22">
        <f t="shared" si="1"/>
      </c>
      <c r="W17">
        <f t="shared" si="2"/>
      </c>
      <c r="X17" s="41">
        <f t="shared" si="5"/>
      </c>
      <c r="Y17" s="42">
        <f t="shared" si="6"/>
      </c>
    </row>
    <row r="18" spans="2:25" ht="13.5">
      <c r="B18" s="40">
        <v>10</v>
      </c>
      <c r="C18" s="43">
        <f t="shared" si="0"/>
      </c>
      <c r="D18" s="43"/>
      <c r="E18" s="40"/>
      <c r="F18" s="8"/>
      <c r="G18" s="40"/>
      <c r="H18" s="44"/>
      <c r="I18" s="44"/>
      <c r="J18" s="40"/>
      <c r="K18" s="45">
        <f t="shared" si="3"/>
      </c>
      <c r="L18" s="46"/>
      <c r="M18" s="6">
        <f>IF(J18="","",(K18/J18)/LOOKUP(RIGHT($D$2,3),'定数'!$A$6:$A$13,'定数'!$B$6:$B$13))</f>
      </c>
      <c r="N18" s="40"/>
      <c r="O18" s="8"/>
      <c r="P18" s="44"/>
      <c r="Q18" s="44"/>
      <c r="R18" s="47">
        <f>IF(P18="","",T18*M18*LOOKUP(RIGHT($D$2,3),'定数'!$A$6:$A$13,'定数'!$B$6:$B$13))</f>
      </c>
      <c r="S18" s="47"/>
      <c r="T18" s="48">
        <f t="shared" si="4"/>
      </c>
      <c r="U18" s="48"/>
      <c r="V18" s="22">
        <f t="shared" si="1"/>
      </c>
      <c r="W18">
        <f t="shared" si="2"/>
      </c>
      <c r="X18" s="41">
        <f t="shared" si="5"/>
      </c>
      <c r="Y18" s="42">
        <f t="shared" si="6"/>
      </c>
    </row>
    <row r="19" spans="2:25" ht="13.5">
      <c r="B19" s="40">
        <v>11</v>
      </c>
      <c r="C19" s="43">
        <f t="shared" si="0"/>
      </c>
      <c r="D19" s="43"/>
      <c r="E19" s="40"/>
      <c r="F19" s="8"/>
      <c r="G19" s="40"/>
      <c r="H19" s="44"/>
      <c r="I19" s="44"/>
      <c r="J19" s="40"/>
      <c r="K19" s="45">
        <f t="shared" si="3"/>
      </c>
      <c r="L19" s="46"/>
      <c r="M19" s="6">
        <f>IF(J19="","",(K19/J19)/LOOKUP(RIGHT($D$2,3),'定数'!$A$6:$A$13,'定数'!$B$6:$B$13))</f>
      </c>
      <c r="N19" s="40"/>
      <c r="O19" s="8"/>
      <c r="P19" s="44"/>
      <c r="Q19" s="44"/>
      <c r="R19" s="47">
        <f>IF(P19="","",T19*M19*LOOKUP(RIGHT($D$2,3),'定数'!$A$6:$A$13,'定数'!$B$6:$B$13))</f>
      </c>
      <c r="S19" s="47"/>
      <c r="T19" s="48">
        <f t="shared" si="4"/>
      </c>
      <c r="U19" s="48"/>
      <c r="V19" s="22">
        <f t="shared" si="1"/>
      </c>
      <c r="W19">
        <f t="shared" si="2"/>
      </c>
      <c r="X19" s="41">
        <f t="shared" si="5"/>
      </c>
      <c r="Y19" s="42">
        <f t="shared" si="6"/>
      </c>
    </row>
    <row r="20" spans="2:25" ht="13.5">
      <c r="B20" s="40">
        <v>12</v>
      </c>
      <c r="C20" s="43">
        <f t="shared" si="0"/>
      </c>
      <c r="D20" s="43"/>
      <c r="E20" s="40"/>
      <c r="F20" s="8"/>
      <c r="G20" s="40"/>
      <c r="H20" s="44"/>
      <c r="I20" s="44"/>
      <c r="J20" s="40"/>
      <c r="K20" s="45">
        <f t="shared" si="3"/>
      </c>
      <c r="L20" s="46"/>
      <c r="M20" s="6">
        <f>IF(J20="","",(K20/J20)/LOOKUP(RIGHT($D$2,3),'定数'!$A$6:$A$13,'定数'!$B$6:$B$13))</f>
      </c>
      <c r="N20" s="40"/>
      <c r="O20" s="8"/>
      <c r="P20" s="44"/>
      <c r="Q20" s="44"/>
      <c r="R20" s="47">
        <f>IF(P20="","",T20*M20*LOOKUP(RIGHT($D$2,3),'定数'!$A$6:$A$13,'定数'!$B$6:$B$13))</f>
      </c>
      <c r="S20" s="47"/>
      <c r="T20" s="48">
        <f t="shared" si="4"/>
      </c>
      <c r="U20" s="48"/>
      <c r="V20" s="22">
        <f t="shared" si="1"/>
      </c>
      <c r="W20">
        <f t="shared" si="2"/>
      </c>
      <c r="X20" s="41">
        <f t="shared" si="5"/>
      </c>
      <c r="Y20" s="42">
        <f t="shared" si="6"/>
      </c>
    </row>
    <row r="21" spans="2:25" ht="13.5">
      <c r="B21" s="40">
        <v>13</v>
      </c>
      <c r="C21" s="43">
        <f t="shared" si="0"/>
      </c>
      <c r="D21" s="43"/>
      <c r="E21" s="40"/>
      <c r="F21" s="8"/>
      <c r="G21" s="40"/>
      <c r="H21" s="44"/>
      <c r="I21" s="44"/>
      <c r="J21" s="40"/>
      <c r="K21" s="45">
        <f t="shared" si="3"/>
      </c>
      <c r="L21" s="46"/>
      <c r="M21" s="6">
        <f>IF(J21="","",(K21/J21)/LOOKUP(RIGHT($D$2,3),'定数'!$A$6:$A$13,'定数'!$B$6:$B$13))</f>
      </c>
      <c r="N21" s="40"/>
      <c r="O21" s="8"/>
      <c r="P21" s="44"/>
      <c r="Q21" s="44"/>
      <c r="R21" s="47">
        <f>IF(P21="","",T21*M21*LOOKUP(RIGHT($D$2,3),'定数'!$A$6:$A$13,'定数'!$B$6:$B$13))</f>
      </c>
      <c r="S21" s="47"/>
      <c r="T21" s="48">
        <f t="shared" si="4"/>
      </c>
      <c r="U21" s="48"/>
      <c r="V21" s="22">
        <f t="shared" si="1"/>
      </c>
      <c r="W21">
        <f t="shared" si="2"/>
      </c>
      <c r="X21" s="41">
        <f t="shared" si="5"/>
      </c>
      <c r="Y21" s="42">
        <f t="shared" si="6"/>
      </c>
    </row>
    <row r="22" spans="2:25" ht="13.5">
      <c r="B22" s="40">
        <v>14</v>
      </c>
      <c r="C22" s="43">
        <f t="shared" si="0"/>
      </c>
      <c r="D22" s="43"/>
      <c r="E22" s="40"/>
      <c r="F22" s="8"/>
      <c r="G22" s="40"/>
      <c r="H22" s="44"/>
      <c r="I22" s="44"/>
      <c r="J22" s="40"/>
      <c r="K22" s="45">
        <f t="shared" si="3"/>
      </c>
      <c r="L22" s="46"/>
      <c r="M22" s="6">
        <f>IF(J22="","",(K22/J22)/LOOKUP(RIGHT($D$2,3),'定数'!$A$6:$A$13,'定数'!$B$6:$B$13))</f>
      </c>
      <c r="N22" s="40"/>
      <c r="O22" s="8"/>
      <c r="P22" s="44"/>
      <c r="Q22" s="44"/>
      <c r="R22" s="47">
        <f>IF(P22="","",T22*M22*LOOKUP(RIGHT($D$2,3),'定数'!$A$6:$A$13,'定数'!$B$6:$B$13))</f>
      </c>
      <c r="S22" s="47"/>
      <c r="T22" s="48">
        <f t="shared" si="4"/>
      </c>
      <c r="U22" s="48"/>
      <c r="V22" s="22">
        <f t="shared" si="1"/>
      </c>
      <c r="W22">
        <f t="shared" si="2"/>
      </c>
      <c r="X22" s="41">
        <f t="shared" si="5"/>
      </c>
      <c r="Y22" s="42">
        <f t="shared" si="6"/>
      </c>
    </row>
    <row r="23" spans="2:25" ht="13.5">
      <c r="B23" s="40">
        <v>15</v>
      </c>
      <c r="C23" s="43">
        <f t="shared" si="0"/>
      </c>
      <c r="D23" s="43"/>
      <c r="E23" s="40"/>
      <c r="F23" s="8"/>
      <c r="G23" s="40"/>
      <c r="H23" s="44"/>
      <c r="I23" s="44"/>
      <c r="J23" s="40"/>
      <c r="K23" s="45">
        <f t="shared" si="3"/>
      </c>
      <c r="L23" s="46"/>
      <c r="M23" s="6">
        <f>IF(J23="","",(K23/J23)/LOOKUP(RIGHT($D$2,3),'定数'!$A$6:$A$13,'定数'!$B$6:$B$13))</f>
      </c>
      <c r="N23" s="40"/>
      <c r="O23" s="8"/>
      <c r="P23" s="44"/>
      <c r="Q23" s="44"/>
      <c r="R23" s="47">
        <f>IF(P23="","",T23*M23*LOOKUP(RIGHT($D$2,3),'定数'!$A$6:$A$13,'定数'!$B$6:$B$13))</f>
      </c>
      <c r="S23" s="47"/>
      <c r="T23" s="48">
        <f t="shared" si="4"/>
      </c>
      <c r="U23" s="48"/>
      <c r="V23">
        <f aca="true" t="shared" si="7" ref="V23:W74">IF(S23&lt;&gt;"",IF(S23&lt;0,1+V22,0),"")</f>
      </c>
      <c r="W23">
        <f t="shared" si="2"/>
      </c>
      <c r="X23" s="41">
        <f t="shared" si="5"/>
      </c>
      <c r="Y23" s="42">
        <f t="shared" si="6"/>
      </c>
    </row>
    <row r="24" spans="2:25" ht="13.5">
      <c r="B24" s="40">
        <v>16</v>
      </c>
      <c r="C24" s="43">
        <f t="shared" si="0"/>
      </c>
      <c r="D24" s="43"/>
      <c r="E24" s="40"/>
      <c r="F24" s="8"/>
      <c r="G24" s="40"/>
      <c r="H24" s="44"/>
      <c r="I24" s="44"/>
      <c r="J24" s="40"/>
      <c r="K24" s="45">
        <f t="shared" si="3"/>
      </c>
      <c r="L24" s="46"/>
      <c r="M24" s="6">
        <f>IF(J24="","",(K24/J24)/LOOKUP(RIGHT($D$2,3),'定数'!$A$6:$A$13,'定数'!$B$6:$B$13))</f>
      </c>
      <c r="N24" s="40"/>
      <c r="O24" s="8"/>
      <c r="P24" s="44"/>
      <c r="Q24" s="44"/>
      <c r="R24" s="47">
        <f>IF(P24="","",T24*M24*LOOKUP(RIGHT($D$2,3),'定数'!$A$6:$A$13,'定数'!$B$6:$B$13))</f>
      </c>
      <c r="S24" s="47"/>
      <c r="T24" s="48">
        <f t="shared" si="4"/>
      </c>
      <c r="U24" s="48"/>
      <c r="V24">
        <f t="shared" si="7"/>
      </c>
      <c r="W24">
        <f t="shared" si="2"/>
      </c>
      <c r="X24" s="41">
        <f t="shared" si="5"/>
      </c>
      <c r="Y24" s="42">
        <f t="shared" si="6"/>
      </c>
    </row>
    <row r="25" spans="2:25" ht="13.5">
      <c r="B25" s="40">
        <v>17</v>
      </c>
      <c r="C25" s="43">
        <f t="shared" si="0"/>
      </c>
      <c r="D25" s="43"/>
      <c r="E25" s="40"/>
      <c r="F25" s="8"/>
      <c r="G25" s="40"/>
      <c r="H25" s="44"/>
      <c r="I25" s="44"/>
      <c r="J25" s="40"/>
      <c r="K25" s="45">
        <f t="shared" si="3"/>
      </c>
      <c r="L25" s="46"/>
      <c r="M25" s="6">
        <f>IF(J25="","",(K25/J25)/LOOKUP(RIGHT($D$2,3),'定数'!$A$6:$A$13,'定数'!$B$6:$B$13))</f>
      </c>
      <c r="N25" s="40"/>
      <c r="O25" s="8"/>
      <c r="P25" s="44"/>
      <c r="Q25" s="44"/>
      <c r="R25" s="47">
        <f>IF(P25="","",T25*M25*LOOKUP(RIGHT($D$2,3),'定数'!$A$6:$A$13,'定数'!$B$6:$B$13))</f>
      </c>
      <c r="S25" s="47"/>
      <c r="T25" s="48">
        <f t="shared" si="4"/>
      </c>
      <c r="U25" s="48"/>
      <c r="V25">
        <f t="shared" si="7"/>
      </c>
      <c r="W25">
        <f t="shared" si="2"/>
      </c>
      <c r="X25" s="41">
        <f t="shared" si="5"/>
      </c>
      <c r="Y25" s="42">
        <f t="shared" si="6"/>
      </c>
    </row>
    <row r="26" spans="2:25" ht="13.5">
      <c r="B26" s="40">
        <v>18</v>
      </c>
      <c r="C26" s="43">
        <f t="shared" si="0"/>
      </c>
      <c r="D26" s="43"/>
      <c r="E26" s="40"/>
      <c r="F26" s="8"/>
      <c r="G26" s="40"/>
      <c r="H26" s="44"/>
      <c r="I26" s="44"/>
      <c r="J26" s="40"/>
      <c r="K26" s="45">
        <f t="shared" si="3"/>
      </c>
      <c r="L26" s="46"/>
      <c r="M26" s="6">
        <f>IF(J26="","",(K26/J26)/LOOKUP(RIGHT($D$2,3),'定数'!$A$6:$A$13,'定数'!$B$6:$B$13))</f>
      </c>
      <c r="N26" s="40"/>
      <c r="O26" s="8"/>
      <c r="P26" s="44"/>
      <c r="Q26" s="44"/>
      <c r="R26" s="47">
        <f>IF(P26="","",T26*M26*LOOKUP(RIGHT($D$2,3),'定数'!$A$6:$A$13,'定数'!$B$6:$B$13))</f>
      </c>
      <c r="S26" s="47"/>
      <c r="T26" s="48">
        <f t="shared" si="4"/>
      </c>
      <c r="U26" s="48"/>
      <c r="V26">
        <f t="shared" si="7"/>
      </c>
      <c r="W26">
        <f t="shared" si="2"/>
      </c>
      <c r="X26" s="41">
        <f t="shared" si="5"/>
      </c>
      <c r="Y26" s="42">
        <f t="shared" si="6"/>
      </c>
    </row>
    <row r="27" spans="2:25" ht="13.5">
      <c r="B27" s="40">
        <v>19</v>
      </c>
      <c r="C27" s="43">
        <f t="shared" si="0"/>
      </c>
      <c r="D27" s="43"/>
      <c r="E27" s="40"/>
      <c r="F27" s="8"/>
      <c r="G27" s="40"/>
      <c r="H27" s="44"/>
      <c r="I27" s="44"/>
      <c r="J27" s="40"/>
      <c r="K27" s="45">
        <f t="shared" si="3"/>
      </c>
      <c r="L27" s="46"/>
      <c r="M27" s="6">
        <f>IF(J27="","",(K27/J27)/LOOKUP(RIGHT($D$2,3),'定数'!$A$6:$A$13,'定数'!$B$6:$B$13))</f>
      </c>
      <c r="N27" s="40"/>
      <c r="O27" s="8"/>
      <c r="P27" s="44"/>
      <c r="Q27" s="44"/>
      <c r="R27" s="47">
        <f>IF(P27="","",T27*M27*LOOKUP(RIGHT($D$2,3),'定数'!$A$6:$A$13,'定数'!$B$6:$B$13))</f>
      </c>
      <c r="S27" s="47"/>
      <c r="T27" s="48">
        <f t="shared" si="4"/>
      </c>
      <c r="U27" s="48"/>
      <c r="V27">
        <f t="shared" si="7"/>
      </c>
      <c r="W27">
        <f t="shared" si="2"/>
      </c>
      <c r="X27" s="41">
        <f t="shared" si="5"/>
      </c>
      <c r="Y27" s="42">
        <f t="shared" si="6"/>
      </c>
    </row>
    <row r="28" spans="2:25" ht="13.5">
      <c r="B28" s="40">
        <v>20</v>
      </c>
      <c r="C28" s="43">
        <f t="shared" si="0"/>
      </c>
      <c r="D28" s="43"/>
      <c r="E28" s="40"/>
      <c r="F28" s="8"/>
      <c r="G28" s="40"/>
      <c r="H28" s="44"/>
      <c r="I28" s="44"/>
      <c r="J28" s="40"/>
      <c r="K28" s="45">
        <f t="shared" si="3"/>
      </c>
      <c r="L28" s="46"/>
      <c r="M28" s="6">
        <f>IF(J28="","",(K28/J28)/LOOKUP(RIGHT($D$2,3),'定数'!$A$6:$A$13,'定数'!$B$6:$B$13))</f>
      </c>
      <c r="N28" s="40"/>
      <c r="O28" s="8"/>
      <c r="P28" s="44"/>
      <c r="Q28" s="44"/>
      <c r="R28" s="47">
        <f>IF(P28="","",T28*M28*LOOKUP(RIGHT($D$2,3),'定数'!$A$6:$A$13,'定数'!$B$6:$B$13))</f>
      </c>
      <c r="S28" s="47"/>
      <c r="T28" s="48">
        <f t="shared" si="4"/>
      </c>
      <c r="U28" s="48"/>
      <c r="V28">
        <f t="shared" si="7"/>
      </c>
      <c r="W28">
        <f t="shared" si="2"/>
      </c>
      <c r="X28" s="41">
        <f t="shared" si="5"/>
      </c>
      <c r="Y28" s="42">
        <f t="shared" si="6"/>
      </c>
    </row>
    <row r="29" spans="2:25" ht="13.5">
      <c r="B29" s="40">
        <v>21</v>
      </c>
      <c r="C29" s="43">
        <f t="shared" si="0"/>
      </c>
      <c r="D29" s="43"/>
      <c r="E29" s="40"/>
      <c r="F29" s="8"/>
      <c r="G29" s="40"/>
      <c r="H29" s="44"/>
      <c r="I29" s="44"/>
      <c r="J29" s="40"/>
      <c r="K29" s="45">
        <f t="shared" si="3"/>
      </c>
      <c r="L29" s="46"/>
      <c r="M29" s="6">
        <f>IF(J29="","",(K29/J29)/LOOKUP(RIGHT($D$2,3),'定数'!$A$6:$A$13,'定数'!$B$6:$B$13))</f>
      </c>
      <c r="N29" s="40"/>
      <c r="O29" s="8"/>
      <c r="P29" s="44"/>
      <c r="Q29" s="44"/>
      <c r="R29" s="47">
        <f>IF(P29="","",T29*M29*LOOKUP(RIGHT($D$2,3),'定数'!$A$6:$A$13,'定数'!$B$6:$B$13))</f>
      </c>
      <c r="S29" s="47"/>
      <c r="T29" s="48">
        <f t="shared" si="4"/>
      </c>
      <c r="U29" s="48"/>
      <c r="V29">
        <f t="shared" si="7"/>
      </c>
      <c r="W29">
        <f t="shared" si="2"/>
      </c>
      <c r="X29" s="41">
        <f t="shared" si="5"/>
      </c>
      <c r="Y29" s="42">
        <f t="shared" si="6"/>
      </c>
    </row>
    <row r="30" spans="2:25" ht="13.5">
      <c r="B30" s="40">
        <v>22</v>
      </c>
      <c r="C30" s="43">
        <f t="shared" si="0"/>
      </c>
      <c r="D30" s="43"/>
      <c r="E30" s="40"/>
      <c r="F30" s="8"/>
      <c r="G30" s="40"/>
      <c r="H30" s="44"/>
      <c r="I30" s="44"/>
      <c r="J30" s="40"/>
      <c r="K30" s="45">
        <f t="shared" si="3"/>
      </c>
      <c r="L30" s="46"/>
      <c r="M30" s="6">
        <f>IF(J30="","",(K30/J30)/LOOKUP(RIGHT($D$2,3),'定数'!$A$6:$A$13,'定数'!$B$6:$B$13))</f>
      </c>
      <c r="N30" s="40"/>
      <c r="O30" s="8"/>
      <c r="P30" s="44"/>
      <c r="Q30" s="44"/>
      <c r="R30" s="47">
        <f>IF(P30="","",T30*M30*LOOKUP(RIGHT($D$2,3),'定数'!$A$6:$A$13,'定数'!$B$6:$B$13))</f>
      </c>
      <c r="S30" s="47"/>
      <c r="T30" s="48">
        <f t="shared" si="4"/>
      </c>
      <c r="U30" s="48"/>
      <c r="V30">
        <f t="shared" si="7"/>
      </c>
      <c r="W30">
        <f t="shared" si="2"/>
      </c>
      <c r="X30" s="41">
        <f t="shared" si="5"/>
      </c>
      <c r="Y30" s="42">
        <f t="shared" si="6"/>
      </c>
    </row>
    <row r="31" spans="2:25" ht="13.5">
      <c r="B31" s="40">
        <v>23</v>
      </c>
      <c r="C31" s="43">
        <f t="shared" si="0"/>
      </c>
      <c r="D31" s="43"/>
      <c r="E31" s="40"/>
      <c r="F31" s="8"/>
      <c r="G31" s="40"/>
      <c r="H31" s="44"/>
      <c r="I31" s="44"/>
      <c r="J31" s="40"/>
      <c r="K31" s="45">
        <f t="shared" si="3"/>
      </c>
      <c r="L31" s="46"/>
      <c r="M31" s="6">
        <f>IF(J31="","",(K31/J31)/LOOKUP(RIGHT($D$2,3),'定数'!$A$6:$A$13,'定数'!$B$6:$B$13))</f>
      </c>
      <c r="N31" s="40"/>
      <c r="O31" s="8"/>
      <c r="P31" s="44"/>
      <c r="Q31" s="44"/>
      <c r="R31" s="47">
        <f>IF(P31="","",T31*M31*LOOKUP(RIGHT($D$2,3),'定数'!$A$6:$A$13,'定数'!$B$6:$B$13))</f>
      </c>
      <c r="S31" s="47"/>
      <c r="T31" s="48">
        <f t="shared" si="4"/>
      </c>
      <c r="U31" s="48"/>
      <c r="V31">
        <f t="shared" si="7"/>
      </c>
      <c r="W31">
        <f t="shared" si="2"/>
      </c>
      <c r="X31" s="41">
        <f t="shared" si="5"/>
      </c>
      <c r="Y31" s="42">
        <f t="shared" si="6"/>
      </c>
    </row>
    <row r="32" spans="2:25" ht="13.5">
      <c r="B32" s="40">
        <v>24</v>
      </c>
      <c r="C32" s="43">
        <f t="shared" si="0"/>
      </c>
      <c r="D32" s="43"/>
      <c r="E32" s="40"/>
      <c r="F32" s="8"/>
      <c r="G32" s="40"/>
      <c r="H32" s="44"/>
      <c r="I32" s="44"/>
      <c r="J32" s="40"/>
      <c r="K32" s="45">
        <f t="shared" si="3"/>
      </c>
      <c r="L32" s="46"/>
      <c r="M32" s="6">
        <f>IF(J32="","",(K32/J32)/LOOKUP(RIGHT($D$2,3),'定数'!$A$6:$A$13,'定数'!$B$6:$B$13))</f>
      </c>
      <c r="N32" s="40"/>
      <c r="O32" s="8"/>
      <c r="P32" s="44"/>
      <c r="Q32" s="44"/>
      <c r="R32" s="47">
        <f>IF(P32="","",T32*M32*LOOKUP(RIGHT($D$2,3),'定数'!$A$6:$A$13,'定数'!$B$6:$B$13))</f>
      </c>
      <c r="S32" s="47"/>
      <c r="T32" s="48">
        <f t="shared" si="4"/>
      </c>
      <c r="U32" s="48"/>
      <c r="V32">
        <f t="shared" si="7"/>
      </c>
      <c r="W32">
        <f t="shared" si="2"/>
      </c>
      <c r="X32" s="41">
        <f t="shared" si="5"/>
      </c>
      <c r="Y32" s="42">
        <f t="shared" si="6"/>
      </c>
    </row>
    <row r="33" spans="2:25" ht="13.5">
      <c r="B33" s="40">
        <v>25</v>
      </c>
      <c r="C33" s="43">
        <f t="shared" si="0"/>
      </c>
      <c r="D33" s="43"/>
      <c r="E33" s="40"/>
      <c r="F33" s="8"/>
      <c r="G33" s="40"/>
      <c r="H33" s="44"/>
      <c r="I33" s="44"/>
      <c r="J33" s="40"/>
      <c r="K33" s="45">
        <f t="shared" si="3"/>
      </c>
      <c r="L33" s="46"/>
      <c r="M33" s="6">
        <f>IF(J33="","",(K33/J33)/LOOKUP(RIGHT($D$2,3),'定数'!$A$6:$A$13,'定数'!$B$6:$B$13))</f>
      </c>
      <c r="N33" s="40"/>
      <c r="O33" s="8"/>
      <c r="P33" s="44"/>
      <c r="Q33" s="44"/>
      <c r="R33" s="47">
        <f>IF(P33="","",T33*M33*LOOKUP(RIGHT($D$2,3),'定数'!$A$6:$A$13,'定数'!$B$6:$B$13))</f>
      </c>
      <c r="S33" s="47"/>
      <c r="T33" s="48">
        <f t="shared" si="4"/>
      </c>
      <c r="U33" s="48"/>
      <c r="V33">
        <f t="shared" si="7"/>
      </c>
      <c r="W33">
        <f t="shared" si="2"/>
      </c>
      <c r="X33" s="41">
        <f t="shared" si="5"/>
      </c>
      <c r="Y33" s="42">
        <f t="shared" si="6"/>
      </c>
    </row>
    <row r="34" spans="2:25" ht="13.5">
      <c r="B34" s="40">
        <v>26</v>
      </c>
      <c r="C34" s="43">
        <f t="shared" si="0"/>
      </c>
      <c r="D34" s="43"/>
      <c r="E34" s="40"/>
      <c r="F34" s="8"/>
      <c r="G34" s="40"/>
      <c r="H34" s="44"/>
      <c r="I34" s="44"/>
      <c r="J34" s="40"/>
      <c r="K34" s="45">
        <f t="shared" si="3"/>
      </c>
      <c r="L34" s="46"/>
      <c r="M34" s="6">
        <f>IF(J34="","",(K34/J34)/LOOKUP(RIGHT($D$2,3),'定数'!$A$6:$A$13,'定数'!$B$6:$B$13))</f>
      </c>
      <c r="N34" s="40"/>
      <c r="O34" s="8"/>
      <c r="P34" s="44"/>
      <c r="Q34" s="44"/>
      <c r="R34" s="47">
        <f>IF(P34="","",T34*M34*LOOKUP(RIGHT($D$2,3),'定数'!$A$6:$A$13,'定数'!$B$6:$B$13))</f>
      </c>
      <c r="S34" s="47"/>
      <c r="T34" s="48">
        <f t="shared" si="4"/>
      </c>
      <c r="U34" s="48"/>
      <c r="V34">
        <f t="shared" si="7"/>
      </c>
      <c r="W34">
        <f t="shared" si="2"/>
      </c>
      <c r="X34" s="41">
        <f t="shared" si="5"/>
      </c>
      <c r="Y34" s="42">
        <f t="shared" si="6"/>
      </c>
    </row>
    <row r="35" spans="2:25" ht="13.5">
      <c r="B35" s="40">
        <v>27</v>
      </c>
      <c r="C35" s="43">
        <f t="shared" si="0"/>
      </c>
      <c r="D35" s="43"/>
      <c r="E35" s="40"/>
      <c r="F35" s="8"/>
      <c r="G35" s="40"/>
      <c r="H35" s="44"/>
      <c r="I35" s="44"/>
      <c r="J35" s="40"/>
      <c r="K35" s="45">
        <f t="shared" si="3"/>
      </c>
      <c r="L35" s="46"/>
      <c r="M35" s="6">
        <f>IF(J35="","",(K35/J35)/LOOKUP(RIGHT($D$2,3),'定数'!$A$6:$A$13,'定数'!$B$6:$B$13))</f>
      </c>
      <c r="N35" s="40"/>
      <c r="O35" s="8"/>
      <c r="P35" s="44"/>
      <c r="Q35" s="44"/>
      <c r="R35" s="47">
        <f>IF(P35="","",T35*M35*LOOKUP(RIGHT($D$2,3),'定数'!$A$6:$A$13,'定数'!$B$6:$B$13))</f>
      </c>
      <c r="S35" s="47"/>
      <c r="T35" s="48">
        <f t="shared" si="4"/>
      </c>
      <c r="U35" s="48"/>
      <c r="V35">
        <f t="shared" si="7"/>
      </c>
      <c r="W35">
        <f t="shared" si="2"/>
      </c>
      <c r="X35" s="41">
        <f t="shared" si="5"/>
      </c>
      <c r="Y35" s="42">
        <f t="shared" si="6"/>
      </c>
    </row>
    <row r="36" spans="2:25" ht="13.5">
      <c r="B36" s="40">
        <v>28</v>
      </c>
      <c r="C36" s="43">
        <f t="shared" si="0"/>
      </c>
      <c r="D36" s="43"/>
      <c r="E36" s="40"/>
      <c r="F36" s="8"/>
      <c r="G36" s="40"/>
      <c r="H36" s="44"/>
      <c r="I36" s="44"/>
      <c r="J36" s="40"/>
      <c r="K36" s="45">
        <f t="shared" si="3"/>
      </c>
      <c r="L36" s="46"/>
      <c r="M36" s="6">
        <f>IF(J36="","",(K36/J36)/LOOKUP(RIGHT($D$2,3),'定数'!$A$6:$A$13,'定数'!$B$6:$B$13))</f>
      </c>
      <c r="N36" s="40"/>
      <c r="O36" s="8"/>
      <c r="P36" s="44"/>
      <c r="Q36" s="44"/>
      <c r="R36" s="47">
        <f>IF(P36="","",T36*M36*LOOKUP(RIGHT($D$2,3),'定数'!$A$6:$A$13,'定数'!$B$6:$B$13))</f>
      </c>
      <c r="S36" s="47"/>
      <c r="T36" s="48">
        <f t="shared" si="4"/>
      </c>
      <c r="U36" s="48"/>
      <c r="V36">
        <f t="shared" si="7"/>
      </c>
      <c r="W36">
        <f t="shared" si="2"/>
      </c>
      <c r="X36" s="41">
        <f t="shared" si="5"/>
      </c>
      <c r="Y36" s="42">
        <f t="shared" si="6"/>
      </c>
    </row>
    <row r="37" spans="2:25" ht="13.5">
      <c r="B37" s="40">
        <v>29</v>
      </c>
      <c r="C37" s="43">
        <f t="shared" si="0"/>
      </c>
      <c r="D37" s="43"/>
      <c r="E37" s="40"/>
      <c r="F37" s="8"/>
      <c r="G37" s="40"/>
      <c r="H37" s="44"/>
      <c r="I37" s="44"/>
      <c r="J37" s="40"/>
      <c r="K37" s="45">
        <f t="shared" si="3"/>
      </c>
      <c r="L37" s="46"/>
      <c r="M37" s="6">
        <f>IF(J37="","",(K37/J37)/LOOKUP(RIGHT($D$2,3),'定数'!$A$6:$A$13,'定数'!$B$6:$B$13))</f>
      </c>
      <c r="N37" s="40"/>
      <c r="O37" s="8"/>
      <c r="P37" s="44"/>
      <c r="Q37" s="44"/>
      <c r="R37" s="47">
        <f>IF(P37="","",T37*M37*LOOKUP(RIGHT($D$2,3),'定数'!$A$6:$A$13,'定数'!$B$6:$B$13))</f>
      </c>
      <c r="S37" s="47"/>
      <c r="T37" s="48">
        <f t="shared" si="4"/>
      </c>
      <c r="U37" s="48"/>
      <c r="V37">
        <f t="shared" si="7"/>
      </c>
      <c r="W37">
        <f t="shared" si="2"/>
      </c>
      <c r="X37" s="41">
        <f t="shared" si="5"/>
      </c>
      <c r="Y37" s="42">
        <f t="shared" si="6"/>
      </c>
    </row>
    <row r="38" spans="2:25" ht="13.5">
      <c r="B38" s="40">
        <v>30</v>
      </c>
      <c r="C38" s="43">
        <f t="shared" si="0"/>
      </c>
      <c r="D38" s="43"/>
      <c r="E38" s="40"/>
      <c r="F38" s="8"/>
      <c r="G38" s="40"/>
      <c r="H38" s="44"/>
      <c r="I38" s="44"/>
      <c r="J38" s="40"/>
      <c r="K38" s="45">
        <f t="shared" si="3"/>
      </c>
      <c r="L38" s="46"/>
      <c r="M38" s="6">
        <f>IF(J38="","",(K38/J38)/LOOKUP(RIGHT($D$2,3),'定数'!$A$6:$A$13,'定数'!$B$6:$B$13))</f>
      </c>
      <c r="N38" s="40"/>
      <c r="O38" s="8"/>
      <c r="P38" s="44"/>
      <c r="Q38" s="44"/>
      <c r="R38" s="47">
        <f>IF(P38="","",T38*M38*LOOKUP(RIGHT($D$2,3),'定数'!$A$6:$A$13,'定数'!$B$6:$B$13))</f>
      </c>
      <c r="S38" s="47"/>
      <c r="T38" s="48">
        <f t="shared" si="4"/>
      </c>
      <c r="U38" s="48"/>
      <c r="V38">
        <f t="shared" si="7"/>
      </c>
      <c r="W38">
        <f t="shared" si="2"/>
      </c>
      <c r="X38" s="41">
        <f t="shared" si="5"/>
      </c>
      <c r="Y38" s="42">
        <f t="shared" si="6"/>
      </c>
    </row>
    <row r="39" spans="2:25" ht="13.5">
      <c r="B39" s="40">
        <v>31</v>
      </c>
      <c r="C39" s="43">
        <f t="shared" si="0"/>
      </c>
      <c r="D39" s="43"/>
      <c r="E39" s="40"/>
      <c r="F39" s="8"/>
      <c r="G39" s="40"/>
      <c r="H39" s="44"/>
      <c r="I39" s="44"/>
      <c r="J39" s="40"/>
      <c r="K39" s="45">
        <f t="shared" si="3"/>
      </c>
      <c r="L39" s="46"/>
      <c r="M39" s="6">
        <f>IF(J39="","",(K39/J39)/LOOKUP(RIGHT($D$2,3),'定数'!$A$6:$A$13,'定数'!$B$6:$B$13))</f>
      </c>
      <c r="N39" s="40"/>
      <c r="O39" s="8"/>
      <c r="P39" s="44"/>
      <c r="Q39" s="44"/>
      <c r="R39" s="47">
        <f>IF(P39="","",T39*M39*LOOKUP(RIGHT($D$2,3),'定数'!$A$6:$A$13,'定数'!$B$6:$B$13))</f>
      </c>
      <c r="S39" s="47"/>
      <c r="T39" s="48">
        <f t="shared" si="4"/>
      </c>
      <c r="U39" s="48"/>
      <c r="V39">
        <f t="shared" si="7"/>
      </c>
      <c r="W39">
        <f t="shared" si="2"/>
      </c>
      <c r="X39" s="41">
        <f t="shared" si="5"/>
      </c>
      <c r="Y39" s="42">
        <f t="shared" si="6"/>
      </c>
    </row>
    <row r="40" spans="2:25" ht="13.5">
      <c r="B40" s="40">
        <v>32</v>
      </c>
      <c r="C40" s="43">
        <f t="shared" si="0"/>
      </c>
      <c r="D40" s="43"/>
      <c r="E40" s="40"/>
      <c r="F40" s="8"/>
      <c r="G40" s="40"/>
      <c r="H40" s="44"/>
      <c r="I40" s="44"/>
      <c r="J40" s="40"/>
      <c r="K40" s="45">
        <f t="shared" si="3"/>
      </c>
      <c r="L40" s="46"/>
      <c r="M40" s="6">
        <f>IF(J40="","",(K40/J40)/LOOKUP(RIGHT($D$2,3),'定数'!$A$6:$A$13,'定数'!$B$6:$B$13))</f>
      </c>
      <c r="N40" s="40"/>
      <c r="O40" s="8"/>
      <c r="P40" s="44"/>
      <c r="Q40" s="44"/>
      <c r="R40" s="47">
        <f>IF(P40="","",T40*M40*LOOKUP(RIGHT($D$2,3),'定数'!$A$6:$A$13,'定数'!$B$6:$B$13))</f>
      </c>
      <c r="S40" s="47"/>
      <c r="T40" s="48">
        <f t="shared" si="4"/>
      </c>
      <c r="U40" s="48"/>
      <c r="V40">
        <f t="shared" si="7"/>
      </c>
      <c r="W40">
        <f t="shared" si="2"/>
      </c>
      <c r="X40" s="41">
        <f t="shared" si="5"/>
      </c>
      <c r="Y40" s="42">
        <f t="shared" si="6"/>
      </c>
    </row>
    <row r="41" spans="2:25" ht="13.5">
      <c r="B41" s="40">
        <v>33</v>
      </c>
      <c r="C41" s="43">
        <f t="shared" si="0"/>
      </c>
      <c r="D41" s="43"/>
      <c r="E41" s="40"/>
      <c r="F41" s="8"/>
      <c r="G41" s="40"/>
      <c r="H41" s="44"/>
      <c r="I41" s="44"/>
      <c r="J41" s="40"/>
      <c r="K41" s="45">
        <f t="shared" si="3"/>
      </c>
      <c r="L41" s="46"/>
      <c r="M41" s="6">
        <f>IF(J41="","",(K41/J41)/LOOKUP(RIGHT($D$2,3),'定数'!$A$6:$A$13,'定数'!$B$6:$B$13))</f>
      </c>
      <c r="N41" s="40"/>
      <c r="O41" s="8"/>
      <c r="P41" s="44"/>
      <c r="Q41" s="44"/>
      <c r="R41" s="47">
        <f>IF(P41="","",T41*M41*LOOKUP(RIGHT($D$2,3),'定数'!$A$6:$A$13,'定数'!$B$6:$B$13))</f>
      </c>
      <c r="S41" s="47"/>
      <c r="T41" s="48">
        <f t="shared" si="4"/>
      </c>
      <c r="U41" s="48"/>
      <c r="V41">
        <f t="shared" si="7"/>
      </c>
      <c r="W41">
        <f t="shared" si="2"/>
      </c>
      <c r="X41" s="41">
        <f t="shared" si="5"/>
      </c>
      <c r="Y41" s="42">
        <f t="shared" si="6"/>
      </c>
    </row>
    <row r="42" spans="2:25" ht="13.5">
      <c r="B42" s="40">
        <v>34</v>
      </c>
      <c r="C42" s="43">
        <f t="shared" si="0"/>
      </c>
      <c r="D42" s="43"/>
      <c r="E42" s="40"/>
      <c r="F42" s="8"/>
      <c r="G42" s="40"/>
      <c r="H42" s="44"/>
      <c r="I42" s="44"/>
      <c r="J42" s="40"/>
      <c r="K42" s="45">
        <f t="shared" si="3"/>
      </c>
      <c r="L42" s="46"/>
      <c r="M42" s="6">
        <f>IF(J42="","",(K42/J42)/LOOKUP(RIGHT($D$2,3),'定数'!$A$6:$A$13,'定数'!$B$6:$B$13))</f>
      </c>
      <c r="N42" s="40"/>
      <c r="O42" s="8"/>
      <c r="P42" s="44"/>
      <c r="Q42" s="44"/>
      <c r="R42" s="47">
        <f>IF(P42="","",T42*M42*LOOKUP(RIGHT($D$2,3),'定数'!$A$6:$A$13,'定数'!$B$6:$B$13))</f>
      </c>
      <c r="S42" s="47"/>
      <c r="T42" s="48">
        <f t="shared" si="4"/>
      </c>
      <c r="U42" s="48"/>
      <c r="V42">
        <f t="shared" si="7"/>
      </c>
      <c r="W42">
        <f t="shared" si="2"/>
      </c>
      <c r="X42" s="41">
        <f t="shared" si="5"/>
      </c>
      <c r="Y42" s="42">
        <f t="shared" si="6"/>
      </c>
    </row>
    <row r="43" spans="2:25" ht="13.5">
      <c r="B43" s="40">
        <v>35</v>
      </c>
      <c r="C43" s="43">
        <f t="shared" si="0"/>
      </c>
      <c r="D43" s="43"/>
      <c r="E43" s="40"/>
      <c r="F43" s="8"/>
      <c r="G43" s="40"/>
      <c r="H43" s="44"/>
      <c r="I43" s="44"/>
      <c r="J43" s="40"/>
      <c r="K43" s="45">
        <f t="shared" si="3"/>
      </c>
      <c r="L43" s="46"/>
      <c r="M43" s="6">
        <f>IF(J43="","",(K43/J43)/LOOKUP(RIGHT($D$2,3),'定数'!$A$6:$A$13,'定数'!$B$6:$B$13))</f>
      </c>
      <c r="N43" s="40"/>
      <c r="O43" s="8"/>
      <c r="P43" s="44"/>
      <c r="Q43" s="44"/>
      <c r="R43" s="47">
        <f>IF(P43="","",T43*M43*LOOKUP(RIGHT($D$2,3),'定数'!$A$6:$A$13,'定数'!$B$6:$B$13))</f>
      </c>
      <c r="S43" s="47"/>
      <c r="T43" s="48">
        <f t="shared" si="4"/>
      </c>
      <c r="U43" s="48"/>
      <c r="V43">
        <f t="shared" si="7"/>
      </c>
      <c r="W43">
        <f t="shared" si="2"/>
      </c>
      <c r="X43" s="41">
        <f t="shared" si="5"/>
      </c>
      <c r="Y43" s="42">
        <f t="shared" si="6"/>
      </c>
    </row>
    <row r="44" spans="2:25" ht="13.5">
      <c r="B44" s="40">
        <v>36</v>
      </c>
      <c r="C44" s="43">
        <f t="shared" si="0"/>
      </c>
      <c r="D44" s="43"/>
      <c r="E44" s="40"/>
      <c r="F44" s="8"/>
      <c r="G44" s="40"/>
      <c r="H44" s="44"/>
      <c r="I44" s="44"/>
      <c r="J44" s="40"/>
      <c r="K44" s="45">
        <f t="shared" si="3"/>
      </c>
      <c r="L44" s="46"/>
      <c r="M44" s="6">
        <f>IF(J44="","",(K44/J44)/LOOKUP(RIGHT($D$2,3),'定数'!$A$6:$A$13,'定数'!$B$6:$B$13))</f>
      </c>
      <c r="N44" s="40"/>
      <c r="O44" s="8"/>
      <c r="P44" s="44"/>
      <c r="Q44" s="44"/>
      <c r="R44" s="47">
        <f>IF(P44="","",T44*M44*LOOKUP(RIGHT($D$2,3),'定数'!$A$6:$A$13,'定数'!$B$6:$B$13))</f>
      </c>
      <c r="S44" s="47"/>
      <c r="T44" s="48">
        <f t="shared" si="4"/>
      </c>
      <c r="U44" s="48"/>
      <c r="V44">
        <f t="shared" si="7"/>
      </c>
      <c r="W44">
        <f t="shared" si="2"/>
      </c>
      <c r="X44" s="41">
        <f t="shared" si="5"/>
      </c>
      <c r="Y44" s="42">
        <f t="shared" si="6"/>
      </c>
    </row>
    <row r="45" spans="2:25" ht="13.5">
      <c r="B45" s="40">
        <v>37</v>
      </c>
      <c r="C45" s="43">
        <f t="shared" si="0"/>
      </c>
      <c r="D45" s="43"/>
      <c r="E45" s="40"/>
      <c r="F45" s="8"/>
      <c r="G45" s="40"/>
      <c r="H45" s="44"/>
      <c r="I45" s="44"/>
      <c r="J45" s="40"/>
      <c r="K45" s="45">
        <f t="shared" si="3"/>
      </c>
      <c r="L45" s="46"/>
      <c r="M45" s="6">
        <f>IF(J45="","",(K45/J45)/LOOKUP(RIGHT($D$2,3),'定数'!$A$6:$A$13,'定数'!$B$6:$B$13))</f>
      </c>
      <c r="N45" s="40"/>
      <c r="O45" s="8"/>
      <c r="P45" s="44"/>
      <c r="Q45" s="44"/>
      <c r="R45" s="47">
        <f>IF(P45="","",T45*M45*LOOKUP(RIGHT($D$2,3),'定数'!$A$6:$A$13,'定数'!$B$6:$B$13))</f>
      </c>
      <c r="S45" s="47"/>
      <c r="T45" s="48">
        <f t="shared" si="4"/>
      </c>
      <c r="U45" s="48"/>
      <c r="V45">
        <f t="shared" si="7"/>
      </c>
      <c r="W45">
        <f t="shared" si="2"/>
      </c>
      <c r="X45" s="41">
        <f t="shared" si="5"/>
      </c>
      <c r="Y45" s="42">
        <f t="shared" si="6"/>
      </c>
    </row>
    <row r="46" spans="2:25" ht="13.5">
      <c r="B46" s="40">
        <v>38</v>
      </c>
      <c r="C46" s="43">
        <f t="shared" si="0"/>
      </c>
      <c r="D46" s="43"/>
      <c r="E46" s="40"/>
      <c r="F46" s="8"/>
      <c r="G46" s="40"/>
      <c r="H46" s="44"/>
      <c r="I46" s="44"/>
      <c r="J46" s="40"/>
      <c r="K46" s="45">
        <f t="shared" si="3"/>
      </c>
      <c r="L46" s="46"/>
      <c r="M46" s="6">
        <f>IF(J46="","",(K46/J46)/LOOKUP(RIGHT($D$2,3),'定数'!$A$6:$A$13,'定数'!$B$6:$B$13))</f>
      </c>
      <c r="N46" s="40"/>
      <c r="O46" s="8"/>
      <c r="P46" s="44"/>
      <c r="Q46" s="44"/>
      <c r="R46" s="47">
        <f>IF(P46="","",T46*M46*LOOKUP(RIGHT($D$2,3),'定数'!$A$6:$A$13,'定数'!$B$6:$B$13))</f>
      </c>
      <c r="S46" s="47"/>
      <c r="T46" s="48">
        <f t="shared" si="4"/>
      </c>
      <c r="U46" s="48"/>
      <c r="V46">
        <f t="shared" si="7"/>
      </c>
      <c r="W46">
        <f t="shared" si="2"/>
      </c>
      <c r="X46" s="41">
        <f t="shared" si="5"/>
      </c>
      <c r="Y46" s="42">
        <f t="shared" si="6"/>
      </c>
    </row>
    <row r="47" spans="2:25" ht="13.5">
      <c r="B47" s="40">
        <v>39</v>
      </c>
      <c r="C47" s="43">
        <f t="shared" si="0"/>
      </c>
      <c r="D47" s="43"/>
      <c r="E47" s="40"/>
      <c r="F47" s="8"/>
      <c r="G47" s="40"/>
      <c r="H47" s="44"/>
      <c r="I47" s="44"/>
      <c r="J47" s="40"/>
      <c r="K47" s="45">
        <f t="shared" si="3"/>
      </c>
      <c r="L47" s="46"/>
      <c r="M47" s="6">
        <f>IF(J47="","",(K47/J47)/LOOKUP(RIGHT($D$2,3),'定数'!$A$6:$A$13,'定数'!$B$6:$B$13))</f>
      </c>
      <c r="N47" s="40"/>
      <c r="O47" s="8"/>
      <c r="P47" s="44"/>
      <c r="Q47" s="44"/>
      <c r="R47" s="47">
        <f>IF(P47="","",T47*M47*LOOKUP(RIGHT($D$2,3),'定数'!$A$6:$A$13,'定数'!$B$6:$B$13))</f>
      </c>
      <c r="S47" s="47"/>
      <c r="T47" s="48">
        <f t="shared" si="4"/>
      </c>
      <c r="U47" s="48"/>
      <c r="V47">
        <f t="shared" si="7"/>
      </c>
      <c r="W47">
        <f t="shared" si="2"/>
      </c>
      <c r="X47" s="41">
        <f t="shared" si="5"/>
      </c>
      <c r="Y47" s="42">
        <f t="shared" si="6"/>
      </c>
    </row>
    <row r="48" spans="2:25" ht="13.5">
      <c r="B48" s="40">
        <v>40</v>
      </c>
      <c r="C48" s="43">
        <f t="shared" si="0"/>
      </c>
      <c r="D48" s="43"/>
      <c r="E48" s="40"/>
      <c r="F48" s="8"/>
      <c r="G48" s="40"/>
      <c r="H48" s="44"/>
      <c r="I48" s="44"/>
      <c r="J48" s="40"/>
      <c r="K48" s="45">
        <f t="shared" si="3"/>
      </c>
      <c r="L48" s="46"/>
      <c r="M48" s="6">
        <f>IF(J48="","",(K48/J48)/LOOKUP(RIGHT($D$2,3),'定数'!$A$6:$A$13,'定数'!$B$6:$B$13))</f>
      </c>
      <c r="N48" s="40"/>
      <c r="O48" s="8"/>
      <c r="P48" s="44"/>
      <c r="Q48" s="44"/>
      <c r="R48" s="47">
        <f>IF(P48="","",T48*M48*LOOKUP(RIGHT($D$2,3),'定数'!$A$6:$A$13,'定数'!$B$6:$B$13))</f>
      </c>
      <c r="S48" s="47"/>
      <c r="T48" s="48">
        <f t="shared" si="4"/>
      </c>
      <c r="U48" s="48"/>
      <c r="V48">
        <f t="shared" si="7"/>
      </c>
      <c r="W48">
        <f t="shared" si="2"/>
      </c>
      <c r="X48" s="41">
        <f t="shared" si="5"/>
      </c>
      <c r="Y48" s="42">
        <f t="shared" si="6"/>
      </c>
    </row>
    <row r="49" spans="2:25" ht="13.5">
      <c r="B49" s="40">
        <v>41</v>
      </c>
      <c r="C49" s="43">
        <f t="shared" si="0"/>
      </c>
      <c r="D49" s="43"/>
      <c r="E49" s="40"/>
      <c r="F49" s="8"/>
      <c r="G49" s="40"/>
      <c r="H49" s="44"/>
      <c r="I49" s="44"/>
      <c r="J49" s="40"/>
      <c r="K49" s="45">
        <f t="shared" si="3"/>
      </c>
      <c r="L49" s="46"/>
      <c r="M49" s="6">
        <f>IF(J49="","",(K49/J49)/LOOKUP(RIGHT($D$2,3),'定数'!$A$6:$A$13,'定数'!$B$6:$B$13))</f>
      </c>
      <c r="N49" s="40"/>
      <c r="O49" s="8"/>
      <c r="P49" s="44"/>
      <c r="Q49" s="44"/>
      <c r="R49" s="47">
        <f>IF(P49="","",T49*M49*LOOKUP(RIGHT($D$2,3),'定数'!$A$6:$A$13,'定数'!$B$6:$B$13))</f>
      </c>
      <c r="S49" s="47"/>
      <c r="T49" s="48">
        <f t="shared" si="4"/>
      </c>
      <c r="U49" s="48"/>
      <c r="V49">
        <f t="shared" si="7"/>
      </c>
      <c r="W49">
        <f t="shared" si="2"/>
      </c>
      <c r="X49" s="41">
        <f t="shared" si="5"/>
      </c>
      <c r="Y49" s="42">
        <f t="shared" si="6"/>
      </c>
    </row>
    <row r="50" spans="2:25" ht="13.5">
      <c r="B50" s="40">
        <v>42</v>
      </c>
      <c r="C50" s="43">
        <f t="shared" si="0"/>
      </c>
      <c r="D50" s="43"/>
      <c r="E50" s="40"/>
      <c r="F50" s="8"/>
      <c r="G50" s="40"/>
      <c r="H50" s="44"/>
      <c r="I50" s="44"/>
      <c r="J50" s="40"/>
      <c r="K50" s="45">
        <f t="shared" si="3"/>
      </c>
      <c r="L50" s="46"/>
      <c r="M50" s="6">
        <f>IF(J50="","",(K50/J50)/LOOKUP(RIGHT($D$2,3),'定数'!$A$6:$A$13,'定数'!$B$6:$B$13))</f>
      </c>
      <c r="N50" s="40"/>
      <c r="O50" s="8"/>
      <c r="P50" s="44"/>
      <c r="Q50" s="44"/>
      <c r="R50" s="47">
        <f>IF(P50="","",T50*M50*LOOKUP(RIGHT($D$2,3),'定数'!$A$6:$A$13,'定数'!$B$6:$B$13))</f>
      </c>
      <c r="S50" s="47"/>
      <c r="T50" s="48">
        <f t="shared" si="4"/>
      </c>
      <c r="U50" s="48"/>
      <c r="V50">
        <f t="shared" si="7"/>
      </c>
      <c r="W50">
        <f t="shared" si="2"/>
      </c>
      <c r="X50" s="41">
        <f t="shared" si="5"/>
      </c>
      <c r="Y50" s="42">
        <f t="shared" si="6"/>
      </c>
    </row>
    <row r="51" spans="2:25" ht="13.5">
      <c r="B51" s="40">
        <v>43</v>
      </c>
      <c r="C51" s="43">
        <f t="shared" si="0"/>
      </c>
      <c r="D51" s="43"/>
      <c r="E51" s="40"/>
      <c r="F51" s="8"/>
      <c r="G51" s="40"/>
      <c r="H51" s="44"/>
      <c r="I51" s="44"/>
      <c r="J51" s="40"/>
      <c r="K51" s="45">
        <f t="shared" si="3"/>
      </c>
      <c r="L51" s="46"/>
      <c r="M51" s="6">
        <f>IF(J51="","",(K51/J51)/LOOKUP(RIGHT($D$2,3),'定数'!$A$6:$A$13,'定数'!$B$6:$B$13))</f>
      </c>
      <c r="N51" s="40"/>
      <c r="O51" s="8"/>
      <c r="P51" s="44"/>
      <c r="Q51" s="44"/>
      <c r="R51" s="47">
        <f>IF(P51="","",T51*M51*LOOKUP(RIGHT($D$2,3),'定数'!$A$6:$A$13,'定数'!$B$6:$B$13))</f>
      </c>
      <c r="S51" s="47"/>
      <c r="T51" s="48">
        <f t="shared" si="4"/>
      </c>
      <c r="U51" s="48"/>
      <c r="V51">
        <f t="shared" si="7"/>
      </c>
      <c r="W51">
        <f t="shared" si="2"/>
      </c>
      <c r="X51" s="41">
        <f t="shared" si="5"/>
      </c>
      <c r="Y51" s="42">
        <f t="shared" si="6"/>
      </c>
    </row>
    <row r="52" spans="2:25" ht="13.5">
      <c r="B52" s="40">
        <v>44</v>
      </c>
      <c r="C52" s="43">
        <f t="shared" si="0"/>
      </c>
      <c r="D52" s="43"/>
      <c r="E52" s="40"/>
      <c r="F52" s="8"/>
      <c r="G52" s="40"/>
      <c r="H52" s="44"/>
      <c r="I52" s="44"/>
      <c r="J52" s="40"/>
      <c r="K52" s="45">
        <f t="shared" si="3"/>
      </c>
      <c r="L52" s="46"/>
      <c r="M52" s="6">
        <f>IF(J52="","",(K52/J52)/LOOKUP(RIGHT($D$2,3),'定数'!$A$6:$A$13,'定数'!$B$6:$B$13))</f>
      </c>
      <c r="N52" s="40"/>
      <c r="O52" s="8"/>
      <c r="P52" s="44"/>
      <c r="Q52" s="44"/>
      <c r="R52" s="47">
        <f>IF(P52="","",T52*M52*LOOKUP(RIGHT($D$2,3),'定数'!$A$6:$A$13,'定数'!$B$6:$B$13))</f>
      </c>
      <c r="S52" s="47"/>
      <c r="T52" s="48">
        <f t="shared" si="4"/>
      </c>
      <c r="U52" s="48"/>
      <c r="V52">
        <f t="shared" si="7"/>
      </c>
      <c r="W52">
        <f t="shared" si="2"/>
      </c>
      <c r="X52" s="41">
        <f t="shared" si="5"/>
      </c>
      <c r="Y52" s="42">
        <f t="shared" si="6"/>
      </c>
    </row>
    <row r="53" spans="2:25" ht="13.5">
      <c r="B53" s="40">
        <v>45</v>
      </c>
      <c r="C53" s="43">
        <f t="shared" si="0"/>
      </c>
      <c r="D53" s="43"/>
      <c r="E53" s="40"/>
      <c r="F53" s="8"/>
      <c r="G53" s="40"/>
      <c r="H53" s="44"/>
      <c r="I53" s="44"/>
      <c r="J53" s="40"/>
      <c r="K53" s="45">
        <f t="shared" si="3"/>
      </c>
      <c r="L53" s="46"/>
      <c r="M53" s="6">
        <f>IF(J53="","",(K53/J53)/LOOKUP(RIGHT($D$2,3),'定数'!$A$6:$A$13,'定数'!$B$6:$B$13))</f>
      </c>
      <c r="N53" s="40"/>
      <c r="O53" s="8"/>
      <c r="P53" s="44"/>
      <c r="Q53" s="44"/>
      <c r="R53" s="47">
        <f>IF(P53="","",T53*M53*LOOKUP(RIGHT($D$2,3),'定数'!$A$6:$A$13,'定数'!$B$6:$B$13))</f>
      </c>
      <c r="S53" s="47"/>
      <c r="T53" s="48">
        <f t="shared" si="4"/>
      </c>
      <c r="U53" s="48"/>
      <c r="V53">
        <f t="shared" si="7"/>
      </c>
      <c r="W53">
        <f t="shared" si="2"/>
      </c>
      <c r="X53" s="41">
        <f t="shared" si="5"/>
      </c>
      <c r="Y53" s="42">
        <f t="shared" si="6"/>
      </c>
    </row>
    <row r="54" spans="2:25" ht="13.5">
      <c r="B54" s="40">
        <v>46</v>
      </c>
      <c r="C54" s="43">
        <f t="shared" si="0"/>
      </c>
      <c r="D54" s="43"/>
      <c r="E54" s="40"/>
      <c r="F54" s="8"/>
      <c r="G54" s="40"/>
      <c r="H54" s="44"/>
      <c r="I54" s="44"/>
      <c r="J54" s="40"/>
      <c r="K54" s="45">
        <f t="shared" si="3"/>
      </c>
      <c r="L54" s="46"/>
      <c r="M54" s="6">
        <f>IF(J54="","",(K54/J54)/LOOKUP(RIGHT($D$2,3),'定数'!$A$6:$A$13,'定数'!$B$6:$B$13))</f>
      </c>
      <c r="N54" s="40"/>
      <c r="O54" s="8"/>
      <c r="P54" s="44"/>
      <c r="Q54" s="44"/>
      <c r="R54" s="47">
        <f>IF(P54="","",T54*M54*LOOKUP(RIGHT($D$2,3),'定数'!$A$6:$A$13,'定数'!$B$6:$B$13))</f>
      </c>
      <c r="S54" s="47"/>
      <c r="T54" s="48">
        <f t="shared" si="4"/>
      </c>
      <c r="U54" s="48"/>
      <c r="V54">
        <f t="shared" si="7"/>
      </c>
      <c r="W54">
        <f t="shared" si="2"/>
      </c>
      <c r="X54" s="41">
        <f t="shared" si="5"/>
      </c>
      <c r="Y54" s="42">
        <f t="shared" si="6"/>
      </c>
    </row>
    <row r="55" spans="2:25" ht="13.5">
      <c r="B55" s="40">
        <v>47</v>
      </c>
      <c r="C55" s="43">
        <f t="shared" si="0"/>
      </c>
      <c r="D55" s="43"/>
      <c r="E55" s="40"/>
      <c r="F55" s="8"/>
      <c r="G55" s="40"/>
      <c r="H55" s="44"/>
      <c r="I55" s="44"/>
      <c r="J55" s="40"/>
      <c r="K55" s="45">
        <f t="shared" si="3"/>
      </c>
      <c r="L55" s="46"/>
      <c r="M55" s="6">
        <f>IF(J55="","",(K55/J55)/LOOKUP(RIGHT($D$2,3),'定数'!$A$6:$A$13,'定数'!$B$6:$B$13))</f>
      </c>
      <c r="N55" s="40"/>
      <c r="O55" s="8"/>
      <c r="P55" s="44"/>
      <c r="Q55" s="44"/>
      <c r="R55" s="47">
        <f>IF(P55="","",T55*M55*LOOKUP(RIGHT($D$2,3),'定数'!$A$6:$A$13,'定数'!$B$6:$B$13))</f>
      </c>
      <c r="S55" s="47"/>
      <c r="T55" s="48">
        <f t="shared" si="4"/>
      </c>
      <c r="U55" s="48"/>
      <c r="V55">
        <f t="shared" si="7"/>
      </c>
      <c r="W55">
        <f t="shared" si="2"/>
      </c>
      <c r="X55" s="41">
        <f t="shared" si="5"/>
      </c>
      <c r="Y55" s="42">
        <f t="shared" si="6"/>
      </c>
    </row>
    <row r="56" spans="2:25" ht="13.5">
      <c r="B56" s="40">
        <v>48</v>
      </c>
      <c r="C56" s="43">
        <f t="shared" si="0"/>
      </c>
      <c r="D56" s="43"/>
      <c r="E56" s="40"/>
      <c r="F56" s="8"/>
      <c r="G56" s="40"/>
      <c r="H56" s="44"/>
      <c r="I56" s="44"/>
      <c r="J56" s="40"/>
      <c r="K56" s="45">
        <f t="shared" si="3"/>
      </c>
      <c r="L56" s="46"/>
      <c r="M56" s="6">
        <f>IF(J56="","",(K56/J56)/LOOKUP(RIGHT($D$2,3),'定数'!$A$6:$A$13,'定数'!$B$6:$B$13))</f>
      </c>
      <c r="N56" s="40"/>
      <c r="O56" s="8"/>
      <c r="P56" s="44"/>
      <c r="Q56" s="44"/>
      <c r="R56" s="47">
        <f>IF(P56="","",T56*M56*LOOKUP(RIGHT($D$2,3),'定数'!$A$6:$A$13,'定数'!$B$6:$B$13))</f>
      </c>
      <c r="S56" s="47"/>
      <c r="T56" s="48">
        <f t="shared" si="4"/>
      </c>
      <c r="U56" s="48"/>
      <c r="V56">
        <f t="shared" si="7"/>
      </c>
      <c r="W56">
        <f t="shared" si="2"/>
      </c>
      <c r="X56" s="41">
        <f t="shared" si="5"/>
      </c>
      <c r="Y56" s="42">
        <f t="shared" si="6"/>
      </c>
    </row>
    <row r="57" spans="2:25" ht="13.5">
      <c r="B57" s="40">
        <v>49</v>
      </c>
      <c r="C57" s="43">
        <f t="shared" si="0"/>
      </c>
      <c r="D57" s="43"/>
      <c r="E57" s="40"/>
      <c r="F57" s="8"/>
      <c r="G57" s="40"/>
      <c r="H57" s="44"/>
      <c r="I57" s="44"/>
      <c r="J57" s="40"/>
      <c r="K57" s="45">
        <f t="shared" si="3"/>
      </c>
      <c r="L57" s="46"/>
      <c r="M57" s="6">
        <f>IF(J57="","",(K57/J57)/LOOKUP(RIGHT($D$2,3),'定数'!$A$6:$A$13,'定数'!$B$6:$B$13))</f>
      </c>
      <c r="N57" s="40"/>
      <c r="O57" s="8"/>
      <c r="P57" s="44"/>
      <c r="Q57" s="44"/>
      <c r="R57" s="47">
        <f>IF(P57="","",T57*M57*LOOKUP(RIGHT($D$2,3),'定数'!$A$6:$A$13,'定数'!$B$6:$B$13))</f>
      </c>
      <c r="S57" s="47"/>
      <c r="T57" s="48">
        <f t="shared" si="4"/>
      </c>
      <c r="U57" s="48"/>
      <c r="V57">
        <f t="shared" si="7"/>
      </c>
      <c r="W57">
        <f t="shared" si="2"/>
      </c>
      <c r="X57" s="41">
        <f t="shared" si="5"/>
      </c>
      <c r="Y57" s="42">
        <f t="shared" si="6"/>
      </c>
    </row>
    <row r="58" spans="2:25" ht="13.5">
      <c r="B58" s="40">
        <v>50</v>
      </c>
      <c r="C58" s="43">
        <f t="shared" si="0"/>
      </c>
      <c r="D58" s="43"/>
      <c r="E58" s="40"/>
      <c r="F58" s="8"/>
      <c r="G58" s="40"/>
      <c r="H58" s="44"/>
      <c r="I58" s="44"/>
      <c r="J58" s="40"/>
      <c r="K58" s="45">
        <f t="shared" si="3"/>
      </c>
      <c r="L58" s="46"/>
      <c r="M58" s="6">
        <f>IF(J58="","",(K58/J58)/LOOKUP(RIGHT($D$2,3),'定数'!$A$6:$A$13,'定数'!$B$6:$B$13))</f>
      </c>
      <c r="N58" s="40"/>
      <c r="O58" s="8"/>
      <c r="P58" s="44"/>
      <c r="Q58" s="44"/>
      <c r="R58" s="47">
        <f>IF(P58="","",T58*M58*LOOKUP(RIGHT($D$2,3),'定数'!$A$6:$A$13,'定数'!$B$6:$B$13))</f>
      </c>
      <c r="S58" s="47"/>
      <c r="T58" s="48">
        <f t="shared" si="4"/>
      </c>
      <c r="U58" s="48"/>
      <c r="V58">
        <f t="shared" si="7"/>
      </c>
      <c r="W58">
        <f t="shared" si="2"/>
      </c>
      <c r="X58" s="41">
        <f t="shared" si="5"/>
      </c>
      <c r="Y58" s="42">
        <f t="shared" si="6"/>
      </c>
    </row>
    <row r="59" spans="2:25" ht="13.5">
      <c r="B59" s="40">
        <v>51</v>
      </c>
      <c r="C59" s="43">
        <f t="shared" si="0"/>
      </c>
      <c r="D59" s="43"/>
      <c r="E59" s="40"/>
      <c r="F59" s="8"/>
      <c r="G59" s="40"/>
      <c r="H59" s="44"/>
      <c r="I59" s="44"/>
      <c r="J59" s="40"/>
      <c r="K59" s="45">
        <f t="shared" si="3"/>
      </c>
      <c r="L59" s="46"/>
      <c r="M59" s="6">
        <f>IF(J59="","",(K59/J59)/LOOKUP(RIGHT($D$2,3),'定数'!$A$6:$A$13,'定数'!$B$6:$B$13))</f>
      </c>
      <c r="N59" s="40"/>
      <c r="O59" s="8"/>
      <c r="P59" s="44"/>
      <c r="Q59" s="44"/>
      <c r="R59" s="47">
        <f>IF(P59="","",T59*M59*LOOKUP(RIGHT($D$2,3),'定数'!$A$6:$A$13,'定数'!$B$6:$B$13))</f>
      </c>
      <c r="S59" s="47"/>
      <c r="T59" s="48">
        <f t="shared" si="4"/>
      </c>
      <c r="U59" s="48"/>
      <c r="V59">
        <f t="shared" si="7"/>
      </c>
      <c r="W59">
        <f t="shared" si="2"/>
      </c>
      <c r="X59" s="41">
        <f t="shared" si="5"/>
      </c>
      <c r="Y59" s="42">
        <f t="shared" si="6"/>
      </c>
    </row>
    <row r="60" spans="2:25" ht="13.5">
      <c r="B60" s="40">
        <v>52</v>
      </c>
      <c r="C60" s="43">
        <f t="shared" si="0"/>
      </c>
      <c r="D60" s="43"/>
      <c r="E60" s="40"/>
      <c r="F60" s="8"/>
      <c r="G60" s="40"/>
      <c r="H60" s="44"/>
      <c r="I60" s="44"/>
      <c r="J60" s="40"/>
      <c r="K60" s="45">
        <f t="shared" si="3"/>
      </c>
      <c r="L60" s="46"/>
      <c r="M60" s="6">
        <f>IF(J60="","",(K60/J60)/LOOKUP(RIGHT($D$2,3),'定数'!$A$6:$A$13,'定数'!$B$6:$B$13))</f>
      </c>
      <c r="N60" s="40"/>
      <c r="O60" s="8"/>
      <c r="P60" s="44"/>
      <c r="Q60" s="44"/>
      <c r="R60" s="47">
        <f>IF(P60="","",T60*M60*LOOKUP(RIGHT($D$2,3),'定数'!$A$6:$A$13,'定数'!$B$6:$B$13))</f>
      </c>
      <c r="S60" s="47"/>
      <c r="T60" s="48">
        <f t="shared" si="4"/>
      </c>
      <c r="U60" s="48"/>
      <c r="V60">
        <f t="shared" si="7"/>
      </c>
      <c r="W60">
        <f t="shared" si="2"/>
      </c>
      <c r="X60" s="41">
        <f t="shared" si="5"/>
      </c>
      <c r="Y60" s="42">
        <f t="shared" si="6"/>
      </c>
    </row>
    <row r="61" spans="2:25" ht="13.5">
      <c r="B61" s="40">
        <v>53</v>
      </c>
      <c r="C61" s="43">
        <f t="shared" si="0"/>
      </c>
      <c r="D61" s="43"/>
      <c r="E61" s="40"/>
      <c r="F61" s="8"/>
      <c r="G61" s="40"/>
      <c r="H61" s="44"/>
      <c r="I61" s="44"/>
      <c r="J61" s="40"/>
      <c r="K61" s="45">
        <f t="shared" si="3"/>
      </c>
      <c r="L61" s="46"/>
      <c r="M61" s="6">
        <f>IF(J61="","",(K61/J61)/LOOKUP(RIGHT($D$2,3),'定数'!$A$6:$A$13,'定数'!$B$6:$B$13))</f>
      </c>
      <c r="N61" s="40"/>
      <c r="O61" s="8"/>
      <c r="P61" s="44"/>
      <c r="Q61" s="44"/>
      <c r="R61" s="47">
        <f>IF(P61="","",T61*M61*LOOKUP(RIGHT($D$2,3),'定数'!$A$6:$A$13,'定数'!$B$6:$B$13))</f>
      </c>
      <c r="S61" s="47"/>
      <c r="T61" s="48">
        <f t="shared" si="4"/>
      </c>
      <c r="U61" s="48"/>
      <c r="V61">
        <f t="shared" si="7"/>
      </c>
      <c r="W61">
        <f t="shared" si="2"/>
      </c>
      <c r="X61" s="41">
        <f t="shared" si="5"/>
      </c>
      <c r="Y61" s="42">
        <f t="shared" si="6"/>
      </c>
    </row>
    <row r="62" spans="2:25" ht="13.5">
      <c r="B62" s="40">
        <v>54</v>
      </c>
      <c r="C62" s="43">
        <f t="shared" si="0"/>
      </c>
      <c r="D62" s="43"/>
      <c r="E62" s="40"/>
      <c r="F62" s="8"/>
      <c r="G62" s="40"/>
      <c r="H62" s="44"/>
      <c r="I62" s="44"/>
      <c r="J62" s="40"/>
      <c r="K62" s="45">
        <f t="shared" si="3"/>
      </c>
      <c r="L62" s="46"/>
      <c r="M62" s="6">
        <f>IF(J62="","",(K62/J62)/LOOKUP(RIGHT($D$2,3),'定数'!$A$6:$A$13,'定数'!$B$6:$B$13))</f>
      </c>
      <c r="N62" s="40"/>
      <c r="O62" s="8"/>
      <c r="P62" s="44"/>
      <c r="Q62" s="44"/>
      <c r="R62" s="47">
        <f>IF(P62="","",T62*M62*LOOKUP(RIGHT($D$2,3),'定数'!$A$6:$A$13,'定数'!$B$6:$B$13))</f>
      </c>
      <c r="S62" s="47"/>
      <c r="T62" s="48">
        <f t="shared" si="4"/>
      </c>
      <c r="U62" s="48"/>
      <c r="V62">
        <f t="shared" si="7"/>
      </c>
      <c r="W62">
        <f t="shared" si="2"/>
      </c>
      <c r="X62" s="41">
        <f t="shared" si="5"/>
      </c>
      <c r="Y62" s="42">
        <f t="shared" si="6"/>
      </c>
    </row>
    <row r="63" spans="2:25" ht="13.5">
      <c r="B63" s="40">
        <v>55</v>
      </c>
      <c r="C63" s="43">
        <f t="shared" si="0"/>
      </c>
      <c r="D63" s="43"/>
      <c r="E63" s="40"/>
      <c r="F63" s="8"/>
      <c r="G63" s="40"/>
      <c r="H63" s="44"/>
      <c r="I63" s="44"/>
      <c r="J63" s="40"/>
      <c r="K63" s="45">
        <f t="shared" si="3"/>
      </c>
      <c r="L63" s="46"/>
      <c r="M63" s="6">
        <f>IF(J63="","",(K63/J63)/LOOKUP(RIGHT($D$2,3),'定数'!$A$6:$A$13,'定数'!$B$6:$B$13))</f>
      </c>
      <c r="N63" s="40"/>
      <c r="O63" s="8"/>
      <c r="P63" s="44"/>
      <c r="Q63" s="44"/>
      <c r="R63" s="47">
        <f>IF(P63="","",T63*M63*LOOKUP(RIGHT($D$2,3),'定数'!$A$6:$A$13,'定数'!$B$6:$B$13))</f>
      </c>
      <c r="S63" s="47"/>
      <c r="T63" s="48">
        <f t="shared" si="4"/>
      </c>
      <c r="U63" s="48"/>
      <c r="V63">
        <f t="shared" si="7"/>
      </c>
      <c r="W63">
        <f t="shared" si="2"/>
      </c>
      <c r="X63" s="41">
        <f t="shared" si="5"/>
      </c>
      <c r="Y63" s="42">
        <f t="shared" si="6"/>
      </c>
    </row>
    <row r="64" spans="2:25" ht="13.5">
      <c r="B64" s="40">
        <v>56</v>
      </c>
      <c r="C64" s="43">
        <f t="shared" si="0"/>
      </c>
      <c r="D64" s="43"/>
      <c r="E64" s="40"/>
      <c r="F64" s="8"/>
      <c r="G64" s="40"/>
      <c r="H64" s="44"/>
      <c r="I64" s="44"/>
      <c r="J64" s="40"/>
      <c r="K64" s="45">
        <f t="shared" si="3"/>
      </c>
      <c r="L64" s="46"/>
      <c r="M64" s="6">
        <f>IF(J64="","",(K64/J64)/LOOKUP(RIGHT($D$2,3),'定数'!$A$6:$A$13,'定数'!$B$6:$B$13))</f>
      </c>
      <c r="N64" s="40"/>
      <c r="O64" s="8"/>
      <c r="P64" s="44"/>
      <c r="Q64" s="44"/>
      <c r="R64" s="47">
        <f>IF(P64="","",T64*M64*LOOKUP(RIGHT($D$2,3),'定数'!$A$6:$A$13,'定数'!$B$6:$B$13))</f>
      </c>
      <c r="S64" s="47"/>
      <c r="T64" s="48">
        <f t="shared" si="4"/>
      </c>
      <c r="U64" s="48"/>
      <c r="V64">
        <f t="shared" si="7"/>
      </c>
      <c r="W64">
        <f t="shared" si="2"/>
      </c>
      <c r="X64" s="41">
        <f t="shared" si="5"/>
      </c>
      <c r="Y64" s="42">
        <f t="shared" si="6"/>
      </c>
    </row>
    <row r="65" spans="2:25" ht="13.5">
      <c r="B65" s="40">
        <v>57</v>
      </c>
      <c r="C65" s="43">
        <f t="shared" si="0"/>
      </c>
      <c r="D65" s="43"/>
      <c r="E65" s="40"/>
      <c r="F65" s="8"/>
      <c r="G65" s="40"/>
      <c r="H65" s="44"/>
      <c r="I65" s="44"/>
      <c r="J65" s="40"/>
      <c r="K65" s="45">
        <f t="shared" si="3"/>
      </c>
      <c r="L65" s="46"/>
      <c r="M65" s="6">
        <f>IF(J65="","",(K65/J65)/LOOKUP(RIGHT($D$2,3),'定数'!$A$6:$A$13,'定数'!$B$6:$B$13))</f>
      </c>
      <c r="N65" s="40"/>
      <c r="O65" s="8"/>
      <c r="P65" s="44"/>
      <c r="Q65" s="44"/>
      <c r="R65" s="47">
        <f>IF(P65="","",T65*M65*LOOKUP(RIGHT($D$2,3),'定数'!$A$6:$A$13,'定数'!$B$6:$B$13))</f>
      </c>
      <c r="S65" s="47"/>
      <c r="T65" s="48">
        <f t="shared" si="4"/>
      </c>
      <c r="U65" s="48"/>
      <c r="V65">
        <f t="shared" si="7"/>
      </c>
      <c r="W65">
        <f t="shared" si="2"/>
      </c>
      <c r="X65" s="41">
        <f t="shared" si="5"/>
      </c>
      <c r="Y65" s="42">
        <f t="shared" si="6"/>
      </c>
    </row>
    <row r="66" spans="2:25" ht="13.5">
      <c r="B66" s="40">
        <v>58</v>
      </c>
      <c r="C66" s="43">
        <f t="shared" si="0"/>
      </c>
      <c r="D66" s="43"/>
      <c r="E66" s="40"/>
      <c r="F66" s="8"/>
      <c r="G66" s="40"/>
      <c r="H66" s="44"/>
      <c r="I66" s="44"/>
      <c r="J66" s="40"/>
      <c r="K66" s="45">
        <f t="shared" si="3"/>
      </c>
      <c r="L66" s="46"/>
      <c r="M66" s="6">
        <f>IF(J66="","",(K66/J66)/LOOKUP(RIGHT($D$2,3),'定数'!$A$6:$A$13,'定数'!$B$6:$B$13))</f>
      </c>
      <c r="N66" s="40"/>
      <c r="O66" s="8"/>
      <c r="P66" s="44"/>
      <c r="Q66" s="44"/>
      <c r="R66" s="47">
        <f>IF(P66="","",T66*M66*LOOKUP(RIGHT($D$2,3),'定数'!$A$6:$A$13,'定数'!$B$6:$B$13))</f>
      </c>
      <c r="S66" s="47"/>
      <c r="T66" s="48">
        <f t="shared" si="4"/>
      </c>
      <c r="U66" s="48"/>
      <c r="V66">
        <f t="shared" si="7"/>
      </c>
      <c r="W66">
        <f t="shared" si="2"/>
      </c>
      <c r="X66" s="41">
        <f t="shared" si="5"/>
      </c>
      <c r="Y66" s="42">
        <f t="shared" si="6"/>
      </c>
    </row>
    <row r="67" spans="2:25" ht="13.5">
      <c r="B67" s="40">
        <v>59</v>
      </c>
      <c r="C67" s="43">
        <f t="shared" si="0"/>
      </c>
      <c r="D67" s="43"/>
      <c r="E67" s="40"/>
      <c r="F67" s="8"/>
      <c r="G67" s="40"/>
      <c r="H67" s="44"/>
      <c r="I67" s="44"/>
      <c r="J67" s="40"/>
      <c r="K67" s="45">
        <f t="shared" si="3"/>
      </c>
      <c r="L67" s="46"/>
      <c r="M67" s="6">
        <f>IF(J67="","",(K67/J67)/LOOKUP(RIGHT($D$2,3),'定数'!$A$6:$A$13,'定数'!$B$6:$B$13))</f>
      </c>
      <c r="N67" s="40"/>
      <c r="O67" s="8"/>
      <c r="P67" s="44"/>
      <c r="Q67" s="44"/>
      <c r="R67" s="47">
        <f>IF(P67="","",T67*M67*LOOKUP(RIGHT($D$2,3),'定数'!$A$6:$A$13,'定数'!$B$6:$B$13))</f>
      </c>
      <c r="S67" s="47"/>
      <c r="T67" s="48">
        <f t="shared" si="4"/>
      </c>
      <c r="U67" s="48"/>
      <c r="V67">
        <f t="shared" si="7"/>
      </c>
      <c r="W67">
        <f t="shared" si="2"/>
      </c>
      <c r="X67" s="41">
        <f t="shared" si="5"/>
      </c>
      <c r="Y67" s="42">
        <f t="shared" si="6"/>
      </c>
    </row>
    <row r="68" spans="2:25" ht="13.5">
      <c r="B68" s="40">
        <v>60</v>
      </c>
      <c r="C68" s="43">
        <f t="shared" si="0"/>
      </c>
      <c r="D68" s="43"/>
      <c r="E68" s="40"/>
      <c r="F68" s="8"/>
      <c r="G68" s="40"/>
      <c r="H68" s="44"/>
      <c r="I68" s="44"/>
      <c r="J68" s="40"/>
      <c r="K68" s="45">
        <f t="shared" si="3"/>
      </c>
      <c r="L68" s="46"/>
      <c r="M68" s="6">
        <f>IF(J68="","",(K68/J68)/LOOKUP(RIGHT($D$2,3),'定数'!$A$6:$A$13,'定数'!$B$6:$B$13))</f>
      </c>
      <c r="N68" s="40"/>
      <c r="O68" s="8"/>
      <c r="P68" s="44"/>
      <c r="Q68" s="44"/>
      <c r="R68" s="47">
        <f>IF(P68="","",T68*M68*LOOKUP(RIGHT($D$2,3),'定数'!$A$6:$A$13,'定数'!$B$6:$B$13))</f>
      </c>
      <c r="S68" s="47"/>
      <c r="T68" s="48">
        <f t="shared" si="4"/>
      </c>
      <c r="U68" s="48"/>
      <c r="V68">
        <f t="shared" si="7"/>
      </c>
      <c r="W68">
        <f t="shared" si="2"/>
      </c>
      <c r="X68" s="41">
        <f t="shared" si="5"/>
      </c>
      <c r="Y68" s="42">
        <f t="shared" si="6"/>
      </c>
    </row>
    <row r="69" spans="2:25" ht="13.5">
      <c r="B69" s="40">
        <v>61</v>
      </c>
      <c r="C69" s="43">
        <f t="shared" si="0"/>
      </c>
      <c r="D69" s="43"/>
      <c r="E69" s="40"/>
      <c r="F69" s="8"/>
      <c r="G69" s="40"/>
      <c r="H69" s="44"/>
      <c r="I69" s="44"/>
      <c r="J69" s="40"/>
      <c r="K69" s="45">
        <f t="shared" si="3"/>
      </c>
      <c r="L69" s="46"/>
      <c r="M69" s="6">
        <f>IF(J69="","",(K69/J69)/LOOKUP(RIGHT($D$2,3),'定数'!$A$6:$A$13,'定数'!$B$6:$B$13))</f>
      </c>
      <c r="N69" s="40"/>
      <c r="O69" s="8"/>
      <c r="P69" s="44"/>
      <c r="Q69" s="44"/>
      <c r="R69" s="47">
        <f>IF(P69="","",T69*M69*LOOKUP(RIGHT($D$2,3),'定数'!$A$6:$A$13,'定数'!$B$6:$B$13))</f>
      </c>
      <c r="S69" s="47"/>
      <c r="T69" s="48">
        <f t="shared" si="4"/>
      </c>
      <c r="U69" s="48"/>
      <c r="V69">
        <f t="shared" si="7"/>
      </c>
      <c r="W69">
        <f t="shared" si="2"/>
      </c>
      <c r="X69" s="41">
        <f t="shared" si="5"/>
      </c>
      <c r="Y69" s="42">
        <f t="shared" si="6"/>
      </c>
    </row>
    <row r="70" spans="2:25" ht="13.5">
      <c r="B70" s="40">
        <v>62</v>
      </c>
      <c r="C70" s="43">
        <f t="shared" si="0"/>
      </c>
      <c r="D70" s="43"/>
      <c r="E70" s="40"/>
      <c r="F70" s="8"/>
      <c r="G70" s="40"/>
      <c r="H70" s="44"/>
      <c r="I70" s="44"/>
      <c r="J70" s="40"/>
      <c r="K70" s="45">
        <f t="shared" si="3"/>
      </c>
      <c r="L70" s="46"/>
      <c r="M70" s="6">
        <f>IF(J70="","",(K70/J70)/LOOKUP(RIGHT($D$2,3),'定数'!$A$6:$A$13,'定数'!$B$6:$B$13))</f>
      </c>
      <c r="N70" s="40"/>
      <c r="O70" s="8"/>
      <c r="P70" s="44"/>
      <c r="Q70" s="44"/>
      <c r="R70" s="47">
        <f>IF(P70="","",T70*M70*LOOKUP(RIGHT($D$2,3),'定数'!$A$6:$A$13,'定数'!$B$6:$B$13))</f>
      </c>
      <c r="S70" s="47"/>
      <c r="T70" s="48">
        <f t="shared" si="4"/>
      </c>
      <c r="U70" s="48"/>
      <c r="V70">
        <f t="shared" si="7"/>
      </c>
      <c r="W70">
        <f t="shared" si="2"/>
      </c>
      <c r="X70" s="41">
        <f t="shared" si="5"/>
      </c>
      <c r="Y70" s="42">
        <f t="shared" si="6"/>
      </c>
    </row>
    <row r="71" spans="2:25" ht="13.5">
      <c r="B71" s="40">
        <v>63</v>
      </c>
      <c r="C71" s="43">
        <f t="shared" si="0"/>
      </c>
      <c r="D71" s="43"/>
      <c r="E71" s="40"/>
      <c r="F71" s="8"/>
      <c r="G71" s="40"/>
      <c r="H71" s="44"/>
      <c r="I71" s="44"/>
      <c r="J71" s="40"/>
      <c r="K71" s="45">
        <f t="shared" si="3"/>
      </c>
      <c r="L71" s="46"/>
      <c r="M71" s="6">
        <f>IF(J71="","",(K71/J71)/LOOKUP(RIGHT($D$2,3),'定数'!$A$6:$A$13,'定数'!$B$6:$B$13))</f>
      </c>
      <c r="N71" s="40"/>
      <c r="O71" s="8"/>
      <c r="P71" s="44"/>
      <c r="Q71" s="44"/>
      <c r="R71" s="47">
        <f>IF(P71="","",T71*M71*LOOKUP(RIGHT($D$2,3),'定数'!$A$6:$A$13,'定数'!$B$6:$B$13))</f>
      </c>
      <c r="S71" s="47"/>
      <c r="T71" s="48">
        <f t="shared" si="4"/>
      </c>
      <c r="U71" s="48"/>
      <c r="V71">
        <f t="shared" si="7"/>
      </c>
      <c r="W71">
        <f t="shared" si="2"/>
      </c>
      <c r="X71" s="41">
        <f t="shared" si="5"/>
      </c>
      <c r="Y71" s="42">
        <f t="shared" si="6"/>
      </c>
    </row>
    <row r="72" spans="2:25" ht="13.5">
      <c r="B72" s="40">
        <v>64</v>
      </c>
      <c r="C72" s="43">
        <f t="shared" si="0"/>
      </c>
      <c r="D72" s="43"/>
      <c r="E72" s="40"/>
      <c r="F72" s="8"/>
      <c r="G72" s="40"/>
      <c r="H72" s="44"/>
      <c r="I72" s="44"/>
      <c r="J72" s="40"/>
      <c r="K72" s="45">
        <f t="shared" si="3"/>
      </c>
      <c r="L72" s="46"/>
      <c r="M72" s="6">
        <f>IF(J72="","",(K72/J72)/LOOKUP(RIGHT($D$2,3),'定数'!$A$6:$A$13,'定数'!$B$6:$B$13))</f>
      </c>
      <c r="N72" s="40"/>
      <c r="O72" s="8"/>
      <c r="P72" s="44"/>
      <c r="Q72" s="44"/>
      <c r="R72" s="47">
        <f>IF(P72="","",T72*M72*LOOKUP(RIGHT($D$2,3),'定数'!$A$6:$A$13,'定数'!$B$6:$B$13))</f>
      </c>
      <c r="S72" s="47"/>
      <c r="T72" s="48">
        <f t="shared" si="4"/>
      </c>
      <c r="U72" s="48"/>
      <c r="V72">
        <f t="shared" si="7"/>
      </c>
      <c r="W72">
        <f t="shared" si="2"/>
      </c>
      <c r="X72" s="41">
        <f t="shared" si="5"/>
      </c>
      <c r="Y72" s="42">
        <f t="shared" si="6"/>
      </c>
    </row>
    <row r="73" spans="2:25" ht="13.5">
      <c r="B73" s="40">
        <v>65</v>
      </c>
      <c r="C73" s="43">
        <f t="shared" si="0"/>
      </c>
      <c r="D73" s="43"/>
      <c r="E73" s="40"/>
      <c r="F73" s="8"/>
      <c r="G73" s="40"/>
      <c r="H73" s="44"/>
      <c r="I73" s="44"/>
      <c r="J73" s="40"/>
      <c r="K73" s="45">
        <f t="shared" si="3"/>
      </c>
      <c r="L73" s="46"/>
      <c r="M73" s="6">
        <f>IF(J73="","",(K73/J73)/LOOKUP(RIGHT($D$2,3),'定数'!$A$6:$A$13,'定数'!$B$6:$B$13))</f>
      </c>
      <c r="N73" s="40"/>
      <c r="O73" s="8"/>
      <c r="P73" s="44"/>
      <c r="Q73" s="44"/>
      <c r="R73" s="47">
        <f>IF(P73="","",T73*M73*LOOKUP(RIGHT($D$2,3),'定数'!$A$6:$A$13,'定数'!$B$6:$B$13))</f>
      </c>
      <c r="S73" s="47"/>
      <c r="T73" s="48">
        <f t="shared" si="4"/>
      </c>
      <c r="U73" s="48"/>
      <c r="V73">
        <f t="shared" si="7"/>
      </c>
      <c r="W73">
        <f t="shared" si="2"/>
      </c>
      <c r="X73" s="41">
        <f t="shared" si="5"/>
      </c>
      <c r="Y73" s="42">
        <f t="shared" si="6"/>
      </c>
    </row>
    <row r="74" spans="2:25" ht="13.5">
      <c r="B74" s="40">
        <v>66</v>
      </c>
      <c r="C74" s="43">
        <f aca="true" t="shared" si="8" ref="C74:C108">IF(R73="","",C73+R73)</f>
      </c>
      <c r="D74" s="43"/>
      <c r="E74" s="40"/>
      <c r="F74" s="8"/>
      <c r="G74" s="40"/>
      <c r="H74" s="44"/>
      <c r="I74" s="44"/>
      <c r="J74" s="40"/>
      <c r="K74" s="45">
        <f t="shared" si="3"/>
      </c>
      <c r="L74" s="46"/>
      <c r="M74" s="6">
        <f>IF(J74="","",(K74/J74)/LOOKUP(RIGHT($D$2,3),'定数'!$A$6:$A$13,'定数'!$B$6:$B$13))</f>
      </c>
      <c r="N74" s="40"/>
      <c r="O74" s="8"/>
      <c r="P74" s="44"/>
      <c r="Q74" s="44"/>
      <c r="R74" s="47">
        <f>IF(P74="","",T74*M74*LOOKUP(RIGHT($D$2,3),'定数'!$A$6:$A$13,'定数'!$B$6:$B$13))</f>
      </c>
      <c r="S74" s="47"/>
      <c r="T74" s="48">
        <f t="shared" si="4"/>
      </c>
      <c r="U74" s="48"/>
      <c r="V74">
        <f t="shared" si="7"/>
      </c>
      <c r="W74">
        <f t="shared" si="7"/>
      </c>
      <c r="X74" s="41">
        <f t="shared" si="5"/>
      </c>
      <c r="Y74" s="42">
        <f t="shared" si="6"/>
      </c>
    </row>
    <row r="75" spans="2:25" ht="13.5">
      <c r="B75" s="40">
        <v>67</v>
      </c>
      <c r="C75" s="43">
        <f t="shared" si="8"/>
      </c>
      <c r="D75" s="43"/>
      <c r="E75" s="40"/>
      <c r="F75" s="8"/>
      <c r="G75" s="40"/>
      <c r="H75" s="44"/>
      <c r="I75" s="44"/>
      <c r="J75" s="40"/>
      <c r="K75" s="45">
        <f aca="true" t="shared" si="9" ref="K75:K108">IF(J75="","",C75*0.03)</f>
      </c>
      <c r="L75" s="46"/>
      <c r="M75" s="6">
        <f>IF(J75="","",(K75/J75)/LOOKUP(RIGHT($D$2,3),'定数'!$A$6:$A$13,'定数'!$B$6:$B$13))</f>
      </c>
      <c r="N75" s="40"/>
      <c r="O75" s="8"/>
      <c r="P75" s="44"/>
      <c r="Q75" s="44"/>
      <c r="R75" s="47">
        <f>IF(P75="","",T75*M75*LOOKUP(RIGHT($D$2,3),'定数'!$A$6:$A$13,'定数'!$B$6:$B$13))</f>
      </c>
      <c r="S75" s="47"/>
      <c r="T75" s="48">
        <f t="shared" si="4"/>
      </c>
      <c r="U75" s="48"/>
      <c r="V75">
        <f aca="true" t="shared" si="10" ref="V75:W90">IF(S75&lt;&gt;"",IF(S75&lt;0,1+V74,0),"")</f>
      </c>
      <c r="W75">
        <f t="shared" si="10"/>
      </c>
      <c r="X75" s="41">
        <f t="shared" si="5"/>
      </c>
      <c r="Y75" s="42">
        <f t="shared" si="6"/>
      </c>
    </row>
    <row r="76" spans="2:25" ht="13.5">
      <c r="B76" s="40">
        <v>68</v>
      </c>
      <c r="C76" s="43">
        <f t="shared" si="8"/>
      </c>
      <c r="D76" s="43"/>
      <c r="E76" s="40"/>
      <c r="F76" s="8"/>
      <c r="G76" s="40"/>
      <c r="H76" s="44"/>
      <c r="I76" s="44"/>
      <c r="J76" s="40"/>
      <c r="K76" s="45">
        <f t="shared" si="9"/>
      </c>
      <c r="L76" s="46"/>
      <c r="M76" s="6">
        <f>IF(J76="","",(K76/J76)/LOOKUP(RIGHT($D$2,3),'定数'!$A$6:$A$13,'定数'!$B$6:$B$13))</f>
      </c>
      <c r="N76" s="40"/>
      <c r="O76" s="8"/>
      <c r="P76" s="44"/>
      <c r="Q76" s="44"/>
      <c r="R76" s="47">
        <f>IF(P76="","",T76*M76*LOOKUP(RIGHT($D$2,3),'定数'!$A$6:$A$13,'定数'!$B$6:$B$13))</f>
      </c>
      <c r="S76" s="47"/>
      <c r="T76" s="48">
        <f aca="true" t="shared" si="11" ref="T76:T108">IF(P76="","",IF(G76="買",(P76-H76),(H76-P76))*IF(RIGHT($D$2,3)="JPY",100,10000))</f>
      </c>
      <c r="U76" s="48"/>
      <c r="V76">
        <f t="shared" si="10"/>
      </c>
      <c r="W76">
        <f t="shared" si="10"/>
      </c>
      <c r="X76" s="41">
        <f aca="true" t="shared" si="12" ref="X76:X108">IF(C76&lt;&gt;"",MAX(X75,C76),"")</f>
      </c>
      <c r="Y76" s="42">
        <f aca="true" t="shared" si="13" ref="Y76:Y108">IF(X76&lt;&gt;"",1-(C76/X76),"")</f>
      </c>
    </row>
    <row r="77" spans="2:25" ht="13.5">
      <c r="B77" s="40">
        <v>69</v>
      </c>
      <c r="C77" s="43">
        <f t="shared" si="8"/>
      </c>
      <c r="D77" s="43"/>
      <c r="E77" s="40"/>
      <c r="F77" s="8"/>
      <c r="G77" s="40"/>
      <c r="H77" s="44"/>
      <c r="I77" s="44"/>
      <c r="J77" s="40"/>
      <c r="K77" s="45">
        <f t="shared" si="9"/>
      </c>
      <c r="L77" s="46"/>
      <c r="M77" s="6">
        <f>IF(J77="","",(K77/J77)/LOOKUP(RIGHT($D$2,3),'定数'!$A$6:$A$13,'定数'!$B$6:$B$13))</f>
      </c>
      <c r="N77" s="40"/>
      <c r="O77" s="8"/>
      <c r="P77" s="44"/>
      <c r="Q77" s="44"/>
      <c r="R77" s="47">
        <f>IF(P77="","",T77*M77*LOOKUP(RIGHT($D$2,3),'定数'!$A$6:$A$13,'定数'!$B$6:$B$13))</f>
      </c>
      <c r="S77" s="47"/>
      <c r="T77" s="48">
        <f t="shared" si="11"/>
      </c>
      <c r="U77" s="48"/>
      <c r="V77">
        <f t="shared" si="10"/>
      </c>
      <c r="W77">
        <f t="shared" si="10"/>
      </c>
      <c r="X77" s="41">
        <f t="shared" si="12"/>
      </c>
      <c r="Y77" s="42">
        <f t="shared" si="13"/>
      </c>
    </row>
    <row r="78" spans="2:25" ht="13.5">
      <c r="B78" s="40">
        <v>70</v>
      </c>
      <c r="C78" s="43">
        <f t="shared" si="8"/>
      </c>
      <c r="D78" s="43"/>
      <c r="E78" s="40"/>
      <c r="F78" s="8"/>
      <c r="G78" s="40"/>
      <c r="H78" s="44"/>
      <c r="I78" s="44"/>
      <c r="J78" s="40"/>
      <c r="K78" s="45">
        <f t="shared" si="9"/>
      </c>
      <c r="L78" s="46"/>
      <c r="M78" s="6">
        <f>IF(J78="","",(K78/J78)/LOOKUP(RIGHT($D$2,3),'定数'!$A$6:$A$13,'定数'!$B$6:$B$13))</f>
      </c>
      <c r="N78" s="40"/>
      <c r="O78" s="8"/>
      <c r="P78" s="44"/>
      <c r="Q78" s="44"/>
      <c r="R78" s="47">
        <f>IF(P78="","",T78*M78*LOOKUP(RIGHT($D$2,3),'定数'!$A$6:$A$13,'定数'!$B$6:$B$13))</f>
      </c>
      <c r="S78" s="47"/>
      <c r="T78" s="48">
        <f t="shared" si="11"/>
      </c>
      <c r="U78" s="48"/>
      <c r="V78">
        <f t="shared" si="10"/>
      </c>
      <c r="W78">
        <f t="shared" si="10"/>
      </c>
      <c r="X78" s="41">
        <f t="shared" si="12"/>
      </c>
      <c r="Y78" s="42">
        <f t="shared" si="13"/>
      </c>
    </row>
    <row r="79" spans="2:25" ht="13.5">
      <c r="B79" s="40">
        <v>71</v>
      </c>
      <c r="C79" s="43">
        <f t="shared" si="8"/>
      </c>
      <c r="D79" s="43"/>
      <c r="E79" s="40"/>
      <c r="F79" s="8"/>
      <c r="G79" s="40"/>
      <c r="H79" s="44"/>
      <c r="I79" s="44"/>
      <c r="J79" s="40"/>
      <c r="K79" s="45">
        <f t="shared" si="9"/>
      </c>
      <c r="L79" s="46"/>
      <c r="M79" s="6">
        <f>IF(J79="","",(K79/J79)/LOOKUP(RIGHT($D$2,3),'定数'!$A$6:$A$13,'定数'!$B$6:$B$13))</f>
      </c>
      <c r="N79" s="40"/>
      <c r="O79" s="8"/>
      <c r="P79" s="44"/>
      <c r="Q79" s="44"/>
      <c r="R79" s="47">
        <f>IF(P79="","",T79*M79*LOOKUP(RIGHT($D$2,3),'定数'!$A$6:$A$13,'定数'!$B$6:$B$13))</f>
      </c>
      <c r="S79" s="47"/>
      <c r="T79" s="48">
        <f t="shared" si="11"/>
      </c>
      <c r="U79" s="48"/>
      <c r="V79">
        <f t="shared" si="10"/>
      </c>
      <c r="W79">
        <f t="shared" si="10"/>
      </c>
      <c r="X79" s="41">
        <f t="shared" si="12"/>
      </c>
      <c r="Y79" s="42">
        <f t="shared" si="13"/>
      </c>
    </row>
    <row r="80" spans="2:25" ht="13.5">
      <c r="B80" s="40">
        <v>72</v>
      </c>
      <c r="C80" s="43">
        <f t="shared" si="8"/>
      </c>
      <c r="D80" s="43"/>
      <c r="E80" s="40"/>
      <c r="F80" s="8"/>
      <c r="G80" s="40"/>
      <c r="H80" s="44"/>
      <c r="I80" s="44"/>
      <c r="J80" s="40"/>
      <c r="K80" s="45">
        <f t="shared" si="9"/>
      </c>
      <c r="L80" s="46"/>
      <c r="M80" s="6">
        <f>IF(J80="","",(K80/J80)/LOOKUP(RIGHT($D$2,3),'定数'!$A$6:$A$13,'定数'!$B$6:$B$13))</f>
      </c>
      <c r="N80" s="40"/>
      <c r="O80" s="8"/>
      <c r="P80" s="44"/>
      <c r="Q80" s="44"/>
      <c r="R80" s="47">
        <f>IF(P80="","",T80*M80*LOOKUP(RIGHT($D$2,3),'定数'!$A$6:$A$13,'定数'!$B$6:$B$13))</f>
      </c>
      <c r="S80" s="47"/>
      <c r="T80" s="48">
        <f t="shared" si="11"/>
      </c>
      <c r="U80" s="48"/>
      <c r="V80">
        <f t="shared" si="10"/>
      </c>
      <c r="W80">
        <f t="shared" si="10"/>
      </c>
      <c r="X80" s="41">
        <f t="shared" si="12"/>
      </c>
      <c r="Y80" s="42">
        <f t="shared" si="13"/>
      </c>
    </row>
    <row r="81" spans="2:25" ht="13.5">
      <c r="B81" s="40">
        <v>73</v>
      </c>
      <c r="C81" s="43">
        <f t="shared" si="8"/>
      </c>
      <c r="D81" s="43"/>
      <c r="E81" s="40"/>
      <c r="F81" s="8"/>
      <c r="G81" s="40"/>
      <c r="H81" s="44"/>
      <c r="I81" s="44"/>
      <c r="J81" s="40"/>
      <c r="K81" s="45">
        <f t="shared" si="9"/>
      </c>
      <c r="L81" s="46"/>
      <c r="M81" s="6">
        <f>IF(J81="","",(K81/J81)/LOOKUP(RIGHT($D$2,3),'定数'!$A$6:$A$13,'定数'!$B$6:$B$13))</f>
      </c>
      <c r="N81" s="40"/>
      <c r="O81" s="8"/>
      <c r="P81" s="44"/>
      <c r="Q81" s="44"/>
      <c r="R81" s="47">
        <f>IF(P81="","",T81*M81*LOOKUP(RIGHT($D$2,3),'定数'!$A$6:$A$13,'定数'!$B$6:$B$13))</f>
      </c>
      <c r="S81" s="47"/>
      <c r="T81" s="48">
        <f t="shared" si="11"/>
      </c>
      <c r="U81" s="48"/>
      <c r="V81">
        <f t="shared" si="10"/>
      </c>
      <c r="W81">
        <f t="shared" si="10"/>
      </c>
      <c r="X81" s="41">
        <f t="shared" si="12"/>
      </c>
      <c r="Y81" s="42">
        <f t="shared" si="13"/>
      </c>
    </row>
    <row r="82" spans="2:25" ht="13.5">
      <c r="B82" s="40">
        <v>74</v>
      </c>
      <c r="C82" s="43">
        <f t="shared" si="8"/>
      </c>
      <c r="D82" s="43"/>
      <c r="E82" s="40"/>
      <c r="F82" s="8"/>
      <c r="G82" s="40"/>
      <c r="H82" s="44"/>
      <c r="I82" s="44"/>
      <c r="J82" s="40"/>
      <c r="K82" s="45">
        <f t="shared" si="9"/>
      </c>
      <c r="L82" s="46"/>
      <c r="M82" s="6">
        <f>IF(J82="","",(K82/J82)/LOOKUP(RIGHT($D$2,3),'定数'!$A$6:$A$13,'定数'!$B$6:$B$13))</f>
      </c>
      <c r="N82" s="40"/>
      <c r="O82" s="8"/>
      <c r="P82" s="44"/>
      <c r="Q82" s="44"/>
      <c r="R82" s="47">
        <f>IF(P82="","",T82*M82*LOOKUP(RIGHT($D$2,3),'定数'!$A$6:$A$13,'定数'!$B$6:$B$13))</f>
      </c>
      <c r="S82" s="47"/>
      <c r="T82" s="48">
        <f t="shared" si="11"/>
      </c>
      <c r="U82" s="48"/>
      <c r="V82">
        <f t="shared" si="10"/>
      </c>
      <c r="W82">
        <f t="shared" si="10"/>
      </c>
      <c r="X82" s="41">
        <f t="shared" si="12"/>
      </c>
      <c r="Y82" s="42">
        <f t="shared" si="13"/>
      </c>
    </row>
    <row r="83" spans="2:25" ht="13.5">
      <c r="B83" s="40">
        <v>75</v>
      </c>
      <c r="C83" s="43">
        <f t="shared" si="8"/>
      </c>
      <c r="D83" s="43"/>
      <c r="E83" s="40"/>
      <c r="F83" s="8"/>
      <c r="G83" s="40"/>
      <c r="H83" s="44"/>
      <c r="I83" s="44"/>
      <c r="J83" s="40"/>
      <c r="K83" s="45">
        <f t="shared" si="9"/>
      </c>
      <c r="L83" s="46"/>
      <c r="M83" s="6">
        <f>IF(J83="","",(K83/J83)/LOOKUP(RIGHT($D$2,3),'定数'!$A$6:$A$13,'定数'!$B$6:$B$13))</f>
      </c>
      <c r="N83" s="40"/>
      <c r="O83" s="8"/>
      <c r="P83" s="44"/>
      <c r="Q83" s="44"/>
      <c r="R83" s="47">
        <f>IF(P83="","",T83*M83*LOOKUP(RIGHT($D$2,3),'定数'!$A$6:$A$13,'定数'!$B$6:$B$13))</f>
      </c>
      <c r="S83" s="47"/>
      <c r="T83" s="48">
        <f t="shared" si="11"/>
      </c>
      <c r="U83" s="48"/>
      <c r="V83">
        <f t="shared" si="10"/>
      </c>
      <c r="W83">
        <f t="shared" si="10"/>
      </c>
      <c r="X83" s="41">
        <f t="shared" si="12"/>
      </c>
      <c r="Y83" s="42">
        <f t="shared" si="13"/>
      </c>
    </row>
    <row r="84" spans="2:25" ht="13.5">
      <c r="B84" s="40">
        <v>76</v>
      </c>
      <c r="C84" s="43">
        <f t="shared" si="8"/>
      </c>
      <c r="D84" s="43"/>
      <c r="E84" s="40"/>
      <c r="F84" s="8"/>
      <c r="G84" s="40"/>
      <c r="H84" s="44"/>
      <c r="I84" s="44"/>
      <c r="J84" s="40"/>
      <c r="K84" s="45">
        <f t="shared" si="9"/>
      </c>
      <c r="L84" s="46"/>
      <c r="M84" s="6">
        <f>IF(J84="","",(K84/J84)/LOOKUP(RIGHT($D$2,3),'定数'!$A$6:$A$13,'定数'!$B$6:$B$13))</f>
      </c>
      <c r="N84" s="40"/>
      <c r="O84" s="8"/>
      <c r="P84" s="44"/>
      <c r="Q84" s="44"/>
      <c r="R84" s="47">
        <f>IF(P84="","",T84*M84*LOOKUP(RIGHT($D$2,3),'定数'!$A$6:$A$13,'定数'!$B$6:$B$13))</f>
      </c>
      <c r="S84" s="47"/>
      <c r="T84" s="48">
        <f t="shared" si="11"/>
      </c>
      <c r="U84" s="48"/>
      <c r="V84">
        <f t="shared" si="10"/>
      </c>
      <c r="W84">
        <f t="shared" si="10"/>
      </c>
      <c r="X84" s="41">
        <f t="shared" si="12"/>
      </c>
      <c r="Y84" s="42">
        <f t="shared" si="13"/>
      </c>
    </row>
    <row r="85" spans="2:25" ht="13.5">
      <c r="B85" s="40">
        <v>77</v>
      </c>
      <c r="C85" s="43">
        <f t="shared" si="8"/>
      </c>
      <c r="D85" s="43"/>
      <c r="E85" s="40"/>
      <c r="F85" s="8"/>
      <c r="G85" s="40"/>
      <c r="H85" s="44"/>
      <c r="I85" s="44"/>
      <c r="J85" s="40"/>
      <c r="K85" s="45">
        <f t="shared" si="9"/>
      </c>
      <c r="L85" s="46"/>
      <c r="M85" s="6">
        <f>IF(J85="","",(K85/J85)/LOOKUP(RIGHT($D$2,3),'定数'!$A$6:$A$13,'定数'!$B$6:$B$13))</f>
      </c>
      <c r="N85" s="40"/>
      <c r="O85" s="8"/>
      <c r="P85" s="44"/>
      <c r="Q85" s="44"/>
      <c r="R85" s="47">
        <f>IF(P85="","",T85*M85*LOOKUP(RIGHT($D$2,3),'定数'!$A$6:$A$13,'定数'!$B$6:$B$13))</f>
      </c>
      <c r="S85" s="47"/>
      <c r="T85" s="48">
        <f t="shared" si="11"/>
      </c>
      <c r="U85" s="48"/>
      <c r="V85">
        <f t="shared" si="10"/>
      </c>
      <c r="W85">
        <f t="shared" si="10"/>
      </c>
      <c r="X85" s="41">
        <f t="shared" si="12"/>
      </c>
      <c r="Y85" s="42">
        <f t="shared" si="13"/>
      </c>
    </row>
    <row r="86" spans="2:25" ht="13.5">
      <c r="B86" s="40">
        <v>78</v>
      </c>
      <c r="C86" s="43">
        <f t="shared" si="8"/>
      </c>
      <c r="D86" s="43"/>
      <c r="E86" s="40"/>
      <c r="F86" s="8"/>
      <c r="G86" s="40"/>
      <c r="H86" s="44"/>
      <c r="I86" s="44"/>
      <c r="J86" s="40"/>
      <c r="K86" s="45">
        <f t="shared" si="9"/>
      </c>
      <c r="L86" s="46"/>
      <c r="M86" s="6">
        <f>IF(J86="","",(K86/J86)/LOOKUP(RIGHT($D$2,3),'定数'!$A$6:$A$13,'定数'!$B$6:$B$13))</f>
      </c>
      <c r="N86" s="40"/>
      <c r="O86" s="8"/>
      <c r="P86" s="44"/>
      <c r="Q86" s="44"/>
      <c r="R86" s="47">
        <f>IF(P86="","",T86*M86*LOOKUP(RIGHT($D$2,3),'定数'!$A$6:$A$13,'定数'!$B$6:$B$13))</f>
      </c>
      <c r="S86" s="47"/>
      <c r="T86" s="48">
        <f t="shared" si="11"/>
      </c>
      <c r="U86" s="48"/>
      <c r="V86">
        <f t="shared" si="10"/>
      </c>
      <c r="W86">
        <f t="shared" si="10"/>
      </c>
      <c r="X86" s="41">
        <f t="shared" si="12"/>
      </c>
      <c r="Y86" s="42">
        <f t="shared" si="13"/>
      </c>
    </row>
    <row r="87" spans="2:25" ht="13.5">
      <c r="B87" s="40">
        <v>79</v>
      </c>
      <c r="C87" s="43">
        <f t="shared" si="8"/>
      </c>
      <c r="D87" s="43"/>
      <c r="E87" s="40"/>
      <c r="F87" s="8"/>
      <c r="G87" s="40"/>
      <c r="H87" s="44"/>
      <c r="I87" s="44"/>
      <c r="J87" s="40"/>
      <c r="K87" s="45">
        <f t="shared" si="9"/>
      </c>
      <c r="L87" s="46"/>
      <c r="M87" s="6">
        <f>IF(J87="","",(K87/J87)/LOOKUP(RIGHT($D$2,3),'定数'!$A$6:$A$13,'定数'!$B$6:$B$13))</f>
      </c>
      <c r="N87" s="40"/>
      <c r="O87" s="8"/>
      <c r="P87" s="44"/>
      <c r="Q87" s="44"/>
      <c r="R87" s="47">
        <f>IF(P87="","",T87*M87*LOOKUP(RIGHT($D$2,3),'定数'!$A$6:$A$13,'定数'!$B$6:$B$13))</f>
      </c>
      <c r="S87" s="47"/>
      <c r="T87" s="48">
        <f t="shared" si="11"/>
      </c>
      <c r="U87" s="48"/>
      <c r="V87">
        <f t="shared" si="10"/>
      </c>
      <c r="W87">
        <f t="shared" si="10"/>
      </c>
      <c r="X87" s="41">
        <f t="shared" si="12"/>
      </c>
      <c r="Y87" s="42">
        <f t="shared" si="13"/>
      </c>
    </row>
    <row r="88" spans="2:25" ht="13.5">
      <c r="B88" s="40">
        <v>80</v>
      </c>
      <c r="C88" s="43">
        <f t="shared" si="8"/>
      </c>
      <c r="D88" s="43"/>
      <c r="E88" s="40"/>
      <c r="F88" s="8"/>
      <c r="G88" s="40"/>
      <c r="H88" s="44"/>
      <c r="I88" s="44"/>
      <c r="J88" s="40"/>
      <c r="K88" s="45">
        <f t="shared" si="9"/>
      </c>
      <c r="L88" s="46"/>
      <c r="M88" s="6">
        <f>IF(J88="","",(K88/J88)/LOOKUP(RIGHT($D$2,3),'定数'!$A$6:$A$13,'定数'!$B$6:$B$13))</f>
      </c>
      <c r="N88" s="40"/>
      <c r="O88" s="8"/>
      <c r="P88" s="44"/>
      <c r="Q88" s="44"/>
      <c r="R88" s="47">
        <f>IF(P88="","",T88*M88*LOOKUP(RIGHT($D$2,3),'定数'!$A$6:$A$13,'定数'!$B$6:$B$13))</f>
      </c>
      <c r="S88" s="47"/>
      <c r="T88" s="48">
        <f t="shared" si="11"/>
      </c>
      <c r="U88" s="48"/>
      <c r="V88">
        <f t="shared" si="10"/>
      </c>
      <c r="W88">
        <f t="shared" si="10"/>
      </c>
      <c r="X88" s="41">
        <f t="shared" si="12"/>
      </c>
      <c r="Y88" s="42">
        <f t="shared" si="13"/>
      </c>
    </row>
    <row r="89" spans="2:25" ht="13.5">
      <c r="B89" s="40">
        <v>81</v>
      </c>
      <c r="C89" s="43">
        <f t="shared" si="8"/>
      </c>
      <c r="D89" s="43"/>
      <c r="E89" s="40"/>
      <c r="F89" s="8"/>
      <c r="G89" s="40"/>
      <c r="H89" s="44"/>
      <c r="I89" s="44"/>
      <c r="J89" s="40"/>
      <c r="K89" s="45">
        <f t="shared" si="9"/>
      </c>
      <c r="L89" s="46"/>
      <c r="M89" s="6">
        <f>IF(J89="","",(K89/J89)/LOOKUP(RIGHT($D$2,3),'定数'!$A$6:$A$13,'定数'!$B$6:$B$13))</f>
      </c>
      <c r="N89" s="40"/>
      <c r="O89" s="8"/>
      <c r="P89" s="44"/>
      <c r="Q89" s="44"/>
      <c r="R89" s="47">
        <f>IF(P89="","",T89*M89*LOOKUP(RIGHT($D$2,3),'定数'!$A$6:$A$13,'定数'!$B$6:$B$13))</f>
      </c>
      <c r="S89" s="47"/>
      <c r="T89" s="48">
        <f t="shared" si="11"/>
      </c>
      <c r="U89" s="48"/>
      <c r="V89">
        <f t="shared" si="10"/>
      </c>
      <c r="W89">
        <f t="shared" si="10"/>
      </c>
      <c r="X89" s="41">
        <f t="shared" si="12"/>
      </c>
      <c r="Y89" s="42">
        <f t="shared" si="13"/>
      </c>
    </row>
    <row r="90" spans="2:25" ht="13.5">
      <c r="B90" s="40">
        <v>82</v>
      </c>
      <c r="C90" s="43">
        <f t="shared" si="8"/>
      </c>
      <c r="D90" s="43"/>
      <c r="E90" s="40"/>
      <c r="F90" s="8"/>
      <c r="G90" s="40"/>
      <c r="H90" s="44"/>
      <c r="I90" s="44"/>
      <c r="J90" s="40"/>
      <c r="K90" s="45">
        <f t="shared" si="9"/>
      </c>
      <c r="L90" s="46"/>
      <c r="M90" s="6">
        <f>IF(J90="","",(K90/J90)/LOOKUP(RIGHT($D$2,3),'定数'!$A$6:$A$13,'定数'!$B$6:$B$13))</f>
      </c>
      <c r="N90" s="40"/>
      <c r="O90" s="8"/>
      <c r="P90" s="44"/>
      <c r="Q90" s="44"/>
      <c r="R90" s="47">
        <f>IF(P90="","",T90*M90*LOOKUP(RIGHT($D$2,3),'定数'!$A$6:$A$13,'定数'!$B$6:$B$13))</f>
      </c>
      <c r="S90" s="47"/>
      <c r="T90" s="48">
        <f t="shared" si="11"/>
      </c>
      <c r="U90" s="48"/>
      <c r="V90">
        <f t="shared" si="10"/>
      </c>
      <c r="W90">
        <f t="shared" si="10"/>
      </c>
      <c r="X90" s="41">
        <f t="shared" si="12"/>
      </c>
      <c r="Y90" s="42">
        <f t="shared" si="13"/>
      </c>
    </row>
    <row r="91" spans="2:25" ht="13.5">
      <c r="B91" s="40">
        <v>83</v>
      </c>
      <c r="C91" s="43">
        <f t="shared" si="8"/>
      </c>
      <c r="D91" s="43"/>
      <c r="E91" s="40"/>
      <c r="F91" s="8"/>
      <c r="G91" s="40"/>
      <c r="H91" s="44"/>
      <c r="I91" s="44"/>
      <c r="J91" s="40"/>
      <c r="K91" s="45">
        <f t="shared" si="9"/>
      </c>
      <c r="L91" s="46"/>
      <c r="M91" s="6">
        <f>IF(J91="","",(K91/J91)/LOOKUP(RIGHT($D$2,3),'定数'!$A$6:$A$13,'定数'!$B$6:$B$13))</f>
      </c>
      <c r="N91" s="40"/>
      <c r="O91" s="8"/>
      <c r="P91" s="44"/>
      <c r="Q91" s="44"/>
      <c r="R91" s="47">
        <f>IF(P91="","",T91*M91*LOOKUP(RIGHT($D$2,3),'定数'!$A$6:$A$13,'定数'!$B$6:$B$13))</f>
      </c>
      <c r="S91" s="47"/>
      <c r="T91" s="48">
        <f t="shared" si="11"/>
      </c>
      <c r="U91" s="48"/>
      <c r="V91">
        <f aca="true" t="shared" si="14" ref="V91:W106">IF(S91&lt;&gt;"",IF(S91&lt;0,1+V90,0),"")</f>
      </c>
      <c r="W91">
        <f t="shared" si="14"/>
      </c>
      <c r="X91" s="41">
        <f t="shared" si="12"/>
      </c>
      <c r="Y91" s="42">
        <f t="shared" si="13"/>
      </c>
    </row>
    <row r="92" spans="2:25" ht="13.5">
      <c r="B92" s="40">
        <v>84</v>
      </c>
      <c r="C92" s="43">
        <f t="shared" si="8"/>
      </c>
      <c r="D92" s="43"/>
      <c r="E92" s="40"/>
      <c r="F92" s="8"/>
      <c r="G92" s="40"/>
      <c r="H92" s="44"/>
      <c r="I92" s="44"/>
      <c r="J92" s="40"/>
      <c r="K92" s="45">
        <f t="shared" si="9"/>
      </c>
      <c r="L92" s="46"/>
      <c r="M92" s="6">
        <f>IF(J92="","",(K92/J92)/LOOKUP(RIGHT($D$2,3),'定数'!$A$6:$A$13,'定数'!$B$6:$B$13))</f>
      </c>
      <c r="N92" s="40"/>
      <c r="O92" s="8"/>
      <c r="P92" s="44"/>
      <c r="Q92" s="44"/>
      <c r="R92" s="47">
        <f>IF(P92="","",T92*M92*LOOKUP(RIGHT($D$2,3),'定数'!$A$6:$A$13,'定数'!$B$6:$B$13))</f>
      </c>
      <c r="S92" s="47"/>
      <c r="T92" s="48">
        <f t="shared" si="11"/>
      </c>
      <c r="U92" s="48"/>
      <c r="V92">
        <f t="shared" si="14"/>
      </c>
      <c r="W92">
        <f t="shared" si="14"/>
      </c>
      <c r="X92" s="41">
        <f t="shared" si="12"/>
      </c>
      <c r="Y92" s="42">
        <f t="shared" si="13"/>
      </c>
    </row>
    <row r="93" spans="2:25" ht="13.5">
      <c r="B93" s="40">
        <v>85</v>
      </c>
      <c r="C93" s="43">
        <f t="shared" si="8"/>
      </c>
      <c r="D93" s="43"/>
      <c r="E93" s="40"/>
      <c r="F93" s="8"/>
      <c r="G93" s="40"/>
      <c r="H93" s="44"/>
      <c r="I93" s="44"/>
      <c r="J93" s="40"/>
      <c r="K93" s="45">
        <f t="shared" si="9"/>
      </c>
      <c r="L93" s="46"/>
      <c r="M93" s="6">
        <f>IF(J93="","",(K93/J93)/LOOKUP(RIGHT($D$2,3),'定数'!$A$6:$A$13,'定数'!$B$6:$B$13))</f>
      </c>
      <c r="N93" s="40"/>
      <c r="O93" s="8"/>
      <c r="P93" s="44"/>
      <c r="Q93" s="44"/>
      <c r="R93" s="47">
        <f>IF(P93="","",T93*M93*LOOKUP(RIGHT($D$2,3),'定数'!$A$6:$A$13,'定数'!$B$6:$B$13))</f>
      </c>
      <c r="S93" s="47"/>
      <c r="T93" s="48">
        <f t="shared" si="11"/>
      </c>
      <c r="U93" s="48"/>
      <c r="V93">
        <f t="shared" si="14"/>
      </c>
      <c r="W93">
        <f t="shared" si="14"/>
      </c>
      <c r="X93" s="41">
        <f t="shared" si="12"/>
      </c>
      <c r="Y93" s="42">
        <f t="shared" si="13"/>
      </c>
    </row>
    <row r="94" spans="2:25" ht="13.5">
      <c r="B94" s="40">
        <v>86</v>
      </c>
      <c r="C94" s="43">
        <f t="shared" si="8"/>
      </c>
      <c r="D94" s="43"/>
      <c r="E94" s="40"/>
      <c r="F94" s="8"/>
      <c r="G94" s="40"/>
      <c r="H94" s="44"/>
      <c r="I94" s="44"/>
      <c r="J94" s="40"/>
      <c r="K94" s="45">
        <f t="shared" si="9"/>
      </c>
      <c r="L94" s="46"/>
      <c r="M94" s="6">
        <f>IF(J94="","",(K94/J94)/LOOKUP(RIGHT($D$2,3),'定数'!$A$6:$A$13,'定数'!$B$6:$B$13))</f>
      </c>
      <c r="N94" s="40"/>
      <c r="O94" s="8"/>
      <c r="P94" s="44"/>
      <c r="Q94" s="44"/>
      <c r="R94" s="47">
        <f>IF(P94="","",T94*M94*LOOKUP(RIGHT($D$2,3),'定数'!$A$6:$A$13,'定数'!$B$6:$B$13))</f>
      </c>
      <c r="S94" s="47"/>
      <c r="T94" s="48">
        <f t="shared" si="11"/>
      </c>
      <c r="U94" s="48"/>
      <c r="V94">
        <f t="shared" si="14"/>
      </c>
      <c r="W94">
        <f t="shared" si="14"/>
      </c>
      <c r="X94" s="41">
        <f t="shared" si="12"/>
      </c>
      <c r="Y94" s="42">
        <f t="shared" si="13"/>
      </c>
    </row>
    <row r="95" spans="2:25" ht="13.5">
      <c r="B95" s="40">
        <v>87</v>
      </c>
      <c r="C95" s="43">
        <f t="shared" si="8"/>
      </c>
      <c r="D95" s="43"/>
      <c r="E95" s="40"/>
      <c r="F95" s="8"/>
      <c r="G95" s="40"/>
      <c r="H95" s="44"/>
      <c r="I95" s="44"/>
      <c r="J95" s="40"/>
      <c r="K95" s="45">
        <f t="shared" si="9"/>
      </c>
      <c r="L95" s="46"/>
      <c r="M95" s="6">
        <f>IF(J95="","",(K95/J95)/LOOKUP(RIGHT($D$2,3),'定数'!$A$6:$A$13,'定数'!$B$6:$B$13))</f>
      </c>
      <c r="N95" s="40"/>
      <c r="O95" s="8"/>
      <c r="P95" s="44"/>
      <c r="Q95" s="44"/>
      <c r="R95" s="47">
        <f>IF(P95="","",T95*M95*LOOKUP(RIGHT($D$2,3),'定数'!$A$6:$A$13,'定数'!$B$6:$B$13))</f>
      </c>
      <c r="S95" s="47"/>
      <c r="T95" s="48">
        <f t="shared" si="11"/>
      </c>
      <c r="U95" s="48"/>
      <c r="V95">
        <f t="shared" si="14"/>
      </c>
      <c r="W95">
        <f t="shared" si="14"/>
      </c>
      <c r="X95" s="41">
        <f t="shared" si="12"/>
      </c>
      <c r="Y95" s="42">
        <f t="shared" si="13"/>
      </c>
    </row>
    <row r="96" spans="2:25" ht="13.5">
      <c r="B96" s="40">
        <v>88</v>
      </c>
      <c r="C96" s="43">
        <f t="shared" si="8"/>
      </c>
      <c r="D96" s="43"/>
      <c r="E96" s="40"/>
      <c r="F96" s="8"/>
      <c r="G96" s="40"/>
      <c r="H96" s="44"/>
      <c r="I96" s="44"/>
      <c r="J96" s="40"/>
      <c r="K96" s="45">
        <f t="shared" si="9"/>
      </c>
      <c r="L96" s="46"/>
      <c r="M96" s="6">
        <f>IF(J96="","",(K96/J96)/LOOKUP(RIGHT($D$2,3),'定数'!$A$6:$A$13,'定数'!$B$6:$B$13))</f>
      </c>
      <c r="N96" s="40"/>
      <c r="O96" s="8"/>
      <c r="P96" s="44"/>
      <c r="Q96" s="44"/>
      <c r="R96" s="47">
        <f>IF(P96="","",T96*M96*LOOKUP(RIGHT($D$2,3),'定数'!$A$6:$A$13,'定数'!$B$6:$B$13))</f>
      </c>
      <c r="S96" s="47"/>
      <c r="T96" s="48">
        <f t="shared" si="11"/>
      </c>
      <c r="U96" s="48"/>
      <c r="V96">
        <f t="shared" si="14"/>
      </c>
      <c r="W96">
        <f t="shared" si="14"/>
      </c>
      <c r="X96" s="41">
        <f t="shared" si="12"/>
      </c>
      <c r="Y96" s="42">
        <f t="shared" si="13"/>
      </c>
    </row>
    <row r="97" spans="2:25" ht="13.5">
      <c r="B97" s="40">
        <v>89</v>
      </c>
      <c r="C97" s="43">
        <f t="shared" si="8"/>
      </c>
      <c r="D97" s="43"/>
      <c r="E97" s="40"/>
      <c r="F97" s="8"/>
      <c r="G97" s="40"/>
      <c r="H97" s="44"/>
      <c r="I97" s="44"/>
      <c r="J97" s="40"/>
      <c r="K97" s="45">
        <f t="shared" si="9"/>
      </c>
      <c r="L97" s="46"/>
      <c r="M97" s="6">
        <f>IF(J97="","",(K97/J97)/LOOKUP(RIGHT($D$2,3),'定数'!$A$6:$A$13,'定数'!$B$6:$B$13))</f>
      </c>
      <c r="N97" s="40"/>
      <c r="O97" s="8"/>
      <c r="P97" s="44"/>
      <c r="Q97" s="44"/>
      <c r="R97" s="47">
        <f>IF(P97="","",T97*M97*LOOKUP(RIGHT($D$2,3),'定数'!$A$6:$A$13,'定数'!$B$6:$B$13))</f>
      </c>
      <c r="S97" s="47"/>
      <c r="T97" s="48">
        <f t="shared" si="11"/>
      </c>
      <c r="U97" s="48"/>
      <c r="V97">
        <f t="shared" si="14"/>
      </c>
      <c r="W97">
        <f t="shared" si="14"/>
      </c>
      <c r="X97" s="41">
        <f t="shared" si="12"/>
      </c>
      <c r="Y97" s="42">
        <f t="shared" si="13"/>
      </c>
    </row>
    <row r="98" spans="2:25" ht="13.5">
      <c r="B98" s="40">
        <v>90</v>
      </c>
      <c r="C98" s="43">
        <f t="shared" si="8"/>
      </c>
      <c r="D98" s="43"/>
      <c r="E98" s="40"/>
      <c r="F98" s="8"/>
      <c r="G98" s="40"/>
      <c r="H98" s="44"/>
      <c r="I98" s="44"/>
      <c r="J98" s="40"/>
      <c r="K98" s="45">
        <f t="shared" si="9"/>
      </c>
      <c r="L98" s="46"/>
      <c r="M98" s="6">
        <f>IF(J98="","",(K98/J98)/LOOKUP(RIGHT($D$2,3),'定数'!$A$6:$A$13,'定数'!$B$6:$B$13))</f>
      </c>
      <c r="N98" s="40"/>
      <c r="O98" s="8"/>
      <c r="P98" s="44"/>
      <c r="Q98" s="44"/>
      <c r="R98" s="47">
        <f>IF(P98="","",T98*M98*LOOKUP(RIGHT($D$2,3),'定数'!$A$6:$A$13,'定数'!$B$6:$B$13))</f>
      </c>
      <c r="S98" s="47"/>
      <c r="T98" s="48">
        <f t="shared" si="11"/>
      </c>
      <c r="U98" s="48"/>
      <c r="V98">
        <f t="shared" si="14"/>
      </c>
      <c r="W98">
        <f t="shared" si="14"/>
      </c>
      <c r="X98" s="41">
        <f t="shared" si="12"/>
      </c>
      <c r="Y98" s="42">
        <f t="shared" si="13"/>
      </c>
    </row>
    <row r="99" spans="2:25" ht="13.5">
      <c r="B99" s="40">
        <v>91</v>
      </c>
      <c r="C99" s="43">
        <f t="shared" si="8"/>
      </c>
      <c r="D99" s="43"/>
      <c r="E99" s="40"/>
      <c r="F99" s="8"/>
      <c r="G99" s="40"/>
      <c r="H99" s="44"/>
      <c r="I99" s="44"/>
      <c r="J99" s="40"/>
      <c r="K99" s="45">
        <f t="shared" si="9"/>
      </c>
      <c r="L99" s="46"/>
      <c r="M99" s="6">
        <f>IF(J99="","",(K99/J99)/LOOKUP(RIGHT($D$2,3),'定数'!$A$6:$A$13,'定数'!$B$6:$B$13))</f>
      </c>
      <c r="N99" s="40"/>
      <c r="O99" s="8"/>
      <c r="P99" s="44"/>
      <c r="Q99" s="44"/>
      <c r="R99" s="47">
        <f>IF(P99="","",T99*M99*LOOKUP(RIGHT($D$2,3),'定数'!$A$6:$A$13,'定数'!$B$6:$B$13))</f>
      </c>
      <c r="S99" s="47"/>
      <c r="T99" s="48">
        <f t="shared" si="11"/>
      </c>
      <c r="U99" s="48"/>
      <c r="V99">
        <f t="shared" si="14"/>
      </c>
      <c r="W99">
        <f t="shared" si="14"/>
      </c>
      <c r="X99" s="41">
        <f t="shared" si="12"/>
      </c>
      <c r="Y99" s="42">
        <f t="shared" si="13"/>
      </c>
    </row>
    <row r="100" spans="2:25" ht="13.5">
      <c r="B100" s="40">
        <v>92</v>
      </c>
      <c r="C100" s="43">
        <f t="shared" si="8"/>
      </c>
      <c r="D100" s="43"/>
      <c r="E100" s="40"/>
      <c r="F100" s="8"/>
      <c r="G100" s="40"/>
      <c r="H100" s="44"/>
      <c r="I100" s="44"/>
      <c r="J100" s="40"/>
      <c r="K100" s="45">
        <f t="shared" si="9"/>
      </c>
      <c r="L100" s="46"/>
      <c r="M100" s="6">
        <f>IF(J100="","",(K100/J100)/LOOKUP(RIGHT($D$2,3),'定数'!$A$6:$A$13,'定数'!$B$6:$B$13))</f>
      </c>
      <c r="N100" s="40"/>
      <c r="O100" s="8"/>
      <c r="P100" s="44"/>
      <c r="Q100" s="44"/>
      <c r="R100" s="47">
        <f>IF(P100="","",T100*M100*LOOKUP(RIGHT($D$2,3),'定数'!$A$6:$A$13,'定数'!$B$6:$B$13))</f>
      </c>
      <c r="S100" s="47"/>
      <c r="T100" s="48">
        <f t="shared" si="11"/>
      </c>
      <c r="U100" s="48"/>
      <c r="V100">
        <f t="shared" si="14"/>
      </c>
      <c r="W100">
        <f t="shared" si="14"/>
      </c>
      <c r="X100" s="41">
        <f t="shared" si="12"/>
      </c>
      <c r="Y100" s="42">
        <f t="shared" si="13"/>
      </c>
    </row>
    <row r="101" spans="2:25" ht="13.5">
      <c r="B101" s="40">
        <v>93</v>
      </c>
      <c r="C101" s="43">
        <f t="shared" si="8"/>
      </c>
      <c r="D101" s="43"/>
      <c r="E101" s="40"/>
      <c r="F101" s="8"/>
      <c r="G101" s="40"/>
      <c r="H101" s="44"/>
      <c r="I101" s="44"/>
      <c r="J101" s="40"/>
      <c r="K101" s="45">
        <f t="shared" si="9"/>
      </c>
      <c r="L101" s="46"/>
      <c r="M101" s="6">
        <f>IF(J101="","",(K101/J101)/LOOKUP(RIGHT($D$2,3),'定数'!$A$6:$A$13,'定数'!$B$6:$B$13))</f>
      </c>
      <c r="N101" s="40"/>
      <c r="O101" s="8"/>
      <c r="P101" s="44"/>
      <c r="Q101" s="44"/>
      <c r="R101" s="47">
        <f>IF(P101="","",T101*M101*LOOKUP(RIGHT($D$2,3),'定数'!$A$6:$A$13,'定数'!$B$6:$B$13))</f>
      </c>
      <c r="S101" s="47"/>
      <c r="T101" s="48">
        <f t="shared" si="11"/>
      </c>
      <c r="U101" s="48"/>
      <c r="V101">
        <f t="shared" si="14"/>
      </c>
      <c r="W101">
        <f t="shared" si="14"/>
      </c>
      <c r="X101" s="41">
        <f t="shared" si="12"/>
      </c>
      <c r="Y101" s="42">
        <f t="shared" si="13"/>
      </c>
    </row>
    <row r="102" spans="2:25" ht="13.5">
      <c r="B102" s="40">
        <v>94</v>
      </c>
      <c r="C102" s="43">
        <f t="shared" si="8"/>
      </c>
      <c r="D102" s="43"/>
      <c r="E102" s="40"/>
      <c r="F102" s="8"/>
      <c r="G102" s="40"/>
      <c r="H102" s="44"/>
      <c r="I102" s="44"/>
      <c r="J102" s="40"/>
      <c r="K102" s="45">
        <f t="shared" si="9"/>
      </c>
      <c r="L102" s="46"/>
      <c r="M102" s="6">
        <f>IF(J102="","",(K102/J102)/LOOKUP(RIGHT($D$2,3),'定数'!$A$6:$A$13,'定数'!$B$6:$B$13))</f>
      </c>
      <c r="N102" s="40"/>
      <c r="O102" s="8"/>
      <c r="P102" s="44"/>
      <c r="Q102" s="44"/>
      <c r="R102" s="47">
        <f>IF(P102="","",T102*M102*LOOKUP(RIGHT($D$2,3),'定数'!$A$6:$A$13,'定数'!$B$6:$B$13))</f>
      </c>
      <c r="S102" s="47"/>
      <c r="T102" s="48">
        <f t="shared" si="11"/>
      </c>
      <c r="U102" s="48"/>
      <c r="V102">
        <f t="shared" si="14"/>
      </c>
      <c r="W102">
        <f t="shared" si="14"/>
      </c>
      <c r="X102" s="41">
        <f t="shared" si="12"/>
      </c>
      <c r="Y102" s="42">
        <f t="shared" si="13"/>
      </c>
    </row>
    <row r="103" spans="2:25" ht="13.5">
      <c r="B103" s="40">
        <v>95</v>
      </c>
      <c r="C103" s="43">
        <f t="shared" si="8"/>
      </c>
      <c r="D103" s="43"/>
      <c r="E103" s="40"/>
      <c r="F103" s="8"/>
      <c r="G103" s="40"/>
      <c r="H103" s="44"/>
      <c r="I103" s="44"/>
      <c r="J103" s="40"/>
      <c r="K103" s="45">
        <f t="shared" si="9"/>
      </c>
      <c r="L103" s="46"/>
      <c r="M103" s="6">
        <f>IF(J103="","",(K103/J103)/LOOKUP(RIGHT($D$2,3),'定数'!$A$6:$A$13,'定数'!$B$6:$B$13))</f>
      </c>
      <c r="N103" s="40"/>
      <c r="O103" s="8"/>
      <c r="P103" s="44"/>
      <c r="Q103" s="44"/>
      <c r="R103" s="47">
        <f>IF(P103="","",T103*M103*LOOKUP(RIGHT($D$2,3),'定数'!$A$6:$A$13,'定数'!$B$6:$B$13))</f>
      </c>
      <c r="S103" s="47"/>
      <c r="T103" s="48">
        <f t="shared" si="11"/>
      </c>
      <c r="U103" s="48"/>
      <c r="V103">
        <f t="shared" si="14"/>
      </c>
      <c r="W103">
        <f t="shared" si="14"/>
      </c>
      <c r="X103" s="41">
        <f t="shared" si="12"/>
      </c>
      <c r="Y103" s="42">
        <f t="shared" si="13"/>
      </c>
    </row>
    <row r="104" spans="2:25" ht="13.5">
      <c r="B104" s="40">
        <v>96</v>
      </c>
      <c r="C104" s="43">
        <f t="shared" si="8"/>
      </c>
      <c r="D104" s="43"/>
      <c r="E104" s="40"/>
      <c r="F104" s="8"/>
      <c r="G104" s="40"/>
      <c r="H104" s="44"/>
      <c r="I104" s="44"/>
      <c r="J104" s="40"/>
      <c r="K104" s="45">
        <f t="shared" si="9"/>
      </c>
      <c r="L104" s="46"/>
      <c r="M104" s="6">
        <f>IF(J104="","",(K104/J104)/LOOKUP(RIGHT($D$2,3),'定数'!$A$6:$A$13,'定数'!$B$6:$B$13))</f>
      </c>
      <c r="N104" s="40"/>
      <c r="O104" s="8"/>
      <c r="P104" s="44"/>
      <c r="Q104" s="44"/>
      <c r="R104" s="47">
        <f>IF(P104="","",T104*M104*LOOKUP(RIGHT($D$2,3),'定数'!$A$6:$A$13,'定数'!$B$6:$B$13))</f>
      </c>
      <c r="S104" s="47"/>
      <c r="T104" s="48">
        <f t="shared" si="11"/>
      </c>
      <c r="U104" s="48"/>
      <c r="V104">
        <f t="shared" si="14"/>
      </c>
      <c r="W104">
        <f t="shared" si="14"/>
      </c>
      <c r="X104" s="41">
        <f t="shared" si="12"/>
      </c>
      <c r="Y104" s="42">
        <f t="shared" si="13"/>
      </c>
    </row>
    <row r="105" spans="2:25" ht="13.5">
      <c r="B105" s="40">
        <v>97</v>
      </c>
      <c r="C105" s="43">
        <f t="shared" si="8"/>
      </c>
      <c r="D105" s="43"/>
      <c r="E105" s="40"/>
      <c r="F105" s="8"/>
      <c r="G105" s="40"/>
      <c r="H105" s="44"/>
      <c r="I105" s="44"/>
      <c r="J105" s="40"/>
      <c r="K105" s="45">
        <f t="shared" si="9"/>
      </c>
      <c r="L105" s="46"/>
      <c r="M105" s="6">
        <f>IF(J105="","",(K105/J105)/LOOKUP(RIGHT($D$2,3),'定数'!$A$6:$A$13,'定数'!$B$6:$B$13))</f>
      </c>
      <c r="N105" s="40"/>
      <c r="O105" s="8"/>
      <c r="P105" s="44"/>
      <c r="Q105" s="44"/>
      <c r="R105" s="47">
        <f>IF(P105="","",T105*M105*LOOKUP(RIGHT($D$2,3),'定数'!$A$6:$A$13,'定数'!$B$6:$B$13))</f>
      </c>
      <c r="S105" s="47"/>
      <c r="T105" s="48">
        <f t="shared" si="11"/>
      </c>
      <c r="U105" s="48"/>
      <c r="V105">
        <f t="shared" si="14"/>
      </c>
      <c r="W105">
        <f t="shared" si="14"/>
      </c>
      <c r="X105" s="41">
        <f t="shared" si="12"/>
      </c>
      <c r="Y105" s="42">
        <f t="shared" si="13"/>
      </c>
    </row>
    <row r="106" spans="2:25" ht="13.5">
      <c r="B106" s="40">
        <v>98</v>
      </c>
      <c r="C106" s="43">
        <f t="shared" si="8"/>
      </c>
      <c r="D106" s="43"/>
      <c r="E106" s="40"/>
      <c r="F106" s="8"/>
      <c r="G106" s="40"/>
      <c r="H106" s="44"/>
      <c r="I106" s="44"/>
      <c r="J106" s="40"/>
      <c r="K106" s="45">
        <f t="shared" si="9"/>
      </c>
      <c r="L106" s="46"/>
      <c r="M106" s="6">
        <f>IF(J106="","",(K106/J106)/LOOKUP(RIGHT($D$2,3),'定数'!$A$6:$A$13,'定数'!$B$6:$B$13))</f>
      </c>
      <c r="N106" s="40"/>
      <c r="O106" s="8"/>
      <c r="P106" s="44"/>
      <c r="Q106" s="44"/>
      <c r="R106" s="47">
        <f>IF(P106="","",T106*M106*LOOKUP(RIGHT($D$2,3),'定数'!$A$6:$A$13,'定数'!$B$6:$B$13))</f>
      </c>
      <c r="S106" s="47"/>
      <c r="T106" s="48">
        <f t="shared" si="11"/>
      </c>
      <c r="U106" s="48"/>
      <c r="V106">
        <f t="shared" si="14"/>
      </c>
      <c r="W106">
        <f t="shared" si="14"/>
      </c>
      <c r="X106" s="41">
        <f t="shared" si="12"/>
      </c>
      <c r="Y106" s="42">
        <f t="shared" si="13"/>
      </c>
    </row>
    <row r="107" spans="2:25" ht="13.5">
      <c r="B107" s="40">
        <v>99</v>
      </c>
      <c r="C107" s="43">
        <f t="shared" si="8"/>
      </c>
      <c r="D107" s="43"/>
      <c r="E107" s="40"/>
      <c r="F107" s="8"/>
      <c r="G107" s="40"/>
      <c r="H107" s="44"/>
      <c r="I107" s="44"/>
      <c r="J107" s="40"/>
      <c r="K107" s="45">
        <f t="shared" si="9"/>
      </c>
      <c r="L107" s="46"/>
      <c r="M107" s="6">
        <f>IF(J107="","",(K107/J107)/LOOKUP(RIGHT($D$2,3),'定数'!$A$6:$A$13,'定数'!$B$6:$B$13))</f>
      </c>
      <c r="N107" s="40"/>
      <c r="O107" s="8"/>
      <c r="P107" s="44"/>
      <c r="Q107" s="44"/>
      <c r="R107" s="47">
        <f>IF(P107="","",T107*M107*LOOKUP(RIGHT($D$2,3),'定数'!$A$6:$A$13,'定数'!$B$6:$B$13))</f>
      </c>
      <c r="S107" s="47"/>
      <c r="T107" s="48">
        <f t="shared" si="11"/>
      </c>
      <c r="U107" s="48"/>
      <c r="V107">
        <f>IF(S107&lt;&gt;"",IF(S107&lt;0,1+V106,0),"")</f>
      </c>
      <c r="W107">
        <f>IF(T107&lt;&gt;"",IF(T107&lt;0,1+W106,0),"")</f>
      </c>
      <c r="X107" s="41">
        <f t="shared" si="12"/>
      </c>
      <c r="Y107" s="42">
        <f t="shared" si="13"/>
      </c>
    </row>
    <row r="108" spans="2:25" ht="13.5">
      <c r="B108" s="40">
        <v>100</v>
      </c>
      <c r="C108" s="43">
        <f t="shared" si="8"/>
      </c>
      <c r="D108" s="43"/>
      <c r="E108" s="40"/>
      <c r="F108" s="8"/>
      <c r="G108" s="40"/>
      <c r="H108" s="44"/>
      <c r="I108" s="44"/>
      <c r="J108" s="40"/>
      <c r="K108" s="45">
        <f t="shared" si="9"/>
      </c>
      <c r="L108" s="46"/>
      <c r="M108" s="6">
        <f>IF(J108="","",(K108/J108)/LOOKUP(RIGHT($D$2,3),'定数'!$A$6:$A$13,'定数'!$B$6:$B$13))</f>
      </c>
      <c r="N108" s="40"/>
      <c r="O108" s="8"/>
      <c r="P108" s="44"/>
      <c r="Q108" s="44"/>
      <c r="R108" s="47">
        <f>IF(P108="","",T108*M108*LOOKUP(RIGHT($D$2,3),'定数'!$A$6:$A$13,'定数'!$B$6:$B$13))</f>
      </c>
      <c r="S108" s="47"/>
      <c r="T108" s="48">
        <f t="shared" si="11"/>
      </c>
      <c r="U108" s="48"/>
      <c r="V108">
        <f>IF(S108&lt;&gt;"",IF(S108&lt;0,1+V107,0),"")</f>
      </c>
      <c r="W108">
        <f>IF(T108&lt;&gt;"",IF(T108&lt;0,1+W107,0),"")</f>
      </c>
      <c r="X108" s="41">
        <f t="shared" si="12"/>
      </c>
      <c r="Y108" s="42">
        <f t="shared" si="13"/>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5" dxfId="32" operator="equal" stopIfTrue="1">
      <formula>"買"</formula>
    </cfRule>
    <cfRule type="cellIs" priority="6"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3" dxfId="32" operator="equal" stopIfTrue="1">
      <formula>"買"</formula>
    </cfRule>
    <cfRule type="cellIs" priority="4" dxfId="33" operator="equal" stopIfTrue="1">
      <formula>"売"</formula>
    </cfRule>
  </conditionalFormatting>
  <conditionalFormatting sqref="G13">
    <cfRule type="cellIs" priority="1" dxfId="32" operator="equal" stopIfTrue="1">
      <formula>"買"</formula>
    </cfRule>
    <cfRule type="cellIs" priority="2" dxfId="33"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Y109"/>
  <sheetViews>
    <sheetView zoomScale="115" zoomScaleNormal="115" zoomScalePageLayoutView="0" workbookViewId="0" topLeftCell="A1">
      <pane ySplit="8" topLeftCell="A9" activePane="bottomLeft" state="frozen"/>
      <selection pane="topLeft" activeCell="A1" sqref="A1"/>
      <selection pane="bottomLeft" activeCell="J7" sqref="J7:L7"/>
    </sheetView>
  </sheetViews>
  <sheetFormatPr defaultColWidth="8.875" defaultRowHeight="13.5"/>
  <cols>
    <col min="1" max="1" width="2.875" style="0" customWidth="1"/>
    <col min="2" max="18" width="6.625" style="0" customWidth="1"/>
    <col min="19" max="21" width="8.875" style="0" customWidth="1"/>
    <col min="22" max="22" width="10.875" style="22" hidden="1" customWidth="1"/>
    <col min="23" max="23" width="0" style="0" hidden="1" customWidth="1"/>
  </cols>
  <sheetData>
    <row r="2" spans="2:20" ht="13.5">
      <c r="B2" s="73" t="s">
        <v>5</v>
      </c>
      <c r="C2" s="73"/>
      <c r="D2" s="80" t="s">
        <v>48</v>
      </c>
      <c r="E2" s="80"/>
      <c r="F2" s="73" t="s">
        <v>6</v>
      </c>
      <c r="G2" s="73"/>
      <c r="H2" s="76" t="s">
        <v>36</v>
      </c>
      <c r="I2" s="76"/>
      <c r="J2" s="73" t="s">
        <v>7</v>
      </c>
      <c r="K2" s="73"/>
      <c r="L2" s="79">
        <v>100000</v>
      </c>
      <c r="M2" s="80"/>
      <c r="N2" s="73" t="s">
        <v>8</v>
      </c>
      <c r="O2" s="73"/>
      <c r="P2" s="70">
        <f>SUM(L2,D4)</f>
        <v>110526.3157894737</v>
      </c>
      <c r="Q2" s="76"/>
      <c r="R2" s="1"/>
      <c r="S2" s="1"/>
      <c r="T2" s="1"/>
    </row>
    <row r="3" spans="2:19" ht="57" customHeight="1">
      <c r="B3" s="73" t="s">
        <v>9</v>
      </c>
      <c r="C3" s="73"/>
      <c r="D3" s="81" t="s">
        <v>38</v>
      </c>
      <c r="E3" s="81"/>
      <c r="F3" s="81"/>
      <c r="G3" s="81"/>
      <c r="H3" s="81"/>
      <c r="I3" s="81"/>
      <c r="J3" s="73" t="s">
        <v>10</v>
      </c>
      <c r="K3" s="73"/>
      <c r="L3" s="81" t="s">
        <v>35</v>
      </c>
      <c r="M3" s="82"/>
      <c r="N3" s="82"/>
      <c r="O3" s="82"/>
      <c r="P3" s="82"/>
      <c r="Q3" s="82"/>
      <c r="R3" s="1"/>
      <c r="S3" s="1"/>
    </row>
    <row r="4" spans="2:20" ht="13.5">
      <c r="B4" s="73" t="s">
        <v>11</v>
      </c>
      <c r="C4" s="73"/>
      <c r="D4" s="77">
        <f>SUM($R$9:$S$993)</f>
        <v>10526.315789473692</v>
      </c>
      <c r="E4" s="77"/>
      <c r="F4" s="73" t="s">
        <v>12</v>
      </c>
      <c r="G4" s="73"/>
      <c r="H4" s="78">
        <f>SUM($T$9:$U$108)</f>
        <v>200.00000000000017</v>
      </c>
      <c r="I4" s="76"/>
      <c r="J4" s="69" t="s">
        <v>61</v>
      </c>
      <c r="K4" s="69"/>
      <c r="L4" s="70">
        <f>MAX($C$9:$D$990)-C9</f>
        <v>10526.315789473694</v>
      </c>
      <c r="M4" s="70"/>
      <c r="N4" s="69" t="s">
        <v>60</v>
      </c>
      <c r="O4" s="69"/>
      <c r="P4" s="71">
        <f>MAX(Y:Y)</f>
        <v>0</v>
      </c>
      <c r="Q4" s="71"/>
      <c r="R4" s="1"/>
      <c r="S4" s="1"/>
      <c r="T4" s="1"/>
    </row>
    <row r="5" spans="2:20" ht="13.5">
      <c r="B5" s="36" t="s">
        <v>15</v>
      </c>
      <c r="C5" s="2">
        <f>COUNTIF($R$9:$R$990,"&gt;0")</f>
        <v>1</v>
      </c>
      <c r="D5" s="37" t="s">
        <v>16</v>
      </c>
      <c r="E5" s="15">
        <f>COUNTIF($R$9:$R$990,"&lt;0")</f>
        <v>0</v>
      </c>
      <c r="F5" s="37" t="s">
        <v>17</v>
      </c>
      <c r="G5" s="2">
        <f>COUNTIF($R$9:$R$990,"=0")</f>
        <v>0</v>
      </c>
      <c r="H5" s="37" t="s">
        <v>18</v>
      </c>
      <c r="I5" s="3">
        <f>C5/SUM(C5,E5,G5)</f>
        <v>1</v>
      </c>
      <c r="J5" s="72" t="s">
        <v>19</v>
      </c>
      <c r="K5" s="73"/>
      <c r="L5" s="74">
        <f>MAX(V9:V993)</f>
        <v>1</v>
      </c>
      <c r="M5" s="75"/>
      <c r="N5" s="17" t="s">
        <v>20</v>
      </c>
      <c r="O5" s="9"/>
      <c r="P5" s="74">
        <f>MAX(W9:W993)</f>
        <v>0</v>
      </c>
      <c r="Q5" s="75"/>
      <c r="R5" s="1"/>
      <c r="S5" s="1"/>
      <c r="T5" s="1"/>
    </row>
    <row r="6" spans="2:20" ht="13.5">
      <c r="B6" s="11"/>
      <c r="C6" s="13"/>
      <c r="D6" s="14"/>
      <c r="E6" s="10"/>
      <c r="F6" s="11"/>
      <c r="G6" s="10"/>
      <c r="H6" s="11"/>
      <c r="I6" s="16"/>
      <c r="J6" s="11"/>
      <c r="K6" s="11"/>
      <c r="L6" s="10"/>
      <c r="M6" s="10"/>
      <c r="N6" s="12"/>
      <c r="O6" s="12"/>
      <c r="P6" s="10"/>
      <c r="Q6" s="7"/>
      <c r="R6" s="1"/>
      <c r="S6" s="1"/>
      <c r="T6" s="1"/>
    </row>
    <row r="7" spans="2:21" ht="13.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ht="13.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59</v>
      </c>
    </row>
    <row r="9" spans="2:23" ht="13.5">
      <c r="B9" s="35">
        <v>1</v>
      </c>
      <c r="C9" s="43">
        <f>L2</f>
        <v>100000</v>
      </c>
      <c r="D9" s="43"/>
      <c r="E9" s="35">
        <v>2001</v>
      </c>
      <c r="F9" s="8">
        <v>42111</v>
      </c>
      <c r="G9" s="35" t="s">
        <v>4</v>
      </c>
      <c r="H9" s="44">
        <v>1</v>
      </c>
      <c r="I9" s="44"/>
      <c r="J9" s="35">
        <v>57</v>
      </c>
      <c r="K9" s="43">
        <f>IF(J9="","",C9*0.03)</f>
        <v>3000</v>
      </c>
      <c r="L9" s="43"/>
      <c r="M9" s="6">
        <f>IF(J9="","",(K9/J9)/LOOKUP(RIGHT($D$2,3),'定数'!$A$6:$A$13,'定数'!$B$6:$B$13))</f>
        <v>0.43859649122807015</v>
      </c>
      <c r="N9" s="35">
        <v>2001</v>
      </c>
      <c r="O9" s="8">
        <v>42111</v>
      </c>
      <c r="P9" s="44">
        <v>1.02</v>
      </c>
      <c r="Q9" s="44"/>
      <c r="R9" s="47">
        <f>IF(P9="","",T9*M9*LOOKUP(RIGHT($D$2,3),'定数'!$A$6:$A$13,'定数'!$B$6:$B$13))</f>
        <v>10526.315789473692</v>
      </c>
      <c r="S9" s="47"/>
      <c r="T9" s="48">
        <f>IF(P9="","",IF(G9="買",(P9-H9),(H9-P9))*IF(RIGHT($D$2,3)="JPY",100,10000))</f>
        <v>200.00000000000017</v>
      </c>
      <c r="U9" s="48"/>
      <c r="V9" s="1">
        <f>IF(T9&lt;&gt;"",IF(T9&gt;0,1+V8,0),"")</f>
        <v>1</v>
      </c>
      <c r="W9">
        <f>IF(T9&lt;&gt;"",IF(T9&lt;0,1+W8,0),"")</f>
        <v>0</v>
      </c>
    </row>
    <row r="10" spans="2:24" ht="13.5">
      <c r="B10" s="35">
        <v>2</v>
      </c>
      <c r="C10" s="43">
        <f aca="true" t="shared" si="0" ref="C10:C73">IF(R9="","",C9+R9)</f>
        <v>110526.3157894737</v>
      </c>
      <c r="D10" s="43"/>
      <c r="E10" s="35"/>
      <c r="F10" s="8"/>
      <c r="G10" s="35"/>
      <c r="H10" s="44"/>
      <c r="I10" s="44"/>
      <c r="J10" s="35"/>
      <c r="K10" s="45">
        <f>IF(J10="","",C10*0.03)</f>
      </c>
      <c r="L10" s="46"/>
      <c r="M10" s="6">
        <f>IF(J10="","",(K10/J10)/LOOKUP(RIGHT($D$2,3),'定数'!$A$6:$A$13,'定数'!$B$6:$B$13))</f>
      </c>
      <c r="N10" s="35"/>
      <c r="O10" s="8"/>
      <c r="P10" s="44"/>
      <c r="Q10" s="44"/>
      <c r="R10" s="47">
        <f>IF(P10="","",T10*M10*LOOKUP(RIGHT($D$2,3),'定数'!$A$6:$A$13,'定数'!$B$6:$B$13))</f>
      </c>
      <c r="S10" s="47"/>
      <c r="T10" s="48">
        <f>IF(P10="","",IF(G10="買",(P10-H10),(H10-P10))*IF(RIGHT($D$2,3)="JPY",100,10000))</f>
      </c>
      <c r="U10" s="48"/>
      <c r="V10" s="22">
        <f aca="true" t="shared" si="1" ref="V10:V22">IF(T10&lt;&gt;"",IF(T10&gt;0,1+V9,0),"")</f>
      </c>
      <c r="W10">
        <f aca="true" t="shared" si="2" ref="W10:W73">IF(T10&lt;&gt;"",IF(T10&lt;0,1+W9,0),"")</f>
      </c>
      <c r="X10" s="41">
        <f>IF(C10&lt;&gt;"",MAX(C10,C9),"")</f>
        <v>110526.3157894737</v>
      </c>
    </row>
    <row r="11" spans="2:25" ht="13.5">
      <c r="B11" s="35">
        <v>3</v>
      </c>
      <c r="C11" s="43">
        <f aca="true" t="shared" si="3" ref="C11:C16">IF(R10="","",C10+R10)</f>
      </c>
      <c r="D11" s="43"/>
      <c r="E11" s="35"/>
      <c r="F11" s="8"/>
      <c r="G11" s="35"/>
      <c r="H11" s="44"/>
      <c r="I11" s="44"/>
      <c r="J11" s="35"/>
      <c r="K11" s="45">
        <f aca="true" t="shared" si="4" ref="K11:K74">IF(J11="","",C11*0.03)</f>
      </c>
      <c r="L11" s="46"/>
      <c r="M11" s="6">
        <f>IF(J11="","",(K11/J11)/LOOKUP(RIGHT($D$2,3),'定数'!$A$6:$A$13,'定数'!$B$6:$B$13))</f>
      </c>
      <c r="N11" s="35"/>
      <c r="O11" s="8"/>
      <c r="P11" s="44"/>
      <c r="Q11" s="44"/>
      <c r="R11" s="47">
        <f>IF(P11="","",T11*M11*LOOKUP(RIGHT($D$2,3),'定数'!$A$6:$A$13,'定数'!$B$6:$B$13))</f>
      </c>
      <c r="S11" s="47"/>
      <c r="T11" s="48">
        <f>IF(P11="","",IF(G11="買",(P11-H11),(H11-P11))*IF(RIGHT($D$2,3)="JPY",100,10000))</f>
      </c>
      <c r="U11" s="48"/>
      <c r="V11" s="22">
        <f t="shared" si="1"/>
      </c>
      <c r="W11">
        <f t="shared" si="2"/>
      </c>
      <c r="X11" s="41">
        <f>IF(C11&lt;&gt;"",MAX(X10,C11),"")</f>
      </c>
      <c r="Y11" s="42">
        <f>IF(X11&lt;&gt;"",1-(C11/X11),"")</f>
      </c>
    </row>
    <row r="12" spans="2:25" ht="13.5">
      <c r="B12" s="35">
        <v>4</v>
      </c>
      <c r="C12" s="43">
        <f t="shared" si="3"/>
      </c>
      <c r="D12" s="43"/>
      <c r="E12" s="35"/>
      <c r="F12" s="8"/>
      <c r="G12" s="35"/>
      <c r="H12" s="44"/>
      <c r="I12" s="44"/>
      <c r="J12" s="35"/>
      <c r="K12" s="45">
        <f t="shared" si="4"/>
      </c>
      <c r="L12" s="46"/>
      <c r="M12" s="6">
        <f>IF(J12="","",(K12/J12)/LOOKUP(RIGHT($D$2,3),'定数'!$A$6:$A$13,'定数'!$B$6:$B$13))</f>
      </c>
      <c r="N12" s="35"/>
      <c r="O12" s="8"/>
      <c r="P12" s="44"/>
      <c r="Q12" s="44"/>
      <c r="R12" s="47">
        <f>IF(P12="","",T12*M12*LOOKUP(RIGHT($D$2,3),'定数'!$A$6:$A$13,'定数'!$B$6:$B$13))</f>
      </c>
      <c r="S12" s="47"/>
      <c r="T12" s="48">
        <f aca="true" t="shared" si="5" ref="T12:T75">IF(P12="","",IF(G12="買",(P12-H12),(H12-P12))*IF(RIGHT($D$2,3)="JPY",100,10000))</f>
      </c>
      <c r="U12" s="48"/>
      <c r="V12" s="22">
        <f t="shared" si="1"/>
      </c>
      <c r="W12">
        <f t="shared" si="2"/>
      </c>
      <c r="X12" s="41">
        <f aca="true" t="shared" si="6" ref="X12:X75">IF(C12&lt;&gt;"",MAX(X11,C12),"")</f>
      </c>
      <c r="Y12" s="42">
        <f aca="true" t="shared" si="7" ref="Y12:Y75">IF(X12&lt;&gt;"",1-(C12/X12),"")</f>
      </c>
    </row>
    <row r="13" spans="2:25" ht="13.5">
      <c r="B13" s="35">
        <v>5</v>
      </c>
      <c r="C13" s="43">
        <f t="shared" si="3"/>
      </c>
      <c r="D13" s="43"/>
      <c r="E13" s="35"/>
      <c r="F13" s="8"/>
      <c r="G13" s="35"/>
      <c r="H13" s="44"/>
      <c r="I13" s="44"/>
      <c r="J13" s="35"/>
      <c r="K13" s="45">
        <f t="shared" si="4"/>
      </c>
      <c r="L13" s="46"/>
      <c r="M13" s="6">
        <f>IF(J13="","",(K13/J13)/LOOKUP(RIGHT($D$2,3),'定数'!$A$6:$A$13,'定数'!$B$6:$B$13))</f>
      </c>
      <c r="N13" s="35"/>
      <c r="O13" s="8"/>
      <c r="P13" s="44"/>
      <c r="Q13" s="44"/>
      <c r="R13" s="47">
        <f>IF(P13="","",T13*M13*LOOKUP(RIGHT($D$2,3),'定数'!$A$6:$A$13,'定数'!$B$6:$B$13))</f>
      </c>
      <c r="S13" s="47"/>
      <c r="T13" s="48">
        <f t="shared" si="5"/>
      </c>
      <c r="U13" s="48"/>
      <c r="V13" s="22">
        <f t="shared" si="1"/>
      </c>
      <c r="W13">
        <f t="shared" si="2"/>
      </c>
      <c r="X13" s="41">
        <f t="shared" si="6"/>
      </c>
      <c r="Y13" s="42">
        <f t="shared" si="7"/>
      </c>
    </row>
    <row r="14" spans="2:25" ht="13.5">
      <c r="B14" s="35">
        <v>6</v>
      </c>
      <c r="C14" s="43">
        <f t="shared" si="3"/>
      </c>
      <c r="D14" s="43"/>
      <c r="E14" s="35"/>
      <c r="F14" s="8"/>
      <c r="G14" s="35"/>
      <c r="H14" s="44"/>
      <c r="I14" s="44"/>
      <c r="J14" s="35"/>
      <c r="K14" s="45">
        <f t="shared" si="4"/>
      </c>
      <c r="L14" s="46"/>
      <c r="M14" s="6">
        <f>IF(J14="","",(K14/J14)/LOOKUP(RIGHT($D$2,3),'定数'!$A$6:$A$13,'定数'!$B$6:$B$13))</f>
      </c>
      <c r="N14" s="35"/>
      <c r="O14" s="8"/>
      <c r="P14" s="44"/>
      <c r="Q14" s="44"/>
      <c r="R14" s="47">
        <f>IF(P14="","",T14*M14*LOOKUP(RIGHT($D$2,3),'定数'!$A$6:$A$13,'定数'!$B$6:$B$13))</f>
      </c>
      <c r="S14" s="47"/>
      <c r="T14" s="48">
        <f t="shared" si="5"/>
      </c>
      <c r="U14" s="48"/>
      <c r="V14" s="22">
        <f t="shared" si="1"/>
      </c>
      <c r="W14">
        <f t="shared" si="2"/>
      </c>
      <c r="X14" s="41">
        <f t="shared" si="6"/>
      </c>
      <c r="Y14" s="42">
        <f t="shared" si="7"/>
      </c>
    </row>
    <row r="15" spans="2:25" ht="13.5">
      <c r="B15" s="35">
        <v>7</v>
      </c>
      <c r="C15" s="43">
        <f t="shared" si="3"/>
      </c>
      <c r="D15" s="43"/>
      <c r="E15" s="35"/>
      <c r="F15" s="8"/>
      <c r="G15" s="35"/>
      <c r="H15" s="44"/>
      <c r="I15" s="44"/>
      <c r="J15" s="35"/>
      <c r="K15" s="45">
        <f t="shared" si="4"/>
      </c>
      <c r="L15" s="46"/>
      <c r="M15" s="6">
        <f>IF(J15="","",(K15/J15)/LOOKUP(RIGHT($D$2,3),'定数'!$A$6:$A$13,'定数'!$B$6:$B$13))</f>
      </c>
      <c r="N15" s="35"/>
      <c r="O15" s="8"/>
      <c r="P15" s="44"/>
      <c r="Q15" s="44"/>
      <c r="R15" s="47">
        <f>IF(P15="","",T15*M15*LOOKUP(RIGHT($D$2,3),'定数'!$A$6:$A$13,'定数'!$B$6:$B$13))</f>
      </c>
      <c r="S15" s="47"/>
      <c r="T15" s="48">
        <f t="shared" si="5"/>
      </c>
      <c r="U15" s="48"/>
      <c r="V15" s="22">
        <f t="shared" si="1"/>
      </c>
      <c r="W15">
        <f t="shared" si="2"/>
      </c>
      <c r="X15" s="41">
        <f t="shared" si="6"/>
      </c>
      <c r="Y15" s="42">
        <f t="shared" si="7"/>
      </c>
    </row>
    <row r="16" spans="2:25" ht="13.5">
      <c r="B16" s="35">
        <v>8</v>
      </c>
      <c r="C16" s="43">
        <f t="shared" si="3"/>
      </c>
      <c r="D16" s="43"/>
      <c r="E16" s="35"/>
      <c r="F16" s="8"/>
      <c r="G16" s="35"/>
      <c r="H16" s="44"/>
      <c r="I16" s="44"/>
      <c r="J16" s="35"/>
      <c r="K16" s="45">
        <f t="shared" si="4"/>
      </c>
      <c r="L16" s="46"/>
      <c r="M16" s="6">
        <f>IF(J16="","",(K16/J16)/LOOKUP(RIGHT($D$2,3),'定数'!$A$6:$A$13,'定数'!$B$6:$B$13))</f>
      </c>
      <c r="N16" s="35"/>
      <c r="O16" s="8"/>
      <c r="P16" s="44"/>
      <c r="Q16" s="44"/>
      <c r="R16" s="47">
        <f>IF(P16="","",T16*M16*LOOKUP(RIGHT($D$2,3),'定数'!$A$6:$A$13,'定数'!$B$6:$B$13))</f>
      </c>
      <c r="S16" s="47"/>
      <c r="T16" s="48">
        <f t="shared" si="5"/>
      </c>
      <c r="U16" s="48"/>
      <c r="V16" s="22">
        <f t="shared" si="1"/>
      </c>
      <c r="W16">
        <f t="shared" si="2"/>
      </c>
      <c r="X16" s="41">
        <f t="shared" si="6"/>
      </c>
      <c r="Y16" s="42">
        <f t="shared" si="7"/>
      </c>
    </row>
    <row r="17" spans="2:25" ht="13.5">
      <c r="B17" s="35">
        <v>9</v>
      </c>
      <c r="C17" s="43">
        <f t="shared" si="0"/>
      </c>
      <c r="D17" s="43"/>
      <c r="E17" s="35"/>
      <c r="F17" s="8"/>
      <c r="G17" s="35"/>
      <c r="H17" s="44"/>
      <c r="I17" s="44"/>
      <c r="J17" s="35"/>
      <c r="K17" s="45">
        <f t="shared" si="4"/>
      </c>
      <c r="L17" s="46"/>
      <c r="M17" s="6">
        <f>IF(J17="","",(K17/J17)/LOOKUP(RIGHT($D$2,3),'定数'!$A$6:$A$13,'定数'!$B$6:$B$13))</f>
      </c>
      <c r="N17" s="35"/>
      <c r="O17" s="8"/>
      <c r="P17" s="44"/>
      <c r="Q17" s="44"/>
      <c r="R17" s="47">
        <f>IF(P17="","",T17*M17*LOOKUP(RIGHT($D$2,3),'定数'!$A$6:$A$13,'定数'!$B$6:$B$13))</f>
      </c>
      <c r="S17" s="47"/>
      <c r="T17" s="48">
        <f t="shared" si="5"/>
      </c>
      <c r="U17" s="48"/>
      <c r="V17" s="22">
        <f t="shared" si="1"/>
      </c>
      <c r="W17">
        <f t="shared" si="2"/>
      </c>
      <c r="X17" s="41">
        <f t="shared" si="6"/>
      </c>
      <c r="Y17" s="42">
        <f t="shared" si="7"/>
      </c>
    </row>
    <row r="18" spans="2:25" ht="13.5">
      <c r="B18" s="35">
        <v>10</v>
      </c>
      <c r="C18" s="43">
        <f t="shared" si="0"/>
      </c>
      <c r="D18" s="43"/>
      <c r="E18" s="35"/>
      <c r="F18" s="8"/>
      <c r="G18" s="35"/>
      <c r="H18" s="44"/>
      <c r="I18" s="44"/>
      <c r="J18" s="35"/>
      <c r="K18" s="45">
        <f t="shared" si="4"/>
      </c>
      <c r="L18" s="46"/>
      <c r="M18" s="6">
        <f>IF(J18="","",(K18/J18)/LOOKUP(RIGHT($D$2,3),'定数'!$A$6:$A$13,'定数'!$B$6:$B$13))</f>
      </c>
      <c r="N18" s="35"/>
      <c r="O18" s="8"/>
      <c r="P18" s="44"/>
      <c r="Q18" s="44"/>
      <c r="R18" s="47">
        <f>IF(P18="","",T18*M18*LOOKUP(RIGHT($D$2,3),'定数'!$A$6:$A$13,'定数'!$B$6:$B$13))</f>
      </c>
      <c r="S18" s="47"/>
      <c r="T18" s="48">
        <f t="shared" si="5"/>
      </c>
      <c r="U18" s="48"/>
      <c r="V18" s="22">
        <f t="shared" si="1"/>
      </c>
      <c r="W18">
        <f t="shared" si="2"/>
      </c>
      <c r="X18" s="41">
        <f t="shared" si="6"/>
      </c>
      <c r="Y18" s="42">
        <f t="shared" si="7"/>
      </c>
    </row>
    <row r="19" spans="2:25" ht="13.5">
      <c r="B19" s="35">
        <v>11</v>
      </c>
      <c r="C19" s="43">
        <f t="shared" si="0"/>
      </c>
      <c r="D19" s="43"/>
      <c r="E19" s="35"/>
      <c r="F19" s="8"/>
      <c r="G19" s="35"/>
      <c r="H19" s="44"/>
      <c r="I19" s="44"/>
      <c r="J19" s="35"/>
      <c r="K19" s="45">
        <f t="shared" si="4"/>
      </c>
      <c r="L19" s="46"/>
      <c r="M19" s="6">
        <f>IF(J19="","",(K19/J19)/LOOKUP(RIGHT($D$2,3),'定数'!$A$6:$A$13,'定数'!$B$6:$B$13))</f>
      </c>
      <c r="N19" s="35"/>
      <c r="O19" s="8"/>
      <c r="P19" s="44"/>
      <c r="Q19" s="44"/>
      <c r="R19" s="47">
        <f>IF(P19="","",T19*M19*LOOKUP(RIGHT($D$2,3),'定数'!$A$6:$A$13,'定数'!$B$6:$B$13))</f>
      </c>
      <c r="S19" s="47"/>
      <c r="T19" s="48">
        <f t="shared" si="5"/>
      </c>
      <c r="U19" s="48"/>
      <c r="V19" s="22">
        <f t="shared" si="1"/>
      </c>
      <c r="W19">
        <f t="shared" si="2"/>
      </c>
      <c r="X19" s="41">
        <f t="shared" si="6"/>
      </c>
      <c r="Y19" s="42">
        <f t="shared" si="7"/>
      </c>
    </row>
    <row r="20" spans="2:25" ht="13.5">
      <c r="B20" s="35">
        <v>12</v>
      </c>
      <c r="C20" s="43">
        <f t="shared" si="0"/>
      </c>
      <c r="D20" s="43"/>
      <c r="E20" s="35"/>
      <c r="F20" s="8"/>
      <c r="G20" s="35"/>
      <c r="H20" s="44"/>
      <c r="I20" s="44"/>
      <c r="J20" s="35"/>
      <c r="K20" s="45">
        <f t="shared" si="4"/>
      </c>
      <c r="L20" s="46"/>
      <c r="M20" s="6">
        <f>IF(J20="","",(K20/J20)/LOOKUP(RIGHT($D$2,3),'定数'!$A$6:$A$13,'定数'!$B$6:$B$13))</f>
      </c>
      <c r="N20" s="35"/>
      <c r="O20" s="8"/>
      <c r="P20" s="44"/>
      <c r="Q20" s="44"/>
      <c r="R20" s="47">
        <f>IF(P20="","",T20*M20*LOOKUP(RIGHT($D$2,3),'定数'!$A$6:$A$13,'定数'!$B$6:$B$13))</f>
      </c>
      <c r="S20" s="47"/>
      <c r="T20" s="48">
        <f t="shared" si="5"/>
      </c>
      <c r="U20" s="48"/>
      <c r="V20" s="22">
        <f t="shared" si="1"/>
      </c>
      <c r="W20">
        <f t="shared" si="2"/>
      </c>
      <c r="X20" s="41">
        <f t="shared" si="6"/>
      </c>
      <c r="Y20" s="42">
        <f t="shared" si="7"/>
      </c>
    </row>
    <row r="21" spans="2:25" ht="13.5">
      <c r="B21" s="35">
        <v>13</v>
      </c>
      <c r="C21" s="43">
        <f t="shared" si="0"/>
      </c>
      <c r="D21" s="43"/>
      <c r="E21" s="35"/>
      <c r="F21" s="8"/>
      <c r="G21" s="35"/>
      <c r="H21" s="44"/>
      <c r="I21" s="44"/>
      <c r="J21" s="35"/>
      <c r="K21" s="45">
        <f t="shared" si="4"/>
      </c>
      <c r="L21" s="46"/>
      <c r="M21" s="6">
        <f>IF(J21="","",(K21/J21)/LOOKUP(RIGHT($D$2,3),'定数'!$A$6:$A$13,'定数'!$B$6:$B$13))</f>
      </c>
      <c r="N21" s="35"/>
      <c r="O21" s="8"/>
      <c r="P21" s="44"/>
      <c r="Q21" s="44"/>
      <c r="R21" s="47">
        <f>IF(P21="","",T21*M21*LOOKUP(RIGHT($D$2,3),'定数'!$A$6:$A$13,'定数'!$B$6:$B$13))</f>
      </c>
      <c r="S21" s="47"/>
      <c r="T21" s="48">
        <f t="shared" si="5"/>
      </c>
      <c r="U21" s="48"/>
      <c r="V21" s="22">
        <f t="shared" si="1"/>
      </c>
      <c r="W21">
        <f t="shared" si="2"/>
      </c>
      <c r="X21" s="41">
        <f t="shared" si="6"/>
      </c>
      <c r="Y21" s="42">
        <f t="shared" si="7"/>
      </c>
    </row>
    <row r="22" spans="2:25" ht="13.5">
      <c r="B22" s="35">
        <v>14</v>
      </c>
      <c r="C22" s="43">
        <f t="shared" si="0"/>
      </c>
      <c r="D22" s="43"/>
      <c r="E22" s="35"/>
      <c r="F22" s="8"/>
      <c r="G22" s="35"/>
      <c r="H22" s="44"/>
      <c r="I22" s="44"/>
      <c r="J22" s="35"/>
      <c r="K22" s="45">
        <f t="shared" si="4"/>
      </c>
      <c r="L22" s="46"/>
      <c r="M22" s="6">
        <f>IF(J22="","",(K22/J22)/LOOKUP(RIGHT($D$2,3),'定数'!$A$6:$A$13,'定数'!$B$6:$B$13))</f>
      </c>
      <c r="N22" s="35"/>
      <c r="O22" s="8"/>
      <c r="P22" s="44"/>
      <c r="Q22" s="44"/>
      <c r="R22" s="47">
        <f>IF(P22="","",T22*M22*LOOKUP(RIGHT($D$2,3),'定数'!$A$6:$A$13,'定数'!$B$6:$B$13))</f>
      </c>
      <c r="S22" s="47"/>
      <c r="T22" s="48">
        <f t="shared" si="5"/>
      </c>
      <c r="U22" s="48"/>
      <c r="V22" s="22">
        <f t="shared" si="1"/>
      </c>
      <c r="W22">
        <f t="shared" si="2"/>
      </c>
      <c r="X22" s="41">
        <f t="shared" si="6"/>
      </c>
      <c r="Y22" s="42">
        <f t="shared" si="7"/>
      </c>
    </row>
    <row r="23" spans="2:25" ht="13.5">
      <c r="B23" s="35">
        <v>15</v>
      </c>
      <c r="C23" s="43">
        <f t="shared" si="0"/>
      </c>
      <c r="D23" s="43"/>
      <c r="E23" s="35"/>
      <c r="F23" s="8"/>
      <c r="G23" s="35"/>
      <c r="H23" s="44"/>
      <c r="I23" s="44"/>
      <c r="J23" s="35"/>
      <c r="K23" s="45">
        <f t="shared" si="4"/>
      </c>
      <c r="L23" s="46"/>
      <c r="M23" s="6">
        <f>IF(J23="","",(K23/J23)/LOOKUP(RIGHT($D$2,3),'定数'!$A$6:$A$13,'定数'!$B$6:$B$13))</f>
      </c>
      <c r="N23" s="35"/>
      <c r="O23" s="8"/>
      <c r="P23" s="44"/>
      <c r="Q23" s="44"/>
      <c r="R23" s="47">
        <f>IF(P23="","",T23*M23*LOOKUP(RIGHT($D$2,3),'定数'!$A$6:$A$13,'定数'!$B$6:$B$13))</f>
      </c>
      <c r="S23" s="47"/>
      <c r="T23" s="48">
        <f t="shared" si="5"/>
      </c>
      <c r="U23" s="48"/>
      <c r="V23">
        <f aca="true" t="shared" si="8" ref="V23:W74">IF(S23&lt;&gt;"",IF(S23&lt;0,1+V22,0),"")</f>
      </c>
      <c r="W23">
        <f t="shared" si="2"/>
      </c>
      <c r="X23" s="41">
        <f t="shared" si="6"/>
      </c>
      <c r="Y23" s="42">
        <f t="shared" si="7"/>
      </c>
    </row>
    <row r="24" spans="2:25" ht="13.5">
      <c r="B24" s="35">
        <v>16</v>
      </c>
      <c r="C24" s="43">
        <f t="shared" si="0"/>
      </c>
      <c r="D24" s="43"/>
      <c r="E24" s="35"/>
      <c r="F24" s="8"/>
      <c r="G24" s="35"/>
      <c r="H24" s="44"/>
      <c r="I24" s="44"/>
      <c r="J24" s="35"/>
      <c r="K24" s="45">
        <f t="shared" si="4"/>
      </c>
      <c r="L24" s="46"/>
      <c r="M24" s="6">
        <f>IF(J24="","",(K24/J24)/LOOKUP(RIGHT($D$2,3),'定数'!$A$6:$A$13,'定数'!$B$6:$B$13))</f>
      </c>
      <c r="N24" s="35"/>
      <c r="O24" s="8"/>
      <c r="P24" s="44"/>
      <c r="Q24" s="44"/>
      <c r="R24" s="47">
        <f>IF(P24="","",T24*M24*LOOKUP(RIGHT($D$2,3),'定数'!$A$6:$A$13,'定数'!$B$6:$B$13))</f>
      </c>
      <c r="S24" s="47"/>
      <c r="T24" s="48">
        <f t="shared" si="5"/>
      </c>
      <c r="U24" s="48"/>
      <c r="V24">
        <f t="shared" si="8"/>
      </c>
      <c r="W24">
        <f t="shared" si="2"/>
      </c>
      <c r="X24" s="41">
        <f t="shared" si="6"/>
      </c>
      <c r="Y24" s="42">
        <f t="shared" si="7"/>
      </c>
    </row>
    <row r="25" spans="2:25" ht="13.5">
      <c r="B25" s="35">
        <v>17</v>
      </c>
      <c r="C25" s="43">
        <f t="shared" si="0"/>
      </c>
      <c r="D25" s="43"/>
      <c r="E25" s="35"/>
      <c r="F25" s="8"/>
      <c r="G25" s="35"/>
      <c r="H25" s="44"/>
      <c r="I25" s="44"/>
      <c r="J25" s="35"/>
      <c r="K25" s="45">
        <f t="shared" si="4"/>
      </c>
      <c r="L25" s="46"/>
      <c r="M25" s="6">
        <f>IF(J25="","",(K25/J25)/LOOKUP(RIGHT($D$2,3),'定数'!$A$6:$A$13,'定数'!$B$6:$B$13))</f>
      </c>
      <c r="N25" s="35"/>
      <c r="O25" s="8"/>
      <c r="P25" s="44"/>
      <c r="Q25" s="44"/>
      <c r="R25" s="47">
        <f>IF(P25="","",T25*M25*LOOKUP(RIGHT($D$2,3),'定数'!$A$6:$A$13,'定数'!$B$6:$B$13))</f>
      </c>
      <c r="S25" s="47"/>
      <c r="T25" s="48">
        <f t="shared" si="5"/>
      </c>
      <c r="U25" s="48"/>
      <c r="V25">
        <f t="shared" si="8"/>
      </c>
      <c r="W25">
        <f t="shared" si="2"/>
      </c>
      <c r="X25" s="41">
        <f t="shared" si="6"/>
      </c>
      <c r="Y25" s="42">
        <f t="shared" si="7"/>
      </c>
    </row>
    <row r="26" spans="2:25" ht="13.5">
      <c r="B26" s="35">
        <v>18</v>
      </c>
      <c r="C26" s="43">
        <f t="shared" si="0"/>
      </c>
      <c r="D26" s="43"/>
      <c r="E26" s="35"/>
      <c r="F26" s="8"/>
      <c r="G26" s="35"/>
      <c r="H26" s="44"/>
      <c r="I26" s="44"/>
      <c r="J26" s="35"/>
      <c r="K26" s="45">
        <f t="shared" si="4"/>
      </c>
      <c r="L26" s="46"/>
      <c r="M26" s="6">
        <f>IF(J26="","",(K26/J26)/LOOKUP(RIGHT($D$2,3),'定数'!$A$6:$A$13,'定数'!$B$6:$B$13))</f>
      </c>
      <c r="N26" s="35"/>
      <c r="O26" s="8"/>
      <c r="P26" s="44"/>
      <c r="Q26" s="44"/>
      <c r="R26" s="47">
        <f>IF(P26="","",T26*M26*LOOKUP(RIGHT($D$2,3),'定数'!$A$6:$A$13,'定数'!$B$6:$B$13))</f>
      </c>
      <c r="S26" s="47"/>
      <c r="T26" s="48">
        <f t="shared" si="5"/>
      </c>
      <c r="U26" s="48"/>
      <c r="V26">
        <f t="shared" si="8"/>
      </c>
      <c r="W26">
        <f t="shared" si="2"/>
      </c>
      <c r="X26" s="41">
        <f t="shared" si="6"/>
      </c>
      <c r="Y26" s="42">
        <f t="shared" si="7"/>
      </c>
    </row>
    <row r="27" spans="2:25" ht="13.5">
      <c r="B27" s="35">
        <v>19</v>
      </c>
      <c r="C27" s="43">
        <f t="shared" si="0"/>
      </c>
      <c r="D27" s="43"/>
      <c r="E27" s="35"/>
      <c r="F27" s="8"/>
      <c r="G27" s="35"/>
      <c r="H27" s="44"/>
      <c r="I27" s="44"/>
      <c r="J27" s="35"/>
      <c r="K27" s="45">
        <f t="shared" si="4"/>
      </c>
      <c r="L27" s="46"/>
      <c r="M27" s="6">
        <f>IF(J27="","",(K27/J27)/LOOKUP(RIGHT($D$2,3),'定数'!$A$6:$A$13,'定数'!$B$6:$B$13))</f>
      </c>
      <c r="N27" s="35"/>
      <c r="O27" s="8"/>
      <c r="P27" s="44"/>
      <c r="Q27" s="44"/>
      <c r="R27" s="47">
        <f>IF(P27="","",T27*M27*LOOKUP(RIGHT($D$2,3),'定数'!$A$6:$A$13,'定数'!$B$6:$B$13))</f>
      </c>
      <c r="S27" s="47"/>
      <c r="T27" s="48">
        <f t="shared" si="5"/>
      </c>
      <c r="U27" s="48"/>
      <c r="V27">
        <f t="shared" si="8"/>
      </c>
      <c r="W27">
        <f t="shared" si="2"/>
      </c>
      <c r="X27" s="41">
        <f t="shared" si="6"/>
      </c>
      <c r="Y27" s="42">
        <f t="shared" si="7"/>
      </c>
    </row>
    <row r="28" spans="2:25" ht="13.5">
      <c r="B28" s="35">
        <v>20</v>
      </c>
      <c r="C28" s="43">
        <f t="shared" si="0"/>
      </c>
      <c r="D28" s="43"/>
      <c r="E28" s="35"/>
      <c r="F28" s="8"/>
      <c r="G28" s="35"/>
      <c r="H28" s="44"/>
      <c r="I28" s="44"/>
      <c r="J28" s="35"/>
      <c r="K28" s="45">
        <f t="shared" si="4"/>
      </c>
      <c r="L28" s="46"/>
      <c r="M28" s="6">
        <f>IF(J28="","",(K28/J28)/LOOKUP(RIGHT($D$2,3),'定数'!$A$6:$A$13,'定数'!$B$6:$B$13))</f>
      </c>
      <c r="N28" s="35"/>
      <c r="O28" s="8"/>
      <c r="P28" s="44"/>
      <c r="Q28" s="44"/>
      <c r="R28" s="47">
        <f>IF(P28="","",T28*M28*LOOKUP(RIGHT($D$2,3),'定数'!$A$6:$A$13,'定数'!$B$6:$B$13))</f>
      </c>
      <c r="S28" s="47"/>
      <c r="T28" s="48">
        <f t="shared" si="5"/>
      </c>
      <c r="U28" s="48"/>
      <c r="V28">
        <f t="shared" si="8"/>
      </c>
      <c r="W28">
        <f t="shared" si="2"/>
      </c>
      <c r="X28" s="41">
        <f t="shared" si="6"/>
      </c>
      <c r="Y28" s="42">
        <f t="shared" si="7"/>
      </c>
    </row>
    <row r="29" spans="2:25" ht="13.5">
      <c r="B29" s="35">
        <v>21</v>
      </c>
      <c r="C29" s="43">
        <f t="shared" si="0"/>
      </c>
      <c r="D29" s="43"/>
      <c r="E29" s="35"/>
      <c r="F29" s="8"/>
      <c r="G29" s="35"/>
      <c r="H29" s="44"/>
      <c r="I29" s="44"/>
      <c r="J29" s="35"/>
      <c r="K29" s="45">
        <f t="shared" si="4"/>
      </c>
      <c r="L29" s="46"/>
      <c r="M29" s="6">
        <f>IF(J29="","",(K29/J29)/LOOKUP(RIGHT($D$2,3),'定数'!$A$6:$A$13,'定数'!$B$6:$B$13))</f>
      </c>
      <c r="N29" s="35"/>
      <c r="O29" s="8"/>
      <c r="P29" s="44"/>
      <c r="Q29" s="44"/>
      <c r="R29" s="47">
        <f>IF(P29="","",T29*M29*LOOKUP(RIGHT($D$2,3),'定数'!$A$6:$A$13,'定数'!$B$6:$B$13))</f>
      </c>
      <c r="S29" s="47"/>
      <c r="T29" s="48">
        <f t="shared" si="5"/>
      </c>
      <c r="U29" s="48"/>
      <c r="V29">
        <f t="shared" si="8"/>
      </c>
      <c r="W29">
        <f t="shared" si="2"/>
      </c>
      <c r="X29" s="41">
        <f t="shared" si="6"/>
      </c>
      <c r="Y29" s="42">
        <f t="shared" si="7"/>
      </c>
    </row>
    <row r="30" spans="2:25" ht="13.5">
      <c r="B30" s="35">
        <v>22</v>
      </c>
      <c r="C30" s="43">
        <f t="shared" si="0"/>
      </c>
      <c r="D30" s="43"/>
      <c r="E30" s="35"/>
      <c r="F30" s="8"/>
      <c r="G30" s="35"/>
      <c r="H30" s="44"/>
      <c r="I30" s="44"/>
      <c r="J30" s="35"/>
      <c r="K30" s="45">
        <f t="shared" si="4"/>
      </c>
      <c r="L30" s="46"/>
      <c r="M30" s="6">
        <f>IF(J30="","",(K30/J30)/LOOKUP(RIGHT($D$2,3),'定数'!$A$6:$A$13,'定数'!$B$6:$B$13))</f>
      </c>
      <c r="N30" s="35"/>
      <c r="O30" s="8"/>
      <c r="P30" s="44"/>
      <c r="Q30" s="44"/>
      <c r="R30" s="47">
        <f>IF(P30="","",T30*M30*LOOKUP(RIGHT($D$2,3),'定数'!$A$6:$A$13,'定数'!$B$6:$B$13))</f>
      </c>
      <c r="S30" s="47"/>
      <c r="T30" s="48">
        <f t="shared" si="5"/>
      </c>
      <c r="U30" s="48"/>
      <c r="V30">
        <f t="shared" si="8"/>
      </c>
      <c r="W30">
        <f t="shared" si="2"/>
      </c>
      <c r="X30" s="41">
        <f t="shared" si="6"/>
      </c>
      <c r="Y30" s="42">
        <f t="shared" si="7"/>
      </c>
    </row>
    <row r="31" spans="2:25" ht="13.5">
      <c r="B31" s="35">
        <v>23</v>
      </c>
      <c r="C31" s="43">
        <f t="shared" si="0"/>
      </c>
      <c r="D31" s="43"/>
      <c r="E31" s="35"/>
      <c r="F31" s="8"/>
      <c r="G31" s="35"/>
      <c r="H31" s="44"/>
      <c r="I31" s="44"/>
      <c r="J31" s="35"/>
      <c r="K31" s="45">
        <f t="shared" si="4"/>
      </c>
      <c r="L31" s="46"/>
      <c r="M31" s="6">
        <f>IF(J31="","",(K31/J31)/LOOKUP(RIGHT($D$2,3),'定数'!$A$6:$A$13,'定数'!$B$6:$B$13))</f>
      </c>
      <c r="N31" s="35"/>
      <c r="O31" s="8"/>
      <c r="P31" s="44"/>
      <c r="Q31" s="44"/>
      <c r="R31" s="47">
        <f>IF(P31="","",T31*M31*LOOKUP(RIGHT($D$2,3),'定数'!$A$6:$A$13,'定数'!$B$6:$B$13))</f>
      </c>
      <c r="S31" s="47"/>
      <c r="T31" s="48">
        <f t="shared" si="5"/>
      </c>
      <c r="U31" s="48"/>
      <c r="V31">
        <f t="shared" si="8"/>
      </c>
      <c r="W31">
        <f t="shared" si="2"/>
      </c>
      <c r="X31" s="41">
        <f t="shared" si="6"/>
      </c>
      <c r="Y31" s="42">
        <f t="shared" si="7"/>
      </c>
    </row>
    <row r="32" spans="2:25" ht="13.5">
      <c r="B32" s="35">
        <v>24</v>
      </c>
      <c r="C32" s="43">
        <f t="shared" si="0"/>
      </c>
      <c r="D32" s="43"/>
      <c r="E32" s="35"/>
      <c r="F32" s="8"/>
      <c r="G32" s="35"/>
      <c r="H32" s="44"/>
      <c r="I32" s="44"/>
      <c r="J32" s="35"/>
      <c r="K32" s="45">
        <f t="shared" si="4"/>
      </c>
      <c r="L32" s="46"/>
      <c r="M32" s="6">
        <f>IF(J32="","",(K32/J32)/LOOKUP(RIGHT($D$2,3),'定数'!$A$6:$A$13,'定数'!$B$6:$B$13))</f>
      </c>
      <c r="N32" s="35"/>
      <c r="O32" s="8"/>
      <c r="P32" s="44"/>
      <c r="Q32" s="44"/>
      <c r="R32" s="47">
        <f>IF(P32="","",T32*M32*LOOKUP(RIGHT($D$2,3),'定数'!$A$6:$A$13,'定数'!$B$6:$B$13))</f>
      </c>
      <c r="S32" s="47"/>
      <c r="T32" s="48">
        <f t="shared" si="5"/>
      </c>
      <c r="U32" s="48"/>
      <c r="V32">
        <f t="shared" si="8"/>
      </c>
      <c r="W32">
        <f t="shared" si="2"/>
      </c>
      <c r="X32" s="41">
        <f t="shared" si="6"/>
      </c>
      <c r="Y32" s="42">
        <f t="shared" si="7"/>
      </c>
    </row>
    <row r="33" spans="2:25" ht="13.5">
      <c r="B33" s="35">
        <v>25</v>
      </c>
      <c r="C33" s="43">
        <f t="shared" si="0"/>
      </c>
      <c r="D33" s="43"/>
      <c r="E33" s="35"/>
      <c r="F33" s="8"/>
      <c r="G33" s="35"/>
      <c r="H33" s="44"/>
      <c r="I33" s="44"/>
      <c r="J33" s="35"/>
      <c r="K33" s="45">
        <f t="shared" si="4"/>
      </c>
      <c r="L33" s="46"/>
      <c r="M33" s="6">
        <f>IF(J33="","",(K33/J33)/LOOKUP(RIGHT($D$2,3),'定数'!$A$6:$A$13,'定数'!$B$6:$B$13))</f>
      </c>
      <c r="N33" s="35"/>
      <c r="O33" s="8"/>
      <c r="P33" s="44"/>
      <c r="Q33" s="44"/>
      <c r="R33" s="47">
        <f>IF(P33="","",T33*M33*LOOKUP(RIGHT($D$2,3),'定数'!$A$6:$A$13,'定数'!$B$6:$B$13))</f>
      </c>
      <c r="S33" s="47"/>
      <c r="T33" s="48">
        <f t="shared" si="5"/>
      </c>
      <c r="U33" s="48"/>
      <c r="V33">
        <f t="shared" si="8"/>
      </c>
      <c r="W33">
        <f t="shared" si="2"/>
      </c>
      <c r="X33" s="41">
        <f t="shared" si="6"/>
      </c>
      <c r="Y33" s="42">
        <f t="shared" si="7"/>
      </c>
    </row>
    <row r="34" spans="2:25" ht="13.5">
      <c r="B34" s="35">
        <v>26</v>
      </c>
      <c r="C34" s="43">
        <f t="shared" si="0"/>
      </c>
      <c r="D34" s="43"/>
      <c r="E34" s="35"/>
      <c r="F34" s="8"/>
      <c r="G34" s="35"/>
      <c r="H34" s="44"/>
      <c r="I34" s="44"/>
      <c r="J34" s="35"/>
      <c r="K34" s="45">
        <f t="shared" si="4"/>
      </c>
      <c r="L34" s="46"/>
      <c r="M34" s="6">
        <f>IF(J34="","",(K34/J34)/LOOKUP(RIGHT($D$2,3),'定数'!$A$6:$A$13,'定数'!$B$6:$B$13))</f>
      </c>
      <c r="N34" s="35"/>
      <c r="O34" s="8"/>
      <c r="P34" s="44"/>
      <c r="Q34" s="44"/>
      <c r="R34" s="47">
        <f>IF(P34="","",T34*M34*LOOKUP(RIGHT($D$2,3),'定数'!$A$6:$A$13,'定数'!$B$6:$B$13))</f>
      </c>
      <c r="S34" s="47"/>
      <c r="T34" s="48">
        <f t="shared" si="5"/>
      </c>
      <c r="U34" s="48"/>
      <c r="V34">
        <f t="shared" si="8"/>
      </c>
      <c r="W34">
        <f t="shared" si="2"/>
      </c>
      <c r="X34" s="41">
        <f t="shared" si="6"/>
      </c>
      <c r="Y34" s="42">
        <f t="shared" si="7"/>
      </c>
    </row>
    <row r="35" spans="2:25" ht="13.5">
      <c r="B35" s="35">
        <v>27</v>
      </c>
      <c r="C35" s="43">
        <f t="shared" si="0"/>
      </c>
      <c r="D35" s="43"/>
      <c r="E35" s="35"/>
      <c r="F35" s="8"/>
      <c r="G35" s="35"/>
      <c r="H35" s="44"/>
      <c r="I35" s="44"/>
      <c r="J35" s="35"/>
      <c r="K35" s="45">
        <f t="shared" si="4"/>
      </c>
      <c r="L35" s="46"/>
      <c r="M35" s="6">
        <f>IF(J35="","",(K35/J35)/LOOKUP(RIGHT($D$2,3),'定数'!$A$6:$A$13,'定数'!$B$6:$B$13))</f>
      </c>
      <c r="N35" s="35"/>
      <c r="O35" s="8"/>
      <c r="P35" s="44"/>
      <c r="Q35" s="44"/>
      <c r="R35" s="47">
        <f>IF(P35="","",T35*M35*LOOKUP(RIGHT($D$2,3),'定数'!$A$6:$A$13,'定数'!$B$6:$B$13))</f>
      </c>
      <c r="S35" s="47"/>
      <c r="T35" s="48">
        <f t="shared" si="5"/>
      </c>
      <c r="U35" s="48"/>
      <c r="V35">
        <f t="shared" si="8"/>
      </c>
      <c r="W35">
        <f t="shared" si="2"/>
      </c>
      <c r="X35" s="41">
        <f t="shared" si="6"/>
      </c>
      <c r="Y35" s="42">
        <f t="shared" si="7"/>
      </c>
    </row>
    <row r="36" spans="2:25" ht="13.5">
      <c r="B36" s="35">
        <v>28</v>
      </c>
      <c r="C36" s="43">
        <f t="shared" si="0"/>
      </c>
      <c r="D36" s="43"/>
      <c r="E36" s="35"/>
      <c r="F36" s="8"/>
      <c r="G36" s="35"/>
      <c r="H36" s="44"/>
      <c r="I36" s="44"/>
      <c r="J36" s="35"/>
      <c r="K36" s="45">
        <f t="shared" si="4"/>
      </c>
      <c r="L36" s="46"/>
      <c r="M36" s="6">
        <f>IF(J36="","",(K36/J36)/LOOKUP(RIGHT($D$2,3),'定数'!$A$6:$A$13,'定数'!$B$6:$B$13))</f>
      </c>
      <c r="N36" s="35"/>
      <c r="O36" s="8"/>
      <c r="P36" s="44"/>
      <c r="Q36" s="44"/>
      <c r="R36" s="47">
        <f>IF(P36="","",T36*M36*LOOKUP(RIGHT($D$2,3),'定数'!$A$6:$A$13,'定数'!$B$6:$B$13))</f>
      </c>
      <c r="S36" s="47"/>
      <c r="T36" s="48">
        <f t="shared" si="5"/>
      </c>
      <c r="U36" s="48"/>
      <c r="V36">
        <f t="shared" si="8"/>
      </c>
      <c r="W36">
        <f t="shared" si="2"/>
      </c>
      <c r="X36" s="41">
        <f t="shared" si="6"/>
      </c>
      <c r="Y36" s="42">
        <f t="shared" si="7"/>
      </c>
    </row>
    <row r="37" spans="2:25" ht="13.5">
      <c r="B37" s="35">
        <v>29</v>
      </c>
      <c r="C37" s="43">
        <f t="shared" si="0"/>
      </c>
      <c r="D37" s="43"/>
      <c r="E37" s="35"/>
      <c r="F37" s="8"/>
      <c r="G37" s="35"/>
      <c r="H37" s="44"/>
      <c r="I37" s="44"/>
      <c r="J37" s="35"/>
      <c r="K37" s="45">
        <f t="shared" si="4"/>
      </c>
      <c r="L37" s="46"/>
      <c r="M37" s="6">
        <f>IF(J37="","",(K37/J37)/LOOKUP(RIGHT($D$2,3),'定数'!$A$6:$A$13,'定数'!$B$6:$B$13))</f>
      </c>
      <c r="N37" s="35"/>
      <c r="O37" s="8"/>
      <c r="P37" s="44"/>
      <c r="Q37" s="44"/>
      <c r="R37" s="47">
        <f>IF(P37="","",T37*M37*LOOKUP(RIGHT($D$2,3),'定数'!$A$6:$A$13,'定数'!$B$6:$B$13))</f>
      </c>
      <c r="S37" s="47"/>
      <c r="T37" s="48">
        <f t="shared" si="5"/>
      </c>
      <c r="U37" s="48"/>
      <c r="V37">
        <f t="shared" si="8"/>
      </c>
      <c r="W37">
        <f t="shared" si="2"/>
      </c>
      <c r="X37" s="41">
        <f t="shared" si="6"/>
      </c>
      <c r="Y37" s="42">
        <f t="shared" si="7"/>
      </c>
    </row>
    <row r="38" spans="2:25" ht="13.5">
      <c r="B38" s="35">
        <v>30</v>
      </c>
      <c r="C38" s="43">
        <f t="shared" si="0"/>
      </c>
      <c r="D38" s="43"/>
      <c r="E38" s="35"/>
      <c r="F38" s="8"/>
      <c r="G38" s="35"/>
      <c r="H38" s="44"/>
      <c r="I38" s="44"/>
      <c r="J38" s="35"/>
      <c r="K38" s="45">
        <f t="shared" si="4"/>
      </c>
      <c r="L38" s="46"/>
      <c r="M38" s="6">
        <f>IF(J38="","",(K38/J38)/LOOKUP(RIGHT($D$2,3),'定数'!$A$6:$A$13,'定数'!$B$6:$B$13))</f>
      </c>
      <c r="N38" s="35"/>
      <c r="O38" s="8"/>
      <c r="P38" s="44"/>
      <c r="Q38" s="44"/>
      <c r="R38" s="47">
        <f>IF(P38="","",T38*M38*LOOKUP(RIGHT($D$2,3),'定数'!$A$6:$A$13,'定数'!$B$6:$B$13))</f>
      </c>
      <c r="S38" s="47"/>
      <c r="T38" s="48">
        <f t="shared" si="5"/>
      </c>
      <c r="U38" s="48"/>
      <c r="V38">
        <f t="shared" si="8"/>
      </c>
      <c r="W38">
        <f t="shared" si="2"/>
      </c>
      <c r="X38" s="41">
        <f t="shared" si="6"/>
      </c>
      <c r="Y38" s="42">
        <f t="shared" si="7"/>
      </c>
    </row>
    <row r="39" spans="2:25" ht="13.5">
      <c r="B39" s="35">
        <v>31</v>
      </c>
      <c r="C39" s="43">
        <f t="shared" si="0"/>
      </c>
      <c r="D39" s="43"/>
      <c r="E39" s="35"/>
      <c r="F39" s="8"/>
      <c r="G39" s="35"/>
      <c r="H39" s="44"/>
      <c r="I39" s="44"/>
      <c r="J39" s="35"/>
      <c r="K39" s="45">
        <f t="shared" si="4"/>
      </c>
      <c r="L39" s="46"/>
      <c r="M39" s="6">
        <f>IF(J39="","",(K39/J39)/LOOKUP(RIGHT($D$2,3),'定数'!$A$6:$A$13,'定数'!$B$6:$B$13))</f>
      </c>
      <c r="N39" s="35"/>
      <c r="O39" s="8"/>
      <c r="P39" s="44"/>
      <c r="Q39" s="44"/>
      <c r="R39" s="47">
        <f>IF(P39="","",T39*M39*LOOKUP(RIGHT($D$2,3),'定数'!$A$6:$A$13,'定数'!$B$6:$B$13))</f>
      </c>
      <c r="S39" s="47"/>
      <c r="T39" s="48">
        <f t="shared" si="5"/>
      </c>
      <c r="U39" s="48"/>
      <c r="V39">
        <f t="shared" si="8"/>
      </c>
      <c r="W39">
        <f t="shared" si="2"/>
      </c>
      <c r="X39" s="41">
        <f t="shared" si="6"/>
      </c>
      <c r="Y39" s="42">
        <f t="shared" si="7"/>
      </c>
    </row>
    <row r="40" spans="2:25" ht="13.5">
      <c r="B40" s="35">
        <v>32</v>
      </c>
      <c r="C40" s="43">
        <f t="shared" si="0"/>
      </c>
      <c r="D40" s="43"/>
      <c r="E40" s="35"/>
      <c r="F40" s="8"/>
      <c r="G40" s="35"/>
      <c r="H40" s="44"/>
      <c r="I40" s="44"/>
      <c r="J40" s="35"/>
      <c r="K40" s="45">
        <f t="shared" si="4"/>
      </c>
      <c r="L40" s="46"/>
      <c r="M40" s="6">
        <f>IF(J40="","",(K40/J40)/LOOKUP(RIGHT($D$2,3),'定数'!$A$6:$A$13,'定数'!$B$6:$B$13))</f>
      </c>
      <c r="N40" s="35"/>
      <c r="O40" s="8"/>
      <c r="P40" s="44"/>
      <c r="Q40" s="44"/>
      <c r="R40" s="47">
        <f>IF(P40="","",T40*M40*LOOKUP(RIGHT($D$2,3),'定数'!$A$6:$A$13,'定数'!$B$6:$B$13))</f>
      </c>
      <c r="S40" s="47"/>
      <c r="T40" s="48">
        <f t="shared" si="5"/>
      </c>
      <c r="U40" s="48"/>
      <c r="V40">
        <f t="shared" si="8"/>
      </c>
      <c r="W40">
        <f t="shared" si="2"/>
      </c>
      <c r="X40" s="41">
        <f t="shared" si="6"/>
      </c>
      <c r="Y40" s="42">
        <f t="shared" si="7"/>
      </c>
    </row>
    <row r="41" spans="2:25" ht="13.5">
      <c r="B41" s="35">
        <v>33</v>
      </c>
      <c r="C41" s="43">
        <f t="shared" si="0"/>
      </c>
      <c r="D41" s="43"/>
      <c r="E41" s="35"/>
      <c r="F41" s="8"/>
      <c r="G41" s="35"/>
      <c r="H41" s="44"/>
      <c r="I41" s="44"/>
      <c r="J41" s="35"/>
      <c r="K41" s="45">
        <f t="shared" si="4"/>
      </c>
      <c r="L41" s="46"/>
      <c r="M41" s="6">
        <f>IF(J41="","",(K41/J41)/LOOKUP(RIGHT($D$2,3),'定数'!$A$6:$A$13,'定数'!$B$6:$B$13))</f>
      </c>
      <c r="N41" s="35"/>
      <c r="O41" s="8"/>
      <c r="P41" s="44"/>
      <c r="Q41" s="44"/>
      <c r="R41" s="47">
        <f>IF(P41="","",T41*M41*LOOKUP(RIGHT($D$2,3),'定数'!$A$6:$A$13,'定数'!$B$6:$B$13))</f>
      </c>
      <c r="S41" s="47"/>
      <c r="T41" s="48">
        <f t="shared" si="5"/>
      </c>
      <c r="U41" s="48"/>
      <c r="V41">
        <f t="shared" si="8"/>
      </c>
      <c r="W41">
        <f t="shared" si="2"/>
      </c>
      <c r="X41" s="41">
        <f t="shared" si="6"/>
      </c>
      <c r="Y41" s="42">
        <f t="shared" si="7"/>
      </c>
    </row>
    <row r="42" spans="2:25" ht="13.5">
      <c r="B42" s="35">
        <v>34</v>
      </c>
      <c r="C42" s="43">
        <f t="shared" si="0"/>
      </c>
      <c r="D42" s="43"/>
      <c r="E42" s="35"/>
      <c r="F42" s="8"/>
      <c r="G42" s="35"/>
      <c r="H42" s="44"/>
      <c r="I42" s="44"/>
      <c r="J42" s="35"/>
      <c r="K42" s="45">
        <f t="shared" si="4"/>
      </c>
      <c r="L42" s="46"/>
      <c r="M42" s="6">
        <f>IF(J42="","",(K42/J42)/LOOKUP(RIGHT($D$2,3),'定数'!$A$6:$A$13,'定数'!$B$6:$B$13))</f>
      </c>
      <c r="N42" s="35"/>
      <c r="O42" s="8"/>
      <c r="P42" s="44"/>
      <c r="Q42" s="44"/>
      <c r="R42" s="47">
        <f>IF(P42="","",T42*M42*LOOKUP(RIGHT($D$2,3),'定数'!$A$6:$A$13,'定数'!$B$6:$B$13))</f>
      </c>
      <c r="S42" s="47"/>
      <c r="T42" s="48">
        <f t="shared" si="5"/>
      </c>
      <c r="U42" s="48"/>
      <c r="V42">
        <f t="shared" si="8"/>
      </c>
      <c r="W42">
        <f t="shared" si="2"/>
      </c>
      <c r="X42" s="41">
        <f t="shared" si="6"/>
      </c>
      <c r="Y42" s="42">
        <f t="shared" si="7"/>
      </c>
    </row>
    <row r="43" spans="2:25" ht="13.5">
      <c r="B43" s="35">
        <v>35</v>
      </c>
      <c r="C43" s="43">
        <f t="shared" si="0"/>
      </c>
      <c r="D43" s="43"/>
      <c r="E43" s="35"/>
      <c r="F43" s="8"/>
      <c r="G43" s="35"/>
      <c r="H43" s="44"/>
      <c r="I43" s="44"/>
      <c r="J43" s="35"/>
      <c r="K43" s="45">
        <f t="shared" si="4"/>
      </c>
      <c r="L43" s="46"/>
      <c r="M43" s="6">
        <f>IF(J43="","",(K43/J43)/LOOKUP(RIGHT($D$2,3),'定数'!$A$6:$A$13,'定数'!$B$6:$B$13))</f>
      </c>
      <c r="N43" s="35"/>
      <c r="O43" s="8"/>
      <c r="P43" s="44"/>
      <c r="Q43" s="44"/>
      <c r="R43" s="47">
        <f>IF(P43="","",T43*M43*LOOKUP(RIGHT($D$2,3),'定数'!$A$6:$A$13,'定数'!$B$6:$B$13))</f>
      </c>
      <c r="S43" s="47"/>
      <c r="T43" s="48">
        <f t="shared" si="5"/>
      </c>
      <c r="U43" s="48"/>
      <c r="V43">
        <f t="shared" si="8"/>
      </c>
      <c r="W43">
        <f t="shared" si="2"/>
      </c>
      <c r="X43" s="41">
        <f t="shared" si="6"/>
      </c>
      <c r="Y43" s="42">
        <f t="shared" si="7"/>
      </c>
    </row>
    <row r="44" spans="2:25" ht="13.5">
      <c r="B44" s="35">
        <v>36</v>
      </c>
      <c r="C44" s="43">
        <f t="shared" si="0"/>
      </c>
      <c r="D44" s="43"/>
      <c r="E44" s="35"/>
      <c r="F44" s="8"/>
      <c r="G44" s="35"/>
      <c r="H44" s="44"/>
      <c r="I44" s="44"/>
      <c r="J44" s="35"/>
      <c r="K44" s="45">
        <f t="shared" si="4"/>
      </c>
      <c r="L44" s="46"/>
      <c r="M44" s="6">
        <f>IF(J44="","",(K44/J44)/LOOKUP(RIGHT($D$2,3),'定数'!$A$6:$A$13,'定数'!$B$6:$B$13))</f>
      </c>
      <c r="N44" s="35"/>
      <c r="O44" s="8"/>
      <c r="P44" s="44"/>
      <c r="Q44" s="44"/>
      <c r="R44" s="47">
        <f>IF(P44="","",T44*M44*LOOKUP(RIGHT($D$2,3),'定数'!$A$6:$A$13,'定数'!$B$6:$B$13))</f>
      </c>
      <c r="S44" s="47"/>
      <c r="T44" s="48">
        <f t="shared" si="5"/>
      </c>
      <c r="U44" s="48"/>
      <c r="V44">
        <f t="shared" si="8"/>
      </c>
      <c r="W44">
        <f t="shared" si="2"/>
      </c>
      <c r="X44" s="41">
        <f t="shared" si="6"/>
      </c>
      <c r="Y44" s="42">
        <f t="shared" si="7"/>
      </c>
    </row>
    <row r="45" spans="2:25" ht="13.5">
      <c r="B45" s="35">
        <v>37</v>
      </c>
      <c r="C45" s="43">
        <f t="shared" si="0"/>
      </c>
      <c r="D45" s="43"/>
      <c r="E45" s="35"/>
      <c r="F45" s="8"/>
      <c r="G45" s="35"/>
      <c r="H45" s="44"/>
      <c r="I45" s="44"/>
      <c r="J45" s="35"/>
      <c r="K45" s="45">
        <f t="shared" si="4"/>
      </c>
      <c r="L45" s="46"/>
      <c r="M45" s="6">
        <f>IF(J45="","",(K45/J45)/LOOKUP(RIGHT($D$2,3),'定数'!$A$6:$A$13,'定数'!$B$6:$B$13))</f>
      </c>
      <c r="N45" s="35"/>
      <c r="O45" s="8"/>
      <c r="P45" s="44"/>
      <c r="Q45" s="44"/>
      <c r="R45" s="47">
        <f>IF(P45="","",T45*M45*LOOKUP(RIGHT($D$2,3),'定数'!$A$6:$A$13,'定数'!$B$6:$B$13))</f>
      </c>
      <c r="S45" s="47"/>
      <c r="T45" s="48">
        <f t="shared" si="5"/>
      </c>
      <c r="U45" s="48"/>
      <c r="V45">
        <f t="shared" si="8"/>
      </c>
      <c r="W45">
        <f t="shared" si="2"/>
      </c>
      <c r="X45" s="41">
        <f t="shared" si="6"/>
      </c>
      <c r="Y45" s="42">
        <f t="shared" si="7"/>
      </c>
    </row>
    <row r="46" spans="2:25" ht="13.5">
      <c r="B46" s="35">
        <v>38</v>
      </c>
      <c r="C46" s="43">
        <f t="shared" si="0"/>
      </c>
      <c r="D46" s="43"/>
      <c r="E46" s="35"/>
      <c r="F46" s="8"/>
      <c r="G46" s="35"/>
      <c r="H46" s="44"/>
      <c r="I46" s="44"/>
      <c r="J46" s="35"/>
      <c r="K46" s="45">
        <f t="shared" si="4"/>
      </c>
      <c r="L46" s="46"/>
      <c r="M46" s="6">
        <f>IF(J46="","",(K46/J46)/LOOKUP(RIGHT($D$2,3),'定数'!$A$6:$A$13,'定数'!$B$6:$B$13))</f>
      </c>
      <c r="N46" s="35"/>
      <c r="O46" s="8"/>
      <c r="P46" s="44"/>
      <c r="Q46" s="44"/>
      <c r="R46" s="47">
        <f>IF(P46="","",T46*M46*LOOKUP(RIGHT($D$2,3),'定数'!$A$6:$A$13,'定数'!$B$6:$B$13))</f>
      </c>
      <c r="S46" s="47"/>
      <c r="T46" s="48">
        <f t="shared" si="5"/>
      </c>
      <c r="U46" s="48"/>
      <c r="V46">
        <f t="shared" si="8"/>
      </c>
      <c r="W46">
        <f t="shared" si="2"/>
      </c>
      <c r="X46" s="41">
        <f t="shared" si="6"/>
      </c>
      <c r="Y46" s="42">
        <f t="shared" si="7"/>
      </c>
    </row>
    <row r="47" spans="2:25" ht="13.5">
      <c r="B47" s="35">
        <v>39</v>
      </c>
      <c r="C47" s="43">
        <f t="shared" si="0"/>
      </c>
      <c r="D47" s="43"/>
      <c r="E47" s="35"/>
      <c r="F47" s="8"/>
      <c r="G47" s="35"/>
      <c r="H47" s="44"/>
      <c r="I47" s="44"/>
      <c r="J47" s="35"/>
      <c r="K47" s="45">
        <f t="shared" si="4"/>
      </c>
      <c r="L47" s="46"/>
      <c r="M47" s="6">
        <f>IF(J47="","",(K47/J47)/LOOKUP(RIGHT($D$2,3),'定数'!$A$6:$A$13,'定数'!$B$6:$B$13))</f>
      </c>
      <c r="N47" s="35"/>
      <c r="O47" s="8"/>
      <c r="P47" s="44"/>
      <c r="Q47" s="44"/>
      <c r="R47" s="47">
        <f>IF(P47="","",T47*M47*LOOKUP(RIGHT($D$2,3),'定数'!$A$6:$A$13,'定数'!$B$6:$B$13))</f>
      </c>
      <c r="S47" s="47"/>
      <c r="T47" s="48">
        <f t="shared" si="5"/>
      </c>
      <c r="U47" s="48"/>
      <c r="V47">
        <f t="shared" si="8"/>
      </c>
      <c r="W47">
        <f t="shared" si="2"/>
      </c>
      <c r="X47" s="41">
        <f t="shared" si="6"/>
      </c>
      <c r="Y47" s="42">
        <f t="shared" si="7"/>
      </c>
    </row>
    <row r="48" spans="2:25" ht="13.5">
      <c r="B48" s="35">
        <v>40</v>
      </c>
      <c r="C48" s="43">
        <f t="shared" si="0"/>
      </c>
      <c r="D48" s="43"/>
      <c r="E48" s="35"/>
      <c r="F48" s="8"/>
      <c r="G48" s="35"/>
      <c r="H48" s="44"/>
      <c r="I48" s="44"/>
      <c r="J48" s="35"/>
      <c r="K48" s="45">
        <f t="shared" si="4"/>
      </c>
      <c r="L48" s="46"/>
      <c r="M48" s="6">
        <f>IF(J48="","",(K48/J48)/LOOKUP(RIGHT($D$2,3),'定数'!$A$6:$A$13,'定数'!$B$6:$B$13))</f>
      </c>
      <c r="N48" s="35"/>
      <c r="O48" s="8"/>
      <c r="P48" s="44"/>
      <c r="Q48" s="44"/>
      <c r="R48" s="47">
        <f>IF(P48="","",T48*M48*LOOKUP(RIGHT($D$2,3),'定数'!$A$6:$A$13,'定数'!$B$6:$B$13))</f>
      </c>
      <c r="S48" s="47"/>
      <c r="T48" s="48">
        <f t="shared" si="5"/>
      </c>
      <c r="U48" s="48"/>
      <c r="V48">
        <f t="shared" si="8"/>
      </c>
      <c r="W48">
        <f t="shared" si="2"/>
      </c>
      <c r="X48" s="41">
        <f t="shared" si="6"/>
      </c>
      <c r="Y48" s="42">
        <f t="shared" si="7"/>
      </c>
    </row>
    <row r="49" spans="2:25" ht="13.5">
      <c r="B49" s="35">
        <v>41</v>
      </c>
      <c r="C49" s="43">
        <f t="shared" si="0"/>
      </c>
      <c r="D49" s="43"/>
      <c r="E49" s="35"/>
      <c r="F49" s="8"/>
      <c r="G49" s="35"/>
      <c r="H49" s="44"/>
      <c r="I49" s="44"/>
      <c r="J49" s="35"/>
      <c r="K49" s="45">
        <f t="shared" si="4"/>
      </c>
      <c r="L49" s="46"/>
      <c r="M49" s="6">
        <f>IF(J49="","",(K49/J49)/LOOKUP(RIGHT($D$2,3),'定数'!$A$6:$A$13,'定数'!$B$6:$B$13))</f>
      </c>
      <c r="N49" s="35"/>
      <c r="O49" s="8"/>
      <c r="P49" s="44"/>
      <c r="Q49" s="44"/>
      <c r="R49" s="47">
        <f>IF(P49="","",T49*M49*LOOKUP(RIGHT($D$2,3),'定数'!$A$6:$A$13,'定数'!$B$6:$B$13))</f>
      </c>
      <c r="S49" s="47"/>
      <c r="T49" s="48">
        <f t="shared" si="5"/>
      </c>
      <c r="U49" s="48"/>
      <c r="V49">
        <f t="shared" si="8"/>
      </c>
      <c r="W49">
        <f t="shared" si="2"/>
      </c>
      <c r="X49" s="41">
        <f t="shared" si="6"/>
      </c>
      <c r="Y49" s="42">
        <f t="shared" si="7"/>
      </c>
    </row>
    <row r="50" spans="2:25" ht="13.5">
      <c r="B50" s="35">
        <v>42</v>
      </c>
      <c r="C50" s="43">
        <f t="shared" si="0"/>
      </c>
      <c r="D50" s="43"/>
      <c r="E50" s="35"/>
      <c r="F50" s="8"/>
      <c r="G50" s="35"/>
      <c r="H50" s="44"/>
      <c r="I50" s="44"/>
      <c r="J50" s="35"/>
      <c r="K50" s="45">
        <f t="shared" si="4"/>
      </c>
      <c r="L50" s="46"/>
      <c r="M50" s="6">
        <f>IF(J50="","",(K50/J50)/LOOKUP(RIGHT($D$2,3),'定数'!$A$6:$A$13,'定数'!$B$6:$B$13))</f>
      </c>
      <c r="N50" s="35"/>
      <c r="O50" s="8"/>
      <c r="P50" s="44"/>
      <c r="Q50" s="44"/>
      <c r="R50" s="47">
        <f>IF(P50="","",T50*M50*LOOKUP(RIGHT($D$2,3),'定数'!$A$6:$A$13,'定数'!$B$6:$B$13))</f>
      </c>
      <c r="S50" s="47"/>
      <c r="T50" s="48">
        <f t="shared" si="5"/>
      </c>
      <c r="U50" s="48"/>
      <c r="V50">
        <f t="shared" si="8"/>
      </c>
      <c r="W50">
        <f t="shared" si="2"/>
      </c>
      <c r="X50" s="41">
        <f t="shared" si="6"/>
      </c>
      <c r="Y50" s="42">
        <f t="shared" si="7"/>
      </c>
    </row>
    <row r="51" spans="2:25" ht="13.5">
      <c r="B51" s="35">
        <v>43</v>
      </c>
      <c r="C51" s="43">
        <f t="shared" si="0"/>
      </c>
      <c r="D51" s="43"/>
      <c r="E51" s="35"/>
      <c r="F51" s="8"/>
      <c r="G51" s="35"/>
      <c r="H51" s="44"/>
      <c r="I51" s="44"/>
      <c r="J51" s="35"/>
      <c r="K51" s="45">
        <f t="shared" si="4"/>
      </c>
      <c r="L51" s="46"/>
      <c r="M51" s="6">
        <f>IF(J51="","",(K51/J51)/LOOKUP(RIGHT($D$2,3),'定数'!$A$6:$A$13,'定数'!$B$6:$B$13))</f>
      </c>
      <c r="N51" s="35"/>
      <c r="O51" s="8"/>
      <c r="P51" s="44"/>
      <c r="Q51" s="44"/>
      <c r="R51" s="47">
        <f>IF(P51="","",T51*M51*LOOKUP(RIGHT($D$2,3),'定数'!$A$6:$A$13,'定数'!$B$6:$B$13))</f>
      </c>
      <c r="S51" s="47"/>
      <c r="T51" s="48">
        <f t="shared" si="5"/>
      </c>
      <c r="U51" s="48"/>
      <c r="V51">
        <f t="shared" si="8"/>
      </c>
      <c r="W51">
        <f t="shared" si="2"/>
      </c>
      <c r="X51" s="41">
        <f t="shared" si="6"/>
      </c>
      <c r="Y51" s="42">
        <f t="shared" si="7"/>
      </c>
    </row>
    <row r="52" spans="2:25" ht="13.5">
      <c r="B52" s="35">
        <v>44</v>
      </c>
      <c r="C52" s="43">
        <f t="shared" si="0"/>
      </c>
      <c r="D52" s="43"/>
      <c r="E52" s="35"/>
      <c r="F52" s="8"/>
      <c r="G52" s="35"/>
      <c r="H52" s="44"/>
      <c r="I52" s="44"/>
      <c r="J52" s="35"/>
      <c r="K52" s="45">
        <f t="shared" si="4"/>
      </c>
      <c r="L52" s="46"/>
      <c r="M52" s="6">
        <f>IF(J52="","",(K52/J52)/LOOKUP(RIGHT($D$2,3),'定数'!$A$6:$A$13,'定数'!$B$6:$B$13))</f>
      </c>
      <c r="N52" s="35"/>
      <c r="O52" s="8"/>
      <c r="P52" s="44"/>
      <c r="Q52" s="44"/>
      <c r="R52" s="47">
        <f>IF(P52="","",T52*M52*LOOKUP(RIGHT($D$2,3),'定数'!$A$6:$A$13,'定数'!$B$6:$B$13))</f>
      </c>
      <c r="S52" s="47"/>
      <c r="T52" s="48">
        <f t="shared" si="5"/>
      </c>
      <c r="U52" s="48"/>
      <c r="V52">
        <f t="shared" si="8"/>
      </c>
      <c r="W52">
        <f t="shared" si="2"/>
      </c>
      <c r="X52" s="41">
        <f t="shared" si="6"/>
      </c>
      <c r="Y52" s="42">
        <f t="shared" si="7"/>
      </c>
    </row>
    <row r="53" spans="2:25" ht="13.5">
      <c r="B53" s="35">
        <v>45</v>
      </c>
      <c r="C53" s="43">
        <f t="shared" si="0"/>
      </c>
      <c r="D53" s="43"/>
      <c r="E53" s="35"/>
      <c r="F53" s="8"/>
      <c r="G53" s="35"/>
      <c r="H53" s="44"/>
      <c r="I53" s="44"/>
      <c r="J53" s="35"/>
      <c r="K53" s="45">
        <f t="shared" si="4"/>
      </c>
      <c r="L53" s="46"/>
      <c r="M53" s="6">
        <f>IF(J53="","",(K53/J53)/LOOKUP(RIGHT($D$2,3),'定数'!$A$6:$A$13,'定数'!$B$6:$B$13))</f>
      </c>
      <c r="N53" s="35"/>
      <c r="O53" s="8"/>
      <c r="P53" s="44"/>
      <c r="Q53" s="44"/>
      <c r="R53" s="47">
        <f>IF(P53="","",T53*M53*LOOKUP(RIGHT($D$2,3),'定数'!$A$6:$A$13,'定数'!$B$6:$B$13))</f>
      </c>
      <c r="S53" s="47"/>
      <c r="T53" s="48">
        <f t="shared" si="5"/>
      </c>
      <c r="U53" s="48"/>
      <c r="V53">
        <f t="shared" si="8"/>
      </c>
      <c r="W53">
        <f t="shared" si="2"/>
      </c>
      <c r="X53" s="41">
        <f t="shared" si="6"/>
      </c>
      <c r="Y53" s="42">
        <f t="shared" si="7"/>
      </c>
    </row>
    <row r="54" spans="2:25" ht="13.5">
      <c r="B54" s="35">
        <v>46</v>
      </c>
      <c r="C54" s="43">
        <f t="shared" si="0"/>
      </c>
      <c r="D54" s="43"/>
      <c r="E54" s="35"/>
      <c r="F54" s="8"/>
      <c r="G54" s="35"/>
      <c r="H54" s="44"/>
      <c r="I54" s="44"/>
      <c r="J54" s="35"/>
      <c r="K54" s="45">
        <f t="shared" si="4"/>
      </c>
      <c r="L54" s="46"/>
      <c r="M54" s="6">
        <f>IF(J54="","",(K54/J54)/LOOKUP(RIGHT($D$2,3),'定数'!$A$6:$A$13,'定数'!$B$6:$B$13))</f>
      </c>
      <c r="N54" s="35"/>
      <c r="O54" s="8"/>
      <c r="P54" s="44"/>
      <c r="Q54" s="44"/>
      <c r="R54" s="47">
        <f>IF(P54="","",T54*M54*LOOKUP(RIGHT($D$2,3),'定数'!$A$6:$A$13,'定数'!$B$6:$B$13))</f>
      </c>
      <c r="S54" s="47"/>
      <c r="T54" s="48">
        <f t="shared" si="5"/>
      </c>
      <c r="U54" s="48"/>
      <c r="V54">
        <f t="shared" si="8"/>
      </c>
      <c r="W54">
        <f t="shared" si="2"/>
      </c>
      <c r="X54" s="41">
        <f t="shared" si="6"/>
      </c>
      <c r="Y54" s="42">
        <f t="shared" si="7"/>
      </c>
    </row>
    <row r="55" spans="2:25" ht="13.5">
      <c r="B55" s="35">
        <v>47</v>
      </c>
      <c r="C55" s="43">
        <f t="shared" si="0"/>
      </c>
      <c r="D55" s="43"/>
      <c r="E55" s="35"/>
      <c r="F55" s="8"/>
      <c r="G55" s="35"/>
      <c r="H55" s="44"/>
      <c r="I55" s="44"/>
      <c r="J55" s="35"/>
      <c r="K55" s="45">
        <f t="shared" si="4"/>
      </c>
      <c r="L55" s="46"/>
      <c r="M55" s="6">
        <f>IF(J55="","",(K55/J55)/LOOKUP(RIGHT($D$2,3),'定数'!$A$6:$A$13,'定数'!$B$6:$B$13))</f>
      </c>
      <c r="N55" s="35"/>
      <c r="O55" s="8"/>
      <c r="P55" s="44"/>
      <c r="Q55" s="44"/>
      <c r="R55" s="47">
        <f>IF(P55="","",T55*M55*LOOKUP(RIGHT($D$2,3),'定数'!$A$6:$A$13,'定数'!$B$6:$B$13))</f>
      </c>
      <c r="S55" s="47"/>
      <c r="T55" s="48">
        <f t="shared" si="5"/>
      </c>
      <c r="U55" s="48"/>
      <c r="V55">
        <f t="shared" si="8"/>
      </c>
      <c r="W55">
        <f t="shared" si="2"/>
      </c>
      <c r="X55" s="41">
        <f t="shared" si="6"/>
      </c>
      <c r="Y55" s="42">
        <f t="shared" si="7"/>
      </c>
    </row>
    <row r="56" spans="2:25" ht="13.5">
      <c r="B56" s="35">
        <v>48</v>
      </c>
      <c r="C56" s="43">
        <f t="shared" si="0"/>
      </c>
      <c r="D56" s="43"/>
      <c r="E56" s="35"/>
      <c r="F56" s="8"/>
      <c r="G56" s="35"/>
      <c r="H56" s="44"/>
      <c r="I56" s="44"/>
      <c r="J56" s="35"/>
      <c r="K56" s="45">
        <f t="shared" si="4"/>
      </c>
      <c r="L56" s="46"/>
      <c r="M56" s="6">
        <f>IF(J56="","",(K56/J56)/LOOKUP(RIGHT($D$2,3),'定数'!$A$6:$A$13,'定数'!$B$6:$B$13))</f>
      </c>
      <c r="N56" s="35"/>
      <c r="O56" s="8"/>
      <c r="P56" s="44"/>
      <c r="Q56" s="44"/>
      <c r="R56" s="47">
        <f>IF(P56="","",T56*M56*LOOKUP(RIGHT($D$2,3),'定数'!$A$6:$A$13,'定数'!$B$6:$B$13))</f>
      </c>
      <c r="S56" s="47"/>
      <c r="T56" s="48">
        <f t="shared" si="5"/>
      </c>
      <c r="U56" s="48"/>
      <c r="V56">
        <f t="shared" si="8"/>
      </c>
      <c r="W56">
        <f t="shared" si="2"/>
      </c>
      <c r="X56" s="41">
        <f t="shared" si="6"/>
      </c>
      <c r="Y56" s="42">
        <f t="shared" si="7"/>
      </c>
    </row>
    <row r="57" spans="2:25" ht="13.5">
      <c r="B57" s="35">
        <v>49</v>
      </c>
      <c r="C57" s="43">
        <f t="shared" si="0"/>
      </c>
      <c r="D57" s="43"/>
      <c r="E57" s="35"/>
      <c r="F57" s="8"/>
      <c r="G57" s="35"/>
      <c r="H57" s="44"/>
      <c r="I57" s="44"/>
      <c r="J57" s="35"/>
      <c r="K57" s="45">
        <f t="shared" si="4"/>
      </c>
      <c r="L57" s="46"/>
      <c r="M57" s="6">
        <f>IF(J57="","",(K57/J57)/LOOKUP(RIGHT($D$2,3),'定数'!$A$6:$A$13,'定数'!$B$6:$B$13))</f>
      </c>
      <c r="N57" s="35"/>
      <c r="O57" s="8"/>
      <c r="P57" s="44"/>
      <c r="Q57" s="44"/>
      <c r="R57" s="47">
        <f>IF(P57="","",T57*M57*LOOKUP(RIGHT($D$2,3),'定数'!$A$6:$A$13,'定数'!$B$6:$B$13))</f>
      </c>
      <c r="S57" s="47"/>
      <c r="T57" s="48">
        <f t="shared" si="5"/>
      </c>
      <c r="U57" s="48"/>
      <c r="V57">
        <f t="shared" si="8"/>
      </c>
      <c r="W57">
        <f t="shared" si="2"/>
      </c>
      <c r="X57" s="41">
        <f t="shared" si="6"/>
      </c>
      <c r="Y57" s="42">
        <f t="shared" si="7"/>
      </c>
    </row>
    <row r="58" spans="2:25" ht="13.5">
      <c r="B58" s="35">
        <v>50</v>
      </c>
      <c r="C58" s="43">
        <f t="shared" si="0"/>
      </c>
      <c r="D58" s="43"/>
      <c r="E58" s="35"/>
      <c r="F58" s="8"/>
      <c r="G58" s="35"/>
      <c r="H58" s="44"/>
      <c r="I58" s="44"/>
      <c r="J58" s="35"/>
      <c r="K58" s="45">
        <f t="shared" si="4"/>
      </c>
      <c r="L58" s="46"/>
      <c r="M58" s="6">
        <f>IF(J58="","",(K58/J58)/LOOKUP(RIGHT($D$2,3),'定数'!$A$6:$A$13,'定数'!$B$6:$B$13))</f>
      </c>
      <c r="N58" s="35"/>
      <c r="O58" s="8"/>
      <c r="P58" s="44"/>
      <c r="Q58" s="44"/>
      <c r="R58" s="47">
        <f>IF(P58="","",T58*M58*LOOKUP(RIGHT($D$2,3),'定数'!$A$6:$A$13,'定数'!$B$6:$B$13))</f>
      </c>
      <c r="S58" s="47"/>
      <c r="T58" s="48">
        <f t="shared" si="5"/>
      </c>
      <c r="U58" s="48"/>
      <c r="V58">
        <f t="shared" si="8"/>
      </c>
      <c r="W58">
        <f t="shared" si="2"/>
      </c>
      <c r="X58" s="41">
        <f t="shared" si="6"/>
      </c>
      <c r="Y58" s="42">
        <f t="shared" si="7"/>
      </c>
    </row>
    <row r="59" spans="2:25" ht="13.5">
      <c r="B59" s="35">
        <v>51</v>
      </c>
      <c r="C59" s="43">
        <f t="shared" si="0"/>
      </c>
      <c r="D59" s="43"/>
      <c r="E59" s="35"/>
      <c r="F59" s="8"/>
      <c r="G59" s="35"/>
      <c r="H59" s="44"/>
      <c r="I59" s="44"/>
      <c r="J59" s="35"/>
      <c r="K59" s="45">
        <f t="shared" si="4"/>
      </c>
      <c r="L59" s="46"/>
      <c r="M59" s="6">
        <f>IF(J59="","",(K59/J59)/LOOKUP(RIGHT($D$2,3),'定数'!$A$6:$A$13,'定数'!$B$6:$B$13))</f>
      </c>
      <c r="N59" s="35"/>
      <c r="O59" s="8"/>
      <c r="P59" s="44"/>
      <c r="Q59" s="44"/>
      <c r="R59" s="47">
        <f>IF(P59="","",T59*M59*LOOKUP(RIGHT($D$2,3),'定数'!$A$6:$A$13,'定数'!$B$6:$B$13))</f>
      </c>
      <c r="S59" s="47"/>
      <c r="T59" s="48">
        <f t="shared" si="5"/>
      </c>
      <c r="U59" s="48"/>
      <c r="V59">
        <f t="shared" si="8"/>
      </c>
      <c r="W59">
        <f t="shared" si="2"/>
      </c>
      <c r="X59" s="41">
        <f t="shared" si="6"/>
      </c>
      <c r="Y59" s="42">
        <f t="shared" si="7"/>
      </c>
    </row>
    <row r="60" spans="2:25" ht="13.5">
      <c r="B60" s="35">
        <v>52</v>
      </c>
      <c r="C60" s="43">
        <f t="shared" si="0"/>
      </c>
      <c r="D60" s="43"/>
      <c r="E60" s="35"/>
      <c r="F60" s="8"/>
      <c r="G60" s="35"/>
      <c r="H60" s="44"/>
      <c r="I60" s="44"/>
      <c r="J60" s="35"/>
      <c r="K60" s="45">
        <f t="shared" si="4"/>
      </c>
      <c r="L60" s="46"/>
      <c r="M60" s="6">
        <f>IF(J60="","",(K60/J60)/LOOKUP(RIGHT($D$2,3),'定数'!$A$6:$A$13,'定数'!$B$6:$B$13))</f>
      </c>
      <c r="N60" s="35"/>
      <c r="O60" s="8"/>
      <c r="P60" s="44"/>
      <c r="Q60" s="44"/>
      <c r="R60" s="47">
        <f>IF(P60="","",T60*M60*LOOKUP(RIGHT($D$2,3),'定数'!$A$6:$A$13,'定数'!$B$6:$B$13))</f>
      </c>
      <c r="S60" s="47"/>
      <c r="T60" s="48">
        <f t="shared" si="5"/>
      </c>
      <c r="U60" s="48"/>
      <c r="V60">
        <f t="shared" si="8"/>
      </c>
      <c r="W60">
        <f t="shared" si="2"/>
      </c>
      <c r="X60" s="41">
        <f t="shared" si="6"/>
      </c>
      <c r="Y60" s="42">
        <f t="shared" si="7"/>
      </c>
    </row>
    <row r="61" spans="2:25" ht="13.5">
      <c r="B61" s="35">
        <v>53</v>
      </c>
      <c r="C61" s="43">
        <f t="shared" si="0"/>
      </c>
      <c r="D61" s="43"/>
      <c r="E61" s="35"/>
      <c r="F61" s="8"/>
      <c r="G61" s="35"/>
      <c r="H61" s="44"/>
      <c r="I61" s="44"/>
      <c r="J61" s="35"/>
      <c r="K61" s="45">
        <f t="shared" si="4"/>
      </c>
      <c r="L61" s="46"/>
      <c r="M61" s="6">
        <f>IF(J61="","",(K61/J61)/LOOKUP(RIGHT($D$2,3),'定数'!$A$6:$A$13,'定数'!$B$6:$B$13))</f>
      </c>
      <c r="N61" s="35"/>
      <c r="O61" s="8"/>
      <c r="P61" s="44"/>
      <c r="Q61" s="44"/>
      <c r="R61" s="47">
        <f>IF(P61="","",T61*M61*LOOKUP(RIGHT($D$2,3),'定数'!$A$6:$A$13,'定数'!$B$6:$B$13))</f>
      </c>
      <c r="S61" s="47"/>
      <c r="T61" s="48">
        <f t="shared" si="5"/>
      </c>
      <c r="U61" s="48"/>
      <c r="V61">
        <f t="shared" si="8"/>
      </c>
      <c r="W61">
        <f t="shared" si="2"/>
      </c>
      <c r="X61" s="41">
        <f t="shared" si="6"/>
      </c>
      <c r="Y61" s="42">
        <f t="shared" si="7"/>
      </c>
    </row>
    <row r="62" spans="2:25" ht="13.5">
      <c r="B62" s="35">
        <v>54</v>
      </c>
      <c r="C62" s="43">
        <f t="shared" si="0"/>
      </c>
      <c r="D62" s="43"/>
      <c r="E62" s="35"/>
      <c r="F62" s="8"/>
      <c r="G62" s="35"/>
      <c r="H62" s="44"/>
      <c r="I62" s="44"/>
      <c r="J62" s="35"/>
      <c r="K62" s="45">
        <f t="shared" si="4"/>
      </c>
      <c r="L62" s="46"/>
      <c r="M62" s="6">
        <f>IF(J62="","",(K62/J62)/LOOKUP(RIGHT($D$2,3),'定数'!$A$6:$A$13,'定数'!$B$6:$B$13))</f>
      </c>
      <c r="N62" s="35"/>
      <c r="O62" s="8"/>
      <c r="P62" s="44"/>
      <c r="Q62" s="44"/>
      <c r="R62" s="47">
        <f>IF(P62="","",T62*M62*LOOKUP(RIGHT($D$2,3),'定数'!$A$6:$A$13,'定数'!$B$6:$B$13))</f>
      </c>
      <c r="S62" s="47"/>
      <c r="T62" s="48">
        <f t="shared" si="5"/>
      </c>
      <c r="U62" s="48"/>
      <c r="V62">
        <f t="shared" si="8"/>
      </c>
      <c r="W62">
        <f t="shared" si="2"/>
      </c>
      <c r="X62" s="41">
        <f t="shared" si="6"/>
      </c>
      <c r="Y62" s="42">
        <f t="shared" si="7"/>
      </c>
    </row>
    <row r="63" spans="2:25" ht="13.5">
      <c r="B63" s="35">
        <v>55</v>
      </c>
      <c r="C63" s="43">
        <f t="shared" si="0"/>
      </c>
      <c r="D63" s="43"/>
      <c r="E63" s="35"/>
      <c r="F63" s="8"/>
      <c r="G63" s="35"/>
      <c r="H63" s="44"/>
      <c r="I63" s="44"/>
      <c r="J63" s="35"/>
      <c r="K63" s="45">
        <f t="shared" si="4"/>
      </c>
      <c r="L63" s="46"/>
      <c r="M63" s="6">
        <f>IF(J63="","",(K63/J63)/LOOKUP(RIGHT($D$2,3),'定数'!$A$6:$A$13,'定数'!$B$6:$B$13))</f>
      </c>
      <c r="N63" s="35"/>
      <c r="O63" s="8"/>
      <c r="P63" s="44"/>
      <c r="Q63" s="44"/>
      <c r="R63" s="47">
        <f>IF(P63="","",T63*M63*LOOKUP(RIGHT($D$2,3),'定数'!$A$6:$A$13,'定数'!$B$6:$B$13))</f>
      </c>
      <c r="S63" s="47"/>
      <c r="T63" s="48">
        <f t="shared" si="5"/>
      </c>
      <c r="U63" s="48"/>
      <c r="V63">
        <f t="shared" si="8"/>
      </c>
      <c r="W63">
        <f t="shared" si="2"/>
      </c>
      <c r="X63" s="41">
        <f t="shared" si="6"/>
      </c>
      <c r="Y63" s="42">
        <f t="shared" si="7"/>
      </c>
    </row>
    <row r="64" spans="2:25" ht="13.5">
      <c r="B64" s="35">
        <v>56</v>
      </c>
      <c r="C64" s="43">
        <f t="shared" si="0"/>
      </c>
      <c r="D64" s="43"/>
      <c r="E64" s="35"/>
      <c r="F64" s="8"/>
      <c r="G64" s="35"/>
      <c r="H64" s="44"/>
      <c r="I64" s="44"/>
      <c r="J64" s="35"/>
      <c r="K64" s="45">
        <f t="shared" si="4"/>
      </c>
      <c r="L64" s="46"/>
      <c r="M64" s="6">
        <f>IF(J64="","",(K64/J64)/LOOKUP(RIGHT($D$2,3),'定数'!$A$6:$A$13,'定数'!$B$6:$B$13))</f>
      </c>
      <c r="N64" s="35"/>
      <c r="O64" s="8"/>
      <c r="P64" s="44"/>
      <c r="Q64" s="44"/>
      <c r="R64" s="47">
        <f>IF(P64="","",T64*M64*LOOKUP(RIGHT($D$2,3),'定数'!$A$6:$A$13,'定数'!$B$6:$B$13))</f>
      </c>
      <c r="S64" s="47"/>
      <c r="T64" s="48">
        <f t="shared" si="5"/>
      </c>
      <c r="U64" s="48"/>
      <c r="V64">
        <f t="shared" si="8"/>
      </c>
      <c r="W64">
        <f t="shared" si="2"/>
      </c>
      <c r="X64" s="41">
        <f t="shared" si="6"/>
      </c>
      <c r="Y64" s="42">
        <f t="shared" si="7"/>
      </c>
    </row>
    <row r="65" spans="2:25" ht="13.5">
      <c r="B65" s="35">
        <v>57</v>
      </c>
      <c r="C65" s="43">
        <f t="shared" si="0"/>
      </c>
      <c r="D65" s="43"/>
      <c r="E65" s="35"/>
      <c r="F65" s="8"/>
      <c r="G65" s="35"/>
      <c r="H65" s="44"/>
      <c r="I65" s="44"/>
      <c r="J65" s="35"/>
      <c r="K65" s="45">
        <f t="shared" si="4"/>
      </c>
      <c r="L65" s="46"/>
      <c r="M65" s="6">
        <f>IF(J65="","",(K65/J65)/LOOKUP(RIGHT($D$2,3),'定数'!$A$6:$A$13,'定数'!$B$6:$B$13))</f>
      </c>
      <c r="N65" s="35"/>
      <c r="O65" s="8"/>
      <c r="P65" s="44"/>
      <c r="Q65" s="44"/>
      <c r="R65" s="47">
        <f>IF(P65="","",T65*M65*LOOKUP(RIGHT($D$2,3),'定数'!$A$6:$A$13,'定数'!$B$6:$B$13))</f>
      </c>
      <c r="S65" s="47"/>
      <c r="T65" s="48">
        <f t="shared" si="5"/>
      </c>
      <c r="U65" s="48"/>
      <c r="V65">
        <f t="shared" si="8"/>
      </c>
      <c r="W65">
        <f t="shared" si="2"/>
      </c>
      <c r="X65" s="41">
        <f t="shared" si="6"/>
      </c>
      <c r="Y65" s="42">
        <f t="shared" si="7"/>
      </c>
    </row>
    <row r="66" spans="2:25" ht="13.5">
      <c r="B66" s="35">
        <v>58</v>
      </c>
      <c r="C66" s="43">
        <f t="shared" si="0"/>
      </c>
      <c r="D66" s="43"/>
      <c r="E66" s="35"/>
      <c r="F66" s="8"/>
      <c r="G66" s="35"/>
      <c r="H66" s="44"/>
      <c r="I66" s="44"/>
      <c r="J66" s="35"/>
      <c r="K66" s="45">
        <f t="shared" si="4"/>
      </c>
      <c r="L66" s="46"/>
      <c r="M66" s="6">
        <f>IF(J66="","",(K66/J66)/LOOKUP(RIGHT($D$2,3),'定数'!$A$6:$A$13,'定数'!$B$6:$B$13))</f>
      </c>
      <c r="N66" s="35"/>
      <c r="O66" s="8"/>
      <c r="P66" s="44"/>
      <c r="Q66" s="44"/>
      <c r="R66" s="47">
        <f>IF(P66="","",T66*M66*LOOKUP(RIGHT($D$2,3),'定数'!$A$6:$A$13,'定数'!$B$6:$B$13))</f>
      </c>
      <c r="S66" s="47"/>
      <c r="T66" s="48">
        <f t="shared" si="5"/>
      </c>
      <c r="U66" s="48"/>
      <c r="V66">
        <f t="shared" si="8"/>
      </c>
      <c r="W66">
        <f t="shared" si="2"/>
      </c>
      <c r="X66" s="41">
        <f t="shared" si="6"/>
      </c>
      <c r="Y66" s="42">
        <f t="shared" si="7"/>
      </c>
    </row>
    <row r="67" spans="2:25" ht="13.5">
      <c r="B67" s="35">
        <v>59</v>
      </c>
      <c r="C67" s="43">
        <f t="shared" si="0"/>
      </c>
      <c r="D67" s="43"/>
      <c r="E67" s="35"/>
      <c r="F67" s="8"/>
      <c r="G67" s="35"/>
      <c r="H67" s="44"/>
      <c r="I67" s="44"/>
      <c r="J67" s="35"/>
      <c r="K67" s="45">
        <f t="shared" si="4"/>
      </c>
      <c r="L67" s="46"/>
      <c r="M67" s="6">
        <f>IF(J67="","",(K67/J67)/LOOKUP(RIGHT($D$2,3),'定数'!$A$6:$A$13,'定数'!$B$6:$B$13))</f>
      </c>
      <c r="N67" s="35"/>
      <c r="O67" s="8"/>
      <c r="P67" s="44"/>
      <c r="Q67" s="44"/>
      <c r="R67" s="47">
        <f>IF(P67="","",T67*M67*LOOKUP(RIGHT($D$2,3),'定数'!$A$6:$A$13,'定数'!$B$6:$B$13))</f>
      </c>
      <c r="S67" s="47"/>
      <c r="T67" s="48">
        <f t="shared" si="5"/>
      </c>
      <c r="U67" s="48"/>
      <c r="V67">
        <f t="shared" si="8"/>
      </c>
      <c r="W67">
        <f t="shared" si="2"/>
      </c>
      <c r="X67" s="41">
        <f t="shared" si="6"/>
      </c>
      <c r="Y67" s="42">
        <f t="shared" si="7"/>
      </c>
    </row>
    <row r="68" spans="2:25" ht="13.5">
      <c r="B68" s="35">
        <v>60</v>
      </c>
      <c r="C68" s="43">
        <f t="shared" si="0"/>
      </c>
      <c r="D68" s="43"/>
      <c r="E68" s="35"/>
      <c r="F68" s="8"/>
      <c r="G68" s="35"/>
      <c r="H68" s="44"/>
      <c r="I68" s="44"/>
      <c r="J68" s="35"/>
      <c r="K68" s="45">
        <f t="shared" si="4"/>
      </c>
      <c r="L68" s="46"/>
      <c r="M68" s="6">
        <f>IF(J68="","",(K68/J68)/LOOKUP(RIGHT($D$2,3),'定数'!$A$6:$A$13,'定数'!$B$6:$B$13))</f>
      </c>
      <c r="N68" s="35"/>
      <c r="O68" s="8"/>
      <c r="P68" s="44"/>
      <c r="Q68" s="44"/>
      <c r="R68" s="47">
        <f>IF(P68="","",T68*M68*LOOKUP(RIGHT($D$2,3),'定数'!$A$6:$A$13,'定数'!$B$6:$B$13))</f>
      </c>
      <c r="S68" s="47"/>
      <c r="T68" s="48">
        <f t="shared" si="5"/>
      </c>
      <c r="U68" s="48"/>
      <c r="V68">
        <f t="shared" si="8"/>
      </c>
      <c r="W68">
        <f t="shared" si="2"/>
      </c>
      <c r="X68" s="41">
        <f t="shared" si="6"/>
      </c>
      <c r="Y68" s="42">
        <f t="shared" si="7"/>
      </c>
    </row>
    <row r="69" spans="2:25" ht="13.5">
      <c r="B69" s="35">
        <v>61</v>
      </c>
      <c r="C69" s="43">
        <f t="shared" si="0"/>
      </c>
      <c r="D69" s="43"/>
      <c r="E69" s="35"/>
      <c r="F69" s="8"/>
      <c r="G69" s="35"/>
      <c r="H69" s="44"/>
      <c r="I69" s="44"/>
      <c r="J69" s="35"/>
      <c r="K69" s="45">
        <f t="shared" si="4"/>
      </c>
      <c r="L69" s="46"/>
      <c r="M69" s="6">
        <f>IF(J69="","",(K69/J69)/LOOKUP(RIGHT($D$2,3),'定数'!$A$6:$A$13,'定数'!$B$6:$B$13))</f>
      </c>
      <c r="N69" s="35"/>
      <c r="O69" s="8"/>
      <c r="P69" s="44"/>
      <c r="Q69" s="44"/>
      <c r="R69" s="47">
        <f>IF(P69="","",T69*M69*LOOKUP(RIGHT($D$2,3),'定数'!$A$6:$A$13,'定数'!$B$6:$B$13))</f>
      </c>
      <c r="S69" s="47"/>
      <c r="T69" s="48">
        <f t="shared" si="5"/>
      </c>
      <c r="U69" s="48"/>
      <c r="V69">
        <f t="shared" si="8"/>
      </c>
      <c r="W69">
        <f t="shared" si="2"/>
      </c>
      <c r="X69" s="41">
        <f t="shared" si="6"/>
      </c>
      <c r="Y69" s="42">
        <f t="shared" si="7"/>
      </c>
    </row>
    <row r="70" spans="2:25" ht="13.5">
      <c r="B70" s="35">
        <v>62</v>
      </c>
      <c r="C70" s="43">
        <f t="shared" si="0"/>
      </c>
      <c r="D70" s="43"/>
      <c r="E70" s="35"/>
      <c r="F70" s="8"/>
      <c r="G70" s="35"/>
      <c r="H70" s="44"/>
      <c r="I70" s="44"/>
      <c r="J70" s="35"/>
      <c r="K70" s="45">
        <f t="shared" si="4"/>
      </c>
      <c r="L70" s="46"/>
      <c r="M70" s="6">
        <f>IF(J70="","",(K70/J70)/LOOKUP(RIGHT($D$2,3),'定数'!$A$6:$A$13,'定数'!$B$6:$B$13))</f>
      </c>
      <c r="N70" s="35"/>
      <c r="O70" s="8"/>
      <c r="P70" s="44"/>
      <c r="Q70" s="44"/>
      <c r="R70" s="47">
        <f>IF(P70="","",T70*M70*LOOKUP(RIGHT($D$2,3),'定数'!$A$6:$A$13,'定数'!$B$6:$B$13))</f>
      </c>
      <c r="S70" s="47"/>
      <c r="T70" s="48">
        <f t="shared" si="5"/>
      </c>
      <c r="U70" s="48"/>
      <c r="V70">
        <f t="shared" si="8"/>
      </c>
      <c r="W70">
        <f t="shared" si="2"/>
      </c>
      <c r="X70" s="41">
        <f t="shared" si="6"/>
      </c>
      <c r="Y70" s="42">
        <f t="shared" si="7"/>
      </c>
    </row>
    <row r="71" spans="2:25" ht="13.5">
      <c r="B71" s="35">
        <v>63</v>
      </c>
      <c r="C71" s="43">
        <f t="shared" si="0"/>
      </c>
      <c r="D71" s="43"/>
      <c r="E71" s="35"/>
      <c r="F71" s="8"/>
      <c r="G71" s="35"/>
      <c r="H71" s="44"/>
      <c r="I71" s="44"/>
      <c r="J71" s="35"/>
      <c r="K71" s="45">
        <f t="shared" si="4"/>
      </c>
      <c r="L71" s="46"/>
      <c r="M71" s="6">
        <f>IF(J71="","",(K71/J71)/LOOKUP(RIGHT($D$2,3),'定数'!$A$6:$A$13,'定数'!$B$6:$B$13))</f>
      </c>
      <c r="N71" s="35"/>
      <c r="O71" s="8"/>
      <c r="P71" s="44"/>
      <c r="Q71" s="44"/>
      <c r="R71" s="47">
        <f>IF(P71="","",T71*M71*LOOKUP(RIGHT($D$2,3),'定数'!$A$6:$A$13,'定数'!$B$6:$B$13))</f>
      </c>
      <c r="S71" s="47"/>
      <c r="T71" s="48">
        <f t="shared" si="5"/>
      </c>
      <c r="U71" s="48"/>
      <c r="V71">
        <f t="shared" si="8"/>
      </c>
      <c r="W71">
        <f t="shared" si="2"/>
      </c>
      <c r="X71" s="41">
        <f t="shared" si="6"/>
      </c>
      <c r="Y71" s="42">
        <f t="shared" si="7"/>
      </c>
    </row>
    <row r="72" spans="2:25" ht="13.5">
      <c r="B72" s="35">
        <v>64</v>
      </c>
      <c r="C72" s="43">
        <f t="shared" si="0"/>
      </c>
      <c r="D72" s="43"/>
      <c r="E72" s="35"/>
      <c r="F72" s="8"/>
      <c r="G72" s="35"/>
      <c r="H72" s="44"/>
      <c r="I72" s="44"/>
      <c r="J72" s="35"/>
      <c r="K72" s="45">
        <f t="shared" si="4"/>
      </c>
      <c r="L72" s="46"/>
      <c r="M72" s="6">
        <f>IF(J72="","",(K72/J72)/LOOKUP(RIGHT($D$2,3),'定数'!$A$6:$A$13,'定数'!$B$6:$B$13))</f>
      </c>
      <c r="N72" s="35"/>
      <c r="O72" s="8"/>
      <c r="P72" s="44"/>
      <c r="Q72" s="44"/>
      <c r="R72" s="47">
        <f>IF(P72="","",T72*M72*LOOKUP(RIGHT($D$2,3),'定数'!$A$6:$A$13,'定数'!$B$6:$B$13))</f>
      </c>
      <c r="S72" s="47"/>
      <c r="T72" s="48">
        <f t="shared" si="5"/>
      </c>
      <c r="U72" s="48"/>
      <c r="V72">
        <f t="shared" si="8"/>
      </c>
      <c r="W72">
        <f t="shared" si="2"/>
      </c>
      <c r="X72" s="41">
        <f t="shared" si="6"/>
      </c>
      <c r="Y72" s="42">
        <f t="shared" si="7"/>
      </c>
    </row>
    <row r="73" spans="2:25" ht="13.5">
      <c r="B73" s="35">
        <v>65</v>
      </c>
      <c r="C73" s="43">
        <f t="shared" si="0"/>
      </c>
      <c r="D73" s="43"/>
      <c r="E73" s="35"/>
      <c r="F73" s="8"/>
      <c r="G73" s="35"/>
      <c r="H73" s="44"/>
      <c r="I73" s="44"/>
      <c r="J73" s="35"/>
      <c r="K73" s="45">
        <f t="shared" si="4"/>
      </c>
      <c r="L73" s="46"/>
      <c r="M73" s="6">
        <f>IF(J73="","",(K73/J73)/LOOKUP(RIGHT($D$2,3),'定数'!$A$6:$A$13,'定数'!$B$6:$B$13))</f>
      </c>
      <c r="N73" s="35"/>
      <c r="O73" s="8"/>
      <c r="P73" s="44"/>
      <c r="Q73" s="44"/>
      <c r="R73" s="47">
        <f>IF(P73="","",T73*M73*LOOKUP(RIGHT($D$2,3),'定数'!$A$6:$A$13,'定数'!$B$6:$B$13))</f>
      </c>
      <c r="S73" s="47"/>
      <c r="T73" s="48">
        <f t="shared" si="5"/>
      </c>
      <c r="U73" s="48"/>
      <c r="V73">
        <f t="shared" si="8"/>
      </c>
      <c r="W73">
        <f t="shared" si="2"/>
      </c>
      <c r="X73" s="41">
        <f t="shared" si="6"/>
      </c>
      <c r="Y73" s="42">
        <f t="shared" si="7"/>
      </c>
    </row>
    <row r="74" spans="2:25" ht="13.5">
      <c r="B74" s="35">
        <v>66</v>
      </c>
      <c r="C74" s="43">
        <f aca="true" t="shared" si="9" ref="C74:C108">IF(R73="","",C73+R73)</f>
      </c>
      <c r="D74" s="43"/>
      <c r="E74" s="35"/>
      <c r="F74" s="8"/>
      <c r="G74" s="35"/>
      <c r="H74" s="44"/>
      <c r="I74" s="44"/>
      <c r="J74" s="35"/>
      <c r="K74" s="45">
        <f t="shared" si="4"/>
      </c>
      <c r="L74" s="46"/>
      <c r="M74" s="6">
        <f>IF(J74="","",(K74/J74)/LOOKUP(RIGHT($D$2,3),'定数'!$A$6:$A$13,'定数'!$B$6:$B$13))</f>
      </c>
      <c r="N74" s="35"/>
      <c r="O74" s="8"/>
      <c r="P74" s="44"/>
      <c r="Q74" s="44"/>
      <c r="R74" s="47">
        <f>IF(P74="","",T74*M74*LOOKUP(RIGHT($D$2,3),'定数'!$A$6:$A$13,'定数'!$B$6:$B$13))</f>
      </c>
      <c r="S74" s="47"/>
      <c r="T74" s="48">
        <f t="shared" si="5"/>
      </c>
      <c r="U74" s="48"/>
      <c r="V74">
        <f t="shared" si="8"/>
      </c>
      <c r="W74">
        <f t="shared" si="8"/>
      </c>
      <c r="X74" s="41">
        <f t="shared" si="6"/>
      </c>
      <c r="Y74" s="42">
        <f t="shared" si="7"/>
      </c>
    </row>
    <row r="75" spans="2:25" ht="13.5">
      <c r="B75" s="35">
        <v>67</v>
      </c>
      <c r="C75" s="43">
        <f t="shared" si="9"/>
      </c>
      <c r="D75" s="43"/>
      <c r="E75" s="35"/>
      <c r="F75" s="8"/>
      <c r="G75" s="35"/>
      <c r="H75" s="44"/>
      <c r="I75" s="44"/>
      <c r="J75" s="35"/>
      <c r="K75" s="45">
        <f aca="true" t="shared" si="10" ref="K75:K108">IF(J75="","",C75*0.03)</f>
      </c>
      <c r="L75" s="46"/>
      <c r="M75" s="6">
        <f>IF(J75="","",(K75/J75)/LOOKUP(RIGHT($D$2,3),'定数'!$A$6:$A$13,'定数'!$B$6:$B$13))</f>
      </c>
      <c r="N75" s="35"/>
      <c r="O75" s="8"/>
      <c r="P75" s="44"/>
      <c r="Q75" s="44"/>
      <c r="R75" s="47">
        <f>IF(P75="","",T75*M75*LOOKUP(RIGHT($D$2,3),'定数'!$A$6:$A$13,'定数'!$B$6:$B$13))</f>
      </c>
      <c r="S75" s="47"/>
      <c r="T75" s="48">
        <f t="shared" si="5"/>
      </c>
      <c r="U75" s="48"/>
      <c r="V75">
        <f aca="true" t="shared" si="11" ref="V75:W90">IF(S75&lt;&gt;"",IF(S75&lt;0,1+V74,0),"")</f>
      </c>
      <c r="W75">
        <f t="shared" si="11"/>
      </c>
      <c r="X75" s="41">
        <f t="shared" si="6"/>
      </c>
      <c r="Y75" s="42">
        <f t="shared" si="7"/>
      </c>
    </row>
    <row r="76" spans="2:25" ht="13.5">
      <c r="B76" s="35">
        <v>68</v>
      </c>
      <c r="C76" s="43">
        <f t="shared" si="9"/>
      </c>
      <c r="D76" s="43"/>
      <c r="E76" s="35"/>
      <c r="F76" s="8"/>
      <c r="G76" s="35"/>
      <c r="H76" s="44"/>
      <c r="I76" s="44"/>
      <c r="J76" s="35"/>
      <c r="K76" s="45">
        <f t="shared" si="10"/>
      </c>
      <c r="L76" s="46"/>
      <c r="M76" s="6">
        <f>IF(J76="","",(K76/J76)/LOOKUP(RIGHT($D$2,3),'定数'!$A$6:$A$13,'定数'!$B$6:$B$13))</f>
      </c>
      <c r="N76" s="35"/>
      <c r="O76" s="8"/>
      <c r="P76" s="44"/>
      <c r="Q76" s="44"/>
      <c r="R76" s="47">
        <f>IF(P76="","",T76*M76*LOOKUP(RIGHT($D$2,3),'定数'!$A$6:$A$13,'定数'!$B$6:$B$13))</f>
      </c>
      <c r="S76" s="47"/>
      <c r="T76" s="48">
        <f aca="true" t="shared" si="12" ref="T76:T108">IF(P76="","",IF(G76="買",(P76-H76),(H76-P76))*IF(RIGHT($D$2,3)="JPY",100,10000))</f>
      </c>
      <c r="U76" s="48"/>
      <c r="V76">
        <f t="shared" si="11"/>
      </c>
      <c r="W76">
        <f t="shared" si="11"/>
      </c>
      <c r="X76" s="41">
        <f aca="true" t="shared" si="13" ref="X76:X108">IF(C76&lt;&gt;"",MAX(X75,C76),"")</f>
      </c>
      <c r="Y76" s="42">
        <f aca="true" t="shared" si="14" ref="Y76:Y108">IF(X76&lt;&gt;"",1-(C76/X76),"")</f>
      </c>
    </row>
    <row r="77" spans="2:25" ht="13.5">
      <c r="B77" s="35">
        <v>69</v>
      </c>
      <c r="C77" s="43">
        <f t="shared" si="9"/>
      </c>
      <c r="D77" s="43"/>
      <c r="E77" s="35"/>
      <c r="F77" s="8"/>
      <c r="G77" s="35"/>
      <c r="H77" s="44"/>
      <c r="I77" s="44"/>
      <c r="J77" s="35"/>
      <c r="K77" s="45">
        <f t="shared" si="10"/>
      </c>
      <c r="L77" s="46"/>
      <c r="M77" s="6">
        <f>IF(J77="","",(K77/J77)/LOOKUP(RIGHT($D$2,3),'定数'!$A$6:$A$13,'定数'!$B$6:$B$13))</f>
      </c>
      <c r="N77" s="35"/>
      <c r="O77" s="8"/>
      <c r="P77" s="44"/>
      <c r="Q77" s="44"/>
      <c r="R77" s="47">
        <f>IF(P77="","",T77*M77*LOOKUP(RIGHT($D$2,3),'定数'!$A$6:$A$13,'定数'!$B$6:$B$13))</f>
      </c>
      <c r="S77" s="47"/>
      <c r="T77" s="48">
        <f t="shared" si="12"/>
      </c>
      <c r="U77" s="48"/>
      <c r="V77">
        <f t="shared" si="11"/>
      </c>
      <c r="W77">
        <f t="shared" si="11"/>
      </c>
      <c r="X77" s="41">
        <f t="shared" si="13"/>
      </c>
      <c r="Y77" s="42">
        <f t="shared" si="14"/>
      </c>
    </row>
    <row r="78" spans="2:25" ht="13.5">
      <c r="B78" s="35">
        <v>70</v>
      </c>
      <c r="C78" s="43">
        <f t="shared" si="9"/>
      </c>
      <c r="D78" s="43"/>
      <c r="E78" s="35"/>
      <c r="F78" s="8"/>
      <c r="G78" s="35"/>
      <c r="H78" s="44"/>
      <c r="I78" s="44"/>
      <c r="J78" s="35"/>
      <c r="K78" s="45">
        <f t="shared" si="10"/>
      </c>
      <c r="L78" s="46"/>
      <c r="M78" s="6">
        <f>IF(J78="","",(K78/J78)/LOOKUP(RIGHT($D$2,3),'定数'!$A$6:$A$13,'定数'!$B$6:$B$13))</f>
      </c>
      <c r="N78" s="35"/>
      <c r="O78" s="8"/>
      <c r="P78" s="44"/>
      <c r="Q78" s="44"/>
      <c r="R78" s="47">
        <f>IF(P78="","",T78*M78*LOOKUP(RIGHT($D$2,3),'定数'!$A$6:$A$13,'定数'!$B$6:$B$13))</f>
      </c>
      <c r="S78" s="47"/>
      <c r="T78" s="48">
        <f t="shared" si="12"/>
      </c>
      <c r="U78" s="48"/>
      <c r="V78">
        <f t="shared" si="11"/>
      </c>
      <c r="W78">
        <f t="shared" si="11"/>
      </c>
      <c r="X78" s="41">
        <f t="shared" si="13"/>
      </c>
      <c r="Y78" s="42">
        <f t="shared" si="14"/>
      </c>
    </row>
    <row r="79" spans="2:25" ht="13.5">
      <c r="B79" s="35">
        <v>71</v>
      </c>
      <c r="C79" s="43">
        <f t="shared" si="9"/>
      </c>
      <c r="D79" s="43"/>
      <c r="E79" s="35"/>
      <c r="F79" s="8"/>
      <c r="G79" s="35"/>
      <c r="H79" s="44"/>
      <c r="I79" s="44"/>
      <c r="J79" s="35"/>
      <c r="K79" s="45">
        <f t="shared" si="10"/>
      </c>
      <c r="L79" s="46"/>
      <c r="M79" s="6">
        <f>IF(J79="","",(K79/J79)/LOOKUP(RIGHT($D$2,3),'定数'!$A$6:$A$13,'定数'!$B$6:$B$13))</f>
      </c>
      <c r="N79" s="35"/>
      <c r="O79" s="8"/>
      <c r="P79" s="44"/>
      <c r="Q79" s="44"/>
      <c r="R79" s="47">
        <f>IF(P79="","",T79*M79*LOOKUP(RIGHT($D$2,3),'定数'!$A$6:$A$13,'定数'!$B$6:$B$13))</f>
      </c>
      <c r="S79" s="47"/>
      <c r="T79" s="48">
        <f t="shared" si="12"/>
      </c>
      <c r="U79" s="48"/>
      <c r="V79">
        <f t="shared" si="11"/>
      </c>
      <c r="W79">
        <f t="shared" si="11"/>
      </c>
      <c r="X79" s="41">
        <f t="shared" si="13"/>
      </c>
      <c r="Y79" s="42">
        <f t="shared" si="14"/>
      </c>
    </row>
    <row r="80" spans="2:25" ht="13.5">
      <c r="B80" s="35">
        <v>72</v>
      </c>
      <c r="C80" s="43">
        <f t="shared" si="9"/>
      </c>
      <c r="D80" s="43"/>
      <c r="E80" s="35"/>
      <c r="F80" s="8"/>
      <c r="G80" s="35"/>
      <c r="H80" s="44"/>
      <c r="I80" s="44"/>
      <c r="J80" s="35"/>
      <c r="K80" s="45">
        <f t="shared" si="10"/>
      </c>
      <c r="L80" s="46"/>
      <c r="M80" s="6">
        <f>IF(J80="","",(K80/J80)/LOOKUP(RIGHT($D$2,3),'定数'!$A$6:$A$13,'定数'!$B$6:$B$13))</f>
      </c>
      <c r="N80" s="35"/>
      <c r="O80" s="8"/>
      <c r="P80" s="44"/>
      <c r="Q80" s="44"/>
      <c r="R80" s="47">
        <f>IF(P80="","",T80*M80*LOOKUP(RIGHT($D$2,3),'定数'!$A$6:$A$13,'定数'!$B$6:$B$13))</f>
      </c>
      <c r="S80" s="47"/>
      <c r="T80" s="48">
        <f t="shared" si="12"/>
      </c>
      <c r="U80" s="48"/>
      <c r="V80">
        <f t="shared" si="11"/>
      </c>
      <c r="W80">
        <f t="shared" si="11"/>
      </c>
      <c r="X80" s="41">
        <f t="shared" si="13"/>
      </c>
      <c r="Y80" s="42">
        <f t="shared" si="14"/>
      </c>
    </row>
    <row r="81" spans="2:25" ht="13.5">
      <c r="B81" s="35">
        <v>73</v>
      </c>
      <c r="C81" s="43">
        <f t="shared" si="9"/>
      </c>
      <c r="D81" s="43"/>
      <c r="E81" s="35"/>
      <c r="F81" s="8"/>
      <c r="G81" s="35"/>
      <c r="H81" s="44"/>
      <c r="I81" s="44"/>
      <c r="J81" s="35"/>
      <c r="K81" s="45">
        <f t="shared" si="10"/>
      </c>
      <c r="L81" s="46"/>
      <c r="M81" s="6">
        <f>IF(J81="","",(K81/J81)/LOOKUP(RIGHT($D$2,3),'定数'!$A$6:$A$13,'定数'!$B$6:$B$13))</f>
      </c>
      <c r="N81" s="35"/>
      <c r="O81" s="8"/>
      <c r="P81" s="44"/>
      <c r="Q81" s="44"/>
      <c r="R81" s="47">
        <f>IF(P81="","",T81*M81*LOOKUP(RIGHT($D$2,3),'定数'!$A$6:$A$13,'定数'!$B$6:$B$13))</f>
      </c>
      <c r="S81" s="47"/>
      <c r="T81" s="48">
        <f t="shared" si="12"/>
      </c>
      <c r="U81" s="48"/>
      <c r="V81">
        <f t="shared" si="11"/>
      </c>
      <c r="W81">
        <f t="shared" si="11"/>
      </c>
      <c r="X81" s="41">
        <f t="shared" si="13"/>
      </c>
      <c r="Y81" s="42">
        <f t="shared" si="14"/>
      </c>
    </row>
    <row r="82" spans="2:25" ht="13.5">
      <c r="B82" s="35">
        <v>74</v>
      </c>
      <c r="C82" s="43">
        <f t="shared" si="9"/>
      </c>
      <c r="D82" s="43"/>
      <c r="E82" s="35"/>
      <c r="F82" s="8"/>
      <c r="G82" s="35"/>
      <c r="H82" s="44"/>
      <c r="I82" s="44"/>
      <c r="J82" s="35"/>
      <c r="K82" s="45">
        <f t="shared" si="10"/>
      </c>
      <c r="L82" s="46"/>
      <c r="M82" s="6">
        <f>IF(J82="","",(K82/J82)/LOOKUP(RIGHT($D$2,3),'定数'!$A$6:$A$13,'定数'!$B$6:$B$13))</f>
      </c>
      <c r="N82" s="35"/>
      <c r="O82" s="8"/>
      <c r="P82" s="44"/>
      <c r="Q82" s="44"/>
      <c r="R82" s="47">
        <f>IF(P82="","",T82*M82*LOOKUP(RIGHT($D$2,3),'定数'!$A$6:$A$13,'定数'!$B$6:$B$13))</f>
      </c>
      <c r="S82" s="47"/>
      <c r="T82" s="48">
        <f t="shared" si="12"/>
      </c>
      <c r="U82" s="48"/>
      <c r="V82">
        <f t="shared" si="11"/>
      </c>
      <c r="W82">
        <f t="shared" si="11"/>
      </c>
      <c r="X82" s="41">
        <f t="shared" si="13"/>
      </c>
      <c r="Y82" s="42">
        <f t="shared" si="14"/>
      </c>
    </row>
    <row r="83" spans="2:25" ht="13.5">
      <c r="B83" s="35">
        <v>75</v>
      </c>
      <c r="C83" s="43">
        <f t="shared" si="9"/>
      </c>
      <c r="D83" s="43"/>
      <c r="E83" s="35"/>
      <c r="F83" s="8"/>
      <c r="G83" s="35"/>
      <c r="H83" s="44"/>
      <c r="I83" s="44"/>
      <c r="J83" s="35"/>
      <c r="K83" s="45">
        <f t="shared" si="10"/>
      </c>
      <c r="L83" s="46"/>
      <c r="M83" s="6">
        <f>IF(J83="","",(K83/J83)/LOOKUP(RIGHT($D$2,3),'定数'!$A$6:$A$13,'定数'!$B$6:$B$13))</f>
      </c>
      <c r="N83" s="35"/>
      <c r="O83" s="8"/>
      <c r="P83" s="44"/>
      <c r="Q83" s="44"/>
      <c r="R83" s="47">
        <f>IF(P83="","",T83*M83*LOOKUP(RIGHT($D$2,3),'定数'!$A$6:$A$13,'定数'!$B$6:$B$13))</f>
      </c>
      <c r="S83" s="47"/>
      <c r="T83" s="48">
        <f t="shared" si="12"/>
      </c>
      <c r="U83" s="48"/>
      <c r="V83">
        <f t="shared" si="11"/>
      </c>
      <c r="W83">
        <f t="shared" si="11"/>
      </c>
      <c r="X83" s="41">
        <f t="shared" si="13"/>
      </c>
      <c r="Y83" s="42">
        <f t="shared" si="14"/>
      </c>
    </row>
    <row r="84" spans="2:25" ht="13.5">
      <c r="B84" s="35">
        <v>76</v>
      </c>
      <c r="C84" s="43">
        <f t="shared" si="9"/>
      </c>
      <c r="D84" s="43"/>
      <c r="E84" s="35"/>
      <c r="F84" s="8"/>
      <c r="G84" s="35"/>
      <c r="H84" s="44"/>
      <c r="I84" s="44"/>
      <c r="J84" s="35"/>
      <c r="K84" s="45">
        <f t="shared" si="10"/>
      </c>
      <c r="L84" s="46"/>
      <c r="M84" s="6">
        <f>IF(J84="","",(K84/J84)/LOOKUP(RIGHT($D$2,3),'定数'!$A$6:$A$13,'定数'!$B$6:$B$13))</f>
      </c>
      <c r="N84" s="35"/>
      <c r="O84" s="8"/>
      <c r="P84" s="44"/>
      <c r="Q84" s="44"/>
      <c r="R84" s="47">
        <f>IF(P84="","",T84*M84*LOOKUP(RIGHT($D$2,3),'定数'!$A$6:$A$13,'定数'!$B$6:$B$13))</f>
      </c>
      <c r="S84" s="47"/>
      <c r="T84" s="48">
        <f t="shared" si="12"/>
      </c>
      <c r="U84" s="48"/>
      <c r="V84">
        <f t="shared" si="11"/>
      </c>
      <c r="W84">
        <f t="shared" si="11"/>
      </c>
      <c r="X84" s="41">
        <f t="shared" si="13"/>
      </c>
      <c r="Y84" s="42">
        <f t="shared" si="14"/>
      </c>
    </row>
    <row r="85" spans="2:25" ht="13.5">
      <c r="B85" s="35">
        <v>77</v>
      </c>
      <c r="C85" s="43">
        <f t="shared" si="9"/>
      </c>
      <c r="D85" s="43"/>
      <c r="E85" s="35"/>
      <c r="F85" s="8"/>
      <c r="G85" s="35"/>
      <c r="H85" s="44"/>
      <c r="I85" s="44"/>
      <c r="J85" s="35"/>
      <c r="K85" s="45">
        <f t="shared" si="10"/>
      </c>
      <c r="L85" s="46"/>
      <c r="M85" s="6">
        <f>IF(J85="","",(K85/J85)/LOOKUP(RIGHT($D$2,3),'定数'!$A$6:$A$13,'定数'!$B$6:$B$13))</f>
      </c>
      <c r="N85" s="35"/>
      <c r="O85" s="8"/>
      <c r="P85" s="44"/>
      <c r="Q85" s="44"/>
      <c r="R85" s="47">
        <f>IF(P85="","",T85*M85*LOOKUP(RIGHT($D$2,3),'定数'!$A$6:$A$13,'定数'!$B$6:$B$13))</f>
      </c>
      <c r="S85" s="47"/>
      <c r="T85" s="48">
        <f t="shared" si="12"/>
      </c>
      <c r="U85" s="48"/>
      <c r="V85">
        <f t="shared" si="11"/>
      </c>
      <c r="W85">
        <f t="shared" si="11"/>
      </c>
      <c r="X85" s="41">
        <f t="shared" si="13"/>
      </c>
      <c r="Y85" s="42">
        <f t="shared" si="14"/>
      </c>
    </row>
    <row r="86" spans="2:25" ht="13.5">
      <c r="B86" s="35">
        <v>78</v>
      </c>
      <c r="C86" s="43">
        <f t="shared" si="9"/>
      </c>
      <c r="D86" s="43"/>
      <c r="E86" s="35"/>
      <c r="F86" s="8"/>
      <c r="G86" s="35"/>
      <c r="H86" s="44"/>
      <c r="I86" s="44"/>
      <c r="J86" s="35"/>
      <c r="K86" s="45">
        <f t="shared" si="10"/>
      </c>
      <c r="L86" s="46"/>
      <c r="M86" s="6">
        <f>IF(J86="","",(K86/J86)/LOOKUP(RIGHT($D$2,3),'定数'!$A$6:$A$13,'定数'!$B$6:$B$13))</f>
      </c>
      <c r="N86" s="35"/>
      <c r="O86" s="8"/>
      <c r="P86" s="44"/>
      <c r="Q86" s="44"/>
      <c r="R86" s="47">
        <f>IF(P86="","",T86*M86*LOOKUP(RIGHT($D$2,3),'定数'!$A$6:$A$13,'定数'!$B$6:$B$13))</f>
      </c>
      <c r="S86" s="47"/>
      <c r="T86" s="48">
        <f t="shared" si="12"/>
      </c>
      <c r="U86" s="48"/>
      <c r="V86">
        <f t="shared" si="11"/>
      </c>
      <c r="W86">
        <f t="shared" si="11"/>
      </c>
      <c r="X86" s="41">
        <f t="shared" si="13"/>
      </c>
      <c r="Y86" s="42">
        <f t="shared" si="14"/>
      </c>
    </row>
    <row r="87" spans="2:25" ht="13.5">
      <c r="B87" s="35">
        <v>79</v>
      </c>
      <c r="C87" s="43">
        <f t="shared" si="9"/>
      </c>
      <c r="D87" s="43"/>
      <c r="E87" s="35"/>
      <c r="F87" s="8"/>
      <c r="G87" s="35"/>
      <c r="H87" s="44"/>
      <c r="I87" s="44"/>
      <c r="J87" s="35"/>
      <c r="K87" s="45">
        <f t="shared" si="10"/>
      </c>
      <c r="L87" s="46"/>
      <c r="M87" s="6">
        <f>IF(J87="","",(K87/J87)/LOOKUP(RIGHT($D$2,3),'定数'!$A$6:$A$13,'定数'!$B$6:$B$13))</f>
      </c>
      <c r="N87" s="35"/>
      <c r="O87" s="8"/>
      <c r="P87" s="44"/>
      <c r="Q87" s="44"/>
      <c r="R87" s="47">
        <f>IF(P87="","",T87*M87*LOOKUP(RIGHT($D$2,3),'定数'!$A$6:$A$13,'定数'!$B$6:$B$13))</f>
      </c>
      <c r="S87" s="47"/>
      <c r="T87" s="48">
        <f t="shared" si="12"/>
      </c>
      <c r="U87" s="48"/>
      <c r="V87">
        <f t="shared" si="11"/>
      </c>
      <c r="W87">
        <f t="shared" si="11"/>
      </c>
      <c r="X87" s="41">
        <f t="shared" si="13"/>
      </c>
      <c r="Y87" s="42">
        <f t="shared" si="14"/>
      </c>
    </row>
    <row r="88" spans="2:25" ht="13.5">
      <c r="B88" s="35">
        <v>80</v>
      </c>
      <c r="C88" s="43">
        <f t="shared" si="9"/>
      </c>
      <c r="D88" s="43"/>
      <c r="E88" s="35"/>
      <c r="F88" s="8"/>
      <c r="G88" s="35"/>
      <c r="H88" s="44"/>
      <c r="I88" s="44"/>
      <c r="J88" s="35"/>
      <c r="K88" s="45">
        <f t="shared" si="10"/>
      </c>
      <c r="L88" s="46"/>
      <c r="M88" s="6">
        <f>IF(J88="","",(K88/J88)/LOOKUP(RIGHT($D$2,3),'定数'!$A$6:$A$13,'定数'!$B$6:$B$13))</f>
      </c>
      <c r="N88" s="35"/>
      <c r="O88" s="8"/>
      <c r="P88" s="44"/>
      <c r="Q88" s="44"/>
      <c r="R88" s="47">
        <f>IF(P88="","",T88*M88*LOOKUP(RIGHT($D$2,3),'定数'!$A$6:$A$13,'定数'!$B$6:$B$13))</f>
      </c>
      <c r="S88" s="47"/>
      <c r="T88" s="48">
        <f t="shared" si="12"/>
      </c>
      <c r="U88" s="48"/>
      <c r="V88">
        <f t="shared" si="11"/>
      </c>
      <c r="W88">
        <f t="shared" si="11"/>
      </c>
      <c r="X88" s="41">
        <f t="shared" si="13"/>
      </c>
      <c r="Y88" s="42">
        <f t="shared" si="14"/>
      </c>
    </row>
    <row r="89" spans="2:25" ht="13.5">
      <c r="B89" s="35">
        <v>81</v>
      </c>
      <c r="C89" s="43">
        <f t="shared" si="9"/>
      </c>
      <c r="D89" s="43"/>
      <c r="E89" s="35"/>
      <c r="F89" s="8"/>
      <c r="G89" s="35"/>
      <c r="H89" s="44"/>
      <c r="I89" s="44"/>
      <c r="J89" s="35"/>
      <c r="K89" s="45">
        <f t="shared" si="10"/>
      </c>
      <c r="L89" s="46"/>
      <c r="M89" s="6">
        <f>IF(J89="","",(K89/J89)/LOOKUP(RIGHT($D$2,3),'定数'!$A$6:$A$13,'定数'!$B$6:$B$13))</f>
      </c>
      <c r="N89" s="35"/>
      <c r="O89" s="8"/>
      <c r="P89" s="44"/>
      <c r="Q89" s="44"/>
      <c r="R89" s="47">
        <f>IF(P89="","",T89*M89*LOOKUP(RIGHT($D$2,3),'定数'!$A$6:$A$13,'定数'!$B$6:$B$13))</f>
      </c>
      <c r="S89" s="47"/>
      <c r="T89" s="48">
        <f t="shared" si="12"/>
      </c>
      <c r="U89" s="48"/>
      <c r="V89">
        <f t="shared" si="11"/>
      </c>
      <c r="W89">
        <f t="shared" si="11"/>
      </c>
      <c r="X89" s="41">
        <f t="shared" si="13"/>
      </c>
      <c r="Y89" s="42">
        <f t="shared" si="14"/>
      </c>
    </row>
    <row r="90" spans="2:25" ht="13.5">
      <c r="B90" s="35">
        <v>82</v>
      </c>
      <c r="C90" s="43">
        <f t="shared" si="9"/>
      </c>
      <c r="D90" s="43"/>
      <c r="E90" s="35"/>
      <c r="F90" s="8"/>
      <c r="G90" s="35"/>
      <c r="H90" s="44"/>
      <c r="I90" s="44"/>
      <c r="J90" s="35"/>
      <c r="K90" s="45">
        <f t="shared" si="10"/>
      </c>
      <c r="L90" s="46"/>
      <c r="M90" s="6">
        <f>IF(J90="","",(K90/J90)/LOOKUP(RIGHT($D$2,3),'定数'!$A$6:$A$13,'定数'!$B$6:$B$13))</f>
      </c>
      <c r="N90" s="35"/>
      <c r="O90" s="8"/>
      <c r="P90" s="44"/>
      <c r="Q90" s="44"/>
      <c r="R90" s="47">
        <f>IF(P90="","",T90*M90*LOOKUP(RIGHT($D$2,3),'定数'!$A$6:$A$13,'定数'!$B$6:$B$13))</f>
      </c>
      <c r="S90" s="47"/>
      <c r="T90" s="48">
        <f t="shared" si="12"/>
      </c>
      <c r="U90" s="48"/>
      <c r="V90">
        <f t="shared" si="11"/>
      </c>
      <c r="W90">
        <f t="shared" si="11"/>
      </c>
      <c r="X90" s="41">
        <f t="shared" si="13"/>
      </c>
      <c r="Y90" s="42">
        <f t="shared" si="14"/>
      </c>
    </row>
    <row r="91" spans="2:25" ht="13.5">
      <c r="B91" s="35">
        <v>83</v>
      </c>
      <c r="C91" s="43">
        <f t="shared" si="9"/>
      </c>
      <c r="D91" s="43"/>
      <c r="E91" s="35"/>
      <c r="F91" s="8"/>
      <c r="G91" s="35"/>
      <c r="H91" s="44"/>
      <c r="I91" s="44"/>
      <c r="J91" s="35"/>
      <c r="K91" s="45">
        <f t="shared" si="10"/>
      </c>
      <c r="L91" s="46"/>
      <c r="M91" s="6">
        <f>IF(J91="","",(K91/J91)/LOOKUP(RIGHT($D$2,3),'定数'!$A$6:$A$13,'定数'!$B$6:$B$13))</f>
      </c>
      <c r="N91" s="35"/>
      <c r="O91" s="8"/>
      <c r="P91" s="44"/>
      <c r="Q91" s="44"/>
      <c r="R91" s="47">
        <f>IF(P91="","",T91*M91*LOOKUP(RIGHT($D$2,3),'定数'!$A$6:$A$13,'定数'!$B$6:$B$13))</f>
      </c>
      <c r="S91" s="47"/>
      <c r="T91" s="48">
        <f t="shared" si="12"/>
      </c>
      <c r="U91" s="48"/>
      <c r="V91">
        <f aca="true" t="shared" si="15" ref="V91:W106">IF(S91&lt;&gt;"",IF(S91&lt;0,1+V90,0),"")</f>
      </c>
      <c r="W91">
        <f t="shared" si="15"/>
      </c>
      <c r="X91" s="41">
        <f t="shared" si="13"/>
      </c>
      <c r="Y91" s="42">
        <f t="shared" si="14"/>
      </c>
    </row>
    <row r="92" spans="2:25" ht="13.5">
      <c r="B92" s="35">
        <v>84</v>
      </c>
      <c r="C92" s="43">
        <f t="shared" si="9"/>
      </c>
      <c r="D92" s="43"/>
      <c r="E92" s="35"/>
      <c r="F92" s="8"/>
      <c r="G92" s="35"/>
      <c r="H92" s="44"/>
      <c r="I92" s="44"/>
      <c r="J92" s="35"/>
      <c r="K92" s="45">
        <f t="shared" si="10"/>
      </c>
      <c r="L92" s="46"/>
      <c r="M92" s="6">
        <f>IF(J92="","",(K92/J92)/LOOKUP(RIGHT($D$2,3),'定数'!$A$6:$A$13,'定数'!$B$6:$B$13))</f>
      </c>
      <c r="N92" s="35"/>
      <c r="O92" s="8"/>
      <c r="P92" s="44"/>
      <c r="Q92" s="44"/>
      <c r="R92" s="47">
        <f>IF(P92="","",T92*M92*LOOKUP(RIGHT($D$2,3),'定数'!$A$6:$A$13,'定数'!$B$6:$B$13))</f>
      </c>
      <c r="S92" s="47"/>
      <c r="T92" s="48">
        <f t="shared" si="12"/>
      </c>
      <c r="U92" s="48"/>
      <c r="V92">
        <f t="shared" si="15"/>
      </c>
      <c r="W92">
        <f t="shared" si="15"/>
      </c>
      <c r="X92" s="41">
        <f t="shared" si="13"/>
      </c>
      <c r="Y92" s="42">
        <f t="shared" si="14"/>
      </c>
    </row>
    <row r="93" spans="2:25" ht="13.5">
      <c r="B93" s="35">
        <v>85</v>
      </c>
      <c r="C93" s="43">
        <f t="shared" si="9"/>
      </c>
      <c r="D93" s="43"/>
      <c r="E93" s="35"/>
      <c r="F93" s="8"/>
      <c r="G93" s="35"/>
      <c r="H93" s="44"/>
      <c r="I93" s="44"/>
      <c r="J93" s="35"/>
      <c r="K93" s="45">
        <f t="shared" si="10"/>
      </c>
      <c r="L93" s="46"/>
      <c r="M93" s="6">
        <f>IF(J93="","",(K93/J93)/LOOKUP(RIGHT($D$2,3),'定数'!$A$6:$A$13,'定数'!$B$6:$B$13))</f>
      </c>
      <c r="N93" s="35"/>
      <c r="O93" s="8"/>
      <c r="P93" s="44"/>
      <c r="Q93" s="44"/>
      <c r="R93" s="47">
        <f>IF(P93="","",T93*M93*LOOKUP(RIGHT($D$2,3),'定数'!$A$6:$A$13,'定数'!$B$6:$B$13))</f>
      </c>
      <c r="S93" s="47"/>
      <c r="T93" s="48">
        <f t="shared" si="12"/>
      </c>
      <c r="U93" s="48"/>
      <c r="V93">
        <f t="shared" si="15"/>
      </c>
      <c r="W93">
        <f t="shared" si="15"/>
      </c>
      <c r="X93" s="41">
        <f t="shared" si="13"/>
      </c>
      <c r="Y93" s="42">
        <f t="shared" si="14"/>
      </c>
    </row>
    <row r="94" spans="2:25" ht="13.5">
      <c r="B94" s="35">
        <v>86</v>
      </c>
      <c r="C94" s="43">
        <f t="shared" si="9"/>
      </c>
      <c r="D94" s="43"/>
      <c r="E94" s="35"/>
      <c r="F94" s="8"/>
      <c r="G94" s="35"/>
      <c r="H94" s="44"/>
      <c r="I94" s="44"/>
      <c r="J94" s="35"/>
      <c r="K94" s="45">
        <f t="shared" si="10"/>
      </c>
      <c r="L94" s="46"/>
      <c r="M94" s="6">
        <f>IF(J94="","",(K94/J94)/LOOKUP(RIGHT($D$2,3),'定数'!$A$6:$A$13,'定数'!$B$6:$B$13))</f>
      </c>
      <c r="N94" s="35"/>
      <c r="O94" s="8"/>
      <c r="P94" s="44"/>
      <c r="Q94" s="44"/>
      <c r="R94" s="47">
        <f>IF(P94="","",T94*M94*LOOKUP(RIGHT($D$2,3),'定数'!$A$6:$A$13,'定数'!$B$6:$B$13))</f>
      </c>
      <c r="S94" s="47"/>
      <c r="T94" s="48">
        <f t="shared" si="12"/>
      </c>
      <c r="U94" s="48"/>
      <c r="V94">
        <f t="shared" si="15"/>
      </c>
      <c r="W94">
        <f t="shared" si="15"/>
      </c>
      <c r="X94" s="41">
        <f t="shared" si="13"/>
      </c>
      <c r="Y94" s="42">
        <f t="shared" si="14"/>
      </c>
    </row>
    <row r="95" spans="2:25" ht="13.5">
      <c r="B95" s="35">
        <v>87</v>
      </c>
      <c r="C95" s="43">
        <f t="shared" si="9"/>
      </c>
      <c r="D95" s="43"/>
      <c r="E95" s="35"/>
      <c r="F95" s="8"/>
      <c r="G95" s="35"/>
      <c r="H95" s="44"/>
      <c r="I95" s="44"/>
      <c r="J95" s="35"/>
      <c r="K95" s="45">
        <f t="shared" si="10"/>
      </c>
      <c r="L95" s="46"/>
      <c r="M95" s="6">
        <f>IF(J95="","",(K95/J95)/LOOKUP(RIGHT($D$2,3),'定数'!$A$6:$A$13,'定数'!$B$6:$B$13))</f>
      </c>
      <c r="N95" s="35"/>
      <c r="O95" s="8"/>
      <c r="P95" s="44"/>
      <c r="Q95" s="44"/>
      <c r="R95" s="47">
        <f>IF(P95="","",T95*M95*LOOKUP(RIGHT($D$2,3),'定数'!$A$6:$A$13,'定数'!$B$6:$B$13))</f>
      </c>
      <c r="S95" s="47"/>
      <c r="T95" s="48">
        <f t="shared" si="12"/>
      </c>
      <c r="U95" s="48"/>
      <c r="V95">
        <f t="shared" si="15"/>
      </c>
      <c r="W95">
        <f t="shared" si="15"/>
      </c>
      <c r="X95" s="41">
        <f t="shared" si="13"/>
      </c>
      <c r="Y95" s="42">
        <f t="shared" si="14"/>
      </c>
    </row>
    <row r="96" spans="2:25" ht="13.5">
      <c r="B96" s="35">
        <v>88</v>
      </c>
      <c r="C96" s="43">
        <f t="shared" si="9"/>
      </c>
      <c r="D96" s="43"/>
      <c r="E96" s="35"/>
      <c r="F96" s="8"/>
      <c r="G96" s="35"/>
      <c r="H96" s="44"/>
      <c r="I96" s="44"/>
      <c r="J96" s="35"/>
      <c r="K96" s="45">
        <f t="shared" si="10"/>
      </c>
      <c r="L96" s="46"/>
      <c r="M96" s="6">
        <f>IF(J96="","",(K96/J96)/LOOKUP(RIGHT($D$2,3),'定数'!$A$6:$A$13,'定数'!$B$6:$B$13))</f>
      </c>
      <c r="N96" s="35"/>
      <c r="O96" s="8"/>
      <c r="P96" s="44"/>
      <c r="Q96" s="44"/>
      <c r="R96" s="47">
        <f>IF(P96="","",T96*M96*LOOKUP(RIGHT($D$2,3),'定数'!$A$6:$A$13,'定数'!$B$6:$B$13))</f>
      </c>
      <c r="S96" s="47"/>
      <c r="T96" s="48">
        <f t="shared" si="12"/>
      </c>
      <c r="U96" s="48"/>
      <c r="V96">
        <f t="shared" si="15"/>
      </c>
      <c r="W96">
        <f t="shared" si="15"/>
      </c>
      <c r="X96" s="41">
        <f t="shared" si="13"/>
      </c>
      <c r="Y96" s="42">
        <f t="shared" si="14"/>
      </c>
    </row>
    <row r="97" spans="2:25" ht="13.5">
      <c r="B97" s="35">
        <v>89</v>
      </c>
      <c r="C97" s="43">
        <f t="shared" si="9"/>
      </c>
      <c r="D97" s="43"/>
      <c r="E97" s="35"/>
      <c r="F97" s="8"/>
      <c r="G97" s="35"/>
      <c r="H97" s="44"/>
      <c r="I97" s="44"/>
      <c r="J97" s="35"/>
      <c r="K97" s="45">
        <f t="shared" si="10"/>
      </c>
      <c r="L97" s="46"/>
      <c r="M97" s="6">
        <f>IF(J97="","",(K97/J97)/LOOKUP(RIGHT($D$2,3),'定数'!$A$6:$A$13,'定数'!$B$6:$B$13))</f>
      </c>
      <c r="N97" s="35"/>
      <c r="O97" s="8"/>
      <c r="P97" s="44"/>
      <c r="Q97" s="44"/>
      <c r="R97" s="47">
        <f>IF(P97="","",T97*M97*LOOKUP(RIGHT($D$2,3),'定数'!$A$6:$A$13,'定数'!$B$6:$B$13))</f>
      </c>
      <c r="S97" s="47"/>
      <c r="T97" s="48">
        <f t="shared" si="12"/>
      </c>
      <c r="U97" s="48"/>
      <c r="V97">
        <f t="shared" si="15"/>
      </c>
      <c r="W97">
        <f t="shared" si="15"/>
      </c>
      <c r="X97" s="41">
        <f t="shared" si="13"/>
      </c>
      <c r="Y97" s="42">
        <f t="shared" si="14"/>
      </c>
    </row>
    <row r="98" spans="2:25" ht="13.5">
      <c r="B98" s="35">
        <v>90</v>
      </c>
      <c r="C98" s="43">
        <f t="shared" si="9"/>
      </c>
      <c r="D98" s="43"/>
      <c r="E98" s="35"/>
      <c r="F98" s="8"/>
      <c r="G98" s="35"/>
      <c r="H98" s="44"/>
      <c r="I98" s="44"/>
      <c r="J98" s="35"/>
      <c r="K98" s="45">
        <f t="shared" si="10"/>
      </c>
      <c r="L98" s="46"/>
      <c r="M98" s="6">
        <f>IF(J98="","",(K98/J98)/LOOKUP(RIGHT($D$2,3),'定数'!$A$6:$A$13,'定数'!$B$6:$B$13))</f>
      </c>
      <c r="N98" s="35"/>
      <c r="O98" s="8"/>
      <c r="P98" s="44"/>
      <c r="Q98" s="44"/>
      <c r="R98" s="47">
        <f>IF(P98="","",T98*M98*LOOKUP(RIGHT($D$2,3),'定数'!$A$6:$A$13,'定数'!$B$6:$B$13))</f>
      </c>
      <c r="S98" s="47"/>
      <c r="T98" s="48">
        <f t="shared" si="12"/>
      </c>
      <c r="U98" s="48"/>
      <c r="V98">
        <f t="shared" si="15"/>
      </c>
      <c r="W98">
        <f t="shared" si="15"/>
      </c>
      <c r="X98" s="41">
        <f t="shared" si="13"/>
      </c>
      <c r="Y98" s="42">
        <f t="shared" si="14"/>
      </c>
    </row>
    <row r="99" spans="2:25" ht="13.5">
      <c r="B99" s="35">
        <v>91</v>
      </c>
      <c r="C99" s="43">
        <f t="shared" si="9"/>
      </c>
      <c r="D99" s="43"/>
      <c r="E99" s="35"/>
      <c r="F99" s="8"/>
      <c r="G99" s="35"/>
      <c r="H99" s="44"/>
      <c r="I99" s="44"/>
      <c r="J99" s="35"/>
      <c r="K99" s="45">
        <f t="shared" si="10"/>
      </c>
      <c r="L99" s="46"/>
      <c r="M99" s="6">
        <f>IF(J99="","",(K99/J99)/LOOKUP(RIGHT($D$2,3),'定数'!$A$6:$A$13,'定数'!$B$6:$B$13))</f>
      </c>
      <c r="N99" s="35"/>
      <c r="O99" s="8"/>
      <c r="P99" s="44"/>
      <c r="Q99" s="44"/>
      <c r="R99" s="47">
        <f>IF(P99="","",T99*M99*LOOKUP(RIGHT($D$2,3),'定数'!$A$6:$A$13,'定数'!$B$6:$B$13))</f>
      </c>
      <c r="S99" s="47"/>
      <c r="T99" s="48">
        <f t="shared" si="12"/>
      </c>
      <c r="U99" s="48"/>
      <c r="V99">
        <f t="shared" si="15"/>
      </c>
      <c r="W99">
        <f t="shared" si="15"/>
      </c>
      <c r="X99" s="41">
        <f t="shared" si="13"/>
      </c>
      <c r="Y99" s="42">
        <f t="shared" si="14"/>
      </c>
    </row>
    <row r="100" spans="2:25" ht="13.5">
      <c r="B100" s="35">
        <v>92</v>
      </c>
      <c r="C100" s="43">
        <f t="shared" si="9"/>
      </c>
      <c r="D100" s="43"/>
      <c r="E100" s="35"/>
      <c r="F100" s="8"/>
      <c r="G100" s="35"/>
      <c r="H100" s="44"/>
      <c r="I100" s="44"/>
      <c r="J100" s="35"/>
      <c r="K100" s="45">
        <f t="shared" si="10"/>
      </c>
      <c r="L100" s="46"/>
      <c r="M100" s="6">
        <f>IF(J100="","",(K100/J100)/LOOKUP(RIGHT($D$2,3),'定数'!$A$6:$A$13,'定数'!$B$6:$B$13))</f>
      </c>
      <c r="N100" s="35"/>
      <c r="O100" s="8"/>
      <c r="P100" s="44"/>
      <c r="Q100" s="44"/>
      <c r="R100" s="47">
        <f>IF(P100="","",T100*M100*LOOKUP(RIGHT($D$2,3),'定数'!$A$6:$A$13,'定数'!$B$6:$B$13))</f>
      </c>
      <c r="S100" s="47"/>
      <c r="T100" s="48">
        <f t="shared" si="12"/>
      </c>
      <c r="U100" s="48"/>
      <c r="V100">
        <f t="shared" si="15"/>
      </c>
      <c r="W100">
        <f t="shared" si="15"/>
      </c>
      <c r="X100" s="41">
        <f t="shared" si="13"/>
      </c>
      <c r="Y100" s="42">
        <f t="shared" si="14"/>
      </c>
    </row>
    <row r="101" spans="2:25" ht="13.5">
      <c r="B101" s="35">
        <v>93</v>
      </c>
      <c r="C101" s="43">
        <f t="shared" si="9"/>
      </c>
      <c r="D101" s="43"/>
      <c r="E101" s="35"/>
      <c r="F101" s="8"/>
      <c r="G101" s="35"/>
      <c r="H101" s="44"/>
      <c r="I101" s="44"/>
      <c r="J101" s="35"/>
      <c r="K101" s="45">
        <f t="shared" si="10"/>
      </c>
      <c r="L101" s="46"/>
      <c r="M101" s="6">
        <f>IF(J101="","",(K101/J101)/LOOKUP(RIGHT($D$2,3),'定数'!$A$6:$A$13,'定数'!$B$6:$B$13))</f>
      </c>
      <c r="N101" s="35"/>
      <c r="O101" s="8"/>
      <c r="P101" s="44"/>
      <c r="Q101" s="44"/>
      <c r="R101" s="47">
        <f>IF(P101="","",T101*M101*LOOKUP(RIGHT($D$2,3),'定数'!$A$6:$A$13,'定数'!$B$6:$B$13))</f>
      </c>
      <c r="S101" s="47"/>
      <c r="T101" s="48">
        <f t="shared" si="12"/>
      </c>
      <c r="U101" s="48"/>
      <c r="V101">
        <f t="shared" si="15"/>
      </c>
      <c r="W101">
        <f t="shared" si="15"/>
      </c>
      <c r="X101" s="41">
        <f t="shared" si="13"/>
      </c>
      <c r="Y101" s="42">
        <f t="shared" si="14"/>
      </c>
    </row>
    <row r="102" spans="2:25" ht="13.5">
      <c r="B102" s="35">
        <v>94</v>
      </c>
      <c r="C102" s="43">
        <f t="shared" si="9"/>
      </c>
      <c r="D102" s="43"/>
      <c r="E102" s="35"/>
      <c r="F102" s="8"/>
      <c r="G102" s="35"/>
      <c r="H102" s="44"/>
      <c r="I102" s="44"/>
      <c r="J102" s="35"/>
      <c r="K102" s="45">
        <f t="shared" si="10"/>
      </c>
      <c r="L102" s="46"/>
      <c r="M102" s="6">
        <f>IF(J102="","",(K102/J102)/LOOKUP(RIGHT($D$2,3),'定数'!$A$6:$A$13,'定数'!$B$6:$B$13))</f>
      </c>
      <c r="N102" s="35"/>
      <c r="O102" s="8"/>
      <c r="P102" s="44"/>
      <c r="Q102" s="44"/>
      <c r="R102" s="47">
        <f>IF(P102="","",T102*M102*LOOKUP(RIGHT($D$2,3),'定数'!$A$6:$A$13,'定数'!$B$6:$B$13))</f>
      </c>
      <c r="S102" s="47"/>
      <c r="T102" s="48">
        <f t="shared" si="12"/>
      </c>
      <c r="U102" s="48"/>
      <c r="V102">
        <f t="shared" si="15"/>
      </c>
      <c r="W102">
        <f t="shared" si="15"/>
      </c>
      <c r="X102" s="41">
        <f t="shared" si="13"/>
      </c>
      <c r="Y102" s="42">
        <f t="shared" si="14"/>
      </c>
    </row>
    <row r="103" spans="2:25" ht="13.5">
      <c r="B103" s="35">
        <v>95</v>
      </c>
      <c r="C103" s="43">
        <f t="shared" si="9"/>
      </c>
      <c r="D103" s="43"/>
      <c r="E103" s="35"/>
      <c r="F103" s="8"/>
      <c r="G103" s="35"/>
      <c r="H103" s="44"/>
      <c r="I103" s="44"/>
      <c r="J103" s="35"/>
      <c r="K103" s="45">
        <f t="shared" si="10"/>
      </c>
      <c r="L103" s="46"/>
      <c r="M103" s="6">
        <f>IF(J103="","",(K103/J103)/LOOKUP(RIGHT($D$2,3),'定数'!$A$6:$A$13,'定数'!$B$6:$B$13))</f>
      </c>
      <c r="N103" s="35"/>
      <c r="O103" s="8"/>
      <c r="P103" s="44"/>
      <c r="Q103" s="44"/>
      <c r="R103" s="47">
        <f>IF(P103="","",T103*M103*LOOKUP(RIGHT($D$2,3),'定数'!$A$6:$A$13,'定数'!$B$6:$B$13))</f>
      </c>
      <c r="S103" s="47"/>
      <c r="T103" s="48">
        <f t="shared" si="12"/>
      </c>
      <c r="U103" s="48"/>
      <c r="V103">
        <f t="shared" si="15"/>
      </c>
      <c r="W103">
        <f t="shared" si="15"/>
      </c>
      <c r="X103" s="41">
        <f t="shared" si="13"/>
      </c>
      <c r="Y103" s="42">
        <f t="shared" si="14"/>
      </c>
    </row>
    <row r="104" spans="2:25" ht="13.5">
      <c r="B104" s="35">
        <v>96</v>
      </c>
      <c r="C104" s="43">
        <f t="shared" si="9"/>
      </c>
      <c r="D104" s="43"/>
      <c r="E104" s="35"/>
      <c r="F104" s="8"/>
      <c r="G104" s="35"/>
      <c r="H104" s="44"/>
      <c r="I104" s="44"/>
      <c r="J104" s="35"/>
      <c r="K104" s="45">
        <f t="shared" si="10"/>
      </c>
      <c r="L104" s="46"/>
      <c r="M104" s="6">
        <f>IF(J104="","",(K104/J104)/LOOKUP(RIGHT($D$2,3),'定数'!$A$6:$A$13,'定数'!$B$6:$B$13))</f>
      </c>
      <c r="N104" s="35"/>
      <c r="O104" s="8"/>
      <c r="P104" s="44"/>
      <c r="Q104" s="44"/>
      <c r="R104" s="47">
        <f>IF(P104="","",T104*M104*LOOKUP(RIGHT($D$2,3),'定数'!$A$6:$A$13,'定数'!$B$6:$B$13))</f>
      </c>
      <c r="S104" s="47"/>
      <c r="T104" s="48">
        <f t="shared" si="12"/>
      </c>
      <c r="U104" s="48"/>
      <c r="V104">
        <f t="shared" si="15"/>
      </c>
      <c r="W104">
        <f t="shared" si="15"/>
      </c>
      <c r="X104" s="41">
        <f t="shared" si="13"/>
      </c>
      <c r="Y104" s="42">
        <f t="shared" si="14"/>
      </c>
    </row>
    <row r="105" spans="2:25" ht="13.5">
      <c r="B105" s="35">
        <v>97</v>
      </c>
      <c r="C105" s="43">
        <f t="shared" si="9"/>
      </c>
      <c r="D105" s="43"/>
      <c r="E105" s="35"/>
      <c r="F105" s="8"/>
      <c r="G105" s="35"/>
      <c r="H105" s="44"/>
      <c r="I105" s="44"/>
      <c r="J105" s="35"/>
      <c r="K105" s="45">
        <f t="shared" si="10"/>
      </c>
      <c r="L105" s="46"/>
      <c r="M105" s="6">
        <f>IF(J105="","",(K105/J105)/LOOKUP(RIGHT($D$2,3),'定数'!$A$6:$A$13,'定数'!$B$6:$B$13))</f>
      </c>
      <c r="N105" s="35"/>
      <c r="O105" s="8"/>
      <c r="P105" s="44"/>
      <c r="Q105" s="44"/>
      <c r="R105" s="47">
        <f>IF(P105="","",T105*M105*LOOKUP(RIGHT($D$2,3),'定数'!$A$6:$A$13,'定数'!$B$6:$B$13))</f>
      </c>
      <c r="S105" s="47"/>
      <c r="T105" s="48">
        <f t="shared" si="12"/>
      </c>
      <c r="U105" s="48"/>
      <c r="V105">
        <f t="shared" si="15"/>
      </c>
      <c r="W105">
        <f t="shared" si="15"/>
      </c>
      <c r="X105" s="41">
        <f t="shared" si="13"/>
      </c>
      <c r="Y105" s="42">
        <f t="shared" si="14"/>
      </c>
    </row>
    <row r="106" spans="2:25" ht="13.5">
      <c r="B106" s="35">
        <v>98</v>
      </c>
      <c r="C106" s="43">
        <f t="shared" si="9"/>
      </c>
      <c r="D106" s="43"/>
      <c r="E106" s="35"/>
      <c r="F106" s="8"/>
      <c r="G106" s="35"/>
      <c r="H106" s="44"/>
      <c r="I106" s="44"/>
      <c r="J106" s="35"/>
      <c r="K106" s="45">
        <f t="shared" si="10"/>
      </c>
      <c r="L106" s="46"/>
      <c r="M106" s="6">
        <f>IF(J106="","",(K106/J106)/LOOKUP(RIGHT($D$2,3),'定数'!$A$6:$A$13,'定数'!$B$6:$B$13))</f>
      </c>
      <c r="N106" s="35"/>
      <c r="O106" s="8"/>
      <c r="P106" s="44"/>
      <c r="Q106" s="44"/>
      <c r="R106" s="47">
        <f>IF(P106="","",T106*M106*LOOKUP(RIGHT($D$2,3),'定数'!$A$6:$A$13,'定数'!$B$6:$B$13))</f>
      </c>
      <c r="S106" s="47"/>
      <c r="T106" s="48">
        <f t="shared" si="12"/>
      </c>
      <c r="U106" s="48"/>
      <c r="V106">
        <f t="shared" si="15"/>
      </c>
      <c r="W106">
        <f t="shared" si="15"/>
      </c>
      <c r="X106" s="41">
        <f t="shared" si="13"/>
      </c>
      <c r="Y106" s="42">
        <f t="shared" si="14"/>
      </c>
    </row>
    <row r="107" spans="2:25" ht="13.5">
      <c r="B107" s="35">
        <v>99</v>
      </c>
      <c r="C107" s="43">
        <f t="shared" si="9"/>
      </c>
      <c r="D107" s="43"/>
      <c r="E107" s="35"/>
      <c r="F107" s="8"/>
      <c r="G107" s="35"/>
      <c r="H107" s="44"/>
      <c r="I107" s="44"/>
      <c r="J107" s="35"/>
      <c r="K107" s="45">
        <f t="shared" si="10"/>
      </c>
      <c r="L107" s="46"/>
      <c r="M107" s="6">
        <f>IF(J107="","",(K107/J107)/LOOKUP(RIGHT($D$2,3),'定数'!$A$6:$A$13,'定数'!$B$6:$B$13))</f>
      </c>
      <c r="N107" s="35"/>
      <c r="O107" s="8"/>
      <c r="P107" s="44"/>
      <c r="Q107" s="44"/>
      <c r="R107" s="47">
        <f>IF(P107="","",T107*M107*LOOKUP(RIGHT($D$2,3),'定数'!$A$6:$A$13,'定数'!$B$6:$B$13))</f>
      </c>
      <c r="S107" s="47"/>
      <c r="T107" s="48">
        <f t="shared" si="12"/>
      </c>
      <c r="U107" s="48"/>
      <c r="V107">
        <f>IF(S107&lt;&gt;"",IF(S107&lt;0,1+V106,0),"")</f>
      </c>
      <c r="W107">
        <f>IF(T107&lt;&gt;"",IF(T107&lt;0,1+W106,0),"")</f>
      </c>
      <c r="X107" s="41">
        <f t="shared" si="13"/>
      </c>
      <c r="Y107" s="42">
        <f t="shared" si="14"/>
      </c>
    </row>
    <row r="108" spans="2:25" ht="13.5">
      <c r="B108" s="35">
        <v>100</v>
      </c>
      <c r="C108" s="43">
        <f t="shared" si="9"/>
      </c>
      <c r="D108" s="43"/>
      <c r="E108" s="35"/>
      <c r="F108" s="8"/>
      <c r="G108" s="35"/>
      <c r="H108" s="44"/>
      <c r="I108" s="44"/>
      <c r="J108" s="35"/>
      <c r="K108" s="45">
        <f t="shared" si="10"/>
      </c>
      <c r="L108" s="46"/>
      <c r="M108" s="6">
        <f>IF(J108="","",(K108/J108)/LOOKUP(RIGHT($D$2,3),'定数'!$A$6:$A$13,'定数'!$B$6:$B$13))</f>
      </c>
      <c r="N108" s="35"/>
      <c r="O108" s="8"/>
      <c r="P108" s="44"/>
      <c r="Q108" s="44"/>
      <c r="R108" s="47">
        <f>IF(P108="","",T108*M108*LOOKUP(RIGHT($D$2,3),'定数'!$A$6:$A$13,'定数'!$B$6:$B$13))</f>
      </c>
      <c r="S108" s="47"/>
      <c r="T108" s="48">
        <f t="shared" si="12"/>
      </c>
      <c r="U108" s="48"/>
      <c r="V108">
        <f>IF(S108&lt;&gt;"",IF(S108&lt;0,1+V107,0),"")</f>
      </c>
      <c r="W108">
        <f>IF(T108&lt;&gt;"",IF(T108&lt;0,1+W107,0),"")</f>
      </c>
      <c r="X108" s="41">
        <f t="shared" si="13"/>
      </c>
      <c r="Y108" s="42">
        <f t="shared" si="14"/>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5" dxfId="32" operator="equal" stopIfTrue="1">
      <formula>"買"</formula>
    </cfRule>
    <cfRule type="cellIs" priority="6"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3" dxfId="32" operator="equal" stopIfTrue="1">
      <formula>"買"</formula>
    </cfRule>
    <cfRule type="cellIs" priority="4" dxfId="33" operator="equal" stopIfTrue="1">
      <formula>"売"</formula>
    </cfRule>
  </conditionalFormatting>
  <conditionalFormatting sqref="G13">
    <cfRule type="cellIs" priority="1" dxfId="32" operator="equal" stopIfTrue="1">
      <formula>"買"</formula>
    </cfRule>
    <cfRule type="cellIs" priority="2" dxfId="33"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U192"/>
  <sheetViews>
    <sheetView zoomScalePageLayoutView="0" workbookViewId="0" topLeftCell="A165">
      <selection activeCell="L192" sqref="L192"/>
    </sheetView>
  </sheetViews>
  <sheetFormatPr defaultColWidth="8.875" defaultRowHeight="13.5"/>
  <cols>
    <col min="1" max="1" width="10.50390625" style="34" customWidth="1"/>
    <col min="2" max="2" width="8.125" style="0" customWidth="1"/>
    <col min="3" max="4" width="8.875" style="0" customWidth="1"/>
    <col min="5" max="6" width="9.625" style="0" bestFit="1" customWidth="1"/>
    <col min="7" max="7" width="10.625" style="0" bestFit="1" customWidth="1"/>
    <col min="8" max="10" width="9.625" style="0" bestFit="1" customWidth="1"/>
    <col min="11" max="11" width="10.625" style="0" bestFit="1" customWidth="1"/>
    <col min="12" max="13" width="9.625" style="0" bestFit="1" customWidth="1"/>
    <col min="14" max="14" width="8.875" style="0" customWidth="1"/>
    <col min="15" max="16" width="9.625" style="0" bestFit="1" customWidth="1"/>
    <col min="17" max="17" width="10.625" style="0" bestFit="1" customWidth="1"/>
    <col min="18" max="19" width="9.625" style="0" bestFit="1" customWidth="1"/>
    <col min="20" max="20" width="8.875" style="0" customWidth="1"/>
    <col min="21" max="21" width="9.625" style="0" bestFit="1" customWidth="1"/>
  </cols>
  <sheetData>
    <row r="1" spans="1:2" ht="15">
      <c r="A1" s="87"/>
      <c r="B1" s="34" t="s">
        <v>62</v>
      </c>
    </row>
    <row r="2" spans="1:14" ht="14.25">
      <c r="A2" s="87">
        <v>42787</v>
      </c>
      <c r="H2" s="88">
        <v>42796</v>
      </c>
      <c r="N2" s="88">
        <v>42800</v>
      </c>
    </row>
    <row r="3" ht="14.25"/>
    <row r="4" ht="14.25"/>
    <row r="5" ht="14.25"/>
    <row r="6" ht="14.25"/>
    <row r="7" ht="14.25"/>
    <row r="8" ht="14.25"/>
    <row r="9" ht="14.25"/>
    <row r="10" ht="14.25"/>
    <row r="11" ht="14.25"/>
    <row r="12" ht="14.25"/>
    <row r="13" ht="14.25"/>
    <row r="14" ht="14.25"/>
    <row r="16" spans="1:13" ht="14.25">
      <c r="A16" s="87">
        <v>42815</v>
      </c>
      <c r="H16" s="88">
        <v>42815</v>
      </c>
      <c r="M16" s="88">
        <v>42837</v>
      </c>
    </row>
    <row r="17" ht="14.25"/>
    <row r="18" ht="14.25"/>
    <row r="19" ht="14.25"/>
    <row r="20" ht="14.25"/>
    <row r="21" ht="14.25"/>
    <row r="22" ht="14.25"/>
    <row r="23" ht="14.25"/>
    <row r="24" ht="14.25"/>
    <row r="25" ht="14.25"/>
    <row r="26" ht="14.25"/>
    <row r="27" ht="14.25"/>
    <row r="28" ht="14.25"/>
    <row r="29" spans="1:19" ht="14.25">
      <c r="A29" s="87">
        <v>42839</v>
      </c>
      <c r="H29" s="88">
        <v>42849</v>
      </c>
      <c r="M29" s="88">
        <v>42852</v>
      </c>
      <c r="S29" s="88">
        <v>42858</v>
      </c>
    </row>
    <row r="30" ht="14.25"/>
    <row r="31" ht="14.25"/>
    <row r="32" ht="14.25"/>
    <row r="33" ht="14.25"/>
    <row r="34" ht="14.25"/>
    <row r="35" ht="14.25"/>
    <row r="37" spans="1:18" ht="14.25">
      <c r="A37" s="87">
        <v>42863</v>
      </c>
      <c r="G37" s="88">
        <v>42873</v>
      </c>
      <c r="L37" s="88">
        <v>42886</v>
      </c>
      <c r="R37" s="88">
        <v>42887</v>
      </c>
    </row>
    <row r="38" ht="14.25"/>
    <row r="39" ht="14.25"/>
    <row r="40" ht="14.25"/>
    <row r="41" ht="14.25"/>
    <row r="42" ht="14.25"/>
    <row r="43" ht="14.25"/>
    <row r="44" ht="14.25"/>
    <row r="45" ht="14.25"/>
    <row r="46" ht="14.25"/>
    <row r="47" ht="14.25">
      <c r="A47" s="87">
        <v>42905</v>
      </c>
    </row>
    <row r="48" spans="8:18" ht="14.25">
      <c r="H48" s="88">
        <v>42913</v>
      </c>
      <c r="M48" s="88">
        <v>42926</v>
      </c>
      <c r="R48" s="88">
        <v>42935</v>
      </c>
    </row>
    <row r="49" ht="14.25"/>
    <row r="50" ht="14.25"/>
    <row r="51" ht="14.25"/>
    <row r="52" ht="14.25"/>
    <row r="53" ht="14.25"/>
    <row r="54" ht="14.25"/>
    <row r="55" ht="14.25"/>
    <row r="56" ht="14.25"/>
    <row r="57" ht="14.25"/>
    <row r="58" ht="14.25"/>
    <row r="59" spans="1:18" ht="14.25">
      <c r="A59" s="87">
        <v>42944</v>
      </c>
      <c r="F59" s="88">
        <v>42947</v>
      </c>
      <c r="M59" s="88">
        <v>42950</v>
      </c>
      <c r="R59" s="88">
        <v>42968</v>
      </c>
    </row>
    <row r="60" ht="14.25"/>
    <row r="61" ht="14.25"/>
    <row r="62" ht="14.25"/>
    <row r="63" ht="14.25"/>
    <row r="64" ht="14.25"/>
    <row r="65" ht="14.25"/>
    <row r="66" ht="14.25"/>
    <row r="67" ht="14.25"/>
    <row r="68" ht="14.25"/>
    <row r="69" spans="1:17" ht="14.25">
      <c r="A69" s="87">
        <v>42970</v>
      </c>
      <c r="H69" s="88">
        <v>42976</v>
      </c>
      <c r="I69" s="88"/>
      <c r="M69" s="88">
        <v>42984</v>
      </c>
      <c r="Q69" s="88">
        <v>42991</v>
      </c>
    </row>
    <row r="70" ht="14.25"/>
    <row r="71" ht="14.25"/>
    <row r="72" ht="14.25"/>
    <row r="73" ht="14.25"/>
    <row r="74" ht="14.25"/>
    <row r="75" ht="14.25"/>
    <row r="76" ht="14.25"/>
    <row r="77" ht="14.25"/>
    <row r="78" ht="14.25"/>
    <row r="79" ht="14.25"/>
    <row r="80" ht="14.25"/>
    <row r="81" ht="14.25"/>
    <row r="82" ht="14.25"/>
    <row r="83" ht="14.25"/>
    <row r="84" ht="14.25"/>
    <row r="85" ht="14.25"/>
    <row r="87" spans="1:19" ht="14.25">
      <c r="A87" s="87">
        <v>42993</v>
      </c>
      <c r="F87" s="88">
        <v>43011</v>
      </c>
      <c r="K87" s="88">
        <v>43018</v>
      </c>
      <c r="O87" s="88">
        <v>43042</v>
      </c>
      <c r="S87" s="88">
        <v>43047</v>
      </c>
    </row>
    <row r="88" ht="14.25"/>
    <row r="89" ht="14.25"/>
    <row r="90" ht="14.25"/>
    <row r="91" ht="14.25"/>
    <row r="92" ht="14.25"/>
    <row r="93" ht="14.25"/>
    <row r="94" ht="14.25">
      <c r="G94" s="88" t="s">
        <v>65</v>
      </c>
    </row>
    <row r="95" spans="1:11" ht="13.5">
      <c r="A95" s="88">
        <v>43082</v>
      </c>
      <c r="B95" s="88"/>
      <c r="G95" s="88">
        <v>43117</v>
      </c>
      <c r="K95" s="88">
        <v>43151</v>
      </c>
    </row>
    <row r="96" spans="16:21" ht="14.25">
      <c r="P96" s="88">
        <v>43157</v>
      </c>
      <c r="U96" s="88">
        <v>43159</v>
      </c>
    </row>
    <row r="97" ht="14.25"/>
    <row r="98" ht="14.25"/>
    <row r="99" ht="14.25"/>
    <row r="100" ht="14.25"/>
    <row r="101" ht="14.25"/>
    <row r="102" ht="14.25"/>
    <row r="103" ht="14.25"/>
    <row r="104" ht="14.25">
      <c r="A104" s="87">
        <v>43174</v>
      </c>
    </row>
    <row r="105" spans="6:20" ht="14.25">
      <c r="F105" s="88">
        <v>43180</v>
      </c>
      <c r="K105" s="88">
        <v>43187</v>
      </c>
      <c r="T105" s="88">
        <v>43196</v>
      </c>
    </row>
    <row r="106" ht="14.25">
      <c r="P106" s="88">
        <v>43188</v>
      </c>
    </row>
    <row r="107" ht="14.25"/>
    <row r="108" ht="14.25"/>
    <row r="109" ht="14.25"/>
    <row r="110" ht="14.25"/>
    <row r="111" ht="14.25"/>
    <row r="112" ht="14.25"/>
    <row r="113" ht="14.25"/>
    <row r="114" spans="1:20" ht="14.25">
      <c r="A114" s="87">
        <v>43214</v>
      </c>
      <c r="F114" s="88">
        <v>43215</v>
      </c>
      <c r="T114" s="88">
        <v>43221</v>
      </c>
    </row>
    <row r="115" ht="14.25">
      <c r="O115" s="88">
        <v>43220</v>
      </c>
    </row>
    <row r="116" ht="14.25"/>
    <row r="117" ht="14.25"/>
    <row r="118" ht="14.25"/>
    <row r="119" ht="14.25"/>
    <row r="120" ht="14.25"/>
    <row r="121" ht="14.25"/>
    <row r="122" ht="14.25"/>
    <row r="123" spans="1:6" ht="14.25">
      <c r="A123" s="87">
        <v>43223</v>
      </c>
      <c r="F123" s="88">
        <v>43230</v>
      </c>
    </row>
    <row r="124" spans="12:17" ht="14.25">
      <c r="L124" s="88">
        <v>43231</v>
      </c>
      <c r="Q124" s="88">
        <v>43237</v>
      </c>
    </row>
    <row r="125" ht="14.25"/>
    <row r="126" ht="14.25"/>
    <row r="127" ht="14.25"/>
    <row r="128" ht="14.25"/>
    <row r="129" ht="14.25"/>
    <row r="130" ht="14.25"/>
    <row r="131" spans="1:6" ht="14.25">
      <c r="A131" s="87">
        <v>43241</v>
      </c>
      <c r="F131" s="88">
        <v>43242</v>
      </c>
    </row>
    <row r="132" ht="14.25">
      <c r="K132" s="88">
        <v>43245</v>
      </c>
    </row>
    <row r="133" ht="14.25"/>
    <row r="134" ht="14.25"/>
    <row r="135" ht="14.25">
      <c r="P135" s="88">
        <v>43249</v>
      </c>
    </row>
    <row r="136" ht="14.25"/>
    <row r="137" ht="14.25"/>
    <row r="138" ht="14.25"/>
    <row r="139" ht="14.25"/>
    <row r="140" ht="14.25"/>
    <row r="141" ht="14.25"/>
    <row r="142" ht="14.25"/>
    <row r="143" ht="14.25"/>
    <row r="144" ht="14.25">
      <c r="L144" s="88">
        <v>43266</v>
      </c>
    </row>
    <row r="145" spans="1:9" ht="14.25">
      <c r="A145" s="87">
        <v>43256</v>
      </c>
      <c r="E145" s="88">
        <v>43256</v>
      </c>
      <c r="I145" s="88">
        <v>43265</v>
      </c>
    </row>
    <row r="146" ht="14.25"/>
    <row r="147" ht="14.25"/>
    <row r="148" ht="14.25"/>
    <row r="149" ht="14.25"/>
    <row r="150" ht="14.25"/>
    <row r="151" ht="14.25">
      <c r="R151" s="88">
        <v>43292</v>
      </c>
    </row>
    <row r="152" spans="1:15" ht="14.25">
      <c r="A152" s="87">
        <v>43269</v>
      </c>
      <c r="F152" s="88">
        <v>43277</v>
      </c>
      <c r="J152" s="88">
        <v>43278</v>
      </c>
      <c r="O152" s="88">
        <v>43287</v>
      </c>
    </row>
    <row r="153" ht="14.25"/>
    <row r="154" ht="14.25"/>
    <row r="155" ht="14.25"/>
    <row r="156" ht="14.25"/>
    <row r="157" ht="14.25"/>
    <row r="158" ht="14.25"/>
    <row r="159" ht="14.25"/>
    <row r="160" ht="14.25"/>
    <row r="161" ht="14.25"/>
    <row r="162" ht="14.25"/>
    <row r="163" spans="1:17" ht="14.25">
      <c r="A163" s="87">
        <v>43301</v>
      </c>
      <c r="E163" s="88">
        <v>43308</v>
      </c>
      <c r="I163" s="88">
        <v>43315</v>
      </c>
      <c r="M163" s="88">
        <v>43325</v>
      </c>
      <c r="Q163" s="88">
        <v>43341</v>
      </c>
    </row>
    <row r="164" ht="14.25"/>
    <row r="165" ht="14.25"/>
    <row r="166" ht="14.25"/>
    <row r="167" ht="14.25"/>
    <row r="168" ht="14.25"/>
    <row r="169" ht="14.25"/>
    <row r="170" ht="14.25"/>
    <row r="171" spans="8:17" ht="14.25">
      <c r="H171" s="88">
        <v>43409</v>
      </c>
      <c r="M171" s="88">
        <v>43410</v>
      </c>
      <c r="Q171" s="88">
        <v>43432</v>
      </c>
    </row>
    <row r="172" spans="1:2" ht="14.25">
      <c r="A172" s="87" t="s">
        <v>66</v>
      </c>
      <c r="B172" s="88"/>
    </row>
    <row r="173" ht="14.25"/>
    <row r="174" ht="14.25"/>
    <row r="175" ht="14.25"/>
    <row r="176" ht="14.25"/>
    <row r="177" ht="14.25"/>
    <row r="178" ht="14.25"/>
    <row r="179" ht="14.25"/>
    <row r="180" ht="14.25"/>
    <row r="181" ht="14.25"/>
    <row r="182" ht="14.25"/>
    <row r="183" spans="8:17" ht="14.25">
      <c r="H183" s="88">
        <v>43500</v>
      </c>
      <c r="L183" s="88">
        <v>43502</v>
      </c>
      <c r="Q183" s="88">
        <v>43570</v>
      </c>
    </row>
    <row r="184" ht="14.25">
      <c r="A184" s="87" t="s">
        <v>67</v>
      </c>
    </row>
    <row r="185" ht="14.25"/>
    <row r="186" ht="14.25"/>
    <row r="187" ht="14.25"/>
    <row r="188" ht="14.25"/>
    <row r="189" ht="14.25"/>
    <row r="190" ht="14.25"/>
    <row r="191" ht="14.25"/>
    <row r="192" spans="1:11" ht="14.25">
      <c r="A192" s="87">
        <v>43572</v>
      </c>
      <c r="G192" s="88">
        <v>43579</v>
      </c>
      <c r="K192" s="88">
        <v>43226</v>
      </c>
    </row>
    <row r="193" ht="14.25"/>
    <row r="194" ht="14.25"/>
    <row r="195" ht="14.25"/>
    <row r="196" ht="14.25"/>
    <row r="197" ht="14.25"/>
  </sheetData>
  <sheetProtection/>
  <printOptions/>
  <pageMargins left="0.75" right="0.75" top="1" bottom="1"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83" t="s">
        <v>71</v>
      </c>
      <c r="B2" s="84"/>
      <c r="C2" s="84"/>
      <c r="D2" s="84"/>
      <c r="E2" s="84"/>
      <c r="F2" s="84"/>
      <c r="G2" s="84"/>
      <c r="H2" s="84"/>
      <c r="I2" s="84"/>
      <c r="J2" s="84"/>
    </row>
    <row r="3" spans="1:10" ht="13.5">
      <c r="A3" s="84"/>
      <c r="B3" s="84"/>
      <c r="C3" s="84"/>
      <c r="D3" s="84"/>
      <c r="E3" s="84"/>
      <c r="F3" s="84"/>
      <c r="G3" s="84"/>
      <c r="H3" s="84"/>
      <c r="I3" s="84"/>
      <c r="J3" s="84"/>
    </row>
    <row r="4" spans="1:10" ht="13.5">
      <c r="A4" s="84"/>
      <c r="B4" s="84"/>
      <c r="C4" s="84"/>
      <c r="D4" s="84"/>
      <c r="E4" s="84"/>
      <c r="F4" s="84"/>
      <c r="G4" s="84"/>
      <c r="H4" s="84"/>
      <c r="I4" s="84"/>
      <c r="J4" s="84"/>
    </row>
    <row r="5" spans="1:10" ht="13.5">
      <c r="A5" s="84"/>
      <c r="B5" s="84"/>
      <c r="C5" s="84"/>
      <c r="D5" s="84"/>
      <c r="E5" s="84"/>
      <c r="F5" s="84"/>
      <c r="G5" s="84"/>
      <c r="H5" s="84"/>
      <c r="I5" s="84"/>
      <c r="J5" s="84"/>
    </row>
    <row r="6" spans="1:10" ht="13.5">
      <c r="A6" s="84"/>
      <c r="B6" s="84"/>
      <c r="C6" s="84"/>
      <c r="D6" s="84"/>
      <c r="E6" s="84"/>
      <c r="F6" s="84"/>
      <c r="G6" s="84"/>
      <c r="H6" s="84"/>
      <c r="I6" s="84"/>
      <c r="J6" s="84"/>
    </row>
    <row r="7" spans="1:10" ht="13.5">
      <c r="A7" s="84"/>
      <c r="B7" s="84"/>
      <c r="C7" s="84"/>
      <c r="D7" s="84"/>
      <c r="E7" s="84"/>
      <c r="F7" s="84"/>
      <c r="G7" s="84"/>
      <c r="H7" s="84"/>
      <c r="I7" s="84"/>
      <c r="J7" s="84"/>
    </row>
    <row r="8" spans="1:10" ht="13.5">
      <c r="A8" s="84"/>
      <c r="B8" s="84"/>
      <c r="C8" s="84"/>
      <c r="D8" s="84"/>
      <c r="E8" s="84"/>
      <c r="F8" s="84"/>
      <c r="G8" s="84"/>
      <c r="H8" s="84"/>
      <c r="I8" s="84"/>
      <c r="J8" s="84"/>
    </row>
    <row r="9" spans="1:10" ht="13.5">
      <c r="A9" s="84"/>
      <c r="B9" s="84"/>
      <c r="C9" s="84"/>
      <c r="D9" s="84"/>
      <c r="E9" s="84"/>
      <c r="F9" s="84"/>
      <c r="G9" s="84"/>
      <c r="H9" s="84"/>
      <c r="I9" s="84"/>
      <c r="J9" s="84"/>
    </row>
    <row r="11" ht="13.5">
      <c r="A11" t="s">
        <v>1</v>
      </c>
    </row>
    <row r="12" spans="1:10" ht="13.5">
      <c r="A12" s="85" t="s">
        <v>70</v>
      </c>
      <c r="B12" s="86"/>
      <c r="C12" s="86"/>
      <c r="D12" s="86"/>
      <c r="E12" s="86"/>
      <c r="F12" s="86"/>
      <c r="G12" s="86"/>
      <c r="H12" s="86"/>
      <c r="I12" s="86"/>
      <c r="J12" s="86"/>
    </row>
    <row r="13" spans="1:10" ht="13.5">
      <c r="A13" s="86"/>
      <c r="B13" s="86"/>
      <c r="C13" s="86"/>
      <c r="D13" s="86"/>
      <c r="E13" s="86"/>
      <c r="F13" s="86"/>
      <c r="G13" s="86"/>
      <c r="H13" s="86"/>
      <c r="I13" s="86"/>
      <c r="J13" s="86"/>
    </row>
    <row r="14" spans="1:10" ht="13.5">
      <c r="A14" s="86"/>
      <c r="B14" s="86"/>
      <c r="C14" s="86"/>
      <c r="D14" s="86"/>
      <c r="E14" s="86"/>
      <c r="F14" s="86"/>
      <c r="G14" s="86"/>
      <c r="H14" s="86"/>
      <c r="I14" s="86"/>
      <c r="J14" s="86"/>
    </row>
    <row r="15" spans="1:10" ht="13.5">
      <c r="A15" s="86"/>
      <c r="B15" s="86"/>
      <c r="C15" s="86"/>
      <c r="D15" s="86"/>
      <c r="E15" s="86"/>
      <c r="F15" s="86"/>
      <c r="G15" s="86"/>
      <c r="H15" s="86"/>
      <c r="I15" s="86"/>
      <c r="J15" s="86"/>
    </row>
    <row r="16" spans="1:10" ht="13.5">
      <c r="A16" s="86"/>
      <c r="B16" s="86"/>
      <c r="C16" s="86"/>
      <c r="D16" s="86"/>
      <c r="E16" s="86"/>
      <c r="F16" s="86"/>
      <c r="G16" s="86"/>
      <c r="H16" s="86"/>
      <c r="I16" s="86"/>
      <c r="J16" s="86"/>
    </row>
    <row r="17" spans="1:10" ht="13.5">
      <c r="A17" s="86"/>
      <c r="B17" s="86"/>
      <c r="C17" s="86"/>
      <c r="D17" s="86"/>
      <c r="E17" s="86"/>
      <c r="F17" s="86"/>
      <c r="G17" s="86"/>
      <c r="H17" s="86"/>
      <c r="I17" s="86"/>
      <c r="J17" s="86"/>
    </row>
    <row r="18" spans="1:10" ht="13.5">
      <c r="A18" s="86"/>
      <c r="B18" s="86"/>
      <c r="C18" s="86"/>
      <c r="D18" s="86"/>
      <c r="E18" s="86"/>
      <c r="F18" s="86"/>
      <c r="G18" s="86"/>
      <c r="H18" s="86"/>
      <c r="I18" s="86"/>
      <c r="J18" s="86"/>
    </row>
    <row r="19" spans="1:10" ht="13.5">
      <c r="A19" s="86"/>
      <c r="B19" s="86"/>
      <c r="C19" s="86"/>
      <c r="D19" s="86"/>
      <c r="E19" s="86"/>
      <c r="F19" s="86"/>
      <c r="G19" s="86"/>
      <c r="H19" s="86"/>
      <c r="I19" s="86"/>
      <c r="J19" s="86"/>
    </row>
    <row r="21" ht="13.5">
      <c r="A21" t="s">
        <v>2</v>
      </c>
    </row>
    <row r="22" spans="1:10" ht="13.5">
      <c r="A22" s="85" t="s">
        <v>72</v>
      </c>
      <c r="B22" s="85"/>
      <c r="C22" s="85"/>
      <c r="D22" s="85"/>
      <c r="E22" s="85"/>
      <c r="F22" s="85"/>
      <c r="G22" s="85"/>
      <c r="H22" s="85"/>
      <c r="I22" s="85"/>
      <c r="J22" s="85"/>
    </row>
    <row r="23" spans="1:10" ht="13.5">
      <c r="A23" s="85"/>
      <c r="B23" s="85"/>
      <c r="C23" s="85"/>
      <c r="D23" s="85"/>
      <c r="E23" s="85"/>
      <c r="F23" s="85"/>
      <c r="G23" s="85"/>
      <c r="H23" s="85"/>
      <c r="I23" s="85"/>
      <c r="J23" s="85"/>
    </row>
    <row r="24" spans="1:10" ht="13.5">
      <c r="A24" s="85"/>
      <c r="B24" s="85"/>
      <c r="C24" s="85"/>
      <c r="D24" s="85"/>
      <c r="E24" s="85"/>
      <c r="F24" s="85"/>
      <c r="G24" s="85"/>
      <c r="H24" s="85"/>
      <c r="I24" s="85"/>
      <c r="J24" s="85"/>
    </row>
    <row r="25" spans="1:10" ht="13.5">
      <c r="A25" s="85"/>
      <c r="B25" s="85"/>
      <c r="C25" s="85"/>
      <c r="D25" s="85"/>
      <c r="E25" s="85"/>
      <c r="F25" s="85"/>
      <c r="G25" s="85"/>
      <c r="H25" s="85"/>
      <c r="I25" s="85"/>
      <c r="J25" s="85"/>
    </row>
    <row r="26" spans="1:10" ht="13.5">
      <c r="A26" s="85"/>
      <c r="B26" s="85"/>
      <c r="C26" s="85"/>
      <c r="D26" s="85"/>
      <c r="E26" s="85"/>
      <c r="F26" s="85"/>
      <c r="G26" s="85"/>
      <c r="H26" s="85"/>
      <c r="I26" s="85"/>
      <c r="J26" s="85"/>
    </row>
    <row r="27" spans="1:10" ht="13.5">
      <c r="A27" s="85"/>
      <c r="B27" s="85"/>
      <c r="C27" s="85"/>
      <c r="D27" s="85"/>
      <c r="E27" s="85"/>
      <c r="F27" s="85"/>
      <c r="G27" s="85"/>
      <c r="H27" s="85"/>
      <c r="I27" s="85"/>
      <c r="J27" s="85"/>
    </row>
    <row r="28" spans="1:10" ht="13.5">
      <c r="A28" s="85"/>
      <c r="B28" s="85"/>
      <c r="C28" s="85"/>
      <c r="D28" s="85"/>
      <c r="E28" s="85"/>
      <c r="F28" s="85"/>
      <c r="G28" s="85"/>
      <c r="H28" s="85"/>
      <c r="I28" s="85"/>
      <c r="J28" s="85"/>
    </row>
    <row r="29" spans="1:10" ht="13.5">
      <c r="A29" s="85"/>
      <c r="B29" s="85"/>
      <c r="C29" s="85"/>
      <c r="D29" s="85"/>
      <c r="E29" s="85"/>
      <c r="F29" s="85"/>
      <c r="G29" s="85"/>
      <c r="H29" s="85"/>
      <c r="I29" s="85"/>
      <c r="J29" s="85"/>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H5" sqref="H5"/>
    </sheetView>
  </sheetViews>
  <sheetFormatPr defaultColWidth="8.875" defaultRowHeight="13.5"/>
  <cols>
    <col min="1" max="1" width="3.125" style="26" customWidth="1"/>
    <col min="2" max="2" width="13.125" style="23" customWidth="1"/>
    <col min="3" max="3" width="15.625" style="25" customWidth="1"/>
    <col min="4" max="4" width="13.00390625"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ustomWidth="1"/>
  </cols>
  <sheetData>
    <row r="2" spans="2:3" ht="16.5">
      <c r="B2" s="24" t="s">
        <v>39</v>
      </c>
      <c r="C2" s="26"/>
    </row>
    <row r="4" spans="2:9" ht="16.5">
      <c r="B4" s="29" t="s">
        <v>42</v>
      </c>
      <c r="C4" s="29" t="s">
        <v>40</v>
      </c>
      <c r="D4" s="29" t="s">
        <v>44</v>
      </c>
      <c r="E4" s="30" t="s">
        <v>41</v>
      </c>
      <c r="F4" s="29" t="s">
        <v>45</v>
      </c>
      <c r="G4" s="30" t="s">
        <v>41</v>
      </c>
      <c r="H4" s="29" t="s">
        <v>46</v>
      </c>
      <c r="I4" s="30" t="s">
        <v>41</v>
      </c>
    </row>
    <row r="5" spans="2:9" ht="16.5">
      <c r="B5" s="27" t="s">
        <v>43</v>
      </c>
      <c r="C5" s="28" t="s">
        <v>68</v>
      </c>
      <c r="D5" s="28" t="s">
        <v>69</v>
      </c>
      <c r="E5" s="32">
        <v>42194</v>
      </c>
      <c r="F5" s="28">
        <v>80</v>
      </c>
      <c r="G5" s="32">
        <v>43601</v>
      </c>
      <c r="H5" s="28" t="s">
        <v>69</v>
      </c>
      <c r="I5" s="32">
        <v>42196</v>
      </c>
    </row>
    <row r="6" spans="2:9" ht="16.5">
      <c r="B6" s="27" t="s">
        <v>43</v>
      </c>
      <c r="C6" s="28" t="s">
        <v>47</v>
      </c>
      <c r="D6" s="28">
        <v>46</v>
      </c>
      <c r="E6" s="32">
        <v>42195</v>
      </c>
      <c r="F6" s="28"/>
      <c r="G6" s="33"/>
      <c r="H6" s="28"/>
      <c r="I6" s="33"/>
    </row>
    <row r="7" spans="2:9" ht="16.5">
      <c r="B7" s="27" t="s">
        <v>43</v>
      </c>
      <c r="C7" s="28"/>
      <c r="D7" s="28"/>
      <c r="E7" s="33"/>
      <c r="F7" s="28"/>
      <c r="G7" s="33"/>
      <c r="H7" s="28"/>
      <c r="I7" s="33"/>
    </row>
    <row r="8" spans="2:9" ht="16.5">
      <c r="B8" s="27" t="s">
        <v>43</v>
      </c>
      <c r="C8" s="28"/>
      <c r="D8" s="28"/>
      <c r="E8" s="33"/>
      <c r="F8" s="28"/>
      <c r="G8" s="33"/>
      <c r="H8" s="28"/>
      <c r="I8" s="33"/>
    </row>
    <row r="9" spans="2:9" ht="16.5">
      <c r="B9" s="27" t="s">
        <v>43</v>
      </c>
      <c r="C9" s="28"/>
      <c r="D9" s="28"/>
      <c r="E9" s="33"/>
      <c r="F9" s="28"/>
      <c r="G9" s="33"/>
      <c r="H9" s="28"/>
      <c r="I9" s="33"/>
    </row>
    <row r="10" spans="2:9" ht="16.5">
      <c r="B10" s="27" t="s">
        <v>43</v>
      </c>
      <c r="C10" s="28"/>
      <c r="D10" s="28"/>
      <c r="E10" s="33"/>
      <c r="F10" s="28"/>
      <c r="G10" s="33"/>
      <c r="H10" s="28"/>
      <c r="I10" s="33"/>
    </row>
    <row r="11" spans="2:9" ht="16.5">
      <c r="B11" s="27" t="s">
        <v>43</v>
      </c>
      <c r="C11" s="28"/>
      <c r="D11" s="28"/>
      <c r="E11" s="33"/>
      <c r="F11" s="28"/>
      <c r="G11" s="33"/>
      <c r="H11" s="28"/>
      <c r="I11" s="33"/>
    </row>
    <row r="12" spans="2:9" ht="16.5">
      <c r="B12" s="27" t="s">
        <v>43</v>
      </c>
      <c r="C12" s="28"/>
      <c r="D12" s="28"/>
      <c r="E12" s="33"/>
      <c r="F12" s="28"/>
      <c r="G12" s="33"/>
      <c r="H12" s="28"/>
      <c r="I12" s="33"/>
    </row>
  </sheetData>
  <sheetProtection/>
  <printOptions/>
  <pageMargins left="0.75" right="0.75"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C7" sqref="C7:D8"/>
    </sheetView>
  </sheetViews>
  <sheetFormatPr defaultColWidth="8.875" defaultRowHeight="13.5"/>
  <cols>
    <col min="1" max="1" width="2.875" style="0" customWidth="1"/>
    <col min="2" max="18" width="6.625" style="0" customWidth="1"/>
    <col min="19" max="21" width="8.875" style="0" customWidth="1"/>
    <col min="22" max="22" width="10.875" style="22" bestFit="1" customWidth="1"/>
  </cols>
  <sheetData>
    <row r="2" spans="2:20" ht="13.5">
      <c r="B2" s="73" t="s">
        <v>5</v>
      </c>
      <c r="C2" s="73"/>
      <c r="D2" s="76"/>
      <c r="E2" s="76"/>
      <c r="F2" s="73" t="s">
        <v>6</v>
      </c>
      <c r="G2" s="73"/>
      <c r="H2" s="76" t="s">
        <v>36</v>
      </c>
      <c r="I2" s="76"/>
      <c r="J2" s="73" t="s">
        <v>7</v>
      </c>
      <c r="K2" s="73"/>
      <c r="L2" s="70">
        <f>C9</f>
        <v>1000000</v>
      </c>
      <c r="M2" s="76"/>
      <c r="N2" s="73" t="s">
        <v>8</v>
      </c>
      <c r="O2" s="73"/>
      <c r="P2" s="70" t="e">
        <f>C108+R108</f>
        <v>#VALUE!</v>
      </c>
      <c r="Q2" s="76"/>
      <c r="R2" s="1"/>
      <c r="S2" s="1"/>
      <c r="T2" s="1"/>
    </row>
    <row r="3" spans="2:19" ht="57" customHeight="1">
      <c r="B3" s="73" t="s">
        <v>9</v>
      </c>
      <c r="C3" s="73"/>
      <c r="D3" s="81" t="s">
        <v>38</v>
      </c>
      <c r="E3" s="81"/>
      <c r="F3" s="81"/>
      <c r="G3" s="81"/>
      <c r="H3" s="81"/>
      <c r="I3" s="81"/>
      <c r="J3" s="73" t="s">
        <v>10</v>
      </c>
      <c r="K3" s="73"/>
      <c r="L3" s="81" t="s">
        <v>35</v>
      </c>
      <c r="M3" s="82"/>
      <c r="N3" s="82"/>
      <c r="O3" s="82"/>
      <c r="P3" s="82"/>
      <c r="Q3" s="82"/>
      <c r="R3" s="1"/>
      <c r="S3" s="1"/>
    </row>
    <row r="4" spans="2:20" ht="13.5">
      <c r="B4" s="73" t="s">
        <v>11</v>
      </c>
      <c r="C4" s="73"/>
      <c r="D4" s="77">
        <f>SUM($R$9:$S$993)</f>
        <v>153684.21052631587</v>
      </c>
      <c r="E4" s="77"/>
      <c r="F4" s="73" t="s">
        <v>12</v>
      </c>
      <c r="G4" s="73"/>
      <c r="H4" s="78">
        <f>SUM($T$9:$U$108)</f>
        <v>292.00000000000017</v>
      </c>
      <c r="I4" s="76"/>
      <c r="J4" s="69" t="s">
        <v>13</v>
      </c>
      <c r="K4" s="69"/>
      <c r="L4" s="70">
        <f>MAX($C$9:$D$990)-C9</f>
        <v>153684.21052631596</v>
      </c>
      <c r="M4" s="70"/>
      <c r="N4" s="69" t="s">
        <v>14</v>
      </c>
      <c r="O4" s="69"/>
      <c r="P4" s="77">
        <f>MIN($C$9:$D$990)-C9</f>
        <v>0</v>
      </c>
      <c r="Q4" s="77"/>
      <c r="R4" s="1"/>
      <c r="S4" s="1"/>
      <c r="T4" s="1"/>
    </row>
    <row r="5" spans="2:20" ht="13.5">
      <c r="B5" s="21" t="s">
        <v>15</v>
      </c>
      <c r="C5" s="2">
        <f>COUNTIF($R$9:$R$990,"&gt;0")</f>
        <v>1</v>
      </c>
      <c r="D5" s="20" t="s">
        <v>16</v>
      </c>
      <c r="E5" s="15">
        <f>COUNTIF($R$9:$R$990,"&lt;0")</f>
        <v>0</v>
      </c>
      <c r="F5" s="20" t="s">
        <v>17</v>
      </c>
      <c r="G5" s="2">
        <f>COUNTIF($R$9:$R$990,"=0")</f>
        <v>0</v>
      </c>
      <c r="H5" s="20" t="s">
        <v>18</v>
      </c>
      <c r="I5" s="3">
        <f>C5/SUM(C5,E5,G5)</f>
        <v>1</v>
      </c>
      <c r="J5" s="72" t="s">
        <v>19</v>
      </c>
      <c r="K5" s="73"/>
      <c r="L5" s="74"/>
      <c r="M5" s="75"/>
      <c r="N5" s="17" t="s">
        <v>20</v>
      </c>
      <c r="O5" s="9"/>
      <c r="P5" s="74"/>
      <c r="Q5" s="75"/>
      <c r="R5" s="1"/>
      <c r="S5" s="1"/>
      <c r="T5" s="1"/>
    </row>
    <row r="6" spans="2:20" ht="13.5">
      <c r="B6" s="11"/>
      <c r="C6" s="13"/>
      <c r="D6" s="14"/>
      <c r="E6" s="10"/>
      <c r="F6" s="11"/>
      <c r="G6" s="10"/>
      <c r="H6" s="11"/>
      <c r="I6" s="16"/>
      <c r="J6" s="11"/>
      <c r="K6" s="11"/>
      <c r="L6" s="10"/>
      <c r="M6" s="10"/>
      <c r="N6" s="12"/>
      <c r="O6" s="12"/>
      <c r="P6" s="10"/>
      <c r="Q6" s="7"/>
      <c r="R6" s="1"/>
      <c r="S6" s="1"/>
      <c r="T6" s="1"/>
    </row>
    <row r="7" spans="2:21" ht="13.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1" ht="13.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row>
    <row r="9" spans="2:21" ht="13.5">
      <c r="B9" s="19">
        <v>1</v>
      </c>
      <c r="C9" s="43">
        <v>1000000</v>
      </c>
      <c r="D9" s="43"/>
      <c r="E9" s="19">
        <v>2001</v>
      </c>
      <c r="F9" s="8">
        <v>42111</v>
      </c>
      <c r="G9" s="19" t="s">
        <v>4</v>
      </c>
      <c r="H9" s="44">
        <v>105.33</v>
      </c>
      <c r="I9" s="44"/>
      <c r="J9" s="19">
        <v>57</v>
      </c>
      <c r="K9" s="43">
        <f aca="true" t="shared" si="0" ref="K9:K72">IF(F9="","",C9*0.03)</f>
        <v>30000</v>
      </c>
      <c r="L9" s="43"/>
      <c r="M9" s="6">
        <f>IF(J9="","",(K9/J9)/1000)</f>
        <v>0.5263157894736842</v>
      </c>
      <c r="N9" s="19">
        <v>2001</v>
      </c>
      <c r="O9" s="8">
        <v>42111</v>
      </c>
      <c r="P9" s="44">
        <v>108.25</v>
      </c>
      <c r="Q9" s="44"/>
      <c r="R9" s="47">
        <f>IF(O9="","",(IF(G9="売",H9-P9,P9-H9))*M9*100000)</f>
        <v>153684.21052631587</v>
      </c>
      <c r="S9" s="47"/>
      <c r="T9" s="48">
        <f>IF(O9="","",IF(R9&lt;0,J9*(-1),IF(G9="買",(P9-H9)*100,(H9-P9)*100)))</f>
        <v>292.00000000000017</v>
      </c>
      <c r="U9" s="48"/>
    </row>
    <row r="10" spans="2:21" ht="13.5">
      <c r="B10" s="19">
        <v>2</v>
      </c>
      <c r="C10" s="43">
        <f aca="true" t="shared" si="1" ref="C10:C73">IF(R9="","",C9+R9)</f>
        <v>1153684.210526316</v>
      </c>
      <c r="D10" s="43"/>
      <c r="E10" s="19"/>
      <c r="F10" s="8"/>
      <c r="G10" s="19" t="s">
        <v>4</v>
      </c>
      <c r="H10" s="44"/>
      <c r="I10" s="44"/>
      <c r="J10" s="19"/>
      <c r="K10" s="43">
        <f t="shared" si="0"/>
      </c>
      <c r="L10" s="43"/>
      <c r="M10" s="6">
        <f aca="true" t="shared" si="2" ref="M10:M73">IF(J10="","",(K10/J10)/1000)</f>
      </c>
      <c r="N10" s="19"/>
      <c r="O10" s="8"/>
      <c r="P10" s="44"/>
      <c r="Q10" s="44"/>
      <c r="R10" s="47">
        <f aca="true" t="shared" si="3" ref="R10:R73">IF(O10="","",(IF(G10="売",H10-P10,P10-H10))*M10*100000)</f>
      </c>
      <c r="S10" s="47"/>
      <c r="T10" s="48">
        <f aca="true" t="shared" si="4" ref="T10:T73">IF(O10="","",IF(R10&lt;0,J10*(-1),IF(G10="買",(P10-H10)*100,(H10-P10)*100)))</f>
      </c>
      <c r="U10" s="48"/>
    </row>
    <row r="11" spans="2:21" ht="13.5">
      <c r="B11" s="19">
        <v>3</v>
      </c>
      <c r="C11" s="43">
        <f t="shared" si="1"/>
      </c>
      <c r="D11" s="43"/>
      <c r="E11" s="19"/>
      <c r="F11" s="8"/>
      <c r="G11" s="19" t="s">
        <v>4</v>
      </c>
      <c r="H11" s="44"/>
      <c r="I11" s="44"/>
      <c r="J11" s="19"/>
      <c r="K11" s="43">
        <f t="shared" si="0"/>
      </c>
      <c r="L11" s="43"/>
      <c r="M11" s="6">
        <f t="shared" si="2"/>
      </c>
      <c r="N11" s="19"/>
      <c r="O11" s="8"/>
      <c r="P11" s="44"/>
      <c r="Q11" s="44"/>
      <c r="R11" s="47">
        <f t="shared" si="3"/>
      </c>
      <c r="S11" s="47"/>
      <c r="T11" s="48">
        <f t="shared" si="4"/>
      </c>
      <c r="U11" s="48"/>
    </row>
    <row r="12" spans="2:21" ht="13.5">
      <c r="B12" s="19">
        <v>4</v>
      </c>
      <c r="C12" s="43">
        <f t="shared" si="1"/>
      </c>
      <c r="D12" s="43"/>
      <c r="E12" s="19"/>
      <c r="F12" s="8"/>
      <c r="G12" s="19" t="s">
        <v>3</v>
      </c>
      <c r="H12" s="44"/>
      <c r="I12" s="44"/>
      <c r="J12" s="19"/>
      <c r="K12" s="43">
        <f t="shared" si="0"/>
      </c>
      <c r="L12" s="43"/>
      <c r="M12" s="6">
        <f t="shared" si="2"/>
      </c>
      <c r="N12" s="19"/>
      <c r="O12" s="8"/>
      <c r="P12" s="44"/>
      <c r="Q12" s="44"/>
      <c r="R12" s="47">
        <f t="shared" si="3"/>
      </c>
      <c r="S12" s="47"/>
      <c r="T12" s="48">
        <f t="shared" si="4"/>
      </c>
      <c r="U12" s="48"/>
    </row>
    <row r="13" spans="2:21" ht="13.5">
      <c r="B13" s="19">
        <v>5</v>
      </c>
      <c r="C13" s="43">
        <f t="shared" si="1"/>
      </c>
      <c r="D13" s="43"/>
      <c r="E13" s="19"/>
      <c r="F13" s="8"/>
      <c r="G13" s="19" t="s">
        <v>3</v>
      </c>
      <c r="H13" s="44"/>
      <c r="I13" s="44"/>
      <c r="J13" s="19"/>
      <c r="K13" s="43">
        <f t="shared" si="0"/>
      </c>
      <c r="L13" s="43"/>
      <c r="M13" s="6">
        <f t="shared" si="2"/>
      </c>
      <c r="N13" s="19"/>
      <c r="O13" s="8"/>
      <c r="P13" s="44"/>
      <c r="Q13" s="44"/>
      <c r="R13" s="47">
        <f t="shared" si="3"/>
      </c>
      <c r="S13" s="47"/>
      <c r="T13" s="48">
        <f t="shared" si="4"/>
      </c>
      <c r="U13" s="48"/>
    </row>
    <row r="14" spans="2:21" ht="13.5">
      <c r="B14" s="19">
        <v>6</v>
      </c>
      <c r="C14" s="43">
        <f t="shared" si="1"/>
      </c>
      <c r="D14" s="43"/>
      <c r="E14" s="19"/>
      <c r="F14" s="8"/>
      <c r="G14" s="19" t="s">
        <v>4</v>
      </c>
      <c r="H14" s="44"/>
      <c r="I14" s="44"/>
      <c r="J14" s="19"/>
      <c r="K14" s="43">
        <f t="shared" si="0"/>
      </c>
      <c r="L14" s="43"/>
      <c r="M14" s="6">
        <f t="shared" si="2"/>
      </c>
      <c r="N14" s="19"/>
      <c r="O14" s="8"/>
      <c r="P14" s="44"/>
      <c r="Q14" s="44"/>
      <c r="R14" s="47">
        <f t="shared" si="3"/>
      </c>
      <c r="S14" s="47"/>
      <c r="T14" s="48">
        <f t="shared" si="4"/>
      </c>
      <c r="U14" s="48"/>
    </row>
    <row r="15" spans="2:21" ht="13.5">
      <c r="B15" s="19">
        <v>7</v>
      </c>
      <c r="C15" s="43">
        <f t="shared" si="1"/>
      </c>
      <c r="D15" s="43"/>
      <c r="E15" s="19"/>
      <c r="F15" s="8"/>
      <c r="G15" s="19" t="s">
        <v>4</v>
      </c>
      <c r="H15" s="44"/>
      <c r="I15" s="44"/>
      <c r="J15" s="19"/>
      <c r="K15" s="43">
        <f t="shared" si="0"/>
      </c>
      <c r="L15" s="43"/>
      <c r="M15" s="6">
        <f t="shared" si="2"/>
      </c>
      <c r="N15" s="19"/>
      <c r="O15" s="8"/>
      <c r="P15" s="44"/>
      <c r="Q15" s="44"/>
      <c r="R15" s="47">
        <f t="shared" si="3"/>
      </c>
      <c r="S15" s="47"/>
      <c r="T15" s="48">
        <f t="shared" si="4"/>
      </c>
      <c r="U15" s="48"/>
    </row>
    <row r="16" spans="2:21" ht="13.5">
      <c r="B16" s="19">
        <v>8</v>
      </c>
      <c r="C16" s="43">
        <f t="shared" si="1"/>
      </c>
      <c r="D16" s="43"/>
      <c r="E16" s="19"/>
      <c r="F16" s="8"/>
      <c r="G16" s="19" t="s">
        <v>4</v>
      </c>
      <c r="H16" s="44"/>
      <c r="I16" s="44"/>
      <c r="J16" s="19"/>
      <c r="K16" s="43">
        <f t="shared" si="0"/>
      </c>
      <c r="L16" s="43"/>
      <c r="M16" s="6">
        <f t="shared" si="2"/>
      </c>
      <c r="N16" s="19"/>
      <c r="O16" s="8"/>
      <c r="P16" s="44"/>
      <c r="Q16" s="44"/>
      <c r="R16" s="47">
        <f t="shared" si="3"/>
      </c>
      <c r="S16" s="47"/>
      <c r="T16" s="48">
        <f t="shared" si="4"/>
      </c>
      <c r="U16" s="48"/>
    </row>
    <row r="17" spans="2:21" ht="13.5">
      <c r="B17" s="19">
        <v>9</v>
      </c>
      <c r="C17" s="43">
        <f t="shared" si="1"/>
      </c>
      <c r="D17" s="43"/>
      <c r="E17" s="19"/>
      <c r="F17" s="8"/>
      <c r="G17" s="19" t="s">
        <v>4</v>
      </c>
      <c r="H17" s="44"/>
      <c r="I17" s="44"/>
      <c r="J17" s="19"/>
      <c r="K17" s="43">
        <f t="shared" si="0"/>
      </c>
      <c r="L17" s="43"/>
      <c r="M17" s="6">
        <f t="shared" si="2"/>
      </c>
      <c r="N17" s="19"/>
      <c r="O17" s="8"/>
      <c r="P17" s="44"/>
      <c r="Q17" s="44"/>
      <c r="R17" s="47">
        <f t="shared" si="3"/>
      </c>
      <c r="S17" s="47"/>
      <c r="T17" s="48">
        <f t="shared" si="4"/>
      </c>
      <c r="U17" s="48"/>
    </row>
    <row r="18" spans="2:21" ht="13.5">
      <c r="B18" s="19">
        <v>10</v>
      </c>
      <c r="C18" s="43">
        <f t="shared" si="1"/>
      </c>
      <c r="D18" s="43"/>
      <c r="E18" s="19"/>
      <c r="F18" s="8"/>
      <c r="G18" s="19" t="s">
        <v>4</v>
      </c>
      <c r="H18" s="44"/>
      <c r="I18" s="44"/>
      <c r="J18" s="19"/>
      <c r="K18" s="43">
        <f t="shared" si="0"/>
      </c>
      <c r="L18" s="43"/>
      <c r="M18" s="6">
        <f t="shared" si="2"/>
      </c>
      <c r="N18" s="19"/>
      <c r="O18" s="8"/>
      <c r="P18" s="44"/>
      <c r="Q18" s="44"/>
      <c r="R18" s="47">
        <f t="shared" si="3"/>
      </c>
      <c r="S18" s="47"/>
      <c r="T18" s="48">
        <f t="shared" si="4"/>
      </c>
      <c r="U18" s="48"/>
    </row>
    <row r="19" spans="2:21" ht="13.5">
      <c r="B19" s="19">
        <v>11</v>
      </c>
      <c r="C19" s="43">
        <f t="shared" si="1"/>
      </c>
      <c r="D19" s="43"/>
      <c r="E19" s="19"/>
      <c r="F19" s="8"/>
      <c r="G19" s="19" t="s">
        <v>4</v>
      </c>
      <c r="H19" s="44"/>
      <c r="I19" s="44"/>
      <c r="J19" s="19"/>
      <c r="K19" s="43">
        <f t="shared" si="0"/>
      </c>
      <c r="L19" s="43"/>
      <c r="M19" s="6">
        <f t="shared" si="2"/>
      </c>
      <c r="N19" s="19"/>
      <c r="O19" s="8"/>
      <c r="P19" s="44"/>
      <c r="Q19" s="44"/>
      <c r="R19" s="47">
        <f t="shared" si="3"/>
      </c>
      <c r="S19" s="47"/>
      <c r="T19" s="48">
        <f t="shared" si="4"/>
      </c>
      <c r="U19" s="48"/>
    </row>
    <row r="20" spans="2:21" ht="13.5">
      <c r="B20" s="19">
        <v>12</v>
      </c>
      <c r="C20" s="43">
        <f t="shared" si="1"/>
      </c>
      <c r="D20" s="43"/>
      <c r="E20" s="19"/>
      <c r="F20" s="8"/>
      <c r="G20" s="19" t="s">
        <v>4</v>
      </c>
      <c r="H20" s="44"/>
      <c r="I20" s="44"/>
      <c r="J20" s="19"/>
      <c r="K20" s="43">
        <f t="shared" si="0"/>
      </c>
      <c r="L20" s="43"/>
      <c r="M20" s="6">
        <f t="shared" si="2"/>
      </c>
      <c r="N20" s="19"/>
      <c r="O20" s="8"/>
      <c r="P20" s="44"/>
      <c r="Q20" s="44"/>
      <c r="R20" s="47">
        <f t="shared" si="3"/>
      </c>
      <c r="S20" s="47"/>
      <c r="T20" s="48">
        <f t="shared" si="4"/>
      </c>
      <c r="U20" s="48"/>
    </row>
    <row r="21" spans="2:21" ht="13.5">
      <c r="B21" s="19">
        <v>13</v>
      </c>
      <c r="C21" s="43">
        <f t="shared" si="1"/>
      </c>
      <c r="D21" s="43"/>
      <c r="E21" s="19"/>
      <c r="F21" s="8"/>
      <c r="G21" s="19" t="s">
        <v>4</v>
      </c>
      <c r="H21" s="44"/>
      <c r="I21" s="44"/>
      <c r="J21" s="19"/>
      <c r="K21" s="43">
        <f t="shared" si="0"/>
      </c>
      <c r="L21" s="43"/>
      <c r="M21" s="6">
        <f t="shared" si="2"/>
      </c>
      <c r="N21" s="19"/>
      <c r="O21" s="8"/>
      <c r="P21" s="44"/>
      <c r="Q21" s="44"/>
      <c r="R21" s="47">
        <f t="shared" si="3"/>
      </c>
      <c r="S21" s="47"/>
      <c r="T21" s="48">
        <f t="shared" si="4"/>
      </c>
      <c r="U21" s="48"/>
    </row>
    <row r="22" spans="2:21" ht="13.5">
      <c r="B22" s="19">
        <v>14</v>
      </c>
      <c r="C22" s="43">
        <f t="shared" si="1"/>
      </c>
      <c r="D22" s="43"/>
      <c r="E22" s="19"/>
      <c r="F22" s="8"/>
      <c r="G22" s="19" t="s">
        <v>3</v>
      </c>
      <c r="H22" s="44"/>
      <c r="I22" s="44"/>
      <c r="J22" s="19"/>
      <c r="K22" s="43">
        <f t="shared" si="0"/>
      </c>
      <c r="L22" s="43"/>
      <c r="M22" s="6">
        <f t="shared" si="2"/>
      </c>
      <c r="N22" s="19"/>
      <c r="O22" s="8"/>
      <c r="P22" s="44"/>
      <c r="Q22" s="44"/>
      <c r="R22" s="47">
        <f t="shared" si="3"/>
      </c>
      <c r="S22" s="47"/>
      <c r="T22" s="48">
        <f t="shared" si="4"/>
      </c>
      <c r="U22" s="48"/>
    </row>
    <row r="23" spans="2:21" ht="13.5">
      <c r="B23" s="19">
        <v>15</v>
      </c>
      <c r="C23" s="43">
        <f t="shared" si="1"/>
      </c>
      <c r="D23" s="43"/>
      <c r="E23" s="19"/>
      <c r="F23" s="8"/>
      <c r="G23" s="19" t="s">
        <v>4</v>
      </c>
      <c r="H23" s="44"/>
      <c r="I23" s="44"/>
      <c r="J23" s="19"/>
      <c r="K23" s="43">
        <f t="shared" si="0"/>
      </c>
      <c r="L23" s="43"/>
      <c r="M23" s="6">
        <f t="shared" si="2"/>
      </c>
      <c r="N23" s="19"/>
      <c r="O23" s="8"/>
      <c r="P23" s="44"/>
      <c r="Q23" s="44"/>
      <c r="R23" s="47">
        <f t="shared" si="3"/>
      </c>
      <c r="S23" s="47"/>
      <c r="T23" s="48">
        <f t="shared" si="4"/>
      </c>
      <c r="U23" s="48"/>
    </row>
    <row r="24" spans="2:21" ht="13.5">
      <c r="B24" s="19">
        <v>16</v>
      </c>
      <c r="C24" s="43">
        <f t="shared" si="1"/>
      </c>
      <c r="D24" s="43"/>
      <c r="E24" s="19"/>
      <c r="F24" s="8"/>
      <c r="G24" s="19" t="s">
        <v>4</v>
      </c>
      <c r="H24" s="44"/>
      <c r="I24" s="44"/>
      <c r="J24" s="19"/>
      <c r="K24" s="43">
        <f t="shared" si="0"/>
      </c>
      <c r="L24" s="43"/>
      <c r="M24" s="6">
        <f t="shared" si="2"/>
      </c>
      <c r="N24" s="19"/>
      <c r="O24" s="8"/>
      <c r="P24" s="44"/>
      <c r="Q24" s="44"/>
      <c r="R24" s="47">
        <f t="shared" si="3"/>
      </c>
      <c r="S24" s="47"/>
      <c r="T24" s="48">
        <f t="shared" si="4"/>
      </c>
      <c r="U24" s="48"/>
    </row>
    <row r="25" spans="2:21" ht="13.5">
      <c r="B25" s="19">
        <v>17</v>
      </c>
      <c r="C25" s="43">
        <f t="shared" si="1"/>
      </c>
      <c r="D25" s="43"/>
      <c r="E25" s="19"/>
      <c r="F25" s="8"/>
      <c r="G25" s="19" t="s">
        <v>4</v>
      </c>
      <c r="H25" s="44"/>
      <c r="I25" s="44"/>
      <c r="J25" s="19"/>
      <c r="K25" s="43">
        <f t="shared" si="0"/>
      </c>
      <c r="L25" s="43"/>
      <c r="M25" s="6">
        <f t="shared" si="2"/>
      </c>
      <c r="N25" s="19"/>
      <c r="O25" s="8"/>
      <c r="P25" s="44"/>
      <c r="Q25" s="44"/>
      <c r="R25" s="47">
        <f t="shared" si="3"/>
      </c>
      <c r="S25" s="47"/>
      <c r="T25" s="48">
        <f t="shared" si="4"/>
      </c>
      <c r="U25" s="48"/>
    </row>
    <row r="26" spans="2:21" ht="13.5">
      <c r="B26" s="19">
        <v>18</v>
      </c>
      <c r="C26" s="43">
        <f t="shared" si="1"/>
      </c>
      <c r="D26" s="43"/>
      <c r="E26" s="19"/>
      <c r="F26" s="8"/>
      <c r="G26" s="19" t="s">
        <v>4</v>
      </c>
      <c r="H26" s="44"/>
      <c r="I26" s="44"/>
      <c r="J26" s="19"/>
      <c r="K26" s="43">
        <f t="shared" si="0"/>
      </c>
      <c r="L26" s="43"/>
      <c r="M26" s="6">
        <f t="shared" si="2"/>
      </c>
      <c r="N26" s="19"/>
      <c r="O26" s="8"/>
      <c r="P26" s="44"/>
      <c r="Q26" s="44"/>
      <c r="R26" s="47">
        <f t="shared" si="3"/>
      </c>
      <c r="S26" s="47"/>
      <c r="T26" s="48">
        <f t="shared" si="4"/>
      </c>
      <c r="U26" s="48"/>
    </row>
    <row r="27" spans="2:21" ht="13.5">
      <c r="B27" s="19">
        <v>19</v>
      </c>
      <c r="C27" s="43">
        <f t="shared" si="1"/>
      </c>
      <c r="D27" s="43"/>
      <c r="E27" s="19"/>
      <c r="F27" s="8"/>
      <c r="G27" s="19" t="s">
        <v>3</v>
      </c>
      <c r="H27" s="44"/>
      <c r="I27" s="44"/>
      <c r="J27" s="19"/>
      <c r="K27" s="43">
        <f t="shared" si="0"/>
      </c>
      <c r="L27" s="43"/>
      <c r="M27" s="6">
        <f t="shared" si="2"/>
      </c>
      <c r="N27" s="19"/>
      <c r="O27" s="8"/>
      <c r="P27" s="44"/>
      <c r="Q27" s="44"/>
      <c r="R27" s="47">
        <f t="shared" si="3"/>
      </c>
      <c r="S27" s="47"/>
      <c r="T27" s="48">
        <f t="shared" si="4"/>
      </c>
      <c r="U27" s="48"/>
    </row>
    <row r="28" spans="2:21" ht="13.5">
      <c r="B28" s="19">
        <v>20</v>
      </c>
      <c r="C28" s="43">
        <f t="shared" si="1"/>
      </c>
      <c r="D28" s="43"/>
      <c r="E28" s="19"/>
      <c r="F28" s="8"/>
      <c r="G28" s="19" t="s">
        <v>4</v>
      </c>
      <c r="H28" s="44"/>
      <c r="I28" s="44"/>
      <c r="J28" s="19"/>
      <c r="K28" s="43">
        <f t="shared" si="0"/>
      </c>
      <c r="L28" s="43"/>
      <c r="M28" s="6">
        <f t="shared" si="2"/>
      </c>
      <c r="N28" s="19"/>
      <c r="O28" s="8"/>
      <c r="P28" s="44"/>
      <c r="Q28" s="44"/>
      <c r="R28" s="47">
        <f t="shared" si="3"/>
      </c>
      <c r="S28" s="47"/>
      <c r="T28" s="48">
        <f t="shared" si="4"/>
      </c>
      <c r="U28" s="48"/>
    </row>
    <row r="29" spans="2:21" ht="13.5">
      <c r="B29" s="19">
        <v>21</v>
      </c>
      <c r="C29" s="43">
        <f t="shared" si="1"/>
      </c>
      <c r="D29" s="43"/>
      <c r="E29" s="19"/>
      <c r="F29" s="8"/>
      <c r="G29" s="19" t="s">
        <v>3</v>
      </c>
      <c r="H29" s="44"/>
      <c r="I29" s="44"/>
      <c r="J29" s="19"/>
      <c r="K29" s="43">
        <f t="shared" si="0"/>
      </c>
      <c r="L29" s="43"/>
      <c r="M29" s="6">
        <f t="shared" si="2"/>
      </c>
      <c r="N29" s="19"/>
      <c r="O29" s="8"/>
      <c r="P29" s="44"/>
      <c r="Q29" s="44"/>
      <c r="R29" s="47">
        <f t="shared" si="3"/>
      </c>
      <c r="S29" s="47"/>
      <c r="T29" s="48">
        <f t="shared" si="4"/>
      </c>
      <c r="U29" s="48"/>
    </row>
    <row r="30" spans="2:21" ht="13.5">
      <c r="B30" s="19">
        <v>22</v>
      </c>
      <c r="C30" s="43">
        <f t="shared" si="1"/>
      </c>
      <c r="D30" s="43"/>
      <c r="E30" s="19"/>
      <c r="F30" s="8"/>
      <c r="G30" s="19" t="s">
        <v>3</v>
      </c>
      <c r="H30" s="44"/>
      <c r="I30" s="44"/>
      <c r="J30" s="19"/>
      <c r="K30" s="43">
        <f t="shared" si="0"/>
      </c>
      <c r="L30" s="43"/>
      <c r="M30" s="6">
        <f t="shared" si="2"/>
      </c>
      <c r="N30" s="19"/>
      <c r="O30" s="8"/>
      <c r="P30" s="44"/>
      <c r="Q30" s="44"/>
      <c r="R30" s="47">
        <f t="shared" si="3"/>
      </c>
      <c r="S30" s="47"/>
      <c r="T30" s="48">
        <f t="shared" si="4"/>
      </c>
      <c r="U30" s="48"/>
    </row>
    <row r="31" spans="2:21" ht="13.5">
      <c r="B31" s="19">
        <v>23</v>
      </c>
      <c r="C31" s="43">
        <f t="shared" si="1"/>
      </c>
      <c r="D31" s="43"/>
      <c r="E31" s="19"/>
      <c r="F31" s="8"/>
      <c r="G31" s="19" t="s">
        <v>3</v>
      </c>
      <c r="H31" s="44"/>
      <c r="I31" s="44"/>
      <c r="J31" s="19"/>
      <c r="K31" s="43">
        <f t="shared" si="0"/>
      </c>
      <c r="L31" s="43"/>
      <c r="M31" s="6">
        <f t="shared" si="2"/>
      </c>
      <c r="N31" s="19"/>
      <c r="O31" s="8"/>
      <c r="P31" s="44"/>
      <c r="Q31" s="44"/>
      <c r="R31" s="47">
        <f t="shared" si="3"/>
      </c>
      <c r="S31" s="47"/>
      <c r="T31" s="48">
        <f t="shared" si="4"/>
      </c>
      <c r="U31" s="48"/>
    </row>
    <row r="32" spans="2:21" ht="13.5">
      <c r="B32" s="19">
        <v>24</v>
      </c>
      <c r="C32" s="43">
        <f t="shared" si="1"/>
      </c>
      <c r="D32" s="43"/>
      <c r="E32" s="19"/>
      <c r="F32" s="8"/>
      <c r="G32" s="19" t="s">
        <v>3</v>
      </c>
      <c r="H32" s="44"/>
      <c r="I32" s="44"/>
      <c r="J32" s="19"/>
      <c r="K32" s="43">
        <f t="shared" si="0"/>
      </c>
      <c r="L32" s="43"/>
      <c r="M32" s="6">
        <f t="shared" si="2"/>
      </c>
      <c r="N32" s="19"/>
      <c r="O32" s="8"/>
      <c r="P32" s="44"/>
      <c r="Q32" s="44"/>
      <c r="R32" s="47">
        <f t="shared" si="3"/>
      </c>
      <c r="S32" s="47"/>
      <c r="T32" s="48">
        <f t="shared" si="4"/>
      </c>
      <c r="U32" s="48"/>
    </row>
    <row r="33" spans="2:21" ht="13.5">
      <c r="B33" s="19">
        <v>25</v>
      </c>
      <c r="C33" s="43">
        <f t="shared" si="1"/>
      </c>
      <c r="D33" s="43"/>
      <c r="E33" s="19"/>
      <c r="F33" s="8"/>
      <c r="G33" s="19" t="s">
        <v>4</v>
      </c>
      <c r="H33" s="44"/>
      <c r="I33" s="44"/>
      <c r="J33" s="19"/>
      <c r="K33" s="43">
        <f t="shared" si="0"/>
      </c>
      <c r="L33" s="43"/>
      <c r="M33" s="6">
        <f t="shared" si="2"/>
      </c>
      <c r="N33" s="19"/>
      <c r="O33" s="8"/>
      <c r="P33" s="44"/>
      <c r="Q33" s="44"/>
      <c r="R33" s="47">
        <f t="shared" si="3"/>
      </c>
      <c r="S33" s="47"/>
      <c r="T33" s="48">
        <f t="shared" si="4"/>
      </c>
      <c r="U33" s="48"/>
    </row>
    <row r="34" spans="2:21" ht="13.5">
      <c r="B34" s="19">
        <v>26</v>
      </c>
      <c r="C34" s="43">
        <f t="shared" si="1"/>
      </c>
      <c r="D34" s="43"/>
      <c r="E34" s="19"/>
      <c r="F34" s="8"/>
      <c r="G34" s="19" t="s">
        <v>3</v>
      </c>
      <c r="H34" s="44"/>
      <c r="I34" s="44"/>
      <c r="J34" s="19"/>
      <c r="K34" s="43">
        <f t="shared" si="0"/>
      </c>
      <c r="L34" s="43"/>
      <c r="M34" s="6">
        <f t="shared" si="2"/>
      </c>
      <c r="N34" s="19"/>
      <c r="O34" s="8"/>
      <c r="P34" s="44"/>
      <c r="Q34" s="44"/>
      <c r="R34" s="47">
        <f t="shared" si="3"/>
      </c>
      <c r="S34" s="47"/>
      <c r="T34" s="48">
        <f t="shared" si="4"/>
      </c>
      <c r="U34" s="48"/>
    </row>
    <row r="35" spans="2:21" ht="13.5">
      <c r="B35" s="19">
        <v>27</v>
      </c>
      <c r="C35" s="43">
        <f t="shared" si="1"/>
      </c>
      <c r="D35" s="43"/>
      <c r="E35" s="19"/>
      <c r="F35" s="8"/>
      <c r="G35" s="19" t="s">
        <v>3</v>
      </c>
      <c r="H35" s="44"/>
      <c r="I35" s="44"/>
      <c r="J35" s="19"/>
      <c r="K35" s="43">
        <f t="shared" si="0"/>
      </c>
      <c r="L35" s="43"/>
      <c r="M35" s="6">
        <f t="shared" si="2"/>
      </c>
      <c r="N35" s="19"/>
      <c r="O35" s="8"/>
      <c r="P35" s="44"/>
      <c r="Q35" s="44"/>
      <c r="R35" s="47">
        <f t="shared" si="3"/>
      </c>
      <c r="S35" s="47"/>
      <c r="T35" s="48">
        <f t="shared" si="4"/>
      </c>
      <c r="U35" s="48"/>
    </row>
    <row r="36" spans="2:21" ht="13.5">
      <c r="B36" s="19">
        <v>28</v>
      </c>
      <c r="C36" s="43">
        <f t="shared" si="1"/>
      </c>
      <c r="D36" s="43"/>
      <c r="E36" s="19"/>
      <c r="F36" s="8"/>
      <c r="G36" s="19" t="s">
        <v>3</v>
      </c>
      <c r="H36" s="44"/>
      <c r="I36" s="44"/>
      <c r="J36" s="19"/>
      <c r="K36" s="43">
        <f t="shared" si="0"/>
      </c>
      <c r="L36" s="43"/>
      <c r="M36" s="6">
        <f t="shared" si="2"/>
      </c>
      <c r="N36" s="19"/>
      <c r="O36" s="8"/>
      <c r="P36" s="44"/>
      <c r="Q36" s="44"/>
      <c r="R36" s="47">
        <f t="shared" si="3"/>
      </c>
      <c r="S36" s="47"/>
      <c r="T36" s="48">
        <f t="shared" si="4"/>
      </c>
      <c r="U36" s="48"/>
    </row>
    <row r="37" spans="2:21" ht="13.5">
      <c r="B37" s="19">
        <v>29</v>
      </c>
      <c r="C37" s="43">
        <f t="shared" si="1"/>
      </c>
      <c r="D37" s="43"/>
      <c r="E37" s="19"/>
      <c r="F37" s="8"/>
      <c r="G37" s="19" t="s">
        <v>3</v>
      </c>
      <c r="H37" s="44"/>
      <c r="I37" s="44"/>
      <c r="J37" s="19"/>
      <c r="K37" s="43">
        <f t="shared" si="0"/>
      </c>
      <c r="L37" s="43"/>
      <c r="M37" s="6">
        <f t="shared" si="2"/>
      </c>
      <c r="N37" s="19"/>
      <c r="O37" s="8"/>
      <c r="P37" s="44"/>
      <c r="Q37" s="44"/>
      <c r="R37" s="47">
        <f t="shared" si="3"/>
      </c>
      <c r="S37" s="47"/>
      <c r="T37" s="48">
        <f t="shared" si="4"/>
      </c>
      <c r="U37" s="48"/>
    </row>
    <row r="38" spans="2:21" ht="13.5">
      <c r="B38" s="19">
        <v>30</v>
      </c>
      <c r="C38" s="43">
        <f t="shared" si="1"/>
      </c>
      <c r="D38" s="43"/>
      <c r="E38" s="19"/>
      <c r="F38" s="8"/>
      <c r="G38" s="19" t="s">
        <v>4</v>
      </c>
      <c r="H38" s="44"/>
      <c r="I38" s="44"/>
      <c r="J38" s="19"/>
      <c r="K38" s="43">
        <f t="shared" si="0"/>
      </c>
      <c r="L38" s="43"/>
      <c r="M38" s="6">
        <f t="shared" si="2"/>
      </c>
      <c r="N38" s="19"/>
      <c r="O38" s="8"/>
      <c r="P38" s="44"/>
      <c r="Q38" s="44"/>
      <c r="R38" s="47">
        <f t="shared" si="3"/>
      </c>
      <c r="S38" s="47"/>
      <c r="T38" s="48">
        <f t="shared" si="4"/>
      </c>
      <c r="U38" s="48"/>
    </row>
    <row r="39" spans="2:21" ht="13.5">
      <c r="B39" s="19">
        <v>31</v>
      </c>
      <c r="C39" s="43">
        <f t="shared" si="1"/>
      </c>
      <c r="D39" s="43"/>
      <c r="E39" s="19"/>
      <c r="F39" s="8"/>
      <c r="G39" s="19" t="s">
        <v>4</v>
      </c>
      <c r="H39" s="44"/>
      <c r="I39" s="44"/>
      <c r="J39" s="19"/>
      <c r="K39" s="43">
        <f t="shared" si="0"/>
      </c>
      <c r="L39" s="43"/>
      <c r="M39" s="6">
        <f t="shared" si="2"/>
      </c>
      <c r="N39" s="19"/>
      <c r="O39" s="8"/>
      <c r="P39" s="44"/>
      <c r="Q39" s="44"/>
      <c r="R39" s="47">
        <f t="shared" si="3"/>
      </c>
      <c r="S39" s="47"/>
      <c r="T39" s="48">
        <f t="shared" si="4"/>
      </c>
      <c r="U39" s="48"/>
    </row>
    <row r="40" spans="2:21" ht="13.5">
      <c r="B40" s="19">
        <v>32</v>
      </c>
      <c r="C40" s="43">
        <f t="shared" si="1"/>
      </c>
      <c r="D40" s="43"/>
      <c r="E40" s="19"/>
      <c r="F40" s="8"/>
      <c r="G40" s="19" t="s">
        <v>4</v>
      </c>
      <c r="H40" s="44"/>
      <c r="I40" s="44"/>
      <c r="J40" s="19"/>
      <c r="K40" s="43">
        <f t="shared" si="0"/>
      </c>
      <c r="L40" s="43"/>
      <c r="M40" s="6">
        <f t="shared" si="2"/>
      </c>
      <c r="N40" s="19"/>
      <c r="O40" s="8"/>
      <c r="P40" s="44"/>
      <c r="Q40" s="44"/>
      <c r="R40" s="47">
        <f t="shared" si="3"/>
      </c>
      <c r="S40" s="47"/>
      <c r="T40" s="48">
        <f t="shared" si="4"/>
      </c>
      <c r="U40" s="48"/>
    </row>
    <row r="41" spans="2:21" ht="13.5">
      <c r="B41" s="19">
        <v>33</v>
      </c>
      <c r="C41" s="43">
        <f t="shared" si="1"/>
      </c>
      <c r="D41" s="43"/>
      <c r="E41" s="19"/>
      <c r="F41" s="8"/>
      <c r="G41" s="19" t="s">
        <v>3</v>
      </c>
      <c r="H41" s="44"/>
      <c r="I41" s="44"/>
      <c r="J41" s="19"/>
      <c r="K41" s="43">
        <f t="shared" si="0"/>
      </c>
      <c r="L41" s="43"/>
      <c r="M41" s="6">
        <f t="shared" si="2"/>
      </c>
      <c r="N41" s="19"/>
      <c r="O41" s="8"/>
      <c r="P41" s="44"/>
      <c r="Q41" s="44"/>
      <c r="R41" s="47">
        <f t="shared" si="3"/>
      </c>
      <c r="S41" s="47"/>
      <c r="T41" s="48">
        <f t="shared" si="4"/>
      </c>
      <c r="U41" s="48"/>
    </row>
    <row r="42" spans="2:21" ht="13.5">
      <c r="B42" s="19">
        <v>34</v>
      </c>
      <c r="C42" s="43">
        <f t="shared" si="1"/>
      </c>
      <c r="D42" s="43"/>
      <c r="E42" s="19"/>
      <c r="F42" s="8"/>
      <c r="G42" s="19" t="s">
        <v>4</v>
      </c>
      <c r="H42" s="44"/>
      <c r="I42" s="44"/>
      <c r="J42" s="19"/>
      <c r="K42" s="43">
        <f t="shared" si="0"/>
      </c>
      <c r="L42" s="43"/>
      <c r="M42" s="6">
        <f t="shared" si="2"/>
      </c>
      <c r="N42" s="19"/>
      <c r="O42" s="8"/>
      <c r="P42" s="44"/>
      <c r="Q42" s="44"/>
      <c r="R42" s="47">
        <f t="shared" si="3"/>
      </c>
      <c r="S42" s="47"/>
      <c r="T42" s="48">
        <f t="shared" si="4"/>
      </c>
      <c r="U42" s="48"/>
    </row>
    <row r="43" spans="2:21" ht="13.5">
      <c r="B43" s="19">
        <v>35</v>
      </c>
      <c r="C43" s="43">
        <f t="shared" si="1"/>
      </c>
      <c r="D43" s="43"/>
      <c r="E43" s="19"/>
      <c r="F43" s="8"/>
      <c r="G43" s="19" t="s">
        <v>3</v>
      </c>
      <c r="H43" s="44"/>
      <c r="I43" s="44"/>
      <c r="J43" s="19"/>
      <c r="K43" s="43">
        <f t="shared" si="0"/>
      </c>
      <c r="L43" s="43"/>
      <c r="M43" s="6">
        <f t="shared" si="2"/>
      </c>
      <c r="N43" s="19"/>
      <c r="O43" s="8"/>
      <c r="P43" s="44"/>
      <c r="Q43" s="44"/>
      <c r="R43" s="47">
        <f t="shared" si="3"/>
      </c>
      <c r="S43" s="47"/>
      <c r="T43" s="48">
        <f t="shared" si="4"/>
      </c>
      <c r="U43" s="48"/>
    </row>
    <row r="44" spans="2:21" ht="13.5">
      <c r="B44" s="19">
        <v>36</v>
      </c>
      <c r="C44" s="43">
        <f t="shared" si="1"/>
      </c>
      <c r="D44" s="43"/>
      <c r="E44" s="19"/>
      <c r="F44" s="8"/>
      <c r="G44" s="19" t="s">
        <v>4</v>
      </c>
      <c r="H44" s="44"/>
      <c r="I44" s="44"/>
      <c r="J44" s="19"/>
      <c r="K44" s="43">
        <f t="shared" si="0"/>
      </c>
      <c r="L44" s="43"/>
      <c r="M44" s="6">
        <f t="shared" si="2"/>
      </c>
      <c r="N44" s="19"/>
      <c r="O44" s="8"/>
      <c r="P44" s="44"/>
      <c r="Q44" s="44"/>
      <c r="R44" s="47">
        <f t="shared" si="3"/>
      </c>
      <c r="S44" s="47"/>
      <c r="T44" s="48">
        <f t="shared" si="4"/>
      </c>
      <c r="U44" s="48"/>
    </row>
    <row r="45" spans="2:21" ht="13.5">
      <c r="B45" s="19">
        <v>37</v>
      </c>
      <c r="C45" s="43">
        <f t="shared" si="1"/>
      </c>
      <c r="D45" s="43"/>
      <c r="E45" s="19"/>
      <c r="F45" s="8"/>
      <c r="G45" s="19" t="s">
        <v>3</v>
      </c>
      <c r="H45" s="44"/>
      <c r="I45" s="44"/>
      <c r="J45" s="19"/>
      <c r="K45" s="43">
        <f t="shared" si="0"/>
      </c>
      <c r="L45" s="43"/>
      <c r="M45" s="6">
        <f t="shared" si="2"/>
      </c>
      <c r="N45" s="19"/>
      <c r="O45" s="8"/>
      <c r="P45" s="44"/>
      <c r="Q45" s="44"/>
      <c r="R45" s="47">
        <f t="shared" si="3"/>
      </c>
      <c r="S45" s="47"/>
      <c r="T45" s="48">
        <f t="shared" si="4"/>
      </c>
      <c r="U45" s="48"/>
    </row>
    <row r="46" spans="2:21" ht="13.5">
      <c r="B46" s="19">
        <v>38</v>
      </c>
      <c r="C46" s="43">
        <f t="shared" si="1"/>
      </c>
      <c r="D46" s="43"/>
      <c r="E46" s="19"/>
      <c r="F46" s="8"/>
      <c r="G46" s="19" t="s">
        <v>4</v>
      </c>
      <c r="H46" s="44"/>
      <c r="I46" s="44"/>
      <c r="J46" s="19"/>
      <c r="K46" s="43">
        <f t="shared" si="0"/>
      </c>
      <c r="L46" s="43"/>
      <c r="M46" s="6">
        <f t="shared" si="2"/>
      </c>
      <c r="N46" s="19"/>
      <c r="O46" s="8"/>
      <c r="P46" s="44"/>
      <c r="Q46" s="44"/>
      <c r="R46" s="47">
        <f t="shared" si="3"/>
      </c>
      <c r="S46" s="47"/>
      <c r="T46" s="48">
        <f t="shared" si="4"/>
      </c>
      <c r="U46" s="48"/>
    </row>
    <row r="47" spans="2:21" ht="13.5">
      <c r="B47" s="19">
        <v>39</v>
      </c>
      <c r="C47" s="43">
        <f t="shared" si="1"/>
      </c>
      <c r="D47" s="43"/>
      <c r="E47" s="19"/>
      <c r="F47" s="8"/>
      <c r="G47" s="19" t="s">
        <v>4</v>
      </c>
      <c r="H47" s="44"/>
      <c r="I47" s="44"/>
      <c r="J47" s="19"/>
      <c r="K47" s="43">
        <f t="shared" si="0"/>
      </c>
      <c r="L47" s="43"/>
      <c r="M47" s="6">
        <f t="shared" si="2"/>
      </c>
      <c r="N47" s="19"/>
      <c r="O47" s="8"/>
      <c r="P47" s="44"/>
      <c r="Q47" s="44"/>
      <c r="R47" s="47">
        <f t="shared" si="3"/>
      </c>
      <c r="S47" s="47"/>
      <c r="T47" s="48">
        <f t="shared" si="4"/>
      </c>
      <c r="U47" s="48"/>
    </row>
    <row r="48" spans="2:21" ht="13.5">
      <c r="B48" s="19">
        <v>40</v>
      </c>
      <c r="C48" s="43">
        <f t="shared" si="1"/>
      </c>
      <c r="D48" s="43"/>
      <c r="E48" s="19"/>
      <c r="F48" s="8"/>
      <c r="G48" s="19" t="s">
        <v>37</v>
      </c>
      <c r="H48" s="44"/>
      <c r="I48" s="44"/>
      <c r="J48" s="19"/>
      <c r="K48" s="43">
        <f t="shared" si="0"/>
      </c>
      <c r="L48" s="43"/>
      <c r="M48" s="6">
        <f t="shared" si="2"/>
      </c>
      <c r="N48" s="19"/>
      <c r="O48" s="8"/>
      <c r="P48" s="44"/>
      <c r="Q48" s="44"/>
      <c r="R48" s="47">
        <f t="shared" si="3"/>
      </c>
      <c r="S48" s="47"/>
      <c r="T48" s="48">
        <f t="shared" si="4"/>
      </c>
      <c r="U48" s="48"/>
    </row>
    <row r="49" spans="2:21" ht="13.5">
      <c r="B49" s="19">
        <v>41</v>
      </c>
      <c r="C49" s="43">
        <f t="shared" si="1"/>
      </c>
      <c r="D49" s="43"/>
      <c r="E49" s="19"/>
      <c r="F49" s="8"/>
      <c r="G49" s="19" t="s">
        <v>4</v>
      </c>
      <c r="H49" s="44"/>
      <c r="I49" s="44"/>
      <c r="J49" s="19"/>
      <c r="K49" s="43">
        <f t="shared" si="0"/>
      </c>
      <c r="L49" s="43"/>
      <c r="M49" s="6">
        <f t="shared" si="2"/>
      </c>
      <c r="N49" s="19"/>
      <c r="O49" s="8"/>
      <c r="P49" s="44"/>
      <c r="Q49" s="44"/>
      <c r="R49" s="47">
        <f t="shared" si="3"/>
      </c>
      <c r="S49" s="47"/>
      <c r="T49" s="48">
        <f t="shared" si="4"/>
      </c>
      <c r="U49" s="48"/>
    </row>
    <row r="50" spans="2:21" ht="13.5">
      <c r="B50" s="19">
        <v>42</v>
      </c>
      <c r="C50" s="43">
        <f t="shared" si="1"/>
      </c>
      <c r="D50" s="43"/>
      <c r="E50" s="19"/>
      <c r="F50" s="8"/>
      <c r="G50" s="19" t="s">
        <v>4</v>
      </c>
      <c r="H50" s="44"/>
      <c r="I50" s="44"/>
      <c r="J50" s="19"/>
      <c r="K50" s="43">
        <f t="shared" si="0"/>
      </c>
      <c r="L50" s="43"/>
      <c r="M50" s="6">
        <f t="shared" si="2"/>
      </c>
      <c r="N50" s="19"/>
      <c r="O50" s="8"/>
      <c r="P50" s="44"/>
      <c r="Q50" s="44"/>
      <c r="R50" s="47">
        <f t="shared" si="3"/>
      </c>
      <c r="S50" s="47"/>
      <c r="T50" s="48">
        <f t="shared" si="4"/>
      </c>
      <c r="U50" s="48"/>
    </row>
    <row r="51" spans="2:21" ht="13.5">
      <c r="B51" s="19">
        <v>43</v>
      </c>
      <c r="C51" s="43">
        <f t="shared" si="1"/>
      </c>
      <c r="D51" s="43"/>
      <c r="E51" s="19"/>
      <c r="F51" s="8"/>
      <c r="G51" s="19" t="s">
        <v>3</v>
      </c>
      <c r="H51" s="44"/>
      <c r="I51" s="44"/>
      <c r="J51" s="19"/>
      <c r="K51" s="43">
        <f t="shared" si="0"/>
      </c>
      <c r="L51" s="43"/>
      <c r="M51" s="6">
        <f t="shared" si="2"/>
      </c>
      <c r="N51" s="19"/>
      <c r="O51" s="8"/>
      <c r="P51" s="44"/>
      <c r="Q51" s="44"/>
      <c r="R51" s="47">
        <f t="shared" si="3"/>
      </c>
      <c r="S51" s="47"/>
      <c r="T51" s="48">
        <f t="shared" si="4"/>
      </c>
      <c r="U51" s="48"/>
    </row>
    <row r="52" spans="2:21" ht="13.5">
      <c r="B52" s="19">
        <v>44</v>
      </c>
      <c r="C52" s="43">
        <f t="shared" si="1"/>
      </c>
      <c r="D52" s="43"/>
      <c r="E52" s="19"/>
      <c r="F52" s="8"/>
      <c r="G52" s="19" t="s">
        <v>3</v>
      </c>
      <c r="H52" s="44"/>
      <c r="I52" s="44"/>
      <c r="J52" s="19"/>
      <c r="K52" s="43">
        <f t="shared" si="0"/>
      </c>
      <c r="L52" s="43"/>
      <c r="M52" s="6">
        <f t="shared" si="2"/>
      </c>
      <c r="N52" s="19"/>
      <c r="O52" s="8"/>
      <c r="P52" s="44"/>
      <c r="Q52" s="44"/>
      <c r="R52" s="47">
        <f t="shared" si="3"/>
      </c>
      <c r="S52" s="47"/>
      <c r="T52" s="48">
        <f t="shared" si="4"/>
      </c>
      <c r="U52" s="48"/>
    </row>
    <row r="53" spans="2:21" ht="13.5">
      <c r="B53" s="19">
        <v>45</v>
      </c>
      <c r="C53" s="43">
        <f t="shared" si="1"/>
      </c>
      <c r="D53" s="43"/>
      <c r="E53" s="19"/>
      <c r="F53" s="8"/>
      <c r="G53" s="19" t="s">
        <v>4</v>
      </c>
      <c r="H53" s="44"/>
      <c r="I53" s="44"/>
      <c r="J53" s="19"/>
      <c r="K53" s="43">
        <f t="shared" si="0"/>
      </c>
      <c r="L53" s="43"/>
      <c r="M53" s="6">
        <f t="shared" si="2"/>
      </c>
      <c r="N53" s="19"/>
      <c r="O53" s="8"/>
      <c r="P53" s="44"/>
      <c r="Q53" s="44"/>
      <c r="R53" s="47">
        <f t="shared" si="3"/>
      </c>
      <c r="S53" s="47"/>
      <c r="T53" s="48">
        <f t="shared" si="4"/>
      </c>
      <c r="U53" s="48"/>
    </row>
    <row r="54" spans="2:21" ht="13.5">
      <c r="B54" s="19">
        <v>46</v>
      </c>
      <c r="C54" s="43">
        <f t="shared" si="1"/>
      </c>
      <c r="D54" s="43"/>
      <c r="E54" s="19"/>
      <c r="F54" s="8"/>
      <c r="G54" s="19" t="s">
        <v>4</v>
      </c>
      <c r="H54" s="44"/>
      <c r="I54" s="44"/>
      <c r="J54" s="19"/>
      <c r="K54" s="43">
        <f t="shared" si="0"/>
      </c>
      <c r="L54" s="43"/>
      <c r="M54" s="6">
        <f t="shared" si="2"/>
      </c>
      <c r="N54" s="19"/>
      <c r="O54" s="8"/>
      <c r="P54" s="44"/>
      <c r="Q54" s="44"/>
      <c r="R54" s="47">
        <f t="shared" si="3"/>
      </c>
      <c r="S54" s="47"/>
      <c r="T54" s="48">
        <f t="shared" si="4"/>
      </c>
      <c r="U54" s="48"/>
    </row>
    <row r="55" spans="2:21" ht="13.5">
      <c r="B55" s="19">
        <v>47</v>
      </c>
      <c r="C55" s="43">
        <f t="shared" si="1"/>
      </c>
      <c r="D55" s="43"/>
      <c r="E55" s="19"/>
      <c r="F55" s="8"/>
      <c r="G55" s="19" t="s">
        <v>3</v>
      </c>
      <c r="H55" s="44"/>
      <c r="I55" s="44"/>
      <c r="J55" s="19"/>
      <c r="K55" s="43">
        <f t="shared" si="0"/>
      </c>
      <c r="L55" s="43"/>
      <c r="M55" s="6">
        <f t="shared" si="2"/>
      </c>
      <c r="N55" s="19"/>
      <c r="O55" s="8"/>
      <c r="P55" s="44"/>
      <c r="Q55" s="44"/>
      <c r="R55" s="47">
        <f t="shared" si="3"/>
      </c>
      <c r="S55" s="47"/>
      <c r="T55" s="48">
        <f t="shared" si="4"/>
      </c>
      <c r="U55" s="48"/>
    </row>
    <row r="56" spans="2:21" ht="13.5">
      <c r="B56" s="19">
        <v>48</v>
      </c>
      <c r="C56" s="43">
        <f t="shared" si="1"/>
      </c>
      <c r="D56" s="43"/>
      <c r="E56" s="19"/>
      <c r="F56" s="8"/>
      <c r="G56" s="19" t="s">
        <v>3</v>
      </c>
      <c r="H56" s="44"/>
      <c r="I56" s="44"/>
      <c r="J56" s="19"/>
      <c r="K56" s="43">
        <f t="shared" si="0"/>
      </c>
      <c r="L56" s="43"/>
      <c r="M56" s="6">
        <f t="shared" si="2"/>
      </c>
      <c r="N56" s="19"/>
      <c r="O56" s="8"/>
      <c r="P56" s="44"/>
      <c r="Q56" s="44"/>
      <c r="R56" s="47">
        <f t="shared" si="3"/>
      </c>
      <c r="S56" s="47"/>
      <c r="T56" s="48">
        <f t="shared" si="4"/>
      </c>
      <c r="U56" s="48"/>
    </row>
    <row r="57" spans="2:21" ht="13.5">
      <c r="B57" s="19">
        <v>49</v>
      </c>
      <c r="C57" s="43">
        <f t="shared" si="1"/>
      </c>
      <c r="D57" s="43"/>
      <c r="E57" s="19"/>
      <c r="F57" s="8"/>
      <c r="G57" s="19" t="s">
        <v>3</v>
      </c>
      <c r="H57" s="44"/>
      <c r="I57" s="44"/>
      <c r="J57" s="19"/>
      <c r="K57" s="43">
        <f t="shared" si="0"/>
      </c>
      <c r="L57" s="43"/>
      <c r="M57" s="6">
        <f t="shared" si="2"/>
      </c>
      <c r="N57" s="19"/>
      <c r="O57" s="8"/>
      <c r="P57" s="44"/>
      <c r="Q57" s="44"/>
      <c r="R57" s="47">
        <f t="shared" si="3"/>
      </c>
      <c r="S57" s="47"/>
      <c r="T57" s="48">
        <f t="shared" si="4"/>
      </c>
      <c r="U57" s="48"/>
    </row>
    <row r="58" spans="2:21" ht="13.5">
      <c r="B58" s="19">
        <v>50</v>
      </c>
      <c r="C58" s="43">
        <f t="shared" si="1"/>
      </c>
      <c r="D58" s="43"/>
      <c r="E58" s="19"/>
      <c r="F58" s="8"/>
      <c r="G58" s="19" t="s">
        <v>3</v>
      </c>
      <c r="H58" s="44"/>
      <c r="I58" s="44"/>
      <c r="J58" s="19"/>
      <c r="K58" s="43">
        <f t="shared" si="0"/>
      </c>
      <c r="L58" s="43"/>
      <c r="M58" s="6">
        <f t="shared" si="2"/>
      </c>
      <c r="N58" s="19"/>
      <c r="O58" s="8"/>
      <c r="P58" s="44"/>
      <c r="Q58" s="44"/>
      <c r="R58" s="47">
        <f t="shared" si="3"/>
      </c>
      <c r="S58" s="47"/>
      <c r="T58" s="48">
        <f t="shared" si="4"/>
      </c>
      <c r="U58" s="48"/>
    </row>
    <row r="59" spans="2:21" ht="13.5">
      <c r="B59" s="19">
        <v>51</v>
      </c>
      <c r="C59" s="43">
        <f t="shared" si="1"/>
      </c>
      <c r="D59" s="43"/>
      <c r="E59" s="19"/>
      <c r="F59" s="8"/>
      <c r="G59" s="19" t="s">
        <v>3</v>
      </c>
      <c r="H59" s="44"/>
      <c r="I59" s="44"/>
      <c r="J59" s="19"/>
      <c r="K59" s="43">
        <f t="shared" si="0"/>
      </c>
      <c r="L59" s="43"/>
      <c r="M59" s="6">
        <f t="shared" si="2"/>
      </c>
      <c r="N59" s="19"/>
      <c r="O59" s="8"/>
      <c r="P59" s="44"/>
      <c r="Q59" s="44"/>
      <c r="R59" s="47">
        <f t="shared" si="3"/>
      </c>
      <c r="S59" s="47"/>
      <c r="T59" s="48">
        <f t="shared" si="4"/>
      </c>
      <c r="U59" s="48"/>
    </row>
    <row r="60" spans="2:21" ht="13.5">
      <c r="B60" s="19">
        <v>52</v>
      </c>
      <c r="C60" s="43">
        <f t="shared" si="1"/>
      </c>
      <c r="D60" s="43"/>
      <c r="E60" s="19"/>
      <c r="F60" s="8"/>
      <c r="G60" s="19" t="s">
        <v>3</v>
      </c>
      <c r="H60" s="44"/>
      <c r="I60" s="44"/>
      <c r="J60" s="19"/>
      <c r="K60" s="43">
        <f t="shared" si="0"/>
      </c>
      <c r="L60" s="43"/>
      <c r="M60" s="6">
        <f t="shared" si="2"/>
      </c>
      <c r="N60" s="19"/>
      <c r="O60" s="8"/>
      <c r="P60" s="44"/>
      <c r="Q60" s="44"/>
      <c r="R60" s="47">
        <f t="shared" si="3"/>
      </c>
      <c r="S60" s="47"/>
      <c r="T60" s="48">
        <f t="shared" si="4"/>
      </c>
      <c r="U60" s="48"/>
    </row>
    <row r="61" spans="2:21" ht="13.5">
      <c r="B61" s="19">
        <v>53</v>
      </c>
      <c r="C61" s="43">
        <f t="shared" si="1"/>
      </c>
      <c r="D61" s="43"/>
      <c r="E61" s="19"/>
      <c r="F61" s="8"/>
      <c r="G61" s="19" t="s">
        <v>3</v>
      </c>
      <c r="H61" s="44"/>
      <c r="I61" s="44"/>
      <c r="J61" s="19"/>
      <c r="K61" s="43">
        <f t="shared" si="0"/>
      </c>
      <c r="L61" s="43"/>
      <c r="M61" s="6">
        <f t="shared" si="2"/>
      </c>
      <c r="N61" s="19"/>
      <c r="O61" s="8"/>
      <c r="P61" s="44"/>
      <c r="Q61" s="44"/>
      <c r="R61" s="47">
        <f t="shared" si="3"/>
      </c>
      <c r="S61" s="47"/>
      <c r="T61" s="48">
        <f t="shared" si="4"/>
      </c>
      <c r="U61" s="48"/>
    </row>
    <row r="62" spans="2:21" ht="13.5">
      <c r="B62" s="19">
        <v>54</v>
      </c>
      <c r="C62" s="43">
        <f t="shared" si="1"/>
      </c>
      <c r="D62" s="43"/>
      <c r="E62" s="19"/>
      <c r="F62" s="8"/>
      <c r="G62" s="19" t="s">
        <v>3</v>
      </c>
      <c r="H62" s="44"/>
      <c r="I62" s="44"/>
      <c r="J62" s="19"/>
      <c r="K62" s="43">
        <f t="shared" si="0"/>
      </c>
      <c r="L62" s="43"/>
      <c r="M62" s="6">
        <f t="shared" si="2"/>
      </c>
      <c r="N62" s="19"/>
      <c r="O62" s="8"/>
      <c r="P62" s="44"/>
      <c r="Q62" s="44"/>
      <c r="R62" s="47">
        <f t="shared" si="3"/>
      </c>
      <c r="S62" s="47"/>
      <c r="T62" s="48">
        <f t="shared" si="4"/>
      </c>
      <c r="U62" s="48"/>
    </row>
    <row r="63" spans="2:21" ht="13.5">
      <c r="B63" s="19">
        <v>55</v>
      </c>
      <c r="C63" s="43">
        <f t="shared" si="1"/>
      </c>
      <c r="D63" s="43"/>
      <c r="E63" s="19"/>
      <c r="F63" s="8"/>
      <c r="G63" s="19" t="s">
        <v>4</v>
      </c>
      <c r="H63" s="44"/>
      <c r="I63" s="44"/>
      <c r="J63" s="19"/>
      <c r="K63" s="43">
        <f t="shared" si="0"/>
      </c>
      <c r="L63" s="43"/>
      <c r="M63" s="6">
        <f t="shared" si="2"/>
      </c>
      <c r="N63" s="19"/>
      <c r="O63" s="8"/>
      <c r="P63" s="44"/>
      <c r="Q63" s="44"/>
      <c r="R63" s="47">
        <f t="shared" si="3"/>
      </c>
      <c r="S63" s="47"/>
      <c r="T63" s="48">
        <f t="shared" si="4"/>
      </c>
      <c r="U63" s="48"/>
    </row>
    <row r="64" spans="2:21" ht="13.5">
      <c r="B64" s="19">
        <v>56</v>
      </c>
      <c r="C64" s="43">
        <f t="shared" si="1"/>
      </c>
      <c r="D64" s="43"/>
      <c r="E64" s="19"/>
      <c r="F64" s="8"/>
      <c r="G64" s="19" t="s">
        <v>3</v>
      </c>
      <c r="H64" s="44"/>
      <c r="I64" s="44"/>
      <c r="J64" s="19"/>
      <c r="K64" s="43">
        <f t="shared" si="0"/>
      </c>
      <c r="L64" s="43"/>
      <c r="M64" s="6">
        <f t="shared" si="2"/>
      </c>
      <c r="N64" s="19"/>
      <c r="O64" s="8"/>
      <c r="P64" s="44"/>
      <c r="Q64" s="44"/>
      <c r="R64" s="47">
        <f t="shared" si="3"/>
      </c>
      <c r="S64" s="47"/>
      <c r="T64" s="48">
        <f t="shared" si="4"/>
      </c>
      <c r="U64" s="48"/>
    </row>
    <row r="65" spans="2:21" ht="13.5">
      <c r="B65" s="19">
        <v>57</v>
      </c>
      <c r="C65" s="43">
        <f t="shared" si="1"/>
      </c>
      <c r="D65" s="43"/>
      <c r="E65" s="19"/>
      <c r="F65" s="8"/>
      <c r="G65" s="19" t="s">
        <v>3</v>
      </c>
      <c r="H65" s="44"/>
      <c r="I65" s="44"/>
      <c r="J65" s="19"/>
      <c r="K65" s="43">
        <f t="shared" si="0"/>
      </c>
      <c r="L65" s="43"/>
      <c r="M65" s="6">
        <f t="shared" si="2"/>
      </c>
      <c r="N65" s="19"/>
      <c r="O65" s="8"/>
      <c r="P65" s="44"/>
      <c r="Q65" s="44"/>
      <c r="R65" s="47">
        <f t="shared" si="3"/>
      </c>
      <c r="S65" s="47"/>
      <c r="T65" s="48">
        <f t="shared" si="4"/>
      </c>
      <c r="U65" s="48"/>
    </row>
    <row r="66" spans="2:21" ht="13.5">
      <c r="B66" s="19">
        <v>58</v>
      </c>
      <c r="C66" s="43">
        <f t="shared" si="1"/>
      </c>
      <c r="D66" s="43"/>
      <c r="E66" s="19"/>
      <c r="F66" s="8"/>
      <c r="G66" s="19" t="s">
        <v>3</v>
      </c>
      <c r="H66" s="44"/>
      <c r="I66" s="44"/>
      <c r="J66" s="19"/>
      <c r="K66" s="43">
        <f t="shared" si="0"/>
      </c>
      <c r="L66" s="43"/>
      <c r="M66" s="6">
        <f t="shared" si="2"/>
      </c>
      <c r="N66" s="19"/>
      <c r="O66" s="8"/>
      <c r="P66" s="44"/>
      <c r="Q66" s="44"/>
      <c r="R66" s="47">
        <f t="shared" si="3"/>
      </c>
      <c r="S66" s="47"/>
      <c r="T66" s="48">
        <f t="shared" si="4"/>
      </c>
      <c r="U66" s="48"/>
    </row>
    <row r="67" spans="2:21" ht="13.5">
      <c r="B67" s="19">
        <v>59</v>
      </c>
      <c r="C67" s="43">
        <f t="shared" si="1"/>
      </c>
      <c r="D67" s="43"/>
      <c r="E67" s="19"/>
      <c r="F67" s="8"/>
      <c r="G67" s="19" t="s">
        <v>3</v>
      </c>
      <c r="H67" s="44"/>
      <c r="I67" s="44"/>
      <c r="J67" s="19"/>
      <c r="K67" s="43">
        <f t="shared" si="0"/>
      </c>
      <c r="L67" s="43"/>
      <c r="M67" s="6">
        <f t="shared" si="2"/>
      </c>
      <c r="N67" s="19"/>
      <c r="O67" s="8"/>
      <c r="P67" s="44"/>
      <c r="Q67" s="44"/>
      <c r="R67" s="47">
        <f t="shared" si="3"/>
      </c>
      <c r="S67" s="47"/>
      <c r="T67" s="48">
        <f t="shared" si="4"/>
      </c>
      <c r="U67" s="48"/>
    </row>
    <row r="68" spans="2:21" ht="13.5">
      <c r="B68" s="19">
        <v>60</v>
      </c>
      <c r="C68" s="43">
        <f t="shared" si="1"/>
      </c>
      <c r="D68" s="43"/>
      <c r="E68" s="19"/>
      <c r="F68" s="8"/>
      <c r="G68" s="19" t="s">
        <v>4</v>
      </c>
      <c r="H68" s="44"/>
      <c r="I68" s="44"/>
      <c r="J68" s="19"/>
      <c r="K68" s="43">
        <f t="shared" si="0"/>
      </c>
      <c r="L68" s="43"/>
      <c r="M68" s="6">
        <f t="shared" si="2"/>
      </c>
      <c r="N68" s="19"/>
      <c r="O68" s="8"/>
      <c r="P68" s="44"/>
      <c r="Q68" s="44"/>
      <c r="R68" s="47">
        <f t="shared" si="3"/>
      </c>
      <c r="S68" s="47"/>
      <c r="T68" s="48">
        <f t="shared" si="4"/>
      </c>
      <c r="U68" s="48"/>
    </row>
    <row r="69" spans="2:21" ht="13.5">
      <c r="B69" s="19">
        <v>61</v>
      </c>
      <c r="C69" s="43">
        <f t="shared" si="1"/>
      </c>
      <c r="D69" s="43"/>
      <c r="E69" s="19"/>
      <c r="F69" s="8"/>
      <c r="G69" s="19" t="s">
        <v>4</v>
      </c>
      <c r="H69" s="44"/>
      <c r="I69" s="44"/>
      <c r="J69" s="19"/>
      <c r="K69" s="43">
        <f t="shared" si="0"/>
      </c>
      <c r="L69" s="43"/>
      <c r="M69" s="6">
        <f t="shared" si="2"/>
      </c>
      <c r="N69" s="19"/>
      <c r="O69" s="8"/>
      <c r="P69" s="44"/>
      <c r="Q69" s="44"/>
      <c r="R69" s="47">
        <f t="shared" si="3"/>
      </c>
      <c r="S69" s="47"/>
      <c r="T69" s="48">
        <f t="shared" si="4"/>
      </c>
      <c r="U69" s="48"/>
    </row>
    <row r="70" spans="2:21" ht="13.5">
      <c r="B70" s="19">
        <v>62</v>
      </c>
      <c r="C70" s="43">
        <f t="shared" si="1"/>
      </c>
      <c r="D70" s="43"/>
      <c r="E70" s="19"/>
      <c r="F70" s="8"/>
      <c r="G70" s="19" t="s">
        <v>3</v>
      </c>
      <c r="H70" s="44"/>
      <c r="I70" s="44"/>
      <c r="J70" s="19"/>
      <c r="K70" s="43">
        <f t="shared" si="0"/>
      </c>
      <c r="L70" s="43"/>
      <c r="M70" s="6">
        <f t="shared" si="2"/>
      </c>
      <c r="N70" s="19"/>
      <c r="O70" s="8"/>
      <c r="P70" s="44"/>
      <c r="Q70" s="44"/>
      <c r="R70" s="47">
        <f t="shared" si="3"/>
      </c>
      <c r="S70" s="47"/>
      <c r="T70" s="48">
        <f t="shared" si="4"/>
      </c>
      <c r="U70" s="48"/>
    </row>
    <row r="71" spans="2:21" ht="13.5">
      <c r="B71" s="19">
        <v>63</v>
      </c>
      <c r="C71" s="43">
        <f t="shared" si="1"/>
      </c>
      <c r="D71" s="43"/>
      <c r="E71" s="19"/>
      <c r="F71" s="8"/>
      <c r="G71" s="19" t="s">
        <v>4</v>
      </c>
      <c r="H71" s="44"/>
      <c r="I71" s="44"/>
      <c r="J71" s="19"/>
      <c r="K71" s="43">
        <f t="shared" si="0"/>
      </c>
      <c r="L71" s="43"/>
      <c r="M71" s="6">
        <f t="shared" si="2"/>
      </c>
      <c r="N71" s="19"/>
      <c r="O71" s="8"/>
      <c r="P71" s="44"/>
      <c r="Q71" s="44"/>
      <c r="R71" s="47">
        <f t="shared" si="3"/>
      </c>
      <c r="S71" s="47"/>
      <c r="T71" s="48">
        <f t="shared" si="4"/>
      </c>
      <c r="U71" s="48"/>
    </row>
    <row r="72" spans="2:21" ht="13.5">
      <c r="B72" s="19">
        <v>64</v>
      </c>
      <c r="C72" s="43">
        <f t="shared" si="1"/>
      </c>
      <c r="D72" s="43"/>
      <c r="E72" s="19"/>
      <c r="F72" s="8"/>
      <c r="G72" s="19" t="s">
        <v>3</v>
      </c>
      <c r="H72" s="44"/>
      <c r="I72" s="44"/>
      <c r="J72" s="19"/>
      <c r="K72" s="43">
        <f t="shared" si="0"/>
      </c>
      <c r="L72" s="43"/>
      <c r="M72" s="6">
        <f t="shared" si="2"/>
      </c>
      <c r="N72" s="19"/>
      <c r="O72" s="8"/>
      <c r="P72" s="44"/>
      <c r="Q72" s="44"/>
      <c r="R72" s="47">
        <f t="shared" si="3"/>
      </c>
      <c r="S72" s="47"/>
      <c r="T72" s="48">
        <f t="shared" si="4"/>
      </c>
      <c r="U72" s="48"/>
    </row>
    <row r="73" spans="2:21" ht="13.5">
      <c r="B73" s="19">
        <v>65</v>
      </c>
      <c r="C73" s="43">
        <f t="shared" si="1"/>
      </c>
      <c r="D73" s="43"/>
      <c r="E73" s="19"/>
      <c r="F73" s="8"/>
      <c r="G73" s="19" t="s">
        <v>4</v>
      </c>
      <c r="H73" s="44"/>
      <c r="I73" s="44"/>
      <c r="J73" s="19"/>
      <c r="K73" s="43">
        <f aca="true" t="shared" si="5" ref="K73:K108">IF(F73="","",C73*0.03)</f>
      </c>
      <c r="L73" s="43"/>
      <c r="M73" s="6">
        <f t="shared" si="2"/>
      </c>
      <c r="N73" s="19"/>
      <c r="O73" s="8"/>
      <c r="P73" s="44"/>
      <c r="Q73" s="44"/>
      <c r="R73" s="47">
        <f t="shared" si="3"/>
      </c>
      <c r="S73" s="47"/>
      <c r="T73" s="48">
        <f t="shared" si="4"/>
      </c>
      <c r="U73" s="48"/>
    </row>
    <row r="74" spans="2:21" ht="13.5">
      <c r="B74" s="19">
        <v>66</v>
      </c>
      <c r="C74" s="43">
        <f aca="true" t="shared" si="6" ref="C74:C108">IF(R73="","",C73+R73)</f>
      </c>
      <c r="D74" s="43"/>
      <c r="E74" s="19"/>
      <c r="F74" s="8"/>
      <c r="G74" s="19" t="s">
        <v>4</v>
      </c>
      <c r="H74" s="44"/>
      <c r="I74" s="44"/>
      <c r="J74" s="19"/>
      <c r="K74" s="43">
        <f t="shared" si="5"/>
      </c>
      <c r="L74" s="43"/>
      <c r="M74" s="6">
        <f aca="true" t="shared" si="7" ref="M74:M108">IF(J74="","",(K74/J74)/1000)</f>
      </c>
      <c r="N74" s="19"/>
      <c r="O74" s="8"/>
      <c r="P74" s="44"/>
      <c r="Q74" s="44"/>
      <c r="R74" s="47">
        <f aca="true" t="shared" si="8" ref="R74:R108">IF(O74="","",(IF(G74="売",H74-P74,P74-H74))*M74*100000)</f>
      </c>
      <c r="S74" s="47"/>
      <c r="T74" s="48">
        <f aca="true" t="shared" si="9" ref="T74:T108">IF(O74="","",IF(R74&lt;0,J74*(-1),IF(G74="買",(P74-H74)*100,(H74-P74)*100)))</f>
      </c>
      <c r="U74" s="48"/>
    </row>
    <row r="75" spans="2:21" ht="13.5">
      <c r="B75" s="19">
        <v>67</v>
      </c>
      <c r="C75" s="43">
        <f t="shared" si="6"/>
      </c>
      <c r="D75" s="43"/>
      <c r="E75" s="19"/>
      <c r="F75" s="8"/>
      <c r="G75" s="19" t="s">
        <v>3</v>
      </c>
      <c r="H75" s="44"/>
      <c r="I75" s="44"/>
      <c r="J75" s="19"/>
      <c r="K75" s="43">
        <f t="shared" si="5"/>
      </c>
      <c r="L75" s="43"/>
      <c r="M75" s="6">
        <f t="shared" si="7"/>
      </c>
      <c r="N75" s="19"/>
      <c r="O75" s="8"/>
      <c r="P75" s="44"/>
      <c r="Q75" s="44"/>
      <c r="R75" s="47">
        <f t="shared" si="8"/>
      </c>
      <c r="S75" s="47"/>
      <c r="T75" s="48">
        <f t="shared" si="9"/>
      </c>
      <c r="U75" s="48"/>
    </row>
    <row r="76" spans="2:21" ht="13.5">
      <c r="B76" s="19">
        <v>68</v>
      </c>
      <c r="C76" s="43">
        <f t="shared" si="6"/>
      </c>
      <c r="D76" s="43"/>
      <c r="E76" s="19"/>
      <c r="F76" s="8"/>
      <c r="G76" s="19" t="s">
        <v>3</v>
      </c>
      <c r="H76" s="44"/>
      <c r="I76" s="44"/>
      <c r="J76" s="19"/>
      <c r="K76" s="43">
        <f t="shared" si="5"/>
      </c>
      <c r="L76" s="43"/>
      <c r="M76" s="6">
        <f t="shared" si="7"/>
      </c>
      <c r="N76" s="19"/>
      <c r="O76" s="8"/>
      <c r="P76" s="44"/>
      <c r="Q76" s="44"/>
      <c r="R76" s="47">
        <f t="shared" si="8"/>
      </c>
      <c r="S76" s="47"/>
      <c r="T76" s="48">
        <f t="shared" si="9"/>
      </c>
      <c r="U76" s="48"/>
    </row>
    <row r="77" spans="2:21" ht="13.5">
      <c r="B77" s="19">
        <v>69</v>
      </c>
      <c r="C77" s="43">
        <f t="shared" si="6"/>
      </c>
      <c r="D77" s="43"/>
      <c r="E77" s="19"/>
      <c r="F77" s="8"/>
      <c r="G77" s="19" t="s">
        <v>3</v>
      </c>
      <c r="H77" s="44"/>
      <c r="I77" s="44"/>
      <c r="J77" s="19"/>
      <c r="K77" s="43">
        <f t="shared" si="5"/>
      </c>
      <c r="L77" s="43"/>
      <c r="M77" s="6">
        <f t="shared" si="7"/>
      </c>
      <c r="N77" s="19"/>
      <c r="O77" s="8"/>
      <c r="P77" s="44"/>
      <c r="Q77" s="44"/>
      <c r="R77" s="47">
        <f t="shared" si="8"/>
      </c>
      <c r="S77" s="47"/>
      <c r="T77" s="48">
        <f t="shared" si="9"/>
      </c>
      <c r="U77" s="48"/>
    </row>
    <row r="78" spans="2:21" ht="13.5">
      <c r="B78" s="19">
        <v>70</v>
      </c>
      <c r="C78" s="43">
        <f t="shared" si="6"/>
      </c>
      <c r="D78" s="43"/>
      <c r="E78" s="19"/>
      <c r="F78" s="8"/>
      <c r="G78" s="19" t="s">
        <v>4</v>
      </c>
      <c r="H78" s="44"/>
      <c r="I78" s="44"/>
      <c r="J78" s="19"/>
      <c r="K78" s="43">
        <f t="shared" si="5"/>
      </c>
      <c r="L78" s="43"/>
      <c r="M78" s="6">
        <f t="shared" si="7"/>
      </c>
      <c r="N78" s="19"/>
      <c r="O78" s="8"/>
      <c r="P78" s="44"/>
      <c r="Q78" s="44"/>
      <c r="R78" s="47">
        <f t="shared" si="8"/>
      </c>
      <c r="S78" s="47"/>
      <c r="T78" s="48">
        <f t="shared" si="9"/>
      </c>
      <c r="U78" s="48"/>
    </row>
    <row r="79" spans="2:21" ht="13.5">
      <c r="B79" s="19">
        <v>71</v>
      </c>
      <c r="C79" s="43">
        <f t="shared" si="6"/>
      </c>
      <c r="D79" s="43"/>
      <c r="E79" s="19"/>
      <c r="F79" s="8"/>
      <c r="G79" s="19" t="s">
        <v>3</v>
      </c>
      <c r="H79" s="44"/>
      <c r="I79" s="44"/>
      <c r="J79" s="19"/>
      <c r="K79" s="43">
        <f t="shared" si="5"/>
      </c>
      <c r="L79" s="43"/>
      <c r="M79" s="6">
        <f t="shared" si="7"/>
      </c>
      <c r="N79" s="19"/>
      <c r="O79" s="8"/>
      <c r="P79" s="44"/>
      <c r="Q79" s="44"/>
      <c r="R79" s="47">
        <f t="shared" si="8"/>
      </c>
      <c r="S79" s="47"/>
      <c r="T79" s="48">
        <f t="shared" si="9"/>
      </c>
      <c r="U79" s="48"/>
    </row>
    <row r="80" spans="2:21" ht="13.5">
      <c r="B80" s="19">
        <v>72</v>
      </c>
      <c r="C80" s="43">
        <f t="shared" si="6"/>
      </c>
      <c r="D80" s="43"/>
      <c r="E80" s="19"/>
      <c r="F80" s="8"/>
      <c r="G80" s="19" t="s">
        <v>4</v>
      </c>
      <c r="H80" s="44"/>
      <c r="I80" s="44"/>
      <c r="J80" s="19"/>
      <c r="K80" s="43">
        <f t="shared" si="5"/>
      </c>
      <c r="L80" s="43"/>
      <c r="M80" s="6">
        <f t="shared" si="7"/>
      </c>
      <c r="N80" s="19"/>
      <c r="O80" s="8"/>
      <c r="P80" s="44"/>
      <c r="Q80" s="44"/>
      <c r="R80" s="47">
        <f t="shared" si="8"/>
      </c>
      <c r="S80" s="47"/>
      <c r="T80" s="48">
        <f t="shared" si="9"/>
      </c>
      <c r="U80" s="48"/>
    </row>
    <row r="81" spans="2:21" ht="13.5">
      <c r="B81" s="19">
        <v>73</v>
      </c>
      <c r="C81" s="43">
        <f t="shared" si="6"/>
      </c>
      <c r="D81" s="43"/>
      <c r="E81" s="19"/>
      <c r="F81" s="8"/>
      <c r="G81" s="19" t="s">
        <v>3</v>
      </c>
      <c r="H81" s="44"/>
      <c r="I81" s="44"/>
      <c r="J81" s="19"/>
      <c r="K81" s="43">
        <f t="shared" si="5"/>
      </c>
      <c r="L81" s="43"/>
      <c r="M81" s="6">
        <f t="shared" si="7"/>
      </c>
      <c r="N81" s="19"/>
      <c r="O81" s="8"/>
      <c r="P81" s="44"/>
      <c r="Q81" s="44"/>
      <c r="R81" s="47">
        <f t="shared" si="8"/>
      </c>
      <c r="S81" s="47"/>
      <c r="T81" s="48">
        <f t="shared" si="9"/>
      </c>
      <c r="U81" s="48"/>
    </row>
    <row r="82" spans="2:21" ht="13.5">
      <c r="B82" s="19">
        <v>74</v>
      </c>
      <c r="C82" s="43">
        <f t="shared" si="6"/>
      </c>
      <c r="D82" s="43"/>
      <c r="E82" s="19"/>
      <c r="F82" s="8"/>
      <c r="G82" s="19" t="s">
        <v>3</v>
      </c>
      <c r="H82" s="44"/>
      <c r="I82" s="44"/>
      <c r="J82" s="19"/>
      <c r="K82" s="43">
        <f t="shared" si="5"/>
      </c>
      <c r="L82" s="43"/>
      <c r="M82" s="6">
        <f t="shared" si="7"/>
      </c>
      <c r="N82" s="19"/>
      <c r="O82" s="8"/>
      <c r="P82" s="44"/>
      <c r="Q82" s="44"/>
      <c r="R82" s="47">
        <f t="shared" si="8"/>
      </c>
      <c r="S82" s="47"/>
      <c r="T82" s="48">
        <f t="shared" si="9"/>
      </c>
      <c r="U82" s="48"/>
    </row>
    <row r="83" spans="2:21" ht="13.5">
      <c r="B83" s="19">
        <v>75</v>
      </c>
      <c r="C83" s="43">
        <f t="shared" si="6"/>
      </c>
      <c r="D83" s="43"/>
      <c r="E83" s="19"/>
      <c r="F83" s="8"/>
      <c r="G83" s="19" t="s">
        <v>3</v>
      </c>
      <c r="H83" s="44"/>
      <c r="I83" s="44"/>
      <c r="J83" s="19"/>
      <c r="K83" s="43">
        <f t="shared" si="5"/>
      </c>
      <c r="L83" s="43"/>
      <c r="M83" s="6">
        <f t="shared" si="7"/>
      </c>
      <c r="N83" s="19"/>
      <c r="O83" s="8"/>
      <c r="P83" s="44"/>
      <c r="Q83" s="44"/>
      <c r="R83" s="47">
        <f t="shared" si="8"/>
      </c>
      <c r="S83" s="47"/>
      <c r="T83" s="48">
        <f t="shared" si="9"/>
      </c>
      <c r="U83" s="48"/>
    </row>
    <row r="84" spans="2:21" ht="13.5">
      <c r="B84" s="19">
        <v>76</v>
      </c>
      <c r="C84" s="43">
        <f t="shared" si="6"/>
      </c>
      <c r="D84" s="43"/>
      <c r="E84" s="19"/>
      <c r="F84" s="8"/>
      <c r="G84" s="19" t="s">
        <v>3</v>
      </c>
      <c r="H84" s="44"/>
      <c r="I84" s="44"/>
      <c r="J84" s="19"/>
      <c r="K84" s="43">
        <f t="shared" si="5"/>
      </c>
      <c r="L84" s="43"/>
      <c r="M84" s="6">
        <f t="shared" si="7"/>
      </c>
      <c r="N84" s="19"/>
      <c r="O84" s="8"/>
      <c r="P84" s="44"/>
      <c r="Q84" s="44"/>
      <c r="R84" s="47">
        <f t="shared" si="8"/>
      </c>
      <c r="S84" s="47"/>
      <c r="T84" s="48">
        <f t="shared" si="9"/>
      </c>
      <c r="U84" s="48"/>
    </row>
    <row r="85" spans="2:21" ht="13.5">
      <c r="B85" s="19">
        <v>77</v>
      </c>
      <c r="C85" s="43">
        <f t="shared" si="6"/>
      </c>
      <c r="D85" s="43"/>
      <c r="E85" s="19"/>
      <c r="F85" s="8"/>
      <c r="G85" s="19" t="s">
        <v>4</v>
      </c>
      <c r="H85" s="44"/>
      <c r="I85" s="44"/>
      <c r="J85" s="19"/>
      <c r="K85" s="43">
        <f t="shared" si="5"/>
      </c>
      <c r="L85" s="43"/>
      <c r="M85" s="6">
        <f t="shared" si="7"/>
      </c>
      <c r="N85" s="19"/>
      <c r="O85" s="8"/>
      <c r="P85" s="44"/>
      <c r="Q85" s="44"/>
      <c r="R85" s="47">
        <f t="shared" si="8"/>
      </c>
      <c r="S85" s="47"/>
      <c r="T85" s="48">
        <f t="shared" si="9"/>
      </c>
      <c r="U85" s="48"/>
    </row>
    <row r="86" spans="2:21" ht="13.5">
      <c r="B86" s="19">
        <v>78</v>
      </c>
      <c r="C86" s="43">
        <f t="shared" si="6"/>
      </c>
      <c r="D86" s="43"/>
      <c r="E86" s="19"/>
      <c r="F86" s="8"/>
      <c r="G86" s="19" t="s">
        <v>3</v>
      </c>
      <c r="H86" s="44"/>
      <c r="I86" s="44"/>
      <c r="J86" s="19"/>
      <c r="K86" s="43">
        <f t="shared" si="5"/>
      </c>
      <c r="L86" s="43"/>
      <c r="M86" s="6">
        <f t="shared" si="7"/>
      </c>
      <c r="N86" s="19"/>
      <c r="O86" s="8"/>
      <c r="P86" s="44"/>
      <c r="Q86" s="44"/>
      <c r="R86" s="47">
        <f t="shared" si="8"/>
      </c>
      <c r="S86" s="47"/>
      <c r="T86" s="48">
        <f t="shared" si="9"/>
      </c>
      <c r="U86" s="48"/>
    </row>
    <row r="87" spans="2:21" ht="13.5">
      <c r="B87" s="19">
        <v>79</v>
      </c>
      <c r="C87" s="43">
        <f t="shared" si="6"/>
      </c>
      <c r="D87" s="43"/>
      <c r="E87" s="19"/>
      <c r="F87" s="8"/>
      <c r="G87" s="19" t="s">
        <v>4</v>
      </c>
      <c r="H87" s="44"/>
      <c r="I87" s="44"/>
      <c r="J87" s="19"/>
      <c r="K87" s="43">
        <f t="shared" si="5"/>
      </c>
      <c r="L87" s="43"/>
      <c r="M87" s="6">
        <f t="shared" si="7"/>
      </c>
      <c r="N87" s="19"/>
      <c r="O87" s="8"/>
      <c r="P87" s="44"/>
      <c r="Q87" s="44"/>
      <c r="R87" s="47">
        <f t="shared" si="8"/>
      </c>
      <c r="S87" s="47"/>
      <c r="T87" s="48">
        <f t="shared" si="9"/>
      </c>
      <c r="U87" s="48"/>
    </row>
    <row r="88" spans="2:21" ht="13.5">
      <c r="B88" s="19">
        <v>80</v>
      </c>
      <c r="C88" s="43">
        <f t="shared" si="6"/>
      </c>
      <c r="D88" s="43"/>
      <c r="E88" s="19"/>
      <c r="F88" s="8"/>
      <c r="G88" s="19" t="s">
        <v>4</v>
      </c>
      <c r="H88" s="44"/>
      <c r="I88" s="44"/>
      <c r="J88" s="19"/>
      <c r="K88" s="43">
        <f t="shared" si="5"/>
      </c>
      <c r="L88" s="43"/>
      <c r="M88" s="6">
        <f t="shared" si="7"/>
      </c>
      <c r="N88" s="19"/>
      <c r="O88" s="8"/>
      <c r="P88" s="44"/>
      <c r="Q88" s="44"/>
      <c r="R88" s="47">
        <f t="shared" si="8"/>
      </c>
      <c r="S88" s="47"/>
      <c r="T88" s="48">
        <f t="shared" si="9"/>
      </c>
      <c r="U88" s="48"/>
    </row>
    <row r="89" spans="2:21" ht="13.5">
      <c r="B89" s="19">
        <v>81</v>
      </c>
      <c r="C89" s="43">
        <f t="shared" si="6"/>
      </c>
      <c r="D89" s="43"/>
      <c r="E89" s="19"/>
      <c r="F89" s="8"/>
      <c r="G89" s="19" t="s">
        <v>4</v>
      </c>
      <c r="H89" s="44"/>
      <c r="I89" s="44"/>
      <c r="J89" s="19"/>
      <c r="K89" s="43">
        <f t="shared" si="5"/>
      </c>
      <c r="L89" s="43"/>
      <c r="M89" s="6">
        <f t="shared" si="7"/>
      </c>
      <c r="N89" s="19"/>
      <c r="O89" s="8"/>
      <c r="P89" s="44"/>
      <c r="Q89" s="44"/>
      <c r="R89" s="47">
        <f t="shared" si="8"/>
      </c>
      <c r="S89" s="47"/>
      <c r="T89" s="48">
        <f t="shared" si="9"/>
      </c>
      <c r="U89" s="48"/>
    </row>
    <row r="90" spans="2:21" ht="13.5">
      <c r="B90" s="19">
        <v>82</v>
      </c>
      <c r="C90" s="43">
        <f t="shared" si="6"/>
      </c>
      <c r="D90" s="43"/>
      <c r="E90" s="19"/>
      <c r="F90" s="8"/>
      <c r="G90" s="19" t="s">
        <v>4</v>
      </c>
      <c r="H90" s="44"/>
      <c r="I90" s="44"/>
      <c r="J90" s="19"/>
      <c r="K90" s="43">
        <f t="shared" si="5"/>
      </c>
      <c r="L90" s="43"/>
      <c r="M90" s="6">
        <f t="shared" si="7"/>
      </c>
      <c r="N90" s="19"/>
      <c r="O90" s="8"/>
      <c r="P90" s="44"/>
      <c r="Q90" s="44"/>
      <c r="R90" s="47">
        <f t="shared" si="8"/>
      </c>
      <c r="S90" s="47"/>
      <c r="T90" s="48">
        <f t="shared" si="9"/>
      </c>
      <c r="U90" s="48"/>
    </row>
    <row r="91" spans="2:21" ht="13.5">
      <c r="B91" s="19">
        <v>83</v>
      </c>
      <c r="C91" s="43">
        <f t="shared" si="6"/>
      </c>
      <c r="D91" s="43"/>
      <c r="E91" s="19"/>
      <c r="F91" s="8"/>
      <c r="G91" s="19" t="s">
        <v>4</v>
      </c>
      <c r="H91" s="44"/>
      <c r="I91" s="44"/>
      <c r="J91" s="19"/>
      <c r="K91" s="43">
        <f t="shared" si="5"/>
      </c>
      <c r="L91" s="43"/>
      <c r="M91" s="6">
        <f t="shared" si="7"/>
      </c>
      <c r="N91" s="19"/>
      <c r="O91" s="8"/>
      <c r="P91" s="44"/>
      <c r="Q91" s="44"/>
      <c r="R91" s="47">
        <f t="shared" si="8"/>
      </c>
      <c r="S91" s="47"/>
      <c r="T91" s="48">
        <f t="shared" si="9"/>
      </c>
      <c r="U91" s="48"/>
    </row>
    <row r="92" spans="2:21" ht="13.5">
      <c r="B92" s="19">
        <v>84</v>
      </c>
      <c r="C92" s="43">
        <f t="shared" si="6"/>
      </c>
      <c r="D92" s="43"/>
      <c r="E92" s="19"/>
      <c r="F92" s="8"/>
      <c r="G92" s="19" t="s">
        <v>3</v>
      </c>
      <c r="H92" s="44"/>
      <c r="I92" s="44"/>
      <c r="J92" s="19"/>
      <c r="K92" s="43">
        <f t="shared" si="5"/>
      </c>
      <c r="L92" s="43"/>
      <c r="M92" s="6">
        <f t="shared" si="7"/>
      </c>
      <c r="N92" s="19"/>
      <c r="O92" s="8"/>
      <c r="P92" s="44"/>
      <c r="Q92" s="44"/>
      <c r="R92" s="47">
        <f t="shared" si="8"/>
      </c>
      <c r="S92" s="47"/>
      <c r="T92" s="48">
        <f t="shared" si="9"/>
      </c>
      <c r="U92" s="48"/>
    </row>
    <row r="93" spans="2:21" ht="13.5">
      <c r="B93" s="19">
        <v>85</v>
      </c>
      <c r="C93" s="43">
        <f t="shared" si="6"/>
      </c>
      <c r="D93" s="43"/>
      <c r="E93" s="19"/>
      <c r="F93" s="8"/>
      <c r="G93" s="19" t="s">
        <v>4</v>
      </c>
      <c r="H93" s="44"/>
      <c r="I93" s="44"/>
      <c r="J93" s="19"/>
      <c r="K93" s="43">
        <f t="shared" si="5"/>
      </c>
      <c r="L93" s="43"/>
      <c r="M93" s="6">
        <f t="shared" si="7"/>
      </c>
      <c r="N93" s="19"/>
      <c r="O93" s="8"/>
      <c r="P93" s="44"/>
      <c r="Q93" s="44"/>
      <c r="R93" s="47">
        <f t="shared" si="8"/>
      </c>
      <c r="S93" s="47"/>
      <c r="T93" s="48">
        <f t="shared" si="9"/>
      </c>
      <c r="U93" s="48"/>
    </row>
    <row r="94" spans="2:21" ht="13.5">
      <c r="B94" s="19">
        <v>86</v>
      </c>
      <c r="C94" s="43">
        <f t="shared" si="6"/>
      </c>
      <c r="D94" s="43"/>
      <c r="E94" s="19"/>
      <c r="F94" s="8"/>
      <c r="G94" s="19" t="s">
        <v>3</v>
      </c>
      <c r="H94" s="44"/>
      <c r="I94" s="44"/>
      <c r="J94" s="19"/>
      <c r="K94" s="43">
        <f t="shared" si="5"/>
      </c>
      <c r="L94" s="43"/>
      <c r="M94" s="6">
        <f t="shared" si="7"/>
      </c>
      <c r="N94" s="19"/>
      <c r="O94" s="8"/>
      <c r="P94" s="44"/>
      <c r="Q94" s="44"/>
      <c r="R94" s="47">
        <f t="shared" si="8"/>
      </c>
      <c r="S94" s="47"/>
      <c r="T94" s="48">
        <f t="shared" si="9"/>
      </c>
      <c r="U94" s="48"/>
    </row>
    <row r="95" spans="2:21" ht="13.5">
      <c r="B95" s="19">
        <v>87</v>
      </c>
      <c r="C95" s="43">
        <f t="shared" si="6"/>
      </c>
      <c r="D95" s="43"/>
      <c r="E95" s="19"/>
      <c r="F95" s="8"/>
      <c r="G95" s="19" t="s">
        <v>4</v>
      </c>
      <c r="H95" s="44"/>
      <c r="I95" s="44"/>
      <c r="J95" s="19"/>
      <c r="K95" s="43">
        <f t="shared" si="5"/>
      </c>
      <c r="L95" s="43"/>
      <c r="M95" s="6">
        <f t="shared" si="7"/>
      </c>
      <c r="N95" s="19"/>
      <c r="O95" s="8"/>
      <c r="P95" s="44"/>
      <c r="Q95" s="44"/>
      <c r="R95" s="47">
        <f t="shared" si="8"/>
      </c>
      <c r="S95" s="47"/>
      <c r="T95" s="48">
        <f t="shared" si="9"/>
      </c>
      <c r="U95" s="48"/>
    </row>
    <row r="96" spans="2:21" ht="13.5">
      <c r="B96" s="19">
        <v>88</v>
      </c>
      <c r="C96" s="43">
        <f t="shared" si="6"/>
      </c>
      <c r="D96" s="43"/>
      <c r="E96" s="19"/>
      <c r="F96" s="8"/>
      <c r="G96" s="19" t="s">
        <v>3</v>
      </c>
      <c r="H96" s="44"/>
      <c r="I96" s="44"/>
      <c r="J96" s="19"/>
      <c r="K96" s="43">
        <f t="shared" si="5"/>
      </c>
      <c r="L96" s="43"/>
      <c r="M96" s="6">
        <f t="shared" si="7"/>
      </c>
      <c r="N96" s="19"/>
      <c r="O96" s="8"/>
      <c r="P96" s="44"/>
      <c r="Q96" s="44"/>
      <c r="R96" s="47">
        <f t="shared" si="8"/>
      </c>
      <c r="S96" s="47"/>
      <c r="T96" s="48">
        <f t="shared" si="9"/>
      </c>
      <c r="U96" s="48"/>
    </row>
    <row r="97" spans="2:21" ht="13.5">
      <c r="B97" s="19">
        <v>89</v>
      </c>
      <c r="C97" s="43">
        <f t="shared" si="6"/>
      </c>
      <c r="D97" s="43"/>
      <c r="E97" s="19"/>
      <c r="F97" s="8"/>
      <c r="G97" s="19" t="s">
        <v>4</v>
      </c>
      <c r="H97" s="44"/>
      <c r="I97" s="44"/>
      <c r="J97" s="19"/>
      <c r="K97" s="43">
        <f t="shared" si="5"/>
      </c>
      <c r="L97" s="43"/>
      <c r="M97" s="6">
        <f t="shared" si="7"/>
      </c>
      <c r="N97" s="19"/>
      <c r="O97" s="8"/>
      <c r="P97" s="44"/>
      <c r="Q97" s="44"/>
      <c r="R97" s="47">
        <f t="shared" si="8"/>
      </c>
      <c r="S97" s="47"/>
      <c r="T97" s="48">
        <f t="shared" si="9"/>
      </c>
      <c r="U97" s="48"/>
    </row>
    <row r="98" spans="2:21" ht="13.5">
      <c r="B98" s="19">
        <v>90</v>
      </c>
      <c r="C98" s="43">
        <f t="shared" si="6"/>
      </c>
      <c r="D98" s="43"/>
      <c r="E98" s="19"/>
      <c r="F98" s="8"/>
      <c r="G98" s="19" t="s">
        <v>3</v>
      </c>
      <c r="H98" s="44"/>
      <c r="I98" s="44"/>
      <c r="J98" s="19"/>
      <c r="K98" s="43">
        <f t="shared" si="5"/>
      </c>
      <c r="L98" s="43"/>
      <c r="M98" s="6">
        <f t="shared" si="7"/>
      </c>
      <c r="N98" s="19"/>
      <c r="O98" s="8"/>
      <c r="P98" s="44"/>
      <c r="Q98" s="44"/>
      <c r="R98" s="47">
        <f t="shared" si="8"/>
      </c>
      <c r="S98" s="47"/>
      <c r="T98" s="48">
        <f t="shared" si="9"/>
      </c>
      <c r="U98" s="48"/>
    </row>
    <row r="99" spans="2:21" ht="13.5">
      <c r="B99" s="19">
        <v>91</v>
      </c>
      <c r="C99" s="43">
        <f t="shared" si="6"/>
      </c>
      <c r="D99" s="43"/>
      <c r="E99" s="19"/>
      <c r="F99" s="8"/>
      <c r="G99" s="19" t="s">
        <v>4</v>
      </c>
      <c r="H99" s="44"/>
      <c r="I99" s="44"/>
      <c r="J99" s="19"/>
      <c r="K99" s="43">
        <f t="shared" si="5"/>
      </c>
      <c r="L99" s="43"/>
      <c r="M99" s="6">
        <f t="shared" si="7"/>
      </c>
      <c r="N99" s="19"/>
      <c r="O99" s="8"/>
      <c r="P99" s="44"/>
      <c r="Q99" s="44"/>
      <c r="R99" s="47">
        <f t="shared" si="8"/>
      </c>
      <c r="S99" s="47"/>
      <c r="T99" s="48">
        <f t="shared" si="9"/>
      </c>
      <c r="U99" s="48"/>
    </row>
    <row r="100" spans="2:21" ht="13.5">
      <c r="B100" s="19">
        <v>92</v>
      </c>
      <c r="C100" s="43">
        <f t="shared" si="6"/>
      </c>
      <c r="D100" s="43"/>
      <c r="E100" s="19"/>
      <c r="F100" s="8"/>
      <c r="G100" s="19" t="s">
        <v>4</v>
      </c>
      <c r="H100" s="44"/>
      <c r="I100" s="44"/>
      <c r="J100" s="19"/>
      <c r="K100" s="43">
        <f t="shared" si="5"/>
      </c>
      <c r="L100" s="43"/>
      <c r="M100" s="6">
        <f t="shared" si="7"/>
      </c>
      <c r="N100" s="19"/>
      <c r="O100" s="8"/>
      <c r="P100" s="44"/>
      <c r="Q100" s="44"/>
      <c r="R100" s="47">
        <f t="shared" si="8"/>
      </c>
      <c r="S100" s="47"/>
      <c r="T100" s="48">
        <f t="shared" si="9"/>
      </c>
      <c r="U100" s="48"/>
    </row>
    <row r="101" spans="2:21" ht="13.5">
      <c r="B101" s="19">
        <v>93</v>
      </c>
      <c r="C101" s="43">
        <f t="shared" si="6"/>
      </c>
      <c r="D101" s="43"/>
      <c r="E101" s="19"/>
      <c r="F101" s="8"/>
      <c r="G101" s="19" t="s">
        <v>3</v>
      </c>
      <c r="H101" s="44"/>
      <c r="I101" s="44"/>
      <c r="J101" s="19"/>
      <c r="K101" s="43">
        <f t="shared" si="5"/>
      </c>
      <c r="L101" s="43"/>
      <c r="M101" s="6">
        <f t="shared" si="7"/>
      </c>
      <c r="N101" s="19"/>
      <c r="O101" s="8"/>
      <c r="P101" s="44"/>
      <c r="Q101" s="44"/>
      <c r="R101" s="47">
        <f t="shared" si="8"/>
      </c>
      <c r="S101" s="47"/>
      <c r="T101" s="48">
        <f t="shared" si="9"/>
      </c>
      <c r="U101" s="48"/>
    </row>
    <row r="102" spans="2:21" ht="13.5">
      <c r="B102" s="19">
        <v>94</v>
      </c>
      <c r="C102" s="43">
        <f t="shared" si="6"/>
      </c>
      <c r="D102" s="43"/>
      <c r="E102" s="19"/>
      <c r="F102" s="8"/>
      <c r="G102" s="19" t="s">
        <v>3</v>
      </c>
      <c r="H102" s="44"/>
      <c r="I102" s="44"/>
      <c r="J102" s="19"/>
      <c r="K102" s="43">
        <f t="shared" si="5"/>
      </c>
      <c r="L102" s="43"/>
      <c r="M102" s="6">
        <f t="shared" si="7"/>
      </c>
      <c r="N102" s="19"/>
      <c r="O102" s="8"/>
      <c r="P102" s="44"/>
      <c r="Q102" s="44"/>
      <c r="R102" s="47">
        <f t="shared" si="8"/>
      </c>
      <c r="S102" s="47"/>
      <c r="T102" s="48">
        <f t="shared" si="9"/>
      </c>
      <c r="U102" s="48"/>
    </row>
    <row r="103" spans="2:21" ht="13.5">
      <c r="B103" s="19">
        <v>95</v>
      </c>
      <c r="C103" s="43">
        <f t="shared" si="6"/>
      </c>
      <c r="D103" s="43"/>
      <c r="E103" s="19"/>
      <c r="F103" s="8"/>
      <c r="G103" s="19" t="s">
        <v>3</v>
      </c>
      <c r="H103" s="44"/>
      <c r="I103" s="44"/>
      <c r="J103" s="19"/>
      <c r="K103" s="43">
        <f t="shared" si="5"/>
      </c>
      <c r="L103" s="43"/>
      <c r="M103" s="6">
        <f t="shared" si="7"/>
      </c>
      <c r="N103" s="19"/>
      <c r="O103" s="8"/>
      <c r="P103" s="44"/>
      <c r="Q103" s="44"/>
      <c r="R103" s="47">
        <f t="shared" si="8"/>
      </c>
      <c r="S103" s="47"/>
      <c r="T103" s="48">
        <f t="shared" si="9"/>
      </c>
      <c r="U103" s="48"/>
    </row>
    <row r="104" spans="2:21" ht="13.5">
      <c r="B104" s="19">
        <v>96</v>
      </c>
      <c r="C104" s="43">
        <f t="shared" si="6"/>
      </c>
      <c r="D104" s="43"/>
      <c r="E104" s="19"/>
      <c r="F104" s="8"/>
      <c r="G104" s="19" t="s">
        <v>4</v>
      </c>
      <c r="H104" s="44"/>
      <c r="I104" s="44"/>
      <c r="J104" s="19"/>
      <c r="K104" s="43">
        <f t="shared" si="5"/>
      </c>
      <c r="L104" s="43"/>
      <c r="M104" s="6">
        <f t="shared" si="7"/>
      </c>
      <c r="N104" s="19"/>
      <c r="O104" s="8"/>
      <c r="P104" s="44"/>
      <c r="Q104" s="44"/>
      <c r="R104" s="47">
        <f t="shared" si="8"/>
      </c>
      <c r="S104" s="47"/>
      <c r="T104" s="48">
        <f t="shared" si="9"/>
      </c>
      <c r="U104" s="48"/>
    </row>
    <row r="105" spans="2:21" ht="13.5">
      <c r="B105" s="19">
        <v>97</v>
      </c>
      <c r="C105" s="43">
        <f t="shared" si="6"/>
      </c>
      <c r="D105" s="43"/>
      <c r="E105" s="19"/>
      <c r="F105" s="8"/>
      <c r="G105" s="19" t="s">
        <v>3</v>
      </c>
      <c r="H105" s="44"/>
      <c r="I105" s="44"/>
      <c r="J105" s="19"/>
      <c r="K105" s="43">
        <f t="shared" si="5"/>
      </c>
      <c r="L105" s="43"/>
      <c r="M105" s="6">
        <f t="shared" si="7"/>
      </c>
      <c r="N105" s="19"/>
      <c r="O105" s="8"/>
      <c r="P105" s="44"/>
      <c r="Q105" s="44"/>
      <c r="R105" s="47">
        <f t="shared" si="8"/>
      </c>
      <c r="S105" s="47"/>
      <c r="T105" s="48">
        <f t="shared" si="9"/>
      </c>
      <c r="U105" s="48"/>
    </row>
    <row r="106" spans="2:21" ht="13.5">
      <c r="B106" s="19">
        <v>98</v>
      </c>
      <c r="C106" s="43">
        <f t="shared" si="6"/>
      </c>
      <c r="D106" s="43"/>
      <c r="E106" s="19"/>
      <c r="F106" s="8"/>
      <c r="G106" s="19" t="s">
        <v>4</v>
      </c>
      <c r="H106" s="44"/>
      <c r="I106" s="44"/>
      <c r="J106" s="19"/>
      <c r="K106" s="43">
        <f t="shared" si="5"/>
      </c>
      <c r="L106" s="43"/>
      <c r="M106" s="6">
        <f t="shared" si="7"/>
      </c>
      <c r="N106" s="19"/>
      <c r="O106" s="8"/>
      <c r="P106" s="44"/>
      <c r="Q106" s="44"/>
      <c r="R106" s="47">
        <f t="shared" si="8"/>
      </c>
      <c r="S106" s="47"/>
      <c r="T106" s="48">
        <f t="shared" si="9"/>
      </c>
      <c r="U106" s="48"/>
    </row>
    <row r="107" spans="2:21" ht="13.5">
      <c r="B107" s="19">
        <v>99</v>
      </c>
      <c r="C107" s="43">
        <f t="shared" si="6"/>
      </c>
      <c r="D107" s="43"/>
      <c r="E107" s="19"/>
      <c r="F107" s="8"/>
      <c r="G107" s="19" t="s">
        <v>4</v>
      </c>
      <c r="H107" s="44"/>
      <c r="I107" s="44"/>
      <c r="J107" s="19"/>
      <c r="K107" s="43">
        <f t="shared" si="5"/>
      </c>
      <c r="L107" s="43"/>
      <c r="M107" s="6">
        <f t="shared" si="7"/>
      </c>
      <c r="N107" s="19"/>
      <c r="O107" s="8"/>
      <c r="P107" s="44"/>
      <c r="Q107" s="44"/>
      <c r="R107" s="47">
        <f t="shared" si="8"/>
      </c>
      <c r="S107" s="47"/>
      <c r="T107" s="48">
        <f t="shared" si="9"/>
      </c>
      <c r="U107" s="48"/>
    </row>
    <row r="108" spans="2:21" ht="13.5">
      <c r="B108" s="19">
        <v>100</v>
      </c>
      <c r="C108" s="43">
        <f t="shared" si="6"/>
      </c>
      <c r="D108" s="43"/>
      <c r="E108" s="19"/>
      <c r="F108" s="8"/>
      <c r="G108" s="19" t="s">
        <v>3</v>
      </c>
      <c r="H108" s="44"/>
      <c r="I108" s="44"/>
      <c r="J108" s="19"/>
      <c r="K108" s="43">
        <f t="shared" si="5"/>
      </c>
      <c r="L108" s="43"/>
      <c r="M108" s="6">
        <f t="shared" si="7"/>
      </c>
      <c r="N108" s="19"/>
      <c r="O108" s="8"/>
      <c r="P108" s="44"/>
      <c r="Q108" s="44"/>
      <c r="R108" s="47">
        <f t="shared" si="8"/>
      </c>
      <c r="S108" s="47"/>
      <c r="T108" s="48">
        <f t="shared" si="9"/>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Microsoft Office ユーザー</cp:lastModifiedBy>
  <cp:lastPrinted>2015-07-15T10:17:15Z</cp:lastPrinted>
  <dcterms:created xsi:type="dcterms:W3CDTF">2013-10-09T23:04:08Z</dcterms:created>
  <dcterms:modified xsi:type="dcterms:W3CDTF">2019-05-17T01:30:34Z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