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10296" yWindow="408" windowWidth="10068" windowHeight="10512" tabRatio="804" firstSheet="1" activeTab="5"/>
  </bookViews>
  <sheets>
    <sheet name="定数" sheetId="29" state="hidden" r:id="rId1"/>
    <sheet name="fib1.27" sheetId="33" r:id="rId2"/>
    <sheet name="fib1.50" sheetId="35" r:id="rId3"/>
    <sheet name="fib2.00" sheetId="36" r:id="rId4"/>
    <sheet name="画像" sheetId="34" r:id="rId5"/>
    <sheet name="気づき" sheetId="9" r:id="rId6"/>
    <sheet name="検証終了通貨" sheetId="10" r:id="rId7"/>
    <sheet name="テンプレ" sheetId="17" state="hidden" r:id="rId8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36"/>
  <c r="T108"/>
  <c r="V107"/>
  <c r="T107"/>
  <c r="W107" s="1"/>
  <c r="V106"/>
  <c r="T106"/>
  <c r="V105"/>
  <c r="T105"/>
  <c r="W105" s="1"/>
  <c r="V104"/>
  <c r="T104"/>
  <c r="V103"/>
  <c r="T103"/>
  <c r="W103" s="1"/>
  <c r="V102"/>
  <c r="T102"/>
  <c r="V101"/>
  <c r="T101"/>
  <c r="V100"/>
  <c r="T100"/>
  <c r="V99"/>
  <c r="T99"/>
  <c r="V98"/>
  <c r="T98"/>
  <c r="V97"/>
  <c r="T97"/>
  <c r="W97" s="1"/>
  <c r="V96"/>
  <c r="T96"/>
  <c r="V95"/>
  <c r="T95"/>
  <c r="V94"/>
  <c r="T94"/>
  <c r="V93"/>
  <c r="T93"/>
  <c r="V92"/>
  <c r="T92"/>
  <c r="V91"/>
  <c r="T91"/>
  <c r="W91" s="1"/>
  <c r="V90"/>
  <c r="T90"/>
  <c r="V89"/>
  <c r="T89"/>
  <c r="V88"/>
  <c r="T88"/>
  <c r="V87"/>
  <c r="T87"/>
  <c r="V86"/>
  <c r="T86"/>
  <c r="V85"/>
  <c r="T85"/>
  <c r="V84"/>
  <c r="T84"/>
  <c r="V83"/>
  <c r="T83"/>
  <c r="W83" s="1"/>
  <c r="V82"/>
  <c r="T82"/>
  <c r="V81"/>
  <c r="T81"/>
  <c r="W81" s="1"/>
  <c r="V80"/>
  <c r="T80"/>
  <c r="V79"/>
  <c r="T79"/>
  <c r="V78"/>
  <c r="T78"/>
  <c r="V77"/>
  <c r="T77"/>
  <c r="W77" s="1"/>
  <c r="V76"/>
  <c r="T76"/>
  <c r="V75"/>
  <c r="T75"/>
  <c r="V74"/>
  <c r="T74"/>
  <c r="V73"/>
  <c r="T73"/>
  <c r="V72"/>
  <c r="T72"/>
  <c r="W72" s="1"/>
  <c r="V71"/>
  <c r="T71"/>
  <c r="W71" s="1"/>
  <c r="V70"/>
  <c r="T70"/>
  <c r="V69"/>
  <c r="T69"/>
  <c r="W69" s="1"/>
  <c r="V68"/>
  <c r="T68"/>
  <c r="V67"/>
  <c r="T67"/>
  <c r="V66"/>
  <c r="T66"/>
  <c r="W66" s="1"/>
  <c r="V65"/>
  <c r="T65"/>
  <c r="W65" s="1"/>
  <c r="V64"/>
  <c r="T64"/>
  <c r="V63"/>
  <c r="T63"/>
  <c r="V62"/>
  <c r="T62"/>
  <c r="V61"/>
  <c r="T61"/>
  <c r="V60"/>
  <c r="T60"/>
  <c r="V59"/>
  <c r="T59"/>
  <c r="V58"/>
  <c r="T58"/>
  <c r="V57"/>
  <c r="T57"/>
  <c r="V56"/>
  <c r="T56"/>
  <c r="V55"/>
  <c r="T55"/>
  <c r="W55" s="1"/>
  <c r="V54"/>
  <c r="T54"/>
  <c r="V53"/>
  <c r="T53"/>
  <c r="V52"/>
  <c r="T52"/>
  <c r="W52" s="1"/>
  <c r="V51"/>
  <c r="T51"/>
  <c r="V50"/>
  <c r="T50"/>
  <c r="W50" s="1"/>
  <c r="V49"/>
  <c r="T49"/>
  <c r="V48"/>
  <c r="T48"/>
  <c r="V47"/>
  <c r="T47"/>
  <c r="V46"/>
  <c r="T46"/>
  <c r="W46" s="1"/>
  <c r="V45"/>
  <c r="T45"/>
  <c r="V44"/>
  <c r="T44"/>
  <c r="W44" s="1"/>
  <c r="V43"/>
  <c r="T43"/>
  <c r="V42"/>
  <c r="T42"/>
  <c r="V41"/>
  <c r="T41"/>
  <c r="V40"/>
  <c r="T40"/>
  <c r="W40" s="1"/>
  <c r="V39"/>
  <c r="T39"/>
  <c r="W39" s="1"/>
  <c r="V38"/>
  <c r="T38"/>
  <c r="V37"/>
  <c r="T37"/>
  <c r="W37" s="1"/>
  <c r="V36"/>
  <c r="T36"/>
  <c r="V35"/>
  <c r="T35"/>
  <c r="W35" s="1"/>
  <c r="V34"/>
  <c r="T34"/>
  <c r="V33"/>
  <c r="T33"/>
  <c r="V32"/>
  <c r="T32"/>
  <c r="W32" s="1"/>
  <c r="V31"/>
  <c r="T31"/>
  <c r="W31" s="1"/>
  <c r="V30"/>
  <c r="T30"/>
  <c r="W30" s="1"/>
  <c r="V29"/>
  <c r="T29"/>
  <c r="V28"/>
  <c r="T28"/>
  <c r="W28" s="1"/>
  <c r="V27"/>
  <c r="T27"/>
  <c r="W27" s="1"/>
  <c r="V26"/>
  <c r="T26"/>
  <c r="W26" s="1"/>
  <c r="V25"/>
  <c r="T25"/>
  <c r="V24"/>
  <c r="T24"/>
  <c r="V23"/>
  <c r="T23"/>
  <c r="V22"/>
  <c r="T22"/>
  <c r="T21"/>
  <c r="T20"/>
  <c r="W20" s="1"/>
  <c r="T19"/>
  <c r="W19" s="1"/>
  <c r="V18"/>
  <c r="T18"/>
  <c r="T17"/>
  <c r="W17" s="1"/>
  <c r="V16"/>
  <c r="T16"/>
  <c r="T15"/>
  <c r="V14"/>
  <c r="T14"/>
  <c r="T13"/>
  <c r="V12"/>
  <c r="T12"/>
  <c r="T11"/>
  <c r="W11" s="1"/>
  <c r="T10"/>
  <c r="W10" s="1"/>
  <c r="V9"/>
  <c r="T9"/>
  <c r="W9" s="1"/>
  <c r="K9"/>
  <c r="M9" s="1"/>
  <c r="R9" s="1"/>
  <c r="C9"/>
  <c r="V108" i="35"/>
  <c r="T108"/>
  <c r="V107"/>
  <c r="T107"/>
  <c r="W107" s="1"/>
  <c r="V106"/>
  <c r="T106"/>
  <c r="V105"/>
  <c r="T105"/>
  <c r="W105" s="1"/>
  <c r="V104"/>
  <c r="T104"/>
  <c r="W104" s="1"/>
  <c r="V103"/>
  <c r="T103"/>
  <c r="W103" s="1"/>
  <c r="V102"/>
  <c r="T102"/>
  <c r="V101"/>
  <c r="T101"/>
  <c r="W101" s="1"/>
  <c r="V100"/>
  <c r="T100"/>
  <c r="V99"/>
  <c r="T99"/>
  <c r="V98"/>
  <c r="T98"/>
  <c r="V97"/>
  <c r="T97"/>
  <c r="W97" s="1"/>
  <c r="V96"/>
  <c r="T96"/>
  <c r="W96" s="1"/>
  <c r="V95"/>
  <c r="T95"/>
  <c r="V94"/>
  <c r="T94"/>
  <c r="W94" s="1"/>
  <c r="V93"/>
  <c r="T93"/>
  <c r="V92"/>
  <c r="T92"/>
  <c r="V91"/>
  <c r="T91"/>
  <c r="W91" s="1"/>
  <c r="V90"/>
  <c r="T90"/>
  <c r="W90" s="1"/>
  <c r="V89"/>
  <c r="T89"/>
  <c r="V88"/>
  <c r="T88"/>
  <c r="W88" s="1"/>
  <c r="V87"/>
  <c r="T87"/>
  <c r="V86"/>
  <c r="T86"/>
  <c r="V85"/>
  <c r="T85"/>
  <c r="V84"/>
  <c r="T84"/>
  <c r="V83"/>
  <c r="T83"/>
  <c r="W83" s="1"/>
  <c r="V82"/>
  <c r="T82"/>
  <c r="V81"/>
  <c r="T81"/>
  <c r="W81" s="1"/>
  <c r="V80"/>
  <c r="T80"/>
  <c r="V79"/>
  <c r="T79"/>
  <c r="V78"/>
  <c r="T78"/>
  <c r="W78" s="1"/>
  <c r="V77"/>
  <c r="T77"/>
  <c r="W77" s="1"/>
  <c r="V76"/>
  <c r="T76"/>
  <c r="V75"/>
  <c r="T75"/>
  <c r="V74"/>
  <c r="T74"/>
  <c r="V73"/>
  <c r="T73"/>
  <c r="V72"/>
  <c r="T72"/>
  <c r="W72" s="1"/>
  <c r="V71"/>
  <c r="T71"/>
  <c r="W71" s="1"/>
  <c r="V70"/>
  <c r="T70"/>
  <c r="V69"/>
  <c r="T69"/>
  <c r="W69" s="1"/>
  <c r="V68"/>
  <c r="T68"/>
  <c r="V67"/>
  <c r="T67"/>
  <c r="V66"/>
  <c r="T66"/>
  <c r="W66" s="1"/>
  <c r="V65"/>
  <c r="T65"/>
  <c r="W65" s="1"/>
  <c r="V64"/>
  <c r="T64"/>
  <c r="V63"/>
  <c r="T63"/>
  <c r="V62"/>
  <c r="T62"/>
  <c r="W62" s="1"/>
  <c r="V61"/>
  <c r="T61"/>
  <c r="V60"/>
  <c r="T60"/>
  <c r="V59"/>
  <c r="T59"/>
  <c r="V58"/>
  <c r="T58"/>
  <c r="V57"/>
  <c r="T57"/>
  <c r="V56"/>
  <c r="T56"/>
  <c r="V55"/>
  <c r="T55"/>
  <c r="W55" s="1"/>
  <c r="V54"/>
  <c r="T54"/>
  <c r="V53"/>
  <c r="T53"/>
  <c r="V52"/>
  <c r="T52"/>
  <c r="W52" s="1"/>
  <c r="V51"/>
  <c r="T51"/>
  <c r="V50"/>
  <c r="T50"/>
  <c r="W50" s="1"/>
  <c r="V49"/>
  <c r="T49"/>
  <c r="V48"/>
  <c r="T48"/>
  <c r="V47"/>
  <c r="T47"/>
  <c r="V46"/>
  <c r="T46"/>
  <c r="W46" s="1"/>
  <c r="V45"/>
  <c r="T45"/>
  <c r="V44"/>
  <c r="T44"/>
  <c r="W44" s="1"/>
  <c r="V43"/>
  <c r="T43"/>
  <c r="V42"/>
  <c r="T42"/>
  <c r="W42" s="1"/>
  <c r="V41"/>
  <c r="T41"/>
  <c r="V40"/>
  <c r="T40"/>
  <c r="W40" s="1"/>
  <c r="V39"/>
  <c r="T39"/>
  <c r="W39" s="1"/>
  <c r="V38"/>
  <c r="T38"/>
  <c r="V37"/>
  <c r="T37"/>
  <c r="W37" s="1"/>
  <c r="V36"/>
  <c r="T36"/>
  <c r="V35"/>
  <c r="T35"/>
  <c r="W35" s="1"/>
  <c r="V34"/>
  <c r="T34"/>
  <c r="V33"/>
  <c r="T33"/>
  <c r="V32"/>
  <c r="T32"/>
  <c r="W32" s="1"/>
  <c r="V31"/>
  <c r="T31"/>
  <c r="W31" s="1"/>
  <c r="V30"/>
  <c r="T30"/>
  <c r="W30" s="1"/>
  <c r="V29"/>
  <c r="T29"/>
  <c r="V28"/>
  <c r="T28"/>
  <c r="W28" s="1"/>
  <c r="V27"/>
  <c r="T27"/>
  <c r="W27" s="1"/>
  <c r="V26"/>
  <c r="T26"/>
  <c r="W26" s="1"/>
  <c r="V25"/>
  <c r="T25"/>
  <c r="V24"/>
  <c r="T24"/>
  <c r="V23"/>
  <c r="T23"/>
  <c r="V22"/>
  <c r="T22"/>
  <c r="T21"/>
  <c r="T20"/>
  <c r="W20" s="1"/>
  <c r="T19"/>
  <c r="V18"/>
  <c r="T18"/>
  <c r="T17"/>
  <c r="W17" s="1"/>
  <c r="V16"/>
  <c r="T16"/>
  <c r="T15"/>
  <c r="V14"/>
  <c r="T14"/>
  <c r="T13"/>
  <c r="V12"/>
  <c r="T12"/>
  <c r="T11"/>
  <c r="W11" s="1"/>
  <c r="T10"/>
  <c r="W10" s="1"/>
  <c r="V9"/>
  <c r="T9"/>
  <c r="W9" s="1"/>
  <c r="K9"/>
  <c r="M9" s="1"/>
  <c r="R9" s="1"/>
  <c r="C9"/>
  <c r="C16" i="33"/>
  <c r="C9"/>
  <c r="V108"/>
  <c r="T108"/>
  <c r="V107"/>
  <c r="T107"/>
  <c r="V106"/>
  <c r="T106"/>
  <c r="V105"/>
  <c r="T105"/>
  <c r="V104"/>
  <c r="T104"/>
  <c r="V103"/>
  <c r="T103"/>
  <c r="V102"/>
  <c r="T102"/>
  <c r="V101"/>
  <c r="T101"/>
  <c r="V100"/>
  <c r="T100"/>
  <c r="V99"/>
  <c r="T99"/>
  <c r="V98"/>
  <c r="T98"/>
  <c r="V97"/>
  <c r="T97"/>
  <c r="V96"/>
  <c r="T96"/>
  <c r="V95"/>
  <c r="T95"/>
  <c r="V94"/>
  <c r="T94"/>
  <c r="V93"/>
  <c r="T93"/>
  <c r="V92"/>
  <c r="T92"/>
  <c r="V91"/>
  <c r="T91"/>
  <c r="V90"/>
  <c r="T90"/>
  <c r="V89"/>
  <c r="T89"/>
  <c r="V88"/>
  <c r="T88"/>
  <c r="V87"/>
  <c r="T87"/>
  <c r="V86"/>
  <c r="T86"/>
  <c r="V85"/>
  <c r="T85"/>
  <c r="V84"/>
  <c r="T84"/>
  <c r="V83"/>
  <c r="T83"/>
  <c r="V82"/>
  <c r="T82"/>
  <c r="V81"/>
  <c r="T81"/>
  <c r="V80"/>
  <c r="T80"/>
  <c r="V79"/>
  <c r="T79"/>
  <c r="V78"/>
  <c r="T78"/>
  <c r="V77"/>
  <c r="T77"/>
  <c r="V76"/>
  <c r="T76"/>
  <c r="V75"/>
  <c r="T75"/>
  <c r="V74"/>
  <c r="T74"/>
  <c r="V73"/>
  <c r="T73"/>
  <c r="V72"/>
  <c r="T72"/>
  <c r="V71"/>
  <c r="T71"/>
  <c r="V70"/>
  <c r="T70"/>
  <c r="V69"/>
  <c r="T69"/>
  <c r="V68"/>
  <c r="T68"/>
  <c r="V67"/>
  <c r="T67"/>
  <c r="V66"/>
  <c r="T66"/>
  <c r="V65"/>
  <c r="T65"/>
  <c r="V64"/>
  <c r="T64"/>
  <c r="V63"/>
  <c r="T63"/>
  <c r="V62"/>
  <c r="T62"/>
  <c r="V61"/>
  <c r="T61"/>
  <c r="V60"/>
  <c r="T60"/>
  <c r="V59"/>
  <c r="T59"/>
  <c r="V58"/>
  <c r="T58"/>
  <c r="V57"/>
  <c r="T57"/>
  <c r="V56"/>
  <c r="T56"/>
  <c r="V55"/>
  <c r="T55"/>
  <c r="V54"/>
  <c r="T54"/>
  <c r="V53"/>
  <c r="T53"/>
  <c r="V52"/>
  <c r="T52"/>
  <c r="V51"/>
  <c r="T51"/>
  <c r="V50"/>
  <c r="T50"/>
  <c r="V49"/>
  <c r="T49"/>
  <c r="V48"/>
  <c r="T48"/>
  <c r="V47"/>
  <c r="T47"/>
  <c r="V46"/>
  <c r="T46"/>
  <c r="V45"/>
  <c r="T45"/>
  <c r="V44"/>
  <c r="T44"/>
  <c r="V43"/>
  <c r="T43"/>
  <c r="V42"/>
  <c r="T42"/>
  <c r="V41"/>
  <c r="T41"/>
  <c r="V40"/>
  <c r="T40"/>
  <c r="V39"/>
  <c r="T39"/>
  <c r="V38"/>
  <c r="T38"/>
  <c r="V37"/>
  <c r="T37"/>
  <c r="V36"/>
  <c r="T36"/>
  <c r="V35"/>
  <c r="T35"/>
  <c r="V34"/>
  <c r="T34"/>
  <c r="V33"/>
  <c r="T33"/>
  <c r="V32"/>
  <c r="T32"/>
  <c r="V31"/>
  <c r="T31"/>
  <c r="V30"/>
  <c r="T30"/>
  <c r="V29"/>
  <c r="T29"/>
  <c r="V28"/>
  <c r="T28"/>
  <c r="V27"/>
  <c r="T27"/>
  <c r="V26"/>
  <c r="T26"/>
  <c r="V25"/>
  <c r="T25"/>
  <c r="V24"/>
  <c r="T24"/>
  <c r="V23"/>
  <c r="T23"/>
  <c r="T22"/>
  <c r="T21"/>
  <c r="T20"/>
  <c r="T19"/>
  <c r="T18"/>
  <c r="T17"/>
  <c r="T16"/>
  <c r="T15"/>
  <c r="T14"/>
  <c r="T13"/>
  <c r="T12"/>
  <c r="T11"/>
  <c r="T10"/>
  <c r="T9"/>
  <c r="V9" s="1"/>
  <c r="K9"/>
  <c r="M9" s="1"/>
  <c r="R10" i="17"/>
  <c r="C11" s="1"/>
  <c r="T10"/>
  <c r="R11"/>
  <c r="C12" s="1"/>
  <c r="T11"/>
  <c r="R12"/>
  <c r="C13" s="1"/>
  <c r="T12"/>
  <c r="R13"/>
  <c r="T13"/>
  <c r="R14"/>
  <c r="T14"/>
  <c r="R15"/>
  <c r="T15"/>
  <c r="R16"/>
  <c r="C17"/>
  <c r="T16"/>
  <c r="R17"/>
  <c r="T17"/>
  <c r="R18"/>
  <c r="T18"/>
  <c r="R19"/>
  <c r="T19"/>
  <c r="R20"/>
  <c r="C21" s="1"/>
  <c r="T20"/>
  <c r="R21"/>
  <c r="C22" s="1"/>
  <c r="T21"/>
  <c r="R22"/>
  <c r="C23" s="1"/>
  <c r="T22"/>
  <c r="R23"/>
  <c r="C24" s="1"/>
  <c r="T23"/>
  <c r="R24"/>
  <c r="C25" s="1"/>
  <c r="T24"/>
  <c r="R25"/>
  <c r="T25"/>
  <c r="R26"/>
  <c r="T26"/>
  <c r="R27"/>
  <c r="T27"/>
  <c r="R28"/>
  <c r="C29" s="1"/>
  <c r="T28"/>
  <c r="R29"/>
  <c r="T29"/>
  <c r="R30"/>
  <c r="T30"/>
  <c r="R31"/>
  <c r="T31"/>
  <c r="R32"/>
  <c r="C33"/>
  <c r="T32"/>
  <c r="R33"/>
  <c r="T33"/>
  <c r="R34"/>
  <c r="T34"/>
  <c r="R35"/>
  <c r="T35"/>
  <c r="R36"/>
  <c r="C37" s="1"/>
  <c r="T36"/>
  <c r="R37"/>
  <c r="C38" s="1"/>
  <c r="T37"/>
  <c r="R38"/>
  <c r="C39" s="1"/>
  <c r="T38"/>
  <c r="R39"/>
  <c r="C40" s="1"/>
  <c r="T39"/>
  <c r="R40"/>
  <c r="C41" s="1"/>
  <c r="T40"/>
  <c r="R41"/>
  <c r="T41"/>
  <c r="R42"/>
  <c r="T42"/>
  <c r="R43"/>
  <c r="T43"/>
  <c r="R44"/>
  <c r="C45" s="1"/>
  <c r="T44"/>
  <c r="R45"/>
  <c r="T45"/>
  <c r="R46"/>
  <c r="T46"/>
  <c r="R47"/>
  <c r="T47"/>
  <c r="R48"/>
  <c r="C49"/>
  <c r="T48"/>
  <c r="R49"/>
  <c r="T49"/>
  <c r="R50"/>
  <c r="T50"/>
  <c r="R51"/>
  <c r="T51"/>
  <c r="R52"/>
  <c r="C53" s="1"/>
  <c r="T52"/>
  <c r="R53"/>
  <c r="C54" s="1"/>
  <c r="T53"/>
  <c r="R54"/>
  <c r="C55" s="1"/>
  <c r="T54"/>
  <c r="R55"/>
  <c r="C56" s="1"/>
  <c r="T55"/>
  <c r="R56"/>
  <c r="C57" s="1"/>
  <c r="T56"/>
  <c r="R57"/>
  <c r="T57"/>
  <c r="R58"/>
  <c r="T58"/>
  <c r="R59"/>
  <c r="T59"/>
  <c r="R60"/>
  <c r="C61" s="1"/>
  <c r="T60"/>
  <c r="R61"/>
  <c r="T61"/>
  <c r="R62"/>
  <c r="T62"/>
  <c r="R63"/>
  <c r="T63"/>
  <c r="R64"/>
  <c r="C65"/>
  <c r="T64"/>
  <c r="R65"/>
  <c r="T65"/>
  <c r="R66"/>
  <c r="T66"/>
  <c r="R67"/>
  <c r="T67"/>
  <c r="R68"/>
  <c r="C69" s="1"/>
  <c r="T68"/>
  <c r="R69"/>
  <c r="C70" s="1"/>
  <c r="T69"/>
  <c r="R70"/>
  <c r="C71" s="1"/>
  <c r="T70"/>
  <c r="R71"/>
  <c r="C72" s="1"/>
  <c r="T71"/>
  <c r="R72"/>
  <c r="C73" s="1"/>
  <c r="T72"/>
  <c r="R73"/>
  <c r="T73"/>
  <c r="R74"/>
  <c r="T74"/>
  <c r="R75"/>
  <c r="C76" s="1"/>
  <c r="T75"/>
  <c r="R76"/>
  <c r="C77"/>
  <c r="T76"/>
  <c r="R77"/>
  <c r="T77"/>
  <c r="R78"/>
  <c r="T78"/>
  <c r="R79"/>
  <c r="C80" s="1"/>
  <c r="T79"/>
  <c r="R80"/>
  <c r="C81" s="1"/>
  <c r="T80"/>
  <c r="R81"/>
  <c r="C82" s="1"/>
  <c r="T81"/>
  <c r="R82"/>
  <c r="C83" s="1"/>
  <c r="T82"/>
  <c r="R83"/>
  <c r="C84" s="1"/>
  <c r="T83"/>
  <c r="R84"/>
  <c r="C85"/>
  <c r="T84"/>
  <c r="R85"/>
  <c r="C86" s="1"/>
  <c r="T85"/>
  <c r="R86"/>
  <c r="C87" s="1"/>
  <c r="T86"/>
  <c r="R87"/>
  <c r="C88" s="1"/>
  <c r="T87"/>
  <c r="R88"/>
  <c r="C89" s="1"/>
  <c r="T88"/>
  <c r="R89"/>
  <c r="C90" s="1"/>
  <c r="T89"/>
  <c r="R90"/>
  <c r="C91" s="1"/>
  <c r="T90"/>
  <c r="R91"/>
  <c r="C92" s="1"/>
  <c r="T91"/>
  <c r="R92"/>
  <c r="C93"/>
  <c r="T92"/>
  <c r="R93"/>
  <c r="C94" s="1"/>
  <c r="T93"/>
  <c r="R94"/>
  <c r="C95" s="1"/>
  <c r="T94"/>
  <c r="R95"/>
  <c r="C96" s="1"/>
  <c r="T95"/>
  <c r="R96"/>
  <c r="C97" s="1"/>
  <c r="T96"/>
  <c r="R97"/>
  <c r="C98" s="1"/>
  <c r="T97"/>
  <c r="R98"/>
  <c r="C99" s="1"/>
  <c r="T98"/>
  <c r="R99"/>
  <c r="C100" s="1"/>
  <c r="T99"/>
  <c r="R100"/>
  <c r="C101"/>
  <c r="T100"/>
  <c r="R101"/>
  <c r="C102" s="1"/>
  <c r="T101"/>
  <c r="R102"/>
  <c r="C103" s="1"/>
  <c r="T102"/>
  <c r="R103"/>
  <c r="C104" s="1"/>
  <c r="T103"/>
  <c r="R104"/>
  <c r="C105" s="1"/>
  <c r="T104"/>
  <c r="R105"/>
  <c r="C106" s="1"/>
  <c r="T105"/>
  <c r="R106"/>
  <c r="C107" s="1"/>
  <c r="T106"/>
  <c r="R107"/>
  <c r="C108" s="1"/>
  <c r="T107"/>
  <c r="R108"/>
  <c r="T108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C79"/>
  <c r="K78"/>
  <c r="C78"/>
  <c r="K77"/>
  <c r="K76"/>
  <c r="K75"/>
  <c r="C75"/>
  <c r="K74"/>
  <c r="C74"/>
  <c r="K73"/>
  <c r="K72"/>
  <c r="K71"/>
  <c r="K70"/>
  <c r="K69"/>
  <c r="K68"/>
  <c r="C68"/>
  <c r="K67"/>
  <c r="C67"/>
  <c r="K66"/>
  <c r="C66"/>
  <c r="K65"/>
  <c r="K64"/>
  <c r="C64"/>
  <c r="K63"/>
  <c r="C63"/>
  <c r="K62"/>
  <c r="C62"/>
  <c r="K61"/>
  <c r="K60"/>
  <c r="C60"/>
  <c r="K59"/>
  <c r="C59"/>
  <c r="K58"/>
  <c r="C58"/>
  <c r="K57"/>
  <c r="K56"/>
  <c r="K55"/>
  <c r="K54"/>
  <c r="K53"/>
  <c r="K52"/>
  <c r="C52"/>
  <c r="K51"/>
  <c r="C51"/>
  <c r="K50"/>
  <c r="C50"/>
  <c r="K49"/>
  <c r="K48"/>
  <c r="C48"/>
  <c r="K47"/>
  <c r="C47"/>
  <c r="K46"/>
  <c r="C46"/>
  <c r="K45"/>
  <c r="K44"/>
  <c r="C44"/>
  <c r="K43"/>
  <c r="C43"/>
  <c r="K42"/>
  <c r="C42"/>
  <c r="K41"/>
  <c r="K40"/>
  <c r="K39"/>
  <c r="K38"/>
  <c r="K37"/>
  <c r="K36"/>
  <c r="C36"/>
  <c r="K35"/>
  <c r="C35"/>
  <c r="K34"/>
  <c r="C34"/>
  <c r="K33"/>
  <c r="K32"/>
  <c r="C32"/>
  <c r="K31"/>
  <c r="C31"/>
  <c r="K30"/>
  <c r="C30"/>
  <c r="K29"/>
  <c r="K28"/>
  <c r="C28"/>
  <c r="K27"/>
  <c r="C27"/>
  <c r="K26"/>
  <c r="C26"/>
  <c r="K25"/>
  <c r="K24"/>
  <c r="K23"/>
  <c r="K22"/>
  <c r="K21"/>
  <c r="K20"/>
  <c r="C20"/>
  <c r="K19"/>
  <c r="C19"/>
  <c r="K18"/>
  <c r="C18"/>
  <c r="K17"/>
  <c r="K16"/>
  <c r="C16"/>
  <c r="K15"/>
  <c r="C15"/>
  <c r="K14"/>
  <c r="C14"/>
  <c r="K13"/>
  <c r="K12"/>
  <c r="K11"/>
  <c r="K10"/>
  <c r="K9"/>
  <c r="M9" s="1"/>
  <c r="R9" s="1"/>
  <c r="L2"/>
  <c r="W12" i="36" l="1"/>
  <c r="C10"/>
  <c r="W18"/>
  <c r="W21"/>
  <c r="W13"/>
  <c r="W14" s="1"/>
  <c r="W15" s="1"/>
  <c r="W16" s="1"/>
  <c r="W22"/>
  <c r="W23" s="1"/>
  <c r="W24" s="1"/>
  <c r="W25" s="1"/>
  <c r="W29"/>
  <c r="W33"/>
  <c r="W34"/>
  <c r="H4"/>
  <c r="V10"/>
  <c r="V13"/>
  <c r="V15"/>
  <c r="V17"/>
  <c r="V19"/>
  <c r="V20" s="1"/>
  <c r="V21"/>
  <c r="W38"/>
  <c r="W41"/>
  <c r="W42" s="1"/>
  <c r="W43" s="1"/>
  <c r="W45"/>
  <c r="W47"/>
  <c r="W51"/>
  <c r="W53"/>
  <c r="W67"/>
  <c r="W68" s="1"/>
  <c r="W70"/>
  <c r="W73"/>
  <c r="W36"/>
  <c r="W48"/>
  <c r="W49" s="1"/>
  <c r="W54"/>
  <c r="W56"/>
  <c r="W57" s="1"/>
  <c r="W58" s="1"/>
  <c r="W59" s="1"/>
  <c r="W60" s="1"/>
  <c r="W61" s="1"/>
  <c r="W62"/>
  <c r="W63" s="1"/>
  <c r="W64" s="1"/>
  <c r="W74"/>
  <c r="W75" s="1"/>
  <c r="W76" s="1"/>
  <c r="W78"/>
  <c r="W79" s="1"/>
  <c r="W80" s="1"/>
  <c r="W82"/>
  <c r="W84"/>
  <c r="W85" s="1"/>
  <c r="W86" s="1"/>
  <c r="W87" s="1"/>
  <c r="W88" s="1"/>
  <c r="W89" s="1"/>
  <c r="W90"/>
  <c r="W92"/>
  <c r="W93" s="1"/>
  <c r="W94"/>
  <c r="W95" s="1"/>
  <c r="W96"/>
  <c r="W98"/>
  <c r="W99" s="1"/>
  <c r="W100" s="1"/>
  <c r="W101" s="1"/>
  <c r="W102" s="1"/>
  <c r="W104"/>
  <c r="W106"/>
  <c r="W108"/>
  <c r="W12" i="35"/>
  <c r="W13" s="1"/>
  <c r="W14" s="1"/>
  <c r="C10"/>
  <c r="W18"/>
  <c r="W19" s="1"/>
  <c r="W21"/>
  <c r="W22" s="1"/>
  <c r="W23" s="1"/>
  <c r="W24" s="1"/>
  <c r="W25" s="1"/>
  <c r="W29"/>
  <c r="W33"/>
  <c r="W34" s="1"/>
  <c r="H4"/>
  <c r="V10"/>
  <c r="V11"/>
  <c r="V13"/>
  <c r="V15"/>
  <c r="V17"/>
  <c r="V19"/>
  <c r="V20" s="1"/>
  <c r="V21"/>
  <c r="W36"/>
  <c r="W38"/>
  <c r="W41"/>
  <c r="W43"/>
  <c r="W45"/>
  <c r="W47"/>
  <c r="W48" s="1"/>
  <c r="W49" s="1"/>
  <c r="W51"/>
  <c r="W53"/>
  <c r="W54" s="1"/>
  <c r="W56"/>
  <c r="W57" s="1"/>
  <c r="W58" s="1"/>
  <c r="W59" s="1"/>
  <c r="W60" s="1"/>
  <c r="W61" s="1"/>
  <c r="W63"/>
  <c r="W64" s="1"/>
  <c r="W67"/>
  <c r="W68" s="1"/>
  <c r="W70"/>
  <c r="W73"/>
  <c r="W74" s="1"/>
  <c r="W75" s="1"/>
  <c r="W76" s="1"/>
  <c r="W79"/>
  <c r="W80" s="1"/>
  <c r="W82"/>
  <c r="W84"/>
  <c r="W85" s="1"/>
  <c r="W86" s="1"/>
  <c r="W87" s="1"/>
  <c r="W89"/>
  <c r="W92"/>
  <c r="W93" s="1"/>
  <c r="W95"/>
  <c r="W98"/>
  <c r="W99" s="1"/>
  <c r="W100" s="1"/>
  <c r="W102"/>
  <c r="W106"/>
  <c r="W108"/>
  <c r="W9" i="33"/>
  <c r="W10" s="1"/>
  <c r="W11" s="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W42" s="1"/>
  <c r="W43" s="1"/>
  <c r="W44" s="1"/>
  <c r="W45" s="1"/>
  <c r="W46" s="1"/>
  <c r="W47" s="1"/>
  <c r="W48" s="1"/>
  <c r="W49" s="1"/>
  <c r="W50" s="1"/>
  <c r="W51" s="1"/>
  <c r="W52" s="1"/>
  <c r="W53" s="1"/>
  <c r="W54" s="1"/>
  <c r="W55" s="1"/>
  <c r="W56" s="1"/>
  <c r="W57" s="1"/>
  <c r="W58" s="1"/>
  <c r="W59" s="1"/>
  <c r="W60" s="1"/>
  <c r="W61" s="1"/>
  <c r="W62" s="1"/>
  <c r="W63" s="1"/>
  <c r="W64" s="1"/>
  <c r="W65" s="1"/>
  <c r="W66" s="1"/>
  <c r="W67" s="1"/>
  <c r="W68" s="1"/>
  <c r="W69" s="1"/>
  <c r="W70" s="1"/>
  <c r="W71" s="1"/>
  <c r="W72" s="1"/>
  <c r="W73" s="1"/>
  <c r="W74" s="1"/>
  <c r="W75" s="1"/>
  <c r="W76" s="1"/>
  <c r="W77" s="1"/>
  <c r="W78" s="1"/>
  <c r="W79" s="1"/>
  <c r="W80" s="1"/>
  <c r="W81" s="1"/>
  <c r="W82" s="1"/>
  <c r="W83" s="1"/>
  <c r="W84" s="1"/>
  <c r="W85" s="1"/>
  <c r="W86" s="1"/>
  <c r="W87" s="1"/>
  <c r="W88" s="1"/>
  <c r="W89" s="1"/>
  <c r="W90" s="1"/>
  <c r="W91" s="1"/>
  <c r="W92" s="1"/>
  <c r="W93" s="1"/>
  <c r="W94" s="1"/>
  <c r="W95" s="1"/>
  <c r="W96" s="1"/>
  <c r="W97" s="1"/>
  <c r="W98" s="1"/>
  <c r="W99" s="1"/>
  <c r="W100" s="1"/>
  <c r="W101" s="1"/>
  <c r="W102" s="1"/>
  <c r="W103" s="1"/>
  <c r="W104" s="1"/>
  <c r="W105" s="1"/>
  <c r="W106" s="1"/>
  <c r="W107" s="1"/>
  <c r="W108" s="1"/>
  <c r="P2" i="17"/>
  <c r="V13" i="33"/>
  <c r="V14" s="1"/>
  <c r="V15" s="1"/>
  <c r="V16" s="1"/>
  <c r="V17" s="1"/>
  <c r="V18" s="1"/>
  <c r="V19" s="1"/>
  <c r="V20" s="1"/>
  <c r="V21" s="1"/>
  <c r="V22" s="1"/>
  <c r="H4"/>
  <c r="V10"/>
  <c r="V11" s="1"/>
  <c r="V12" s="1"/>
  <c r="R9"/>
  <c r="G5" i="17"/>
  <c r="T9"/>
  <c r="H4" s="1"/>
  <c r="E5"/>
  <c r="C10"/>
  <c r="D4"/>
  <c r="C5"/>
  <c r="I5" s="1"/>
  <c r="V11" i="36" l="1"/>
  <c r="L5" s="1"/>
  <c r="X10"/>
  <c r="K10"/>
  <c r="M10" s="1"/>
  <c r="R10" s="1"/>
  <c r="P5"/>
  <c r="L5" i="35"/>
  <c r="W15"/>
  <c r="W16" s="1"/>
  <c r="P5"/>
  <c r="X10"/>
  <c r="K10"/>
  <c r="M10" s="1"/>
  <c r="R10" s="1"/>
  <c r="L5" i="33"/>
  <c r="C10"/>
  <c r="P5"/>
  <c r="L4" i="17"/>
  <c r="P4"/>
  <c r="C11" i="36" l="1"/>
  <c r="C11" i="35"/>
  <c r="X10" i="33"/>
  <c r="K10"/>
  <c r="M10" s="1"/>
  <c r="R10" s="1"/>
  <c r="X11" i="36" l="1"/>
  <c r="Y11" s="1"/>
  <c r="K11"/>
  <c r="M11" s="1"/>
  <c r="R11" s="1"/>
  <c r="X11" i="35"/>
  <c r="Y11" s="1"/>
  <c r="K11"/>
  <c r="M11" s="1"/>
  <c r="R11" s="1"/>
  <c r="C11" i="33"/>
  <c r="C12" i="36" l="1"/>
  <c r="C12" i="35"/>
  <c r="X11" i="33"/>
  <c r="Y11" s="1"/>
  <c r="K11"/>
  <c r="M11" s="1"/>
  <c r="R11" s="1"/>
  <c r="X12" i="36" l="1"/>
  <c r="Y12" s="1"/>
  <c r="K12"/>
  <c r="M12" s="1"/>
  <c r="R12" s="1"/>
  <c r="X12" i="35"/>
  <c r="Y12" s="1"/>
  <c r="K12"/>
  <c r="M12" s="1"/>
  <c r="R12" s="1"/>
  <c r="C12" i="33"/>
  <c r="C13" i="36" l="1"/>
  <c r="C13" i="35"/>
  <c r="X12" i="33"/>
  <c r="Y12" s="1"/>
  <c r="K12"/>
  <c r="M12" s="1"/>
  <c r="R12" s="1"/>
  <c r="X13" i="36" l="1"/>
  <c r="Y13" s="1"/>
  <c r="K13"/>
  <c r="M13" s="1"/>
  <c r="R13" s="1"/>
  <c r="X13" i="35"/>
  <c r="Y13" s="1"/>
  <c r="K13"/>
  <c r="M13" s="1"/>
  <c r="R13" s="1"/>
  <c r="C13" i="33"/>
  <c r="C14" i="36" l="1"/>
  <c r="C14" i="35"/>
  <c r="X13" i="33"/>
  <c r="Y13" s="1"/>
  <c r="K13"/>
  <c r="M13" s="1"/>
  <c r="R13" s="1"/>
  <c r="X14" i="36" l="1"/>
  <c r="Y14" s="1"/>
  <c r="K14"/>
  <c r="M14" s="1"/>
  <c r="R14" s="1"/>
  <c r="C15" s="1"/>
  <c r="X14" i="35"/>
  <c r="Y14" s="1"/>
  <c r="K14"/>
  <c r="M14" s="1"/>
  <c r="R14" s="1"/>
  <c r="C15" s="1"/>
  <c r="C14" i="33"/>
  <c r="X15" i="36" l="1"/>
  <c r="Y15" s="1"/>
  <c r="K15"/>
  <c r="M15" s="1"/>
  <c r="R15" s="1"/>
  <c r="C16" s="1"/>
  <c r="X15" i="35"/>
  <c r="Y15" s="1"/>
  <c r="K15"/>
  <c r="M15" s="1"/>
  <c r="R15" s="1"/>
  <c r="C16" s="1"/>
  <c r="X14" i="33"/>
  <c r="Y14" s="1"/>
  <c r="K14"/>
  <c r="M14" s="1"/>
  <c r="R14" s="1"/>
  <c r="X16" i="36" l="1"/>
  <c r="Y16" s="1"/>
  <c r="K16"/>
  <c r="M16" s="1"/>
  <c r="R16" s="1"/>
  <c r="C17" s="1"/>
  <c r="X16" i="35"/>
  <c r="Y16" s="1"/>
  <c r="K16"/>
  <c r="M16" s="1"/>
  <c r="R16" s="1"/>
  <c r="C17" s="1"/>
  <c r="C15" i="33"/>
  <c r="X17" i="36" l="1"/>
  <c r="Y17" s="1"/>
  <c r="K17"/>
  <c r="M17" s="1"/>
  <c r="R17" s="1"/>
  <c r="C18" s="1"/>
  <c r="X17" i="35"/>
  <c r="Y17" s="1"/>
  <c r="K17"/>
  <c r="M17" s="1"/>
  <c r="R17" s="1"/>
  <c r="C18" s="1"/>
  <c r="X15" i="33"/>
  <c r="Y15" s="1"/>
  <c r="K15"/>
  <c r="M15" s="1"/>
  <c r="R15" s="1"/>
  <c r="X18" i="36" l="1"/>
  <c r="Y18" s="1"/>
  <c r="K18"/>
  <c r="M18" s="1"/>
  <c r="R18" s="1"/>
  <c r="C19" s="1"/>
  <c r="X18" i="35"/>
  <c r="Y18" s="1"/>
  <c r="K18"/>
  <c r="M18" s="1"/>
  <c r="R18" s="1"/>
  <c r="C19" s="1"/>
  <c r="X16" i="33"/>
  <c r="Y16" s="1"/>
  <c r="K16"/>
  <c r="M16" s="1"/>
  <c r="R16" s="1"/>
  <c r="C17" s="1"/>
  <c r="X19" i="36" l="1"/>
  <c r="Y19" s="1"/>
  <c r="K19"/>
  <c r="M19" s="1"/>
  <c r="R19" s="1"/>
  <c r="C20" s="1"/>
  <c r="X19" i="35"/>
  <c r="Y19" s="1"/>
  <c r="K19"/>
  <c r="M19" s="1"/>
  <c r="R19" s="1"/>
  <c r="C20" s="1"/>
  <c r="X17" i="33"/>
  <c r="Y17" s="1"/>
  <c r="K17"/>
  <c r="M17" s="1"/>
  <c r="R17" s="1"/>
  <c r="C18" s="1"/>
  <c r="X20" i="36" l="1"/>
  <c r="Y20" s="1"/>
  <c r="K20"/>
  <c r="M20" s="1"/>
  <c r="R20" s="1"/>
  <c r="C21" s="1"/>
  <c r="X20" i="35"/>
  <c r="Y20" s="1"/>
  <c r="K20"/>
  <c r="M20" s="1"/>
  <c r="R20" s="1"/>
  <c r="C21" s="1"/>
  <c r="X18" i="33"/>
  <c r="Y18" s="1"/>
  <c r="K18"/>
  <c r="M18" s="1"/>
  <c r="R18" s="1"/>
  <c r="C19" s="1"/>
  <c r="X21" i="36" l="1"/>
  <c r="Y21" s="1"/>
  <c r="K21"/>
  <c r="M21" s="1"/>
  <c r="R21" s="1"/>
  <c r="C22" s="1"/>
  <c r="X21" i="35"/>
  <c r="Y21" s="1"/>
  <c r="K21"/>
  <c r="M21" s="1"/>
  <c r="R21" s="1"/>
  <c r="C22" s="1"/>
  <c r="X19" i="33"/>
  <c r="Y19" s="1"/>
  <c r="K19"/>
  <c r="M19" s="1"/>
  <c r="R19" s="1"/>
  <c r="C20" s="1"/>
  <c r="X22" i="36" l="1"/>
  <c r="Y22" s="1"/>
  <c r="K22"/>
  <c r="M22" s="1"/>
  <c r="R22" s="1"/>
  <c r="C23" s="1"/>
  <c r="X22" i="35"/>
  <c r="Y22" s="1"/>
  <c r="K22"/>
  <c r="M22" s="1"/>
  <c r="R22" s="1"/>
  <c r="C23" s="1"/>
  <c r="X20" i="33"/>
  <c r="Y20" s="1"/>
  <c r="K20"/>
  <c r="M20" s="1"/>
  <c r="R20" s="1"/>
  <c r="C21" s="1"/>
  <c r="X23" i="36" l="1"/>
  <c r="Y23" s="1"/>
  <c r="K23"/>
  <c r="M23" s="1"/>
  <c r="R23" s="1"/>
  <c r="C24" s="1"/>
  <c r="X23" i="35"/>
  <c r="Y23" s="1"/>
  <c r="K23"/>
  <c r="M23" s="1"/>
  <c r="R23" s="1"/>
  <c r="C24" s="1"/>
  <c r="X21" i="33"/>
  <c r="Y21" s="1"/>
  <c r="K21"/>
  <c r="M21" s="1"/>
  <c r="R21" s="1"/>
  <c r="C22" s="1"/>
  <c r="X24" i="36" l="1"/>
  <c r="Y24" s="1"/>
  <c r="K24"/>
  <c r="M24" s="1"/>
  <c r="R24" s="1"/>
  <c r="C25" s="1"/>
  <c r="X24" i="35"/>
  <c r="Y24" s="1"/>
  <c r="K24"/>
  <c r="M24" s="1"/>
  <c r="R24" s="1"/>
  <c r="C25" s="1"/>
  <c r="X22" i="33"/>
  <c r="Y22" s="1"/>
  <c r="K22"/>
  <c r="M22" s="1"/>
  <c r="R22" s="1"/>
  <c r="C23" s="1"/>
  <c r="X25" i="36" l="1"/>
  <c r="Y25" s="1"/>
  <c r="K25"/>
  <c r="M25" s="1"/>
  <c r="R25" s="1"/>
  <c r="C26" s="1"/>
  <c r="X25" i="35"/>
  <c r="Y25" s="1"/>
  <c r="K25"/>
  <c r="M25" s="1"/>
  <c r="R25" s="1"/>
  <c r="C26" s="1"/>
  <c r="X23" i="33"/>
  <c r="Y23" s="1"/>
  <c r="K23"/>
  <c r="M23" s="1"/>
  <c r="R23" s="1"/>
  <c r="C24" s="1"/>
  <c r="X26" i="36" l="1"/>
  <c r="Y26" s="1"/>
  <c r="K26"/>
  <c r="M26" s="1"/>
  <c r="R26" s="1"/>
  <c r="C27" s="1"/>
  <c r="X26" i="35"/>
  <c r="Y26" s="1"/>
  <c r="K26"/>
  <c r="M26" s="1"/>
  <c r="R26" s="1"/>
  <c r="C27" s="1"/>
  <c r="X24" i="33"/>
  <c r="Y24" s="1"/>
  <c r="K24"/>
  <c r="M24" s="1"/>
  <c r="R24" s="1"/>
  <c r="C25" s="1"/>
  <c r="X27" i="36" l="1"/>
  <c r="Y27" s="1"/>
  <c r="K27"/>
  <c r="M27" s="1"/>
  <c r="R27" s="1"/>
  <c r="C28" s="1"/>
  <c r="X27" i="35"/>
  <c r="Y27" s="1"/>
  <c r="K27"/>
  <c r="M27" s="1"/>
  <c r="R27" s="1"/>
  <c r="C28" s="1"/>
  <c r="X25" i="33"/>
  <c r="Y25" s="1"/>
  <c r="K25"/>
  <c r="M25" s="1"/>
  <c r="R25" s="1"/>
  <c r="C26" s="1"/>
  <c r="X28" i="36" l="1"/>
  <c r="Y28" s="1"/>
  <c r="K28"/>
  <c r="M28" s="1"/>
  <c r="R28" s="1"/>
  <c r="C29" s="1"/>
  <c r="X28" i="35"/>
  <c r="Y28" s="1"/>
  <c r="K28"/>
  <c r="M28" s="1"/>
  <c r="R28" s="1"/>
  <c r="C29" s="1"/>
  <c r="X26" i="33"/>
  <c r="Y26" s="1"/>
  <c r="K26"/>
  <c r="M26" s="1"/>
  <c r="R26" s="1"/>
  <c r="C27" s="1"/>
  <c r="X29" i="36" l="1"/>
  <c r="Y29" s="1"/>
  <c r="K29"/>
  <c r="M29" s="1"/>
  <c r="R29" s="1"/>
  <c r="C30" s="1"/>
  <c r="X29" i="35"/>
  <c r="Y29" s="1"/>
  <c r="K29"/>
  <c r="M29" s="1"/>
  <c r="R29" s="1"/>
  <c r="C30" s="1"/>
  <c r="X27" i="33"/>
  <c r="Y27" s="1"/>
  <c r="K27"/>
  <c r="M27" s="1"/>
  <c r="R27" s="1"/>
  <c r="C28" s="1"/>
  <c r="X30" i="36" l="1"/>
  <c r="Y30" s="1"/>
  <c r="K30"/>
  <c r="M30" s="1"/>
  <c r="R30" s="1"/>
  <c r="C31" s="1"/>
  <c r="X30" i="35"/>
  <c r="Y30" s="1"/>
  <c r="K30"/>
  <c r="M30" s="1"/>
  <c r="R30" s="1"/>
  <c r="C31" s="1"/>
  <c r="X28" i="33"/>
  <c r="Y28" s="1"/>
  <c r="K28"/>
  <c r="M28" s="1"/>
  <c r="R28" s="1"/>
  <c r="C29" s="1"/>
  <c r="X31" i="36" l="1"/>
  <c r="Y31" s="1"/>
  <c r="K31"/>
  <c r="M31" s="1"/>
  <c r="R31" s="1"/>
  <c r="C32" s="1"/>
  <c r="X31" i="35"/>
  <c r="Y31" s="1"/>
  <c r="K31"/>
  <c r="M31" s="1"/>
  <c r="R31" s="1"/>
  <c r="C32" s="1"/>
  <c r="X29" i="33"/>
  <c r="Y29" s="1"/>
  <c r="K29"/>
  <c r="M29" s="1"/>
  <c r="R29" s="1"/>
  <c r="C30" s="1"/>
  <c r="X32" i="36" l="1"/>
  <c r="Y32" s="1"/>
  <c r="K32"/>
  <c r="M32" s="1"/>
  <c r="R32" s="1"/>
  <c r="C33" s="1"/>
  <c r="X32" i="35"/>
  <c r="Y32" s="1"/>
  <c r="K32"/>
  <c r="M32" s="1"/>
  <c r="R32" s="1"/>
  <c r="C33" s="1"/>
  <c r="X30" i="33"/>
  <c r="Y30" s="1"/>
  <c r="K30"/>
  <c r="M30" s="1"/>
  <c r="R30" s="1"/>
  <c r="C31" s="1"/>
  <c r="X33" i="36" l="1"/>
  <c r="Y33" s="1"/>
  <c r="K33"/>
  <c r="M33" s="1"/>
  <c r="R33" s="1"/>
  <c r="C34" s="1"/>
  <c r="X33" i="35"/>
  <c r="Y33" s="1"/>
  <c r="K33"/>
  <c r="M33" s="1"/>
  <c r="R33" s="1"/>
  <c r="C34" s="1"/>
  <c r="X31" i="33"/>
  <c r="Y31" s="1"/>
  <c r="K31"/>
  <c r="M31" s="1"/>
  <c r="R31" s="1"/>
  <c r="C32" s="1"/>
  <c r="X34" i="36" l="1"/>
  <c r="Y34" s="1"/>
  <c r="K34"/>
  <c r="M34" s="1"/>
  <c r="R34" s="1"/>
  <c r="C35" s="1"/>
  <c r="X34" i="35"/>
  <c r="Y34" s="1"/>
  <c r="K34"/>
  <c r="M34" s="1"/>
  <c r="R34" s="1"/>
  <c r="C35" s="1"/>
  <c r="X32" i="33"/>
  <c r="Y32" s="1"/>
  <c r="K32"/>
  <c r="M32" s="1"/>
  <c r="R32" s="1"/>
  <c r="C33" s="1"/>
  <c r="X35" i="36" l="1"/>
  <c r="Y35" s="1"/>
  <c r="K35"/>
  <c r="M35" s="1"/>
  <c r="R35" s="1"/>
  <c r="C36" s="1"/>
  <c r="X35" i="35"/>
  <c r="Y35" s="1"/>
  <c r="K35"/>
  <c r="M35" s="1"/>
  <c r="R35" s="1"/>
  <c r="C36" s="1"/>
  <c r="X33" i="33"/>
  <c r="Y33" s="1"/>
  <c r="K33"/>
  <c r="M33" s="1"/>
  <c r="R33" s="1"/>
  <c r="C34" s="1"/>
  <c r="X36" i="36" l="1"/>
  <c r="Y36" s="1"/>
  <c r="K36"/>
  <c r="M36" s="1"/>
  <c r="R36" s="1"/>
  <c r="C37" s="1"/>
  <c r="X36" i="35"/>
  <c r="Y36" s="1"/>
  <c r="K36"/>
  <c r="M36" s="1"/>
  <c r="R36" s="1"/>
  <c r="C37" s="1"/>
  <c r="X34" i="33"/>
  <c r="Y34" s="1"/>
  <c r="K34"/>
  <c r="M34" s="1"/>
  <c r="R34" s="1"/>
  <c r="C35" s="1"/>
  <c r="X37" i="36" l="1"/>
  <c r="Y37" s="1"/>
  <c r="K37"/>
  <c r="M37" s="1"/>
  <c r="R37" s="1"/>
  <c r="C38" s="1"/>
  <c r="X37" i="35"/>
  <c r="Y37" s="1"/>
  <c r="K37"/>
  <c r="M37" s="1"/>
  <c r="R37" s="1"/>
  <c r="C38" s="1"/>
  <c r="X35" i="33"/>
  <c r="Y35" s="1"/>
  <c r="K35"/>
  <c r="M35" s="1"/>
  <c r="R35" s="1"/>
  <c r="C36" s="1"/>
  <c r="X38" i="36" l="1"/>
  <c r="Y38" s="1"/>
  <c r="K38"/>
  <c r="M38" s="1"/>
  <c r="R38" s="1"/>
  <c r="C39" s="1"/>
  <c r="X38" i="35"/>
  <c r="Y38" s="1"/>
  <c r="K38"/>
  <c r="M38" s="1"/>
  <c r="R38" s="1"/>
  <c r="C39" s="1"/>
  <c r="X36" i="33"/>
  <c r="Y36" s="1"/>
  <c r="K36"/>
  <c r="M36" s="1"/>
  <c r="R36" s="1"/>
  <c r="C37" s="1"/>
  <c r="X39" i="36" l="1"/>
  <c r="Y39" s="1"/>
  <c r="K39"/>
  <c r="M39" s="1"/>
  <c r="R39" s="1"/>
  <c r="C40" s="1"/>
  <c r="X39" i="35"/>
  <c r="Y39" s="1"/>
  <c r="K39"/>
  <c r="M39" s="1"/>
  <c r="R39" s="1"/>
  <c r="C40" s="1"/>
  <c r="X37" i="33"/>
  <c r="Y37" s="1"/>
  <c r="K37"/>
  <c r="M37" s="1"/>
  <c r="R37" s="1"/>
  <c r="C38" s="1"/>
  <c r="X40" i="36" l="1"/>
  <c r="Y40" s="1"/>
  <c r="K40"/>
  <c r="M40" s="1"/>
  <c r="R40" s="1"/>
  <c r="C41" s="1"/>
  <c r="X40" i="35"/>
  <c r="Y40" s="1"/>
  <c r="K40"/>
  <c r="M40" s="1"/>
  <c r="R40" s="1"/>
  <c r="C41" s="1"/>
  <c r="X38" i="33"/>
  <c r="Y38" s="1"/>
  <c r="K38"/>
  <c r="M38" s="1"/>
  <c r="R38" s="1"/>
  <c r="C39" s="1"/>
  <c r="X41" i="36" l="1"/>
  <c r="Y41" s="1"/>
  <c r="K41"/>
  <c r="M41" s="1"/>
  <c r="R41" s="1"/>
  <c r="C42" s="1"/>
  <c r="X41" i="35"/>
  <c r="Y41" s="1"/>
  <c r="K41"/>
  <c r="M41" s="1"/>
  <c r="R41" s="1"/>
  <c r="C42" s="1"/>
  <c r="X39" i="33"/>
  <c r="Y39" s="1"/>
  <c r="K39"/>
  <c r="M39" s="1"/>
  <c r="R39" s="1"/>
  <c r="C40" s="1"/>
  <c r="X42" i="36" l="1"/>
  <c r="Y42" s="1"/>
  <c r="K42"/>
  <c r="M42" s="1"/>
  <c r="R42" s="1"/>
  <c r="C43" s="1"/>
  <c r="X42" i="35"/>
  <c r="Y42" s="1"/>
  <c r="K42"/>
  <c r="M42" s="1"/>
  <c r="R42" s="1"/>
  <c r="C43" s="1"/>
  <c r="X40" i="33"/>
  <c r="Y40" s="1"/>
  <c r="K40"/>
  <c r="M40" s="1"/>
  <c r="R40" s="1"/>
  <c r="C41" s="1"/>
  <c r="X43" i="36" l="1"/>
  <c r="Y43" s="1"/>
  <c r="K43"/>
  <c r="M43" s="1"/>
  <c r="R43" s="1"/>
  <c r="C44" s="1"/>
  <c r="X43" i="35"/>
  <c r="Y43" s="1"/>
  <c r="K43"/>
  <c r="M43" s="1"/>
  <c r="R43" s="1"/>
  <c r="C44" s="1"/>
  <c r="X41" i="33"/>
  <c r="Y41" s="1"/>
  <c r="K41"/>
  <c r="M41" s="1"/>
  <c r="R41" s="1"/>
  <c r="C42" s="1"/>
  <c r="K42" s="1"/>
  <c r="X44" i="36" l="1"/>
  <c r="Y44" s="1"/>
  <c r="K44"/>
  <c r="M44" s="1"/>
  <c r="R44" s="1"/>
  <c r="C45" s="1"/>
  <c r="X44" i="35"/>
  <c r="Y44" s="1"/>
  <c r="K44"/>
  <c r="M44" s="1"/>
  <c r="R44" s="1"/>
  <c r="C45" s="1"/>
  <c r="X42" i="33"/>
  <c r="Y42" s="1"/>
  <c r="M42"/>
  <c r="R42" s="1"/>
  <c r="C43" s="1"/>
  <c r="X45" i="36" l="1"/>
  <c r="Y45" s="1"/>
  <c r="K45"/>
  <c r="M45" s="1"/>
  <c r="R45" s="1"/>
  <c r="C46" s="1"/>
  <c r="X45" i="35"/>
  <c r="Y45" s="1"/>
  <c r="K45"/>
  <c r="M45" s="1"/>
  <c r="R45" s="1"/>
  <c r="C46" s="1"/>
  <c r="X43" i="33"/>
  <c r="Y43" s="1"/>
  <c r="K43"/>
  <c r="M43" s="1"/>
  <c r="R43" s="1"/>
  <c r="C44" s="1"/>
  <c r="X46" i="36" l="1"/>
  <c r="Y46" s="1"/>
  <c r="K46"/>
  <c r="M46" s="1"/>
  <c r="R46" s="1"/>
  <c r="C47" s="1"/>
  <c r="X46" i="35"/>
  <c r="Y46" s="1"/>
  <c r="K46"/>
  <c r="M46" s="1"/>
  <c r="R46" s="1"/>
  <c r="C47" s="1"/>
  <c r="X44" i="33"/>
  <c r="Y44" s="1"/>
  <c r="K44"/>
  <c r="M44" s="1"/>
  <c r="R44" s="1"/>
  <c r="C45" s="1"/>
  <c r="X47" i="36" l="1"/>
  <c r="Y47" s="1"/>
  <c r="K47"/>
  <c r="M47" s="1"/>
  <c r="R47" s="1"/>
  <c r="C48" s="1"/>
  <c r="X47" i="35"/>
  <c r="Y47" s="1"/>
  <c r="K47"/>
  <c r="M47" s="1"/>
  <c r="R47" s="1"/>
  <c r="C48" s="1"/>
  <c r="X45" i="33"/>
  <c r="Y45" s="1"/>
  <c r="K45"/>
  <c r="M45" s="1"/>
  <c r="R45" s="1"/>
  <c r="C46" s="1"/>
  <c r="X48" i="36" l="1"/>
  <c r="Y48" s="1"/>
  <c r="K48"/>
  <c r="M48" s="1"/>
  <c r="R48" s="1"/>
  <c r="C49" s="1"/>
  <c r="X48" i="35"/>
  <c r="Y48" s="1"/>
  <c r="K48"/>
  <c r="M48" s="1"/>
  <c r="R48" s="1"/>
  <c r="C49" s="1"/>
  <c r="X46" i="33"/>
  <c r="Y46" s="1"/>
  <c r="K46"/>
  <c r="M46" s="1"/>
  <c r="R46" s="1"/>
  <c r="C47" s="1"/>
  <c r="X49" i="36" l="1"/>
  <c r="Y49" s="1"/>
  <c r="K49"/>
  <c r="M49" s="1"/>
  <c r="R49" s="1"/>
  <c r="C50" s="1"/>
  <c r="X49" i="35"/>
  <c r="Y49" s="1"/>
  <c r="K49"/>
  <c r="M49" s="1"/>
  <c r="R49" s="1"/>
  <c r="C50" s="1"/>
  <c r="X47" i="33"/>
  <c r="Y47" s="1"/>
  <c r="K47"/>
  <c r="M47" s="1"/>
  <c r="R47" s="1"/>
  <c r="C48" s="1"/>
  <c r="X50" i="36" l="1"/>
  <c r="Y50" s="1"/>
  <c r="K50"/>
  <c r="M50" s="1"/>
  <c r="R50" s="1"/>
  <c r="C51" s="1"/>
  <c r="X50" i="35"/>
  <c r="Y50" s="1"/>
  <c r="K50"/>
  <c r="M50" s="1"/>
  <c r="R50" s="1"/>
  <c r="C51" s="1"/>
  <c r="X48" i="33"/>
  <c r="Y48" s="1"/>
  <c r="K48"/>
  <c r="M48" s="1"/>
  <c r="R48" s="1"/>
  <c r="C49" s="1"/>
  <c r="X51" i="36" l="1"/>
  <c r="Y51" s="1"/>
  <c r="K51"/>
  <c r="M51" s="1"/>
  <c r="R51" s="1"/>
  <c r="C52" s="1"/>
  <c r="X51" i="35"/>
  <c r="Y51" s="1"/>
  <c r="K51"/>
  <c r="M51" s="1"/>
  <c r="R51" s="1"/>
  <c r="C52" s="1"/>
  <c r="X49" i="33"/>
  <c r="Y49" s="1"/>
  <c r="K49"/>
  <c r="M49" s="1"/>
  <c r="R49" s="1"/>
  <c r="C50" s="1"/>
  <c r="X52" i="36" l="1"/>
  <c r="Y52" s="1"/>
  <c r="K52"/>
  <c r="M52" s="1"/>
  <c r="R52" s="1"/>
  <c r="C53" s="1"/>
  <c r="X52" i="35"/>
  <c r="Y52" s="1"/>
  <c r="K52"/>
  <c r="M52" s="1"/>
  <c r="R52" s="1"/>
  <c r="C53" s="1"/>
  <c r="X50" i="33"/>
  <c r="Y50" s="1"/>
  <c r="K50"/>
  <c r="M50" s="1"/>
  <c r="R50" s="1"/>
  <c r="C51" s="1"/>
  <c r="X53" i="36" l="1"/>
  <c r="Y53" s="1"/>
  <c r="K53"/>
  <c r="M53" s="1"/>
  <c r="R53" s="1"/>
  <c r="C54" s="1"/>
  <c r="X53" i="35"/>
  <c r="Y53" s="1"/>
  <c r="K53"/>
  <c r="M53" s="1"/>
  <c r="R53" s="1"/>
  <c r="C54" s="1"/>
  <c r="X51" i="33"/>
  <c r="Y51" s="1"/>
  <c r="K51"/>
  <c r="M51" s="1"/>
  <c r="R51" s="1"/>
  <c r="C52" s="1"/>
  <c r="X54" i="36" l="1"/>
  <c r="Y54" s="1"/>
  <c r="K54"/>
  <c r="M54" s="1"/>
  <c r="R54" s="1"/>
  <c r="C55" s="1"/>
  <c r="X54" i="35"/>
  <c r="Y54" s="1"/>
  <c r="K54"/>
  <c r="M54" s="1"/>
  <c r="R54" s="1"/>
  <c r="C55" s="1"/>
  <c r="X52" i="33"/>
  <c r="Y52" s="1"/>
  <c r="K52"/>
  <c r="M52" s="1"/>
  <c r="R52" s="1"/>
  <c r="C53" s="1"/>
  <c r="X55" i="36" l="1"/>
  <c r="Y55" s="1"/>
  <c r="K55"/>
  <c r="M55" s="1"/>
  <c r="R55" s="1"/>
  <c r="C56" s="1"/>
  <c r="X55" i="35"/>
  <c r="Y55" s="1"/>
  <c r="K55"/>
  <c r="M55" s="1"/>
  <c r="R55" s="1"/>
  <c r="C56" s="1"/>
  <c r="X53" i="33"/>
  <c r="Y53" s="1"/>
  <c r="K53"/>
  <c r="M53" s="1"/>
  <c r="R53" s="1"/>
  <c r="C54" s="1"/>
  <c r="X56" i="36" l="1"/>
  <c r="Y56" s="1"/>
  <c r="K56"/>
  <c r="M56" s="1"/>
  <c r="R56" s="1"/>
  <c r="C57" s="1"/>
  <c r="X56" i="35"/>
  <c r="Y56" s="1"/>
  <c r="K56"/>
  <c r="M56" s="1"/>
  <c r="R56" s="1"/>
  <c r="C57" s="1"/>
  <c r="X54" i="33"/>
  <c r="Y54" s="1"/>
  <c r="K54"/>
  <c r="M54" s="1"/>
  <c r="R54" s="1"/>
  <c r="C55" s="1"/>
  <c r="X57" i="36" l="1"/>
  <c r="Y57" s="1"/>
  <c r="K57"/>
  <c r="M57" s="1"/>
  <c r="R57" s="1"/>
  <c r="C58" s="1"/>
  <c r="X57" i="35"/>
  <c r="Y57" s="1"/>
  <c r="K57"/>
  <c r="M57" s="1"/>
  <c r="R57" s="1"/>
  <c r="C58" s="1"/>
  <c r="X55" i="33"/>
  <c r="Y55" s="1"/>
  <c r="K55"/>
  <c r="M55" s="1"/>
  <c r="R55" s="1"/>
  <c r="C56" s="1"/>
  <c r="X58" i="36" l="1"/>
  <c r="Y58" s="1"/>
  <c r="K58"/>
  <c r="M58" s="1"/>
  <c r="R58" s="1"/>
  <c r="C59" s="1"/>
  <c r="X58" i="35"/>
  <c r="Y58" s="1"/>
  <c r="K58"/>
  <c r="M58" s="1"/>
  <c r="R58" s="1"/>
  <c r="C59" s="1"/>
  <c r="X56" i="33"/>
  <c r="Y56" s="1"/>
  <c r="K56"/>
  <c r="M56" s="1"/>
  <c r="R56" s="1"/>
  <c r="C57" s="1"/>
  <c r="X59" i="36" l="1"/>
  <c r="Y59" s="1"/>
  <c r="K59"/>
  <c r="M59" s="1"/>
  <c r="R59" s="1"/>
  <c r="C60" s="1"/>
  <c r="X59" i="35"/>
  <c r="Y59" s="1"/>
  <c r="K59"/>
  <c r="M59" s="1"/>
  <c r="R59" s="1"/>
  <c r="C60" s="1"/>
  <c r="X57" i="33"/>
  <c r="Y57" s="1"/>
  <c r="K57"/>
  <c r="M57" s="1"/>
  <c r="R57" s="1"/>
  <c r="C58" s="1"/>
  <c r="X60" i="36" l="1"/>
  <c r="Y60" s="1"/>
  <c r="K60"/>
  <c r="M60" s="1"/>
  <c r="R60" s="1"/>
  <c r="C61" s="1"/>
  <c r="X60" i="35"/>
  <c r="Y60" s="1"/>
  <c r="K60"/>
  <c r="M60" s="1"/>
  <c r="R60" s="1"/>
  <c r="C61" s="1"/>
  <c r="X58" i="33"/>
  <c r="Y58" s="1"/>
  <c r="K58"/>
  <c r="M58" s="1"/>
  <c r="R58" s="1"/>
  <c r="C59" s="1"/>
  <c r="X61" i="36" l="1"/>
  <c r="Y61" s="1"/>
  <c r="K61"/>
  <c r="M61" s="1"/>
  <c r="R61" s="1"/>
  <c r="C62" s="1"/>
  <c r="X61" i="35"/>
  <c r="Y61" s="1"/>
  <c r="K61"/>
  <c r="M61" s="1"/>
  <c r="R61" s="1"/>
  <c r="C62" s="1"/>
  <c r="X59" i="33"/>
  <c r="Y59" s="1"/>
  <c r="K59"/>
  <c r="M59" s="1"/>
  <c r="R59" s="1"/>
  <c r="C60" s="1"/>
  <c r="X62" i="36" l="1"/>
  <c r="Y62" s="1"/>
  <c r="K62"/>
  <c r="M62" s="1"/>
  <c r="R62" s="1"/>
  <c r="C63" s="1"/>
  <c r="X62" i="35"/>
  <c r="Y62" s="1"/>
  <c r="K62"/>
  <c r="M62" s="1"/>
  <c r="R62" s="1"/>
  <c r="C63" s="1"/>
  <c r="X60" i="33"/>
  <c r="Y60" s="1"/>
  <c r="K60"/>
  <c r="M60" s="1"/>
  <c r="R60" s="1"/>
  <c r="C61" s="1"/>
  <c r="X63" i="36" l="1"/>
  <c r="Y63" s="1"/>
  <c r="K63"/>
  <c r="M63" s="1"/>
  <c r="R63" s="1"/>
  <c r="C64" s="1"/>
  <c r="X63" i="35"/>
  <c r="Y63" s="1"/>
  <c r="K63"/>
  <c r="M63" s="1"/>
  <c r="R63" s="1"/>
  <c r="C64" s="1"/>
  <c r="X61" i="33"/>
  <c r="Y61" s="1"/>
  <c r="K61"/>
  <c r="M61" s="1"/>
  <c r="R61" s="1"/>
  <c r="C62" s="1"/>
  <c r="X64" i="36" l="1"/>
  <c r="Y64" s="1"/>
  <c r="K64"/>
  <c r="M64" s="1"/>
  <c r="R64" s="1"/>
  <c r="C65" s="1"/>
  <c r="X64" i="35"/>
  <c r="Y64" s="1"/>
  <c r="K64"/>
  <c r="M64" s="1"/>
  <c r="R64" s="1"/>
  <c r="C65" s="1"/>
  <c r="X62" i="33"/>
  <c r="Y62" s="1"/>
  <c r="K62"/>
  <c r="M62" s="1"/>
  <c r="R62" s="1"/>
  <c r="C63" s="1"/>
  <c r="X65" i="36" l="1"/>
  <c r="Y65" s="1"/>
  <c r="K65"/>
  <c r="M65" s="1"/>
  <c r="R65" s="1"/>
  <c r="C66" s="1"/>
  <c r="X65" i="35"/>
  <c r="Y65" s="1"/>
  <c r="K65"/>
  <c r="M65" s="1"/>
  <c r="R65" s="1"/>
  <c r="C66" s="1"/>
  <c r="X63" i="33"/>
  <c r="Y63" s="1"/>
  <c r="K63"/>
  <c r="M63" s="1"/>
  <c r="R63" s="1"/>
  <c r="C64" s="1"/>
  <c r="X66" i="36" l="1"/>
  <c r="Y66" s="1"/>
  <c r="K66"/>
  <c r="M66" s="1"/>
  <c r="R66" s="1"/>
  <c r="C67" s="1"/>
  <c r="X66" i="35"/>
  <c r="Y66" s="1"/>
  <c r="K66"/>
  <c r="M66" s="1"/>
  <c r="R66" s="1"/>
  <c r="C67" s="1"/>
  <c r="X64" i="33"/>
  <c r="Y64" s="1"/>
  <c r="K64"/>
  <c r="M64" s="1"/>
  <c r="R64" s="1"/>
  <c r="C65" s="1"/>
  <c r="X67" i="36" l="1"/>
  <c r="Y67" s="1"/>
  <c r="K67"/>
  <c r="M67" s="1"/>
  <c r="R67" s="1"/>
  <c r="C68" s="1"/>
  <c r="X67" i="35"/>
  <c r="Y67" s="1"/>
  <c r="K67"/>
  <c r="M67" s="1"/>
  <c r="R67" s="1"/>
  <c r="C68" s="1"/>
  <c r="X65" i="33"/>
  <c r="Y65" s="1"/>
  <c r="K65"/>
  <c r="M65" s="1"/>
  <c r="R65" s="1"/>
  <c r="C66" s="1"/>
  <c r="X68" i="36" l="1"/>
  <c r="Y68" s="1"/>
  <c r="K68"/>
  <c r="M68" s="1"/>
  <c r="R68" s="1"/>
  <c r="C69" s="1"/>
  <c r="X68" i="35"/>
  <c r="Y68" s="1"/>
  <c r="K68"/>
  <c r="M68" s="1"/>
  <c r="R68" s="1"/>
  <c r="C69" s="1"/>
  <c r="X66" i="33"/>
  <c r="Y66" s="1"/>
  <c r="K66"/>
  <c r="M66" s="1"/>
  <c r="R66" s="1"/>
  <c r="C67" s="1"/>
  <c r="X69" i="36" l="1"/>
  <c r="Y69" s="1"/>
  <c r="K69"/>
  <c r="M69" s="1"/>
  <c r="R69" s="1"/>
  <c r="C70" s="1"/>
  <c r="X69" i="35"/>
  <c r="Y69" s="1"/>
  <c r="K69"/>
  <c r="M69" s="1"/>
  <c r="R69" s="1"/>
  <c r="C70" s="1"/>
  <c r="X67" i="33"/>
  <c r="Y67" s="1"/>
  <c r="K67"/>
  <c r="M67" s="1"/>
  <c r="R67" s="1"/>
  <c r="C68" s="1"/>
  <c r="X70" i="36" l="1"/>
  <c r="Y70" s="1"/>
  <c r="K70"/>
  <c r="M70" s="1"/>
  <c r="R70" s="1"/>
  <c r="C71" s="1"/>
  <c r="X70" i="35"/>
  <c r="Y70" s="1"/>
  <c r="K70"/>
  <c r="M70" s="1"/>
  <c r="R70" s="1"/>
  <c r="C71" s="1"/>
  <c r="X68" i="33"/>
  <c r="Y68" s="1"/>
  <c r="K68"/>
  <c r="M68" s="1"/>
  <c r="R68" s="1"/>
  <c r="C69" s="1"/>
  <c r="X71" i="36" l="1"/>
  <c r="Y71" s="1"/>
  <c r="K71"/>
  <c r="M71" s="1"/>
  <c r="R71" s="1"/>
  <c r="C72" s="1"/>
  <c r="X71" i="35"/>
  <c r="Y71" s="1"/>
  <c r="K71"/>
  <c r="M71" s="1"/>
  <c r="R71" s="1"/>
  <c r="C72" s="1"/>
  <c r="X69" i="33"/>
  <c r="Y69" s="1"/>
  <c r="K69"/>
  <c r="M69" s="1"/>
  <c r="R69" s="1"/>
  <c r="C70" s="1"/>
  <c r="X72" i="36" l="1"/>
  <c r="Y72" s="1"/>
  <c r="K72"/>
  <c r="M72" s="1"/>
  <c r="R72" s="1"/>
  <c r="C73" s="1"/>
  <c r="X72" i="35"/>
  <c r="Y72" s="1"/>
  <c r="K72"/>
  <c r="M72" s="1"/>
  <c r="R72" s="1"/>
  <c r="C73" s="1"/>
  <c r="X70" i="33"/>
  <c r="Y70" s="1"/>
  <c r="K70"/>
  <c r="M70" s="1"/>
  <c r="R70" s="1"/>
  <c r="C71" s="1"/>
  <c r="X73" i="36" l="1"/>
  <c r="Y73" s="1"/>
  <c r="K73"/>
  <c r="M73" s="1"/>
  <c r="R73" s="1"/>
  <c r="C74" s="1"/>
  <c r="X73" i="35"/>
  <c r="Y73" s="1"/>
  <c r="K73"/>
  <c r="M73" s="1"/>
  <c r="R73" s="1"/>
  <c r="C74" s="1"/>
  <c r="X71" i="33"/>
  <c r="Y71" s="1"/>
  <c r="K71"/>
  <c r="M71" s="1"/>
  <c r="R71" s="1"/>
  <c r="C72" s="1"/>
  <c r="X74" i="36" l="1"/>
  <c r="Y74" s="1"/>
  <c r="K74"/>
  <c r="M74" s="1"/>
  <c r="R74" s="1"/>
  <c r="C75" s="1"/>
  <c r="X74" i="35"/>
  <c r="Y74" s="1"/>
  <c r="K74"/>
  <c r="M74" s="1"/>
  <c r="R74" s="1"/>
  <c r="C75" s="1"/>
  <c r="X72" i="33"/>
  <c r="Y72" s="1"/>
  <c r="K72"/>
  <c r="M72" s="1"/>
  <c r="R72" s="1"/>
  <c r="C73" s="1"/>
  <c r="X75" i="36" l="1"/>
  <c r="Y75" s="1"/>
  <c r="K75"/>
  <c r="M75" s="1"/>
  <c r="R75" s="1"/>
  <c r="C76" s="1"/>
  <c r="X75" i="35"/>
  <c r="Y75" s="1"/>
  <c r="K75"/>
  <c r="M75" s="1"/>
  <c r="R75" s="1"/>
  <c r="C76" s="1"/>
  <c r="X73" i="33"/>
  <c r="Y73" s="1"/>
  <c r="K73"/>
  <c r="M73" s="1"/>
  <c r="R73" s="1"/>
  <c r="C74" s="1"/>
  <c r="X76" i="36" l="1"/>
  <c r="Y76" s="1"/>
  <c r="K76"/>
  <c r="M76" s="1"/>
  <c r="R76" s="1"/>
  <c r="C77" s="1"/>
  <c r="X76" i="35"/>
  <c r="Y76" s="1"/>
  <c r="K76"/>
  <c r="M76" s="1"/>
  <c r="R76" s="1"/>
  <c r="C77" s="1"/>
  <c r="X74" i="33"/>
  <c r="Y74" s="1"/>
  <c r="K74"/>
  <c r="M74" s="1"/>
  <c r="R74" s="1"/>
  <c r="C75" s="1"/>
  <c r="X77" i="36" l="1"/>
  <c r="Y77" s="1"/>
  <c r="K77"/>
  <c r="M77" s="1"/>
  <c r="R77" s="1"/>
  <c r="C78" s="1"/>
  <c r="X77" i="35"/>
  <c r="Y77" s="1"/>
  <c r="K77"/>
  <c r="M77" s="1"/>
  <c r="R77" s="1"/>
  <c r="C78" s="1"/>
  <c r="X75" i="33"/>
  <c r="Y75" s="1"/>
  <c r="K75"/>
  <c r="M75" s="1"/>
  <c r="R75" s="1"/>
  <c r="C76" s="1"/>
  <c r="X78" i="36" l="1"/>
  <c r="Y78" s="1"/>
  <c r="K78"/>
  <c r="M78" s="1"/>
  <c r="R78" s="1"/>
  <c r="C79" s="1"/>
  <c r="X78" i="35"/>
  <c r="Y78" s="1"/>
  <c r="K78"/>
  <c r="M78" s="1"/>
  <c r="R78" s="1"/>
  <c r="C79" s="1"/>
  <c r="X76" i="33"/>
  <c r="Y76" s="1"/>
  <c r="K76"/>
  <c r="M76" s="1"/>
  <c r="R76" s="1"/>
  <c r="C77" s="1"/>
  <c r="X79" i="36" l="1"/>
  <c r="Y79" s="1"/>
  <c r="K79"/>
  <c r="M79" s="1"/>
  <c r="R79" s="1"/>
  <c r="C80" s="1"/>
  <c r="X79" i="35"/>
  <c r="Y79" s="1"/>
  <c r="K79"/>
  <c r="M79" s="1"/>
  <c r="R79" s="1"/>
  <c r="C80" s="1"/>
  <c r="X77" i="33"/>
  <c r="Y77" s="1"/>
  <c r="K77"/>
  <c r="M77" s="1"/>
  <c r="R77" s="1"/>
  <c r="C78" s="1"/>
  <c r="X80" i="36" l="1"/>
  <c r="Y80" s="1"/>
  <c r="K80"/>
  <c r="M80" s="1"/>
  <c r="R80" s="1"/>
  <c r="C81" s="1"/>
  <c r="X80" i="35"/>
  <c r="Y80" s="1"/>
  <c r="K80"/>
  <c r="M80" s="1"/>
  <c r="R80" s="1"/>
  <c r="C81" s="1"/>
  <c r="X78" i="33"/>
  <c r="Y78" s="1"/>
  <c r="K78"/>
  <c r="M78" s="1"/>
  <c r="R78" s="1"/>
  <c r="C79" s="1"/>
  <c r="X81" i="36" l="1"/>
  <c r="Y81" s="1"/>
  <c r="K81"/>
  <c r="M81" s="1"/>
  <c r="R81" s="1"/>
  <c r="C82" s="1"/>
  <c r="X81" i="35"/>
  <c r="Y81" s="1"/>
  <c r="K81"/>
  <c r="M81" s="1"/>
  <c r="R81" s="1"/>
  <c r="C82" s="1"/>
  <c r="X79" i="33"/>
  <c r="Y79" s="1"/>
  <c r="K79"/>
  <c r="M79" s="1"/>
  <c r="R79" s="1"/>
  <c r="C80" s="1"/>
  <c r="X82" i="36" l="1"/>
  <c r="Y82" s="1"/>
  <c r="K82"/>
  <c r="M82" s="1"/>
  <c r="R82" s="1"/>
  <c r="C83" s="1"/>
  <c r="X82" i="35"/>
  <c r="Y82" s="1"/>
  <c r="K82"/>
  <c r="M82" s="1"/>
  <c r="R82" s="1"/>
  <c r="C83" s="1"/>
  <c r="X80" i="33"/>
  <c r="Y80" s="1"/>
  <c r="K80"/>
  <c r="M80" s="1"/>
  <c r="R80" s="1"/>
  <c r="C81" s="1"/>
  <c r="X83" i="36" l="1"/>
  <c r="Y83" s="1"/>
  <c r="K83"/>
  <c r="M83" s="1"/>
  <c r="R83" s="1"/>
  <c r="C84" s="1"/>
  <c r="X83" i="35"/>
  <c r="Y83" s="1"/>
  <c r="K83"/>
  <c r="M83" s="1"/>
  <c r="R83" s="1"/>
  <c r="C84" s="1"/>
  <c r="X81" i="33"/>
  <c r="Y81" s="1"/>
  <c r="K81"/>
  <c r="M81" s="1"/>
  <c r="R81" s="1"/>
  <c r="C82" s="1"/>
  <c r="X84" i="36" l="1"/>
  <c r="Y84" s="1"/>
  <c r="K84"/>
  <c r="M84" s="1"/>
  <c r="R84" s="1"/>
  <c r="C85" s="1"/>
  <c r="X84" i="35"/>
  <c r="Y84" s="1"/>
  <c r="K84"/>
  <c r="M84" s="1"/>
  <c r="R84" s="1"/>
  <c r="C85" s="1"/>
  <c r="X82" i="33"/>
  <c r="Y82" s="1"/>
  <c r="K82"/>
  <c r="M82" s="1"/>
  <c r="X85" i="36" l="1"/>
  <c r="Y85" s="1"/>
  <c r="K85"/>
  <c r="M85" s="1"/>
  <c r="R85" s="1"/>
  <c r="C86" s="1"/>
  <c r="X85" i="35"/>
  <c r="Y85" s="1"/>
  <c r="K85"/>
  <c r="M85" s="1"/>
  <c r="R85" s="1"/>
  <c r="C86" s="1"/>
  <c r="R82" i="33"/>
  <c r="C83" s="1"/>
  <c r="X86" i="36" l="1"/>
  <c r="Y86" s="1"/>
  <c r="K86"/>
  <c r="M86" s="1"/>
  <c r="R86" s="1"/>
  <c r="C87" s="1"/>
  <c r="X86" i="35"/>
  <c r="Y86" s="1"/>
  <c r="K86"/>
  <c r="M86" s="1"/>
  <c r="R86" s="1"/>
  <c r="C87" s="1"/>
  <c r="X83" i="33"/>
  <c r="Y83" s="1"/>
  <c r="K83"/>
  <c r="M83" s="1"/>
  <c r="R83" s="1"/>
  <c r="C84" s="1"/>
  <c r="X84" s="1"/>
  <c r="Y84" s="1"/>
  <c r="X87" i="36" l="1"/>
  <c r="Y87" s="1"/>
  <c r="K87"/>
  <c r="M87" s="1"/>
  <c r="R87" s="1"/>
  <c r="C88" s="1"/>
  <c r="X87" i="35"/>
  <c r="Y87" s="1"/>
  <c r="K87"/>
  <c r="M87" s="1"/>
  <c r="R87" s="1"/>
  <c r="C88" s="1"/>
  <c r="K84" i="33"/>
  <c r="M84" s="1"/>
  <c r="R84" s="1"/>
  <c r="C85" s="1"/>
  <c r="X85" s="1"/>
  <c r="Y85" s="1"/>
  <c r="X88" i="36" l="1"/>
  <c r="Y88" s="1"/>
  <c r="K88"/>
  <c r="M88" s="1"/>
  <c r="R88" s="1"/>
  <c r="C89" s="1"/>
  <c r="X88" i="35"/>
  <c r="Y88" s="1"/>
  <c r="K88"/>
  <c r="M88" s="1"/>
  <c r="R88" s="1"/>
  <c r="C89" s="1"/>
  <c r="K85" i="33"/>
  <c r="M85" s="1"/>
  <c r="R85" s="1"/>
  <c r="C86" s="1"/>
  <c r="X86" s="1"/>
  <c r="Y86" s="1"/>
  <c r="X89" i="36" l="1"/>
  <c r="Y89" s="1"/>
  <c r="K89"/>
  <c r="M89" s="1"/>
  <c r="R89" s="1"/>
  <c r="C90" s="1"/>
  <c r="X89" i="35"/>
  <c r="Y89" s="1"/>
  <c r="K89"/>
  <c r="M89" s="1"/>
  <c r="R89" s="1"/>
  <c r="C90" s="1"/>
  <c r="K86" i="33"/>
  <c r="M86" s="1"/>
  <c r="R86" s="1"/>
  <c r="C87" s="1"/>
  <c r="X87" s="1"/>
  <c r="Y87" s="1"/>
  <c r="X90" i="36" l="1"/>
  <c r="Y90" s="1"/>
  <c r="K90"/>
  <c r="M90" s="1"/>
  <c r="R90" s="1"/>
  <c r="C91" s="1"/>
  <c r="X90" i="35"/>
  <c r="Y90" s="1"/>
  <c r="K90"/>
  <c r="M90" s="1"/>
  <c r="R90" s="1"/>
  <c r="C91" s="1"/>
  <c r="K87" i="33"/>
  <c r="M87" s="1"/>
  <c r="R87" s="1"/>
  <c r="C88" s="1"/>
  <c r="X88" s="1"/>
  <c r="Y88" s="1"/>
  <c r="X91" i="36" l="1"/>
  <c r="Y91" s="1"/>
  <c r="K91"/>
  <c r="M91" s="1"/>
  <c r="R91" s="1"/>
  <c r="C92" s="1"/>
  <c r="X91" i="35"/>
  <c r="Y91" s="1"/>
  <c r="K91"/>
  <c r="M91" s="1"/>
  <c r="R91" s="1"/>
  <c r="C92" s="1"/>
  <c r="K88" i="33"/>
  <c r="M88" s="1"/>
  <c r="R88" s="1"/>
  <c r="C89" s="1"/>
  <c r="X89" s="1"/>
  <c r="Y89" s="1"/>
  <c r="X92" i="36" l="1"/>
  <c r="Y92" s="1"/>
  <c r="K92"/>
  <c r="M92" s="1"/>
  <c r="R92" s="1"/>
  <c r="C93" s="1"/>
  <c r="X92" i="35"/>
  <c r="Y92" s="1"/>
  <c r="K92"/>
  <c r="M92" s="1"/>
  <c r="R92" s="1"/>
  <c r="C93" s="1"/>
  <c r="K89" i="33"/>
  <c r="M89" s="1"/>
  <c r="R89" s="1"/>
  <c r="C90" s="1"/>
  <c r="X90" s="1"/>
  <c r="Y90" s="1"/>
  <c r="X93" i="36" l="1"/>
  <c r="Y93" s="1"/>
  <c r="K93"/>
  <c r="M93" s="1"/>
  <c r="R93" s="1"/>
  <c r="C94" s="1"/>
  <c r="X93" i="35"/>
  <c r="Y93" s="1"/>
  <c r="K93"/>
  <c r="M93" s="1"/>
  <c r="R93" s="1"/>
  <c r="C94" s="1"/>
  <c r="K90" i="33"/>
  <c r="M90" s="1"/>
  <c r="R90" s="1"/>
  <c r="C91" s="1"/>
  <c r="X91" s="1"/>
  <c r="Y91" s="1"/>
  <c r="X94" i="36" l="1"/>
  <c r="Y94" s="1"/>
  <c r="K94"/>
  <c r="M94" s="1"/>
  <c r="R94" s="1"/>
  <c r="C95" s="1"/>
  <c r="X94" i="35"/>
  <c r="Y94" s="1"/>
  <c r="K94"/>
  <c r="M94" s="1"/>
  <c r="R94" s="1"/>
  <c r="C95" s="1"/>
  <c r="K91" i="33"/>
  <c r="M91" s="1"/>
  <c r="R91" s="1"/>
  <c r="C92" s="1"/>
  <c r="X92" s="1"/>
  <c r="Y92" s="1"/>
  <c r="X95" i="36" l="1"/>
  <c r="Y95" s="1"/>
  <c r="K95"/>
  <c r="M95" s="1"/>
  <c r="R95" s="1"/>
  <c r="C96" s="1"/>
  <c r="X95" i="35"/>
  <c r="Y95" s="1"/>
  <c r="K95"/>
  <c r="M95" s="1"/>
  <c r="R95" s="1"/>
  <c r="C96" s="1"/>
  <c r="K92" i="33"/>
  <c r="M92" s="1"/>
  <c r="R92" s="1"/>
  <c r="C93" s="1"/>
  <c r="X93" s="1"/>
  <c r="Y93" s="1"/>
  <c r="X96" i="36" l="1"/>
  <c r="Y96" s="1"/>
  <c r="K96"/>
  <c r="M96" s="1"/>
  <c r="R96" s="1"/>
  <c r="C97" s="1"/>
  <c r="X96" i="35"/>
  <c r="Y96" s="1"/>
  <c r="K96"/>
  <c r="M96" s="1"/>
  <c r="R96" s="1"/>
  <c r="C97" s="1"/>
  <c r="K93" i="33"/>
  <c r="M93" s="1"/>
  <c r="R93" s="1"/>
  <c r="C94" s="1"/>
  <c r="X94" s="1"/>
  <c r="Y94" s="1"/>
  <c r="X97" i="36" l="1"/>
  <c r="Y97" s="1"/>
  <c r="K97"/>
  <c r="M97" s="1"/>
  <c r="R97" s="1"/>
  <c r="C98" s="1"/>
  <c r="X97" i="35"/>
  <c r="Y97" s="1"/>
  <c r="K97"/>
  <c r="M97" s="1"/>
  <c r="R97" s="1"/>
  <c r="C98" s="1"/>
  <c r="K94" i="33"/>
  <c r="M94" s="1"/>
  <c r="R94" s="1"/>
  <c r="C95" s="1"/>
  <c r="X98" i="36" l="1"/>
  <c r="Y98" s="1"/>
  <c r="K98"/>
  <c r="M98" s="1"/>
  <c r="R98" s="1"/>
  <c r="C99" s="1"/>
  <c r="X98" i="35"/>
  <c r="Y98" s="1"/>
  <c r="K98"/>
  <c r="M98" s="1"/>
  <c r="R98" s="1"/>
  <c r="C99" s="1"/>
  <c r="X95" i="33"/>
  <c r="Y95" s="1"/>
  <c r="K95"/>
  <c r="M95" s="1"/>
  <c r="R95" s="1"/>
  <c r="X99" i="36" l="1"/>
  <c r="Y99" s="1"/>
  <c r="K99"/>
  <c r="M99" s="1"/>
  <c r="R99" s="1"/>
  <c r="C100" s="1"/>
  <c r="X99" i="35"/>
  <c r="Y99" s="1"/>
  <c r="K99"/>
  <c r="M99" s="1"/>
  <c r="R99" s="1"/>
  <c r="C100" s="1"/>
  <c r="C96" i="33"/>
  <c r="X100" i="36" l="1"/>
  <c r="Y100" s="1"/>
  <c r="K100"/>
  <c r="M100" s="1"/>
  <c r="R100" s="1"/>
  <c r="C101" s="1"/>
  <c r="X100" i="35"/>
  <c r="Y100" s="1"/>
  <c r="K100"/>
  <c r="M100" s="1"/>
  <c r="R100" s="1"/>
  <c r="C101" s="1"/>
  <c r="X96" i="33"/>
  <c r="Y96" s="1"/>
  <c r="K96"/>
  <c r="M96" s="1"/>
  <c r="R96" s="1"/>
  <c r="X101" i="36" l="1"/>
  <c r="Y101" s="1"/>
  <c r="K101"/>
  <c r="M101" s="1"/>
  <c r="R101" s="1"/>
  <c r="C102" s="1"/>
  <c r="X101" i="35"/>
  <c r="Y101" s="1"/>
  <c r="K101"/>
  <c r="M101" s="1"/>
  <c r="R101" s="1"/>
  <c r="C102" s="1"/>
  <c r="C97" i="33"/>
  <c r="X102" i="36" l="1"/>
  <c r="Y102" s="1"/>
  <c r="K102"/>
  <c r="M102" s="1"/>
  <c r="R102" s="1"/>
  <c r="C103" s="1"/>
  <c r="X102" i="35"/>
  <c r="Y102" s="1"/>
  <c r="K102"/>
  <c r="M102" s="1"/>
  <c r="R102" s="1"/>
  <c r="C103" s="1"/>
  <c r="X97" i="33"/>
  <c r="Y97" s="1"/>
  <c r="K97"/>
  <c r="M97" s="1"/>
  <c r="R97" s="1"/>
  <c r="X103" i="36" l="1"/>
  <c r="Y103" s="1"/>
  <c r="K103"/>
  <c r="M103" s="1"/>
  <c r="R103" s="1"/>
  <c r="C104" s="1"/>
  <c r="X103" i="35"/>
  <c r="Y103" s="1"/>
  <c r="K103"/>
  <c r="M103" s="1"/>
  <c r="R103" s="1"/>
  <c r="C104" s="1"/>
  <c r="C98" i="33"/>
  <c r="X104" i="36" l="1"/>
  <c r="Y104" s="1"/>
  <c r="K104"/>
  <c r="M104" s="1"/>
  <c r="R104" s="1"/>
  <c r="C105" s="1"/>
  <c r="X104" i="35"/>
  <c r="Y104" s="1"/>
  <c r="K104"/>
  <c r="M104" s="1"/>
  <c r="R104" s="1"/>
  <c r="C105" s="1"/>
  <c r="X98" i="33"/>
  <c r="Y98" s="1"/>
  <c r="K98"/>
  <c r="M98" s="1"/>
  <c r="R98" s="1"/>
  <c r="C99" s="1"/>
  <c r="X105" i="36" l="1"/>
  <c r="Y105" s="1"/>
  <c r="K105"/>
  <c r="M105" s="1"/>
  <c r="R105" s="1"/>
  <c r="C106" s="1"/>
  <c r="X105" i="35"/>
  <c r="Y105" s="1"/>
  <c r="K105"/>
  <c r="M105" s="1"/>
  <c r="R105" s="1"/>
  <c r="C106" s="1"/>
  <c r="X99" i="33"/>
  <c r="Y99" s="1"/>
  <c r="K99"/>
  <c r="M99" s="1"/>
  <c r="R99" s="1"/>
  <c r="C100" s="1"/>
  <c r="X106" i="36" l="1"/>
  <c r="Y106" s="1"/>
  <c r="K106"/>
  <c r="M106" s="1"/>
  <c r="R106" s="1"/>
  <c r="C107" s="1"/>
  <c r="X106" i="35"/>
  <c r="Y106" s="1"/>
  <c r="K106"/>
  <c r="M106" s="1"/>
  <c r="R106" s="1"/>
  <c r="C107" s="1"/>
  <c r="X100" i="33"/>
  <c r="Y100" s="1"/>
  <c r="K100"/>
  <c r="M100" s="1"/>
  <c r="R100" s="1"/>
  <c r="C101" s="1"/>
  <c r="X107" i="36" l="1"/>
  <c r="Y107" s="1"/>
  <c r="K107"/>
  <c r="M107" s="1"/>
  <c r="R107" s="1"/>
  <c r="C108" s="1"/>
  <c r="X107" i="35"/>
  <c r="Y107" s="1"/>
  <c r="K107"/>
  <c r="M107" s="1"/>
  <c r="R107" s="1"/>
  <c r="C108" s="1"/>
  <c r="X101" i="33"/>
  <c r="Y101" s="1"/>
  <c r="K101"/>
  <c r="M101" s="1"/>
  <c r="R101" s="1"/>
  <c r="C102" s="1"/>
  <c r="X108" i="36" l="1"/>
  <c r="Y108" s="1"/>
  <c r="P4" s="1"/>
  <c r="K108"/>
  <c r="M108" s="1"/>
  <c r="R108" s="1"/>
  <c r="X108" i="35"/>
  <c r="Y108" s="1"/>
  <c r="P4" s="1"/>
  <c r="K108"/>
  <c r="M108" s="1"/>
  <c r="R108" s="1"/>
  <c r="X102" i="33"/>
  <c r="Y102" s="1"/>
  <c r="K102"/>
  <c r="M102" s="1"/>
  <c r="R102" s="1"/>
  <c r="C5" i="36" l="1"/>
  <c r="E5"/>
  <c r="D4"/>
  <c r="P2" s="1"/>
  <c r="G5"/>
  <c r="D4" i="35"/>
  <c r="P2" s="1"/>
  <c r="E5"/>
  <c r="C5"/>
  <c r="G5"/>
  <c r="C103" i="33"/>
  <c r="K103" s="1"/>
  <c r="M103" s="1"/>
  <c r="R103" s="1"/>
  <c r="C104" s="1"/>
  <c r="I5" i="36" l="1"/>
  <c r="I5" i="35"/>
  <c r="X103" i="33"/>
  <c r="Y103" s="1"/>
  <c r="K104"/>
  <c r="M104" s="1"/>
  <c r="R104" s="1"/>
  <c r="C105" s="1"/>
  <c r="K105" l="1"/>
  <c r="M105" s="1"/>
  <c r="R105" s="1"/>
  <c r="C106" s="1"/>
  <c r="X104"/>
  <c r="Y104" s="1"/>
  <c r="X105" l="1"/>
  <c r="Y105" s="1"/>
  <c r="K106"/>
  <c r="M106" s="1"/>
  <c r="R106" s="1"/>
  <c r="C107" s="1"/>
  <c r="X106" l="1"/>
  <c r="Y106" s="1"/>
  <c r="K107"/>
  <c r="M107" s="1"/>
  <c r="R107" s="1"/>
  <c r="C108" s="1"/>
  <c r="X107"/>
  <c r="Y107" s="1"/>
  <c r="X108" l="1"/>
  <c r="Y108" s="1"/>
  <c r="P4" s="1"/>
  <c r="K108"/>
  <c r="M108" s="1"/>
  <c r="R108" s="1"/>
  <c r="E5" l="1"/>
  <c r="D4"/>
  <c r="P2" s="1"/>
  <c r="C5"/>
  <c r="G5"/>
  <c r="I5" l="1"/>
</calcChain>
</file>

<file path=xl/sharedStrings.xml><?xml version="1.0" encoding="utf-8"?>
<sst xmlns="http://schemas.openxmlformats.org/spreadsheetml/2006/main" count="646" uniqueCount="117">
  <si>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</si>
  <si>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</si>
  <si>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</si>
  <si>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</si>
  <si>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</si>
  <si>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</si>
  <si>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</si>
  <si>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</si>
  <si>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</si>
  <si>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</si>
  <si>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</si>
  <si>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</si>
  <si>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</si>
  <si>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</si>
  <si>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</si>
  <si>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</si>
  <si>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</si>
  <si>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</si>
  <si>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</si>
  <si>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</si>
  <si>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</si>
  <si>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</si>
  <si>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</si>
  <si>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</si>
  <si>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</si>
  <si>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</si>
  <si>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</si>
  <si>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</si>
  <si>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</si>
  <si>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</si>
  <si>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</si>
  <si>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</si>
  <si>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</si>
  <si>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</si>
  <si>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</si>
  <si>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</si>
  <si>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</si>
  <si>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</si>
  <si>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</si>
  <si>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</si>
  <si>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</si>
  <si>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</si>
  <si>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</si>
  <si>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</si>
  <si>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</si>
  <si>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</si>
  <si>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</si>
  <si>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</si>
  <si>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</si>
  <si>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</si>
  <si>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</si>
  <si>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</si>
  <si>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</si>
  <si>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</si>
  <si>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</si>
  <si>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</si>
  <si>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</si>
  <si>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</si>
  <si>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</si>
  <si>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FIB-1.27</t>
    <phoneticPr fontId="3"/>
  </si>
  <si>
    <t>利益率</t>
  </si>
  <si>
    <t>勝率</t>
  </si>
  <si>
    <t>ルール</t>
  </si>
  <si>
    <t>通貨ペア</t>
  </si>
  <si>
    <t>fib1.27</t>
  </si>
  <si>
    <t>fib1.50</t>
  </si>
  <si>
    <t>fib2.00</t>
  </si>
  <si>
    <t>PB</t>
  </si>
  <si>
    <t>USD/JPY</t>
  </si>
  <si>
    <t>EUR/USD</t>
    <phoneticPr fontId="2"/>
  </si>
  <si>
    <t>時間足</t>
    <rPh sb="0" eb="2">
      <t>ジカン</t>
    </rPh>
    <rPh sb="2" eb="3">
      <t>アシ</t>
    </rPh>
    <phoneticPr fontId="2"/>
  </si>
  <si>
    <t>検証回数</t>
    <rPh sb="0" eb="2">
      <t>ケンショウ</t>
    </rPh>
    <rPh sb="2" eb="4">
      <t>カイスウ</t>
    </rPh>
    <phoneticPr fontId="2"/>
  </si>
  <si>
    <t>Ｄ１</t>
    <phoneticPr fontId="2"/>
  </si>
  <si>
    <t>Ｈ4</t>
    <phoneticPr fontId="2"/>
  </si>
  <si>
    <t>D1</t>
    <phoneticPr fontId="2"/>
  </si>
  <si>
    <t>検証年数</t>
    <rPh sb="0" eb="2">
      <t>ケンショウ</t>
    </rPh>
    <rPh sb="2" eb="4">
      <t>ネンスウ</t>
    </rPh>
    <phoneticPr fontId="2"/>
  </si>
  <si>
    <t>26年</t>
    <rPh sb="2" eb="3">
      <t>ネン</t>
    </rPh>
    <phoneticPr fontId="2"/>
  </si>
  <si>
    <t>5/22-26</t>
    <phoneticPr fontId="2"/>
  </si>
  <si>
    <t>5/28-6/1</t>
    <phoneticPr fontId="2"/>
  </si>
  <si>
    <t>検証した日</t>
    <rPh sb="0" eb="2">
      <t>ケンショウ</t>
    </rPh>
    <rPh sb="4" eb="5">
      <t>ヒ</t>
    </rPh>
    <phoneticPr fontId="2"/>
  </si>
  <si>
    <t>5年</t>
    <rPh sb="1" eb="2">
      <t>ネン</t>
    </rPh>
    <phoneticPr fontId="2"/>
  </si>
  <si>
    <t>5日間</t>
    <rPh sb="1" eb="3">
      <t>ニチカン</t>
    </rPh>
    <phoneticPr fontId="2"/>
  </si>
  <si>
    <t>検証に要した日数</t>
    <rPh sb="0" eb="2">
      <t>ケンショウ</t>
    </rPh>
    <rPh sb="3" eb="4">
      <t>ヨウ</t>
    </rPh>
    <rPh sb="6" eb="8">
      <t>ニッスウ</t>
    </rPh>
    <phoneticPr fontId="2"/>
  </si>
  <si>
    <t>EUR/USD</t>
    <phoneticPr fontId="2"/>
  </si>
  <si>
    <t>H4</t>
    <phoneticPr fontId="2"/>
  </si>
  <si>
    <t>6/1-3</t>
    <phoneticPr fontId="2"/>
  </si>
  <si>
    <t>3日間</t>
    <rPh sb="1" eb="3">
      <t>ニチカン</t>
    </rPh>
    <phoneticPr fontId="2"/>
  </si>
  <si>
    <t>AUD/USD</t>
    <phoneticPr fontId="2"/>
  </si>
  <si>
    <t>20年</t>
    <rPh sb="2" eb="3">
      <t>ネン</t>
    </rPh>
    <phoneticPr fontId="2"/>
  </si>
  <si>
    <t>6/4-5</t>
    <phoneticPr fontId="2"/>
  </si>
  <si>
    <t>2日間</t>
    <rPh sb="1" eb="3">
      <t>ニチカン</t>
    </rPh>
    <phoneticPr fontId="2"/>
  </si>
  <si>
    <t>AUD/USD</t>
    <phoneticPr fontId="2"/>
  </si>
  <si>
    <t>H4</t>
    <phoneticPr fontId="2"/>
  </si>
  <si>
    <t>5年</t>
    <rPh sb="1" eb="2">
      <t>ネン</t>
    </rPh>
    <phoneticPr fontId="2"/>
  </si>
  <si>
    <t>6/5</t>
    <phoneticPr fontId="2"/>
  </si>
  <si>
    <t>1日間</t>
    <rPh sb="1" eb="3">
      <t>ニチカン</t>
    </rPh>
    <phoneticPr fontId="2"/>
  </si>
  <si>
    <t>EB</t>
    <phoneticPr fontId="2"/>
  </si>
  <si>
    <t>Ｄ１</t>
  </si>
  <si>
    <t>EB</t>
    <phoneticPr fontId="2"/>
  </si>
  <si>
    <t>19年</t>
    <rPh sb="2" eb="3">
      <t>ネン</t>
    </rPh>
    <phoneticPr fontId="2"/>
  </si>
  <si>
    <t>6/6-8</t>
    <phoneticPr fontId="2"/>
  </si>
  <si>
    <t>H4</t>
    <phoneticPr fontId="2"/>
  </si>
  <si>
    <t>6/8-9</t>
    <phoneticPr fontId="2"/>
  </si>
  <si>
    <t>EURUSD</t>
    <phoneticPr fontId="2"/>
  </si>
  <si>
    <t>10MAの上側にキャンドル終値があれば買い方向、下側なら売り方向。MAに触れてＥB出現でエントリー待ち、ＥB高値or安値ブレイクでエントリー。
取引時間帯8:00～0：00。　左側キャンドル2pips以下は無効とする。
リスクpips 右のキャンドル高値安値幅をリスクpipsとする。</t>
    <rPh sb="13" eb="15">
      <t>オワリネ</t>
    </rPh>
    <rPh sb="72" eb="74">
      <t>トリヒキ</t>
    </rPh>
    <rPh sb="74" eb="77">
      <t>ジカンタイ</t>
    </rPh>
    <rPh sb="88" eb="90">
      <t>ヒダリガワ</t>
    </rPh>
    <rPh sb="100" eb="102">
      <t>イカ</t>
    </rPh>
    <rPh sb="103" eb="105">
      <t>ムコウ</t>
    </rPh>
    <rPh sb="118" eb="119">
      <t>ミギ</t>
    </rPh>
    <rPh sb="125" eb="127">
      <t>タカネ</t>
    </rPh>
    <rPh sb="127" eb="129">
      <t>ヤスネ</t>
    </rPh>
    <rPh sb="129" eb="130">
      <t>ハバ</t>
    </rPh>
    <phoneticPr fontId="3"/>
  </si>
  <si>
    <t>15年</t>
    <rPh sb="2" eb="3">
      <t>ネン</t>
    </rPh>
    <phoneticPr fontId="2"/>
  </si>
  <si>
    <t>3日間</t>
    <rPh sb="1" eb="3">
      <t>ニチカン</t>
    </rPh>
    <phoneticPr fontId="2"/>
  </si>
  <si>
    <t>4時間足</t>
    <rPh sb="1" eb="3">
      <t>ジカン</t>
    </rPh>
    <rPh sb="3" eb="4">
      <t>アシ</t>
    </rPh>
    <phoneticPr fontId="3"/>
  </si>
  <si>
    <t>FIB-1.50</t>
    <phoneticPr fontId="3"/>
  </si>
  <si>
    <t>FIB-2.00</t>
    <phoneticPr fontId="3"/>
  </si>
  <si>
    <t>4年</t>
    <rPh sb="1" eb="2">
      <t>ネン</t>
    </rPh>
    <phoneticPr fontId="2"/>
  </si>
  <si>
    <t>6/9-11</t>
    <phoneticPr fontId="2"/>
  </si>
  <si>
    <t>6/12-14</t>
    <phoneticPr fontId="2"/>
  </si>
  <si>
    <t>3日間</t>
    <rPh sb="1" eb="3">
      <t>ニチカン</t>
    </rPh>
    <phoneticPr fontId="2"/>
  </si>
  <si>
    <t>EBの4時間足は成績悪いですね。まあPBも日足のほうが成績良かったので、結果は同じということですね。</t>
    <rPh sb="4" eb="6">
      <t>ジカン</t>
    </rPh>
    <rPh sb="6" eb="7">
      <t>アシ</t>
    </rPh>
    <rPh sb="8" eb="10">
      <t>セイセキ</t>
    </rPh>
    <rPh sb="10" eb="11">
      <t>ワル</t>
    </rPh>
    <rPh sb="21" eb="23">
      <t>ヒアシ</t>
    </rPh>
    <rPh sb="27" eb="29">
      <t>セイセキ</t>
    </rPh>
    <rPh sb="29" eb="30">
      <t>ヨ</t>
    </rPh>
    <rPh sb="36" eb="38">
      <t>ケッカ</t>
    </rPh>
    <rPh sb="39" eb="40">
      <t>オナ</t>
    </rPh>
    <phoneticPr fontId="2"/>
  </si>
  <si>
    <t>EBエントリー時がトレンド変換点、というパターンがいくつかありました。他のオシレーター系との組み合わせがあると、成績は上がるのでしょうね。</t>
    <rPh sb="7" eb="8">
      <t>ジ</t>
    </rPh>
    <rPh sb="13" eb="15">
      <t>ヘンカン</t>
    </rPh>
    <rPh sb="15" eb="16">
      <t>テン</t>
    </rPh>
    <rPh sb="35" eb="36">
      <t>タ</t>
    </rPh>
    <rPh sb="43" eb="44">
      <t>ケイ</t>
    </rPh>
    <rPh sb="46" eb="47">
      <t>ク</t>
    </rPh>
    <rPh sb="48" eb="49">
      <t>ア</t>
    </rPh>
    <rPh sb="56" eb="58">
      <t>セイセキ</t>
    </rPh>
    <rPh sb="59" eb="60">
      <t>ア</t>
    </rPh>
    <phoneticPr fontId="2"/>
  </si>
  <si>
    <t>EB AUD/USD検証します</t>
    <rPh sb="10" eb="12">
      <t>ケンショウ</t>
    </rPh>
    <phoneticPr fontId="2"/>
  </si>
</sst>
</file>

<file path=xl/styles.xml><?xml version="1.0" encoding="utf-8"?>
<styleSheet xmlns="http://schemas.openxmlformats.org/spreadsheetml/2006/main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0.0000_ "/>
  </numFmts>
  <fonts count="10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2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0" fillId="0" borderId="1" xfId="0" applyBorder="1">
      <alignment vertical="center"/>
    </xf>
    <xf numFmtId="179" fontId="0" fillId="0" borderId="1" xfId="0" applyNumberFormat="1" applyBorder="1">
      <alignment vertical="center"/>
    </xf>
    <xf numFmtId="179" fontId="0" fillId="12" borderId="1" xfId="0" applyNumberFormat="1" applyFill="1" applyBorder="1">
      <alignment vertical="center"/>
    </xf>
    <xf numFmtId="9" fontId="0" fillId="0" borderId="1" xfId="0" applyNumberFormat="1" applyBorder="1">
      <alignment vertical="center"/>
    </xf>
    <xf numFmtId="0" fontId="0" fillId="0" borderId="8" xfId="0" applyBorder="1">
      <alignment vertical="center"/>
    </xf>
    <xf numFmtId="179" fontId="0" fillId="0" borderId="8" xfId="0" applyNumberFormat="1" applyBorder="1">
      <alignment vertical="center"/>
    </xf>
    <xf numFmtId="179" fontId="0" fillId="12" borderId="8" xfId="0" applyNumberFormat="1" applyFill="1" applyBorder="1">
      <alignment vertical="center"/>
    </xf>
    <xf numFmtId="9" fontId="0" fillId="0" borderId="8" xfId="0" applyNumberFormat="1" applyBorder="1">
      <alignment vertical="center"/>
    </xf>
    <xf numFmtId="0" fontId="0" fillId="0" borderId="12" xfId="0" applyBorder="1">
      <alignment vertical="center"/>
    </xf>
    <xf numFmtId="0" fontId="0" fillId="0" borderId="8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49" fontId="0" fillId="0" borderId="8" xfId="0" applyNumberFormat="1" applyBorder="1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179" fontId="0" fillId="0" borderId="1" xfId="0" applyNumberFormat="1" applyFill="1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0" xfId="0" applyFill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56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1" xfId="0" applyNumberFormat="1" applyFont="1" applyBorder="1" applyAlignment="1">
      <alignment horizontal="center" vertical="center"/>
    </xf>
    <xf numFmtId="182" fontId="8" fillId="0" borderId="1" xfId="0" applyNumberFormat="1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11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0" fontId="7" fillId="4" borderId="1" xfId="0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shrinkToFit="1"/>
    </xf>
    <xf numFmtId="180" fontId="0" fillId="0" borderId="1" xfId="0" applyNumberFormat="1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0" borderId="1" xfId="0" applyFont="1" applyBorder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4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342900</xdr:colOff>
      <xdr:row>37</xdr:row>
      <xdr:rowOff>99060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7640"/>
          <a:ext cx="7048500" cy="6134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11</xdr:col>
      <xdr:colOff>345004</xdr:colOff>
      <xdr:row>75</xdr:row>
      <xdr:rowOff>100891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537960"/>
          <a:ext cx="7050604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11</xdr:col>
      <xdr:colOff>345004</xdr:colOff>
      <xdr:row>113</xdr:row>
      <xdr:rowOff>100891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2908280"/>
          <a:ext cx="7050604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11</xdr:col>
      <xdr:colOff>345004</xdr:colOff>
      <xdr:row>151</xdr:row>
      <xdr:rowOff>100891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9278600"/>
          <a:ext cx="7050604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11</xdr:col>
      <xdr:colOff>345004</xdr:colOff>
      <xdr:row>189</xdr:row>
      <xdr:rowOff>100891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25648920"/>
          <a:ext cx="7050604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11</xdr:col>
      <xdr:colOff>345004</xdr:colOff>
      <xdr:row>227</xdr:row>
      <xdr:rowOff>100891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2019240"/>
          <a:ext cx="7050604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11</xdr:col>
      <xdr:colOff>284026</xdr:colOff>
      <xdr:row>265</xdr:row>
      <xdr:rowOff>100891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8389560"/>
          <a:ext cx="6989626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11</xdr:col>
      <xdr:colOff>284026</xdr:colOff>
      <xdr:row>303</xdr:row>
      <xdr:rowOff>100891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44759880"/>
          <a:ext cx="6989626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12</xdr:col>
      <xdr:colOff>63162</xdr:colOff>
      <xdr:row>341</xdr:row>
      <xdr:rowOff>100891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1130200"/>
          <a:ext cx="7378362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12</xdr:col>
      <xdr:colOff>63162</xdr:colOff>
      <xdr:row>379</xdr:row>
      <xdr:rowOff>100891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57500520"/>
          <a:ext cx="7378362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12</xdr:col>
      <xdr:colOff>63162</xdr:colOff>
      <xdr:row>417</xdr:row>
      <xdr:rowOff>100891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63870840"/>
          <a:ext cx="7378362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12</xdr:col>
      <xdr:colOff>268963</xdr:colOff>
      <xdr:row>455</xdr:row>
      <xdr:rowOff>100891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70241160"/>
          <a:ext cx="7584163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12</xdr:col>
      <xdr:colOff>55539</xdr:colOff>
      <xdr:row>493</xdr:row>
      <xdr:rowOff>100891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76611480"/>
          <a:ext cx="7370739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12</xdr:col>
      <xdr:colOff>55539</xdr:colOff>
      <xdr:row>531</xdr:row>
      <xdr:rowOff>100891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82981800"/>
          <a:ext cx="7370739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12</xdr:col>
      <xdr:colOff>55539</xdr:colOff>
      <xdr:row>569</xdr:row>
      <xdr:rowOff>100891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89352120"/>
          <a:ext cx="7370739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0</xdr:rowOff>
    </xdr:from>
    <xdr:to>
      <xdr:col>11</xdr:col>
      <xdr:colOff>428849</xdr:colOff>
      <xdr:row>607</xdr:row>
      <xdr:rowOff>100891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95722440"/>
          <a:ext cx="7134449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609</xdr:row>
      <xdr:rowOff>0</xdr:rowOff>
    </xdr:from>
    <xdr:to>
      <xdr:col>12</xdr:col>
      <xdr:colOff>25050</xdr:colOff>
      <xdr:row>645</xdr:row>
      <xdr:rowOff>100891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02092760"/>
          <a:ext cx="7340250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647</xdr:row>
      <xdr:rowOff>0</xdr:rowOff>
    </xdr:from>
    <xdr:to>
      <xdr:col>11</xdr:col>
      <xdr:colOff>192558</xdr:colOff>
      <xdr:row>683</xdr:row>
      <xdr:rowOff>100891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108463080"/>
          <a:ext cx="6898158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</xdr:row>
      <xdr:rowOff>0</xdr:rowOff>
    </xdr:from>
    <xdr:to>
      <xdr:col>11</xdr:col>
      <xdr:colOff>192558</xdr:colOff>
      <xdr:row>721</xdr:row>
      <xdr:rowOff>100891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14833400"/>
          <a:ext cx="6898158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723</xdr:row>
      <xdr:rowOff>0</xdr:rowOff>
    </xdr:from>
    <xdr:to>
      <xdr:col>10</xdr:col>
      <xdr:colOff>466778</xdr:colOff>
      <xdr:row>759</xdr:row>
      <xdr:rowOff>100891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121203720"/>
          <a:ext cx="6562778" cy="61359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3"/>
  <sheetViews>
    <sheetView workbookViewId="0">
      <selection activeCell="A3" sqref="A3"/>
    </sheetView>
  </sheetViews>
  <sheetFormatPr defaultRowHeight="13.2"/>
  <sheetData>
    <row r="2" spans="1:2">
      <c r="A2" t="s">
        <v>47</v>
      </c>
    </row>
    <row r="3" spans="1:2">
      <c r="A3">
        <v>100000</v>
      </c>
    </row>
    <row r="5" spans="1:2">
      <c r="A5" t="s">
        <v>48</v>
      </c>
    </row>
    <row r="6" spans="1:2">
      <c r="A6" t="s">
        <v>55</v>
      </c>
      <c r="B6">
        <v>90</v>
      </c>
    </row>
    <row r="7" spans="1:2">
      <c r="A7" t="s">
        <v>54</v>
      </c>
      <c r="B7">
        <v>90</v>
      </c>
    </row>
    <row r="8" spans="1:2">
      <c r="A8" t="s">
        <v>52</v>
      </c>
      <c r="B8">
        <v>110</v>
      </c>
    </row>
    <row r="9" spans="1:2">
      <c r="A9" t="s">
        <v>50</v>
      </c>
      <c r="B9">
        <v>120</v>
      </c>
    </row>
    <row r="10" spans="1:2">
      <c r="A10" t="s">
        <v>51</v>
      </c>
      <c r="B10">
        <v>150</v>
      </c>
    </row>
    <row r="11" spans="1:2">
      <c r="A11" t="s">
        <v>56</v>
      </c>
      <c r="B11">
        <v>100</v>
      </c>
    </row>
    <row r="12" spans="1:2">
      <c r="A12" t="s">
        <v>53</v>
      </c>
      <c r="B12">
        <v>80</v>
      </c>
    </row>
    <row r="13" spans="1: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Y109"/>
  <sheetViews>
    <sheetView zoomScale="115" zoomScaleNormal="115" workbookViewId="0">
      <pane ySplit="8" topLeftCell="A9" activePane="bottomLeft" state="frozen"/>
      <selection pane="bottomLeft" activeCell="B9" sqref="B9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>
      <c r="B2" s="98" t="s">
        <v>5</v>
      </c>
      <c r="C2" s="98"/>
      <c r="D2" s="109" t="s">
        <v>103</v>
      </c>
      <c r="E2" s="109"/>
      <c r="F2" s="98" t="s">
        <v>36</v>
      </c>
      <c r="G2" s="98"/>
      <c r="H2" s="101" t="s">
        <v>107</v>
      </c>
      <c r="I2" s="101"/>
      <c r="J2" s="98" t="s">
        <v>7</v>
      </c>
      <c r="K2" s="98"/>
      <c r="L2" s="108">
        <v>1000000</v>
      </c>
      <c r="M2" s="109"/>
      <c r="N2" s="98" t="s">
        <v>8</v>
      </c>
      <c r="O2" s="98"/>
      <c r="P2" s="103">
        <f>SUM(L2,D4)</f>
        <v>1030566.1521902209</v>
      </c>
      <c r="Q2" s="101"/>
      <c r="R2" s="1"/>
      <c r="S2" s="1"/>
      <c r="T2" s="1"/>
    </row>
    <row r="3" spans="2:25" ht="60" customHeight="1">
      <c r="B3" s="98" t="s">
        <v>9</v>
      </c>
      <c r="C3" s="98"/>
      <c r="D3" s="111" t="s">
        <v>104</v>
      </c>
      <c r="E3" s="112"/>
      <c r="F3" s="112"/>
      <c r="G3" s="112"/>
      <c r="H3" s="112"/>
      <c r="I3" s="112"/>
      <c r="J3" s="112"/>
      <c r="K3" s="112"/>
      <c r="L3" s="112"/>
      <c r="M3" s="113"/>
      <c r="N3" s="98" t="s">
        <v>10</v>
      </c>
      <c r="O3" s="98"/>
      <c r="P3" s="110" t="s">
        <v>59</v>
      </c>
      <c r="Q3" s="110"/>
      <c r="R3" s="1"/>
      <c r="S3" s="1"/>
    </row>
    <row r="4" spans="2:25">
      <c r="B4" s="98" t="s">
        <v>11</v>
      </c>
      <c r="C4" s="98"/>
      <c r="D4" s="99">
        <f>SUM($R$9:$S$993)</f>
        <v>30566.152190220891</v>
      </c>
      <c r="E4" s="99"/>
      <c r="F4" s="98" t="s">
        <v>12</v>
      </c>
      <c r="G4" s="98"/>
      <c r="H4" s="100">
        <f>SUM($T$9:$U$108)</f>
        <v>-235.000000000016</v>
      </c>
      <c r="I4" s="101"/>
      <c r="J4" s="102"/>
      <c r="K4" s="102"/>
      <c r="L4" s="103"/>
      <c r="M4" s="103"/>
      <c r="N4" s="102" t="s">
        <v>58</v>
      </c>
      <c r="O4" s="102"/>
      <c r="P4" s="104">
        <f>MAX(Y:Y)</f>
        <v>0.21639792732059349</v>
      </c>
      <c r="Q4" s="104"/>
      <c r="R4" s="1"/>
      <c r="S4" s="1"/>
      <c r="T4" s="1"/>
    </row>
    <row r="5" spans="2:25">
      <c r="B5" s="35" t="s">
        <v>15</v>
      </c>
      <c r="C5" s="2">
        <f>COUNTIF($R$9:$R$990,"&gt;0")</f>
        <v>43</v>
      </c>
      <c r="D5" s="34" t="s">
        <v>16</v>
      </c>
      <c r="E5" s="15">
        <f>COUNTIF($R$9:$R$990,"&lt;0")</f>
        <v>57</v>
      </c>
      <c r="F5" s="34" t="s">
        <v>17</v>
      </c>
      <c r="G5" s="2">
        <f>COUNTIF($R$9:$R$990,"=0")</f>
        <v>0</v>
      </c>
      <c r="H5" s="34" t="s">
        <v>18</v>
      </c>
      <c r="I5" s="3">
        <f>C5/SUM(C5,E5,G5)</f>
        <v>0.43</v>
      </c>
      <c r="J5" s="105" t="s">
        <v>19</v>
      </c>
      <c r="K5" s="98"/>
      <c r="L5" s="106">
        <f>MAX(V9:V993)</f>
        <v>2</v>
      </c>
      <c r="M5" s="107"/>
      <c r="N5" s="17" t="s">
        <v>20</v>
      </c>
      <c r="O5" s="9"/>
      <c r="P5" s="106">
        <f>MAX(W9:W993)</f>
        <v>5</v>
      </c>
      <c r="Q5" s="107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5">
      <c r="B7" s="78" t="s">
        <v>21</v>
      </c>
      <c r="C7" s="80" t="s">
        <v>22</v>
      </c>
      <c r="D7" s="81"/>
      <c r="E7" s="84" t="s">
        <v>23</v>
      </c>
      <c r="F7" s="85"/>
      <c r="G7" s="85"/>
      <c r="H7" s="85"/>
      <c r="I7" s="86"/>
      <c r="J7" s="87" t="s">
        <v>24</v>
      </c>
      <c r="K7" s="88"/>
      <c r="L7" s="89"/>
      <c r="M7" s="90" t="s">
        <v>25</v>
      </c>
      <c r="N7" s="91" t="s">
        <v>26</v>
      </c>
      <c r="O7" s="92"/>
      <c r="P7" s="92"/>
      <c r="Q7" s="93"/>
      <c r="R7" s="94" t="s">
        <v>27</v>
      </c>
      <c r="S7" s="94"/>
      <c r="T7" s="94"/>
      <c r="U7" s="94"/>
    </row>
    <row r="8" spans="2:25">
      <c r="B8" s="79"/>
      <c r="C8" s="82"/>
      <c r="D8" s="83"/>
      <c r="E8" s="18" t="s">
        <v>28</v>
      </c>
      <c r="F8" s="18" t="s">
        <v>29</v>
      </c>
      <c r="G8" s="18" t="s">
        <v>30</v>
      </c>
      <c r="H8" s="95" t="s">
        <v>31</v>
      </c>
      <c r="I8" s="86"/>
      <c r="J8" s="4" t="s">
        <v>32</v>
      </c>
      <c r="K8" s="96" t="s">
        <v>33</v>
      </c>
      <c r="L8" s="89"/>
      <c r="M8" s="90"/>
      <c r="N8" s="5" t="s">
        <v>28</v>
      </c>
      <c r="O8" s="5" t="s">
        <v>29</v>
      </c>
      <c r="P8" s="97" t="s">
        <v>31</v>
      </c>
      <c r="Q8" s="93"/>
      <c r="R8" s="94" t="s">
        <v>34</v>
      </c>
      <c r="S8" s="94"/>
      <c r="T8" s="94" t="s">
        <v>32</v>
      </c>
      <c r="U8" s="94"/>
      <c r="Y8" t="s">
        <v>57</v>
      </c>
    </row>
    <row r="9" spans="2:25">
      <c r="B9" s="36">
        <v>1</v>
      </c>
      <c r="C9" s="72">
        <f>L2</f>
        <v>1000000</v>
      </c>
      <c r="D9" s="72"/>
      <c r="E9" s="36">
        <v>2010</v>
      </c>
      <c r="F9" s="8">
        <v>43477</v>
      </c>
      <c r="G9" s="61" t="s">
        <v>4</v>
      </c>
      <c r="H9" s="73">
        <v>1.4510000000000001</v>
      </c>
      <c r="I9" s="73"/>
      <c r="J9" s="36">
        <v>49</v>
      </c>
      <c r="K9" s="72">
        <f>IF(J9="","",C9*0.03)</f>
        <v>30000</v>
      </c>
      <c r="L9" s="72"/>
      <c r="M9" s="6">
        <f>IF(J9="","",(K9/J9)/LOOKUP(RIGHT($D$2,3),定数!$A$6:$A$13,定数!$B$6:$B$13))</f>
        <v>5.1020408163265305</v>
      </c>
      <c r="N9" s="36">
        <v>2010</v>
      </c>
      <c r="O9" s="8">
        <v>43478</v>
      </c>
      <c r="P9" s="73">
        <v>1.4460999999999999</v>
      </c>
      <c r="Q9" s="73"/>
      <c r="R9" s="76">
        <f>IF(P9="","",T9*M9*LOOKUP(RIGHT($D$2,3),定数!$A$6:$A$13,定数!$B$6:$B$13))</f>
        <v>-30000.000000000775</v>
      </c>
      <c r="S9" s="76"/>
      <c r="T9" s="77">
        <f>IF(P9="","",IF(G9="買",(P9-H9),(H9-P9))*IF(RIGHT($D$2,3)="JPY",100,10000))</f>
        <v>-49.000000000001265</v>
      </c>
      <c r="U9" s="77"/>
      <c r="V9" s="1">
        <f>IF(T9&lt;&gt;"",IF(T9&gt;0,1+V8,0),"")</f>
        <v>0</v>
      </c>
      <c r="W9">
        <f>IF(T9&lt;&gt;"",IF(T9&lt;0,1+W8,0),"")</f>
        <v>1</v>
      </c>
    </row>
    <row r="10" spans="2:25">
      <c r="B10" s="36">
        <v>2</v>
      </c>
      <c r="C10" s="72">
        <f t="shared" ref="C10:C73" si="0">IF(R9="","",C9+R9)</f>
        <v>969999.99999999919</v>
      </c>
      <c r="D10" s="72"/>
      <c r="E10" s="36"/>
      <c r="F10" s="8">
        <v>43484</v>
      </c>
      <c r="G10" s="61" t="s">
        <v>3</v>
      </c>
      <c r="H10" s="73">
        <v>1.4259999999999999</v>
      </c>
      <c r="I10" s="73"/>
      <c r="J10" s="36">
        <v>135</v>
      </c>
      <c r="K10" s="74">
        <f>IF(J10="","",C10*0.03)</f>
        <v>29099.999999999975</v>
      </c>
      <c r="L10" s="75"/>
      <c r="M10" s="6">
        <f>IF(J10="","",(K10/J10)/LOOKUP(RIGHT($D$2,3),定数!$A$6:$A$13,定数!$B$6:$B$13))</f>
        <v>1.7962962962962947</v>
      </c>
      <c r="N10" s="36"/>
      <c r="O10" s="8">
        <v>43486</v>
      </c>
      <c r="P10" s="73">
        <v>1.4077</v>
      </c>
      <c r="Q10" s="73"/>
      <c r="R10" s="76">
        <f>IF(P10="","",T10*M10*LOOKUP(RIGHT($D$2,3),定数!$A$6:$A$13,定数!$B$6:$B$13))</f>
        <v>39446.666666666591</v>
      </c>
      <c r="S10" s="76"/>
      <c r="T10" s="77">
        <f>IF(P10="","",IF(G10="買",(P10-H10),(H10-P10))*IF(RIGHT($D$2,3)="JPY",100,10000))</f>
        <v>182.99999999999983</v>
      </c>
      <c r="U10" s="77"/>
      <c r="V10" s="22">
        <f t="shared" ref="V10:V22" si="1">IF(T10&lt;&gt;"",IF(T10&gt;0,1+V9,0),"")</f>
        <v>1</v>
      </c>
      <c r="W10">
        <f t="shared" ref="W10:W73" si="2">IF(T10&lt;&gt;"",IF(T10&lt;0,1+W9,0),"")</f>
        <v>0</v>
      </c>
      <c r="X10" s="37">
        <f>IF(C10&lt;&gt;"",MAX(C10,C9),"")</f>
        <v>1000000</v>
      </c>
    </row>
    <row r="11" spans="2:25">
      <c r="B11" s="36">
        <v>3</v>
      </c>
      <c r="C11" s="72">
        <f t="shared" si="0"/>
        <v>1009446.6666666658</v>
      </c>
      <c r="D11" s="72"/>
      <c r="E11" s="36"/>
      <c r="F11" s="8">
        <v>43493</v>
      </c>
      <c r="G11" s="61" t="s">
        <v>3</v>
      </c>
      <c r="H11" s="73">
        <v>1.3992</v>
      </c>
      <c r="I11" s="73"/>
      <c r="J11" s="36">
        <v>54</v>
      </c>
      <c r="K11" s="74">
        <f t="shared" ref="K11:K74" si="3">IF(J11="","",C11*0.03)</f>
        <v>30283.399999999972</v>
      </c>
      <c r="L11" s="75"/>
      <c r="M11" s="6">
        <f>IF(J11="","",(K11/J11)/LOOKUP(RIGHT($D$2,3),定数!$A$6:$A$13,定数!$B$6:$B$13))</f>
        <v>4.6733641975308595</v>
      </c>
      <c r="N11" s="36"/>
      <c r="O11" s="8">
        <v>43494</v>
      </c>
      <c r="P11" s="73">
        <v>1.3917999999999999</v>
      </c>
      <c r="Q11" s="73"/>
      <c r="R11" s="76">
        <f>IF(P11="","",T11*M11*LOOKUP(RIGHT($D$2,3),定数!$A$6:$A$13,定数!$B$6:$B$13))</f>
        <v>41499.474074074446</v>
      </c>
      <c r="S11" s="76"/>
      <c r="T11" s="77">
        <f>IF(P11="","",IF(G11="買",(P11-H11),(H11-P11))*IF(RIGHT($D$2,3)="JPY",100,10000))</f>
        <v>74.000000000000739</v>
      </c>
      <c r="U11" s="77"/>
      <c r="V11" s="22">
        <f t="shared" si="1"/>
        <v>2</v>
      </c>
      <c r="W11">
        <f t="shared" si="2"/>
        <v>0</v>
      </c>
      <c r="X11" s="37">
        <f>IF(C11&lt;&gt;"",MAX(X10,C11),"")</f>
        <v>1009446.6666666658</v>
      </c>
      <c r="Y11" s="38">
        <f>IF(X11&lt;&gt;"",1-(C11/X11),"")</f>
        <v>0</v>
      </c>
    </row>
    <row r="12" spans="2:25">
      <c r="B12" s="36">
        <v>4</v>
      </c>
      <c r="C12" s="72">
        <f t="shared" si="0"/>
        <v>1050946.1407407403</v>
      </c>
      <c r="D12" s="72"/>
      <c r="E12" s="36"/>
      <c r="F12" s="8">
        <v>43499</v>
      </c>
      <c r="G12" s="61" t="s">
        <v>4</v>
      </c>
      <c r="H12" s="73">
        <v>1.4007000000000001</v>
      </c>
      <c r="I12" s="73"/>
      <c r="J12" s="36">
        <v>55</v>
      </c>
      <c r="K12" s="74">
        <f t="shared" si="3"/>
        <v>31528.384222222208</v>
      </c>
      <c r="L12" s="75"/>
      <c r="M12" s="6">
        <f>IF(J12="","",(K12/J12)/LOOKUP(RIGHT($D$2,3),定数!$A$6:$A$13,定数!$B$6:$B$13))</f>
        <v>4.7770279124579105</v>
      </c>
      <c r="N12" s="36"/>
      <c r="O12" s="8">
        <v>43499</v>
      </c>
      <c r="P12" s="73">
        <v>1.3952</v>
      </c>
      <c r="Q12" s="73"/>
      <c r="R12" s="76">
        <f>IF(P12="","",T12*M12*LOOKUP(RIGHT($D$2,3),定数!$A$6:$A$13,定数!$B$6:$B$13))</f>
        <v>-31528.384222222554</v>
      </c>
      <c r="S12" s="76"/>
      <c r="T12" s="77">
        <f t="shared" ref="T12:T75" si="4">IF(P12="","",IF(G12="買",(P12-H12),(H12-P12))*IF(RIGHT($D$2,3)="JPY",100,10000))</f>
        <v>-55.000000000000604</v>
      </c>
      <c r="U12" s="77"/>
      <c r="V12" s="22">
        <f t="shared" si="1"/>
        <v>0</v>
      </c>
      <c r="W12">
        <f t="shared" si="2"/>
        <v>1</v>
      </c>
      <c r="X12" s="37">
        <f t="shared" ref="X12:X75" si="5">IF(C12&lt;&gt;"",MAX(X11,C12),"")</f>
        <v>1050946.1407407403</v>
      </c>
      <c r="Y12" s="38">
        <f t="shared" ref="Y12:Y75" si="6">IF(X12&lt;&gt;"",1-(C12/X12),"")</f>
        <v>0</v>
      </c>
    </row>
    <row r="13" spans="2:25">
      <c r="B13" s="36">
        <v>5</v>
      </c>
      <c r="C13" s="72">
        <f t="shared" si="0"/>
        <v>1019417.7565185177</v>
      </c>
      <c r="D13" s="72"/>
      <c r="E13" s="36"/>
      <c r="F13" s="8">
        <v>43505</v>
      </c>
      <c r="G13" s="61" t="s">
        <v>3</v>
      </c>
      <c r="H13" s="73">
        <v>1.3656999999999999</v>
      </c>
      <c r="I13" s="73"/>
      <c r="J13" s="36">
        <v>59</v>
      </c>
      <c r="K13" s="74">
        <f t="shared" si="3"/>
        <v>30582.532695555532</v>
      </c>
      <c r="L13" s="75"/>
      <c r="M13" s="6">
        <f>IF(J13="","",(K13/J13)/LOOKUP(RIGHT($D$2,3),定数!$A$6:$A$13,定数!$B$6:$B$13))</f>
        <v>4.3195667649089735</v>
      </c>
      <c r="N13" s="36"/>
      <c r="O13" s="8">
        <v>43505</v>
      </c>
      <c r="P13" s="73">
        <v>1.3706</v>
      </c>
      <c r="Q13" s="73"/>
      <c r="R13" s="76">
        <f>IF(P13="","",T13*M13*LOOKUP(RIGHT($D$2,3),定数!$A$6:$A$13,定数!$B$6:$B$13))</f>
        <v>-25399.052577665421</v>
      </c>
      <c r="S13" s="76"/>
      <c r="T13" s="77">
        <f t="shared" si="4"/>
        <v>-49.000000000001265</v>
      </c>
      <c r="U13" s="77"/>
      <c r="V13" s="22">
        <f t="shared" si="1"/>
        <v>0</v>
      </c>
      <c r="W13">
        <f t="shared" si="2"/>
        <v>2</v>
      </c>
      <c r="X13" s="37">
        <f t="shared" si="5"/>
        <v>1050946.1407407403</v>
      </c>
      <c r="Y13" s="38">
        <f t="shared" si="6"/>
        <v>3.000000000000036E-2</v>
      </c>
    </row>
    <row r="14" spans="2:25">
      <c r="B14" s="36">
        <v>6</v>
      </c>
      <c r="C14" s="72">
        <f t="shared" si="0"/>
        <v>994018.70394085231</v>
      </c>
      <c r="D14" s="72"/>
      <c r="E14" s="36"/>
      <c r="F14" s="8">
        <v>43521</v>
      </c>
      <c r="G14" s="61" t="s">
        <v>3</v>
      </c>
      <c r="H14" s="73">
        <v>1.3516999999999999</v>
      </c>
      <c r="I14" s="73"/>
      <c r="J14" s="36">
        <v>64</v>
      </c>
      <c r="K14" s="74">
        <f t="shared" si="3"/>
        <v>29820.561118225567</v>
      </c>
      <c r="L14" s="75"/>
      <c r="M14" s="6">
        <f>IF(J14="","",(K14/J14)/LOOKUP(RIGHT($D$2,3),定数!$A$6:$A$13,定数!$B$6:$B$13))</f>
        <v>3.882885562268954</v>
      </c>
      <c r="N14" s="36"/>
      <c r="O14" s="8">
        <v>43522</v>
      </c>
      <c r="P14" s="73">
        <v>1.3581000000000001</v>
      </c>
      <c r="Q14" s="73"/>
      <c r="R14" s="76">
        <f>IF(P14="","",T14*M14*LOOKUP(RIGHT($D$2,3),定数!$A$6:$A$13,定数!$B$6:$B$13))</f>
        <v>-29820.561118226418</v>
      </c>
      <c r="S14" s="76"/>
      <c r="T14" s="77">
        <f t="shared" si="4"/>
        <v>-64.000000000001833</v>
      </c>
      <c r="U14" s="77"/>
      <c r="V14" s="22">
        <f t="shared" si="1"/>
        <v>0</v>
      </c>
      <c r="W14">
        <f t="shared" si="2"/>
        <v>3</v>
      </c>
      <c r="X14" s="37">
        <f t="shared" si="5"/>
        <v>1050946.1407407403</v>
      </c>
      <c r="Y14" s="38">
        <f t="shared" si="6"/>
        <v>5.416779661017046E-2</v>
      </c>
    </row>
    <row r="15" spans="2:25">
      <c r="B15" s="36">
        <v>7</v>
      </c>
      <c r="C15" s="72">
        <f t="shared" si="0"/>
        <v>964198.14282262593</v>
      </c>
      <c r="D15" s="72"/>
      <c r="E15" s="36"/>
      <c r="F15" s="8">
        <v>43546</v>
      </c>
      <c r="G15" s="61" t="s">
        <v>3</v>
      </c>
      <c r="H15" s="73">
        <v>1.3469</v>
      </c>
      <c r="I15" s="73"/>
      <c r="J15" s="36">
        <v>78</v>
      </c>
      <c r="K15" s="74">
        <f t="shared" si="3"/>
        <v>28925.944284678775</v>
      </c>
      <c r="L15" s="75"/>
      <c r="M15" s="6">
        <f>IF(J15="","",(K15/J15)/LOOKUP(RIGHT($D$2,3),定数!$A$6:$A$13,定数!$B$6:$B$13))</f>
        <v>3.0903786628930314</v>
      </c>
      <c r="N15" s="36"/>
      <c r="O15" s="8">
        <v>43546</v>
      </c>
      <c r="P15" s="73">
        <v>1.3547</v>
      </c>
      <c r="Q15" s="73"/>
      <c r="R15" s="76">
        <f>IF(P15="","",T15*M15*LOOKUP(RIGHT($D$2,3),定数!$A$6:$A$13,定数!$B$6:$B$13))</f>
        <v>-28925.944284678877</v>
      </c>
      <c r="S15" s="76"/>
      <c r="T15" s="77">
        <f t="shared" si="4"/>
        <v>-78.000000000000284</v>
      </c>
      <c r="U15" s="77"/>
      <c r="V15" s="22">
        <f t="shared" si="1"/>
        <v>0</v>
      </c>
      <c r="W15">
        <f t="shared" si="2"/>
        <v>4</v>
      </c>
      <c r="X15" s="37">
        <f t="shared" si="5"/>
        <v>1050946.1407407403</v>
      </c>
      <c r="Y15" s="38">
        <f t="shared" si="6"/>
        <v>8.2542762711866113E-2</v>
      </c>
    </row>
    <row r="16" spans="2:25">
      <c r="B16" s="36">
        <v>8</v>
      </c>
      <c r="C16" s="72">
        <f>IF(R15="","",C15+R15)</f>
        <v>935272.19853794703</v>
      </c>
      <c r="D16" s="72"/>
      <c r="E16" s="36"/>
      <c r="F16" s="8">
        <v>43547</v>
      </c>
      <c r="G16" s="61" t="s">
        <v>3</v>
      </c>
      <c r="H16" s="73">
        <v>1.3502000000000001</v>
      </c>
      <c r="I16" s="73"/>
      <c r="J16" s="36">
        <v>57</v>
      </c>
      <c r="K16" s="74">
        <f t="shared" si="3"/>
        <v>28058.165956138411</v>
      </c>
      <c r="L16" s="75"/>
      <c r="M16" s="6">
        <f>IF(J16="","",(K16/J16)/LOOKUP(RIGHT($D$2,3),定数!$A$6:$A$13,定数!$B$6:$B$13))</f>
        <v>4.1020710462190655</v>
      </c>
      <c r="N16" s="36"/>
      <c r="O16" s="8">
        <v>43547</v>
      </c>
      <c r="P16" s="73">
        <v>1.3559000000000001</v>
      </c>
      <c r="Q16" s="73"/>
      <c r="R16" s="76">
        <f>IF(P16="","",T16*M16*LOOKUP(RIGHT($D$2,3),定数!$A$6:$A$13,定数!$B$6:$B$13))</f>
        <v>-28058.165956138597</v>
      </c>
      <c r="S16" s="76"/>
      <c r="T16" s="77">
        <f t="shared" si="4"/>
        <v>-57.000000000000384</v>
      </c>
      <c r="U16" s="77"/>
      <c r="V16" s="22">
        <f t="shared" si="1"/>
        <v>0</v>
      </c>
      <c r="W16">
        <f t="shared" si="2"/>
        <v>5</v>
      </c>
      <c r="X16" s="37">
        <f t="shared" si="5"/>
        <v>1050946.1407407403</v>
      </c>
      <c r="Y16" s="38">
        <f t="shared" si="6"/>
        <v>0.11006647983051032</v>
      </c>
    </row>
    <row r="17" spans="2:25">
      <c r="B17" s="36">
        <v>9</v>
      </c>
      <c r="C17" s="72">
        <f t="shared" si="0"/>
        <v>907214.03258180839</v>
      </c>
      <c r="D17" s="72"/>
      <c r="E17" s="36"/>
      <c r="F17" s="8">
        <v>43561</v>
      </c>
      <c r="G17" s="61" t="s">
        <v>3</v>
      </c>
      <c r="H17" s="73">
        <v>1.3471</v>
      </c>
      <c r="I17" s="73"/>
      <c r="J17" s="36">
        <v>42</v>
      </c>
      <c r="K17" s="74">
        <f t="shared" si="3"/>
        <v>27216.420977454251</v>
      </c>
      <c r="L17" s="75"/>
      <c r="M17" s="6">
        <f>IF(J17="","",(K17/J17)/LOOKUP(RIGHT($D$2,3),定数!$A$6:$A$13,定数!$B$6:$B$13))</f>
        <v>5.4000835272726686</v>
      </c>
      <c r="N17" s="36"/>
      <c r="O17" s="8">
        <v>43561</v>
      </c>
      <c r="P17" s="73">
        <v>1.3402000000000001</v>
      </c>
      <c r="Q17" s="73"/>
      <c r="R17" s="76">
        <f>IF(P17="","",T17*M17*LOOKUP(RIGHT($D$2,3),定数!$A$6:$A$13,定数!$B$6:$B$13))</f>
        <v>44712.69160581709</v>
      </c>
      <c r="S17" s="76"/>
      <c r="T17" s="77">
        <f t="shared" si="4"/>
        <v>68.999999999999062</v>
      </c>
      <c r="U17" s="77"/>
      <c r="V17" s="22">
        <f t="shared" si="1"/>
        <v>1</v>
      </c>
      <c r="W17">
        <f t="shared" si="2"/>
        <v>0</v>
      </c>
      <c r="X17" s="37">
        <f t="shared" si="5"/>
        <v>1050946.1407407403</v>
      </c>
      <c r="Y17" s="38">
        <f t="shared" si="6"/>
        <v>0.13676448543559516</v>
      </c>
    </row>
    <row r="18" spans="2:25">
      <c r="B18" s="36">
        <v>10</v>
      </c>
      <c r="C18" s="72">
        <f t="shared" si="0"/>
        <v>951926.72418762546</v>
      </c>
      <c r="D18" s="72"/>
      <c r="E18" s="36"/>
      <c r="F18" s="8">
        <v>43563</v>
      </c>
      <c r="G18" s="61" t="s">
        <v>3</v>
      </c>
      <c r="H18" s="73">
        <v>1.3325</v>
      </c>
      <c r="I18" s="73"/>
      <c r="J18" s="36">
        <v>78</v>
      </c>
      <c r="K18" s="74">
        <f t="shared" si="3"/>
        <v>28557.801725628764</v>
      </c>
      <c r="L18" s="75"/>
      <c r="M18" s="6">
        <f>IF(J18="","",(K18/J18)/LOOKUP(RIGHT($D$2,3),定数!$A$6:$A$13,定数!$B$6:$B$13))</f>
        <v>3.0510471929090559</v>
      </c>
      <c r="N18" s="36"/>
      <c r="O18" s="8">
        <v>43564</v>
      </c>
      <c r="P18" s="73">
        <v>1.3403</v>
      </c>
      <c r="Q18" s="73"/>
      <c r="R18" s="76">
        <f>IF(P18="","",T18*M18*LOOKUP(RIGHT($D$2,3),定数!$A$6:$A$13,定数!$B$6:$B$13))</f>
        <v>-28557.801725628866</v>
      </c>
      <c r="S18" s="76"/>
      <c r="T18" s="77">
        <f t="shared" si="4"/>
        <v>-78.000000000000284</v>
      </c>
      <c r="U18" s="77"/>
      <c r="V18" s="22">
        <f t="shared" si="1"/>
        <v>0</v>
      </c>
      <c r="W18">
        <f t="shared" si="2"/>
        <v>1</v>
      </c>
      <c r="X18" s="37">
        <f t="shared" si="5"/>
        <v>1050946.1407407403</v>
      </c>
      <c r="Y18" s="38">
        <f t="shared" si="6"/>
        <v>9.4219306503492972E-2</v>
      </c>
    </row>
    <row r="19" spans="2:25">
      <c r="B19" s="36">
        <v>11</v>
      </c>
      <c r="C19" s="72">
        <f t="shared" si="0"/>
        <v>923368.92246199655</v>
      </c>
      <c r="D19" s="72"/>
      <c r="E19" s="36"/>
      <c r="F19" s="8">
        <v>43564</v>
      </c>
      <c r="G19" s="61" t="s">
        <v>4</v>
      </c>
      <c r="H19" s="73">
        <v>1.3492</v>
      </c>
      <c r="I19" s="73"/>
      <c r="J19" s="36">
        <v>128</v>
      </c>
      <c r="K19" s="74">
        <f t="shared" si="3"/>
        <v>27701.067673859896</v>
      </c>
      <c r="L19" s="75"/>
      <c r="M19" s="6">
        <f>IF(J19="","",(K19/J19)/LOOKUP(RIGHT($D$2,3),定数!$A$6:$A$13,定数!$B$6:$B$13))</f>
        <v>1.8034549266835869</v>
      </c>
      <c r="N19" s="36"/>
      <c r="O19" s="8">
        <v>43567</v>
      </c>
      <c r="P19" s="73">
        <v>1.365</v>
      </c>
      <c r="Q19" s="73"/>
      <c r="R19" s="76">
        <f>IF(P19="","",T19*M19*LOOKUP(RIGHT($D$2,3),定数!$A$6:$A$13,定数!$B$6:$B$13))</f>
        <v>34193.505409920894</v>
      </c>
      <c r="S19" s="76"/>
      <c r="T19" s="77">
        <f t="shared" si="4"/>
        <v>158.00000000000037</v>
      </c>
      <c r="U19" s="77"/>
      <c r="V19" s="22">
        <f t="shared" si="1"/>
        <v>1</v>
      </c>
      <c r="W19">
        <f t="shared" si="2"/>
        <v>0</v>
      </c>
      <c r="X19" s="37">
        <f t="shared" si="5"/>
        <v>1050946.1407407403</v>
      </c>
      <c r="Y19" s="38">
        <f t="shared" si="6"/>
        <v>0.12139272730838835</v>
      </c>
    </row>
    <row r="20" spans="2:25">
      <c r="B20" s="36">
        <v>12</v>
      </c>
      <c r="C20" s="72">
        <f t="shared" si="0"/>
        <v>957562.42787191749</v>
      </c>
      <c r="D20" s="72"/>
      <c r="E20" s="36"/>
      <c r="F20" s="8">
        <v>43598</v>
      </c>
      <c r="G20" s="62" t="s">
        <v>3</v>
      </c>
      <c r="H20" s="73">
        <v>1.2571000000000001</v>
      </c>
      <c r="I20" s="73"/>
      <c r="J20" s="36">
        <v>113</v>
      </c>
      <c r="K20" s="74">
        <f t="shared" si="3"/>
        <v>28726.872836157523</v>
      </c>
      <c r="L20" s="75"/>
      <c r="M20" s="6">
        <f>IF(J20="","",(K20/J20)/LOOKUP(RIGHT($D$2,3),定数!$A$6:$A$13,定数!$B$6:$B$13))</f>
        <v>2.1185009466192866</v>
      </c>
      <c r="N20" s="36"/>
      <c r="O20" s="8">
        <v>43599</v>
      </c>
      <c r="P20" s="73">
        <v>1.2430000000000001</v>
      </c>
      <c r="Q20" s="73"/>
      <c r="R20" s="76">
        <f>IF(P20="","",T20*M20*LOOKUP(RIGHT($D$2,3),定数!$A$6:$A$13,定数!$B$6:$B$13))</f>
        <v>35845.036016798331</v>
      </c>
      <c r="S20" s="76"/>
      <c r="T20" s="77">
        <f t="shared" si="4"/>
        <v>141</v>
      </c>
      <c r="U20" s="77"/>
      <c r="V20" s="22">
        <f t="shared" si="1"/>
        <v>2</v>
      </c>
      <c r="W20">
        <f t="shared" si="2"/>
        <v>0</v>
      </c>
      <c r="X20" s="37">
        <f t="shared" si="5"/>
        <v>1050946.1407407403</v>
      </c>
      <c r="Y20" s="38">
        <f t="shared" si="6"/>
        <v>8.8856801741526992E-2</v>
      </c>
    </row>
    <row r="21" spans="2:25">
      <c r="B21" s="36">
        <v>13</v>
      </c>
      <c r="C21" s="72">
        <f>IF(R20="","",C20+R20)</f>
        <v>993407.46388871584</v>
      </c>
      <c r="D21" s="72"/>
      <c r="E21" s="36"/>
      <c r="F21" s="8">
        <v>43606</v>
      </c>
      <c r="G21" s="61" t="s">
        <v>4</v>
      </c>
      <c r="H21" s="73">
        <v>1.2598</v>
      </c>
      <c r="I21" s="73"/>
      <c r="J21" s="36">
        <v>261</v>
      </c>
      <c r="K21" s="74">
        <f t="shared" si="3"/>
        <v>29802.223916661475</v>
      </c>
      <c r="L21" s="75"/>
      <c r="M21" s="6">
        <f>IF(J21="","",(K21/J21)/LOOKUP(RIGHT($D$2,3),定数!$A$6:$A$13,定数!$B$6:$B$13))</f>
        <v>0.95153971636850165</v>
      </c>
      <c r="N21" s="36"/>
      <c r="O21" s="8">
        <v>43610</v>
      </c>
      <c r="P21" s="73">
        <v>1.2337</v>
      </c>
      <c r="Q21" s="73"/>
      <c r="R21" s="76">
        <f>IF(P21="","",T21*M21*LOOKUP(RIGHT($D$2,3),定数!$A$6:$A$13,定数!$B$6:$B$13))</f>
        <v>-29802.223916661485</v>
      </c>
      <c r="S21" s="76"/>
      <c r="T21" s="77">
        <f t="shared" si="4"/>
        <v>-261.00000000000011</v>
      </c>
      <c r="U21" s="77"/>
      <c r="V21" s="22">
        <f t="shared" si="1"/>
        <v>0</v>
      </c>
      <c r="W21">
        <f t="shared" si="2"/>
        <v>1</v>
      </c>
      <c r="X21" s="37">
        <f t="shared" si="5"/>
        <v>1050946.1407407403</v>
      </c>
      <c r="Y21" s="38">
        <f t="shared" si="6"/>
        <v>5.4749405912913329E-2</v>
      </c>
    </row>
    <row r="22" spans="2:25">
      <c r="B22" s="36">
        <v>14</v>
      </c>
      <c r="C22" s="72">
        <f t="shared" si="0"/>
        <v>963605.23997205438</v>
      </c>
      <c r="D22" s="72"/>
      <c r="E22" s="36"/>
      <c r="F22" s="8">
        <v>43611</v>
      </c>
      <c r="G22" s="62" t="s">
        <v>3</v>
      </c>
      <c r="H22" s="73">
        <v>1.2245999999999999</v>
      </c>
      <c r="I22" s="73"/>
      <c r="J22" s="36">
        <v>95</v>
      </c>
      <c r="K22" s="74">
        <f t="shared" si="3"/>
        <v>28908.157199161629</v>
      </c>
      <c r="L22" s="75"/>
      <c r="M22" s="6">
        <f>IF(J22="","",(K22/J22)/LOOKUP(RIGHT($D$2,3),定数!$A$6:$A$13,定数!$B$6:$B$13))</f>
        <v>2.5358032630843534</v>
      </c>
      <c r="N22" s="36"/>
      <c r="O22" s="8">
        <v>43612</v>
      </c>
      <c r="P22" s="73">
        <v>1.2341</v>
      </c>
      <c r="Q22" s="73"/>
      <c r="R22" s="76">
        <f>IF(P22="","",T22*M22*LOOKUP(RIGHT($D$2,3),定数!$A$6:$A$13,定数!$B$6:$B$13))</f>
        <v>-28908.157199161822</v>
      </c>
      <c r="S22" s="76"/>
      <c r="T22" s="77">
        <f t="shared" si="4"/>
        <v>-95.000000000000639</v>
      </c>
      <c r="U22" s="77"/>
      <c r="V22" s="22">
        <f t="shared" si="1"/>
        <v>0</v>
      </c>
      <c r="W22">
        <f t="shared" si="2"/>
        <v>2</v>
      </c>
      <c r="X22" s="37">
        <f t="shared" si="5"/>
        <v>1050946.1407407403</v>
      </c>
      <c r="Y22" s="38">
        <f t="shared" si="6"/>
        <v>8.3106923735525862E-2</v>
      </c>
    </row>
    <row r="23" spans="2:25">
      <c r="B23" s="36">
        <v>15</v>
      </c>
      <c r="C23" s="72">
        <f t="shared" si="0"/>
        <v>934697.08277289255</v>
      </c>
      <c r="D23" s="72"/>
      <c r="E23" s="36"/>
      <c r="F23" s="8">
        <v>43617</v>
      </c>
      <c r="G23" s="62" t="s">
        <v>3</v>
      </c>
      <c r="H23" s="73">
        <v>1.2118</v>
      </c>
      <c r="I23" s="73"/>
      <c r="J23" s="36">
        <v>179</v>
      </c>
      <c r="K23" s="74">
        <f t="shared" si="3"/>
        <v>28040.912483186774</v>
      </c>
      <c r="L23" s="75"/>
      <c r="M23" s="6">
        <f>IF(J23="","",(K23/J23)/LOOKUP(RIGHT($D$2,3),定数!$A$6:$A$13,定数!$B$6:$B$13))</f>
        <v>1.3054428530347659</v>
      </c>
      <c r="N23" s="36"/>
      <c r="O23" s="8">
        <v>43617</v>
      </c>
      <c r="P23" s="73">
        <v>1.2297</v>
      </c>
      <c r="Q23" s="73"/>
      <c r="R23" s="76">
        <f>IF(P23="","",T23*M23*LOOKUP(RIGHT($D$2,3),定数!$A$6:$A$13,定数!$B$6:$B$13))</f>
        <v>-28040.912483186814</v>
      </c>
      <c r="S23" s="76"/>
      <c r="T23" s="77">
        <f t="shared" si="4"/>
        <v>-179.00000000000028</v>
      </c>
      <c r="U23" s="77"/>
      <c r="V23" t="str">
        <f t="shared" ref="V23:W74" si="7">IF(S23&lt;&gt;"",IF(S23&lt;0,1+V22,0),"")</f>
        <v/>
      </c>
      <c r="W23">
        <f t="shared" si="2"/>
        <v>3</v>
      </c>
      <c r="X23" s="37">
        <f t="shared" si="5"/>
        <v>1050946.1407407403</v>
      </c>
      <c r="Y23" s="38">
        <f t="shared" si="6"/>
        <v>0.11061371602346026</v>
      </c>
    </row>
    <row r="24" spans="2:25">
      <c r="B24" s="36">
        <v>16</v>
      </c>
      <c r="C24" s="72">
        <f t="shared" si="0"/>
        <v>906656.17028970574</v>
      </c>
      <c r="D24" s="72"/>
      <c r="E24" s="36"/>
      <c r="F24" s="8">
        <v>43620</v>
      </c>
      <c r="G24" s="62" t="s">
        <v>3</v>
      </c>
      <c r="H24" s="73">
        <v>1.202</v>
      </c>
      <c r="I24" s="73"/>
      <c r="J24" s="36">
        <v>196</v>
      </c>
      <c r="K24" s="74">
        <f t="shared" si="3"/>
        <v>27199.68510869117</v>
      </c>
      <c r="L24" s="75"/>
      <c r="M24" s="6">
        <f>IF(J24="","",(K24/J24)/LOOKUP(RIGHT($D$2,3),定数!$A$6:$A$13,定数!$B$6:$B$13))</f>
        <v>1.1564491967980939</v>
      </c>
      <c r="N24" s="36"/>
      <c r="O24" s="8">
        <v>43630</v>
      </c>
      <c r="P24" s="73">
        <v>1.2216</v>
      </c>
      <c r="Q24" s="73"/>
      <c r="R24" s="76">
        <f>IF(P24="","",T24*M24*LOOKUP(RIGHT($D$2,3),定数!$A$6:$A$13,定数!$B$6:$B$13))</f>
        <v>-27199.685108691254</v>
      </c>
      <c r="S24" s="76"/>
      <c r="T24" s="77">
        <f t="shared" si="4"/>
        <v>-196.00000000000063</v>
      </c>
      <c r="U24" s="77"/>
      <c r="V24" t="str">
        <f t="shared" si="7"/>
        <v/>
      </c>
      <c r="W24">
        <f t="shared" si="2"/>
        <v>4</v>
      </c>
      <c r="X24" s="37">
        <f t="shared" si="5"/>
        <v>1050946.1407407403</v>
      </c>
      <c r="Y24" s="38">
        <f t="shared" si="6"/>
        <v>0.13729530454275651</v>
      </c>
    </row>
    <row r="25" spans="2:25">
      <c r="B25" s="36">
        <v>17</v>
      </c>
      <c r="C25" s="72">
        <f t="shared" si="0"/>
        <v>879456.48518101452</v>
      </c>
      <c r="D25" s="72"/>
      <c r="E25" s="36"/>
      <c r="F25" s="8">
        <v>43637</v>
      </c>
      <c r="G25" s="61" t="s">
        <v>4</v>
      </c>
      <c r="H25" s="73">
        <v>1.2428999999999999</v>
      </c>
      <c r="I25" s="73"/>
      <c r="J25" s="36">
        <v>43</v>
      </c>
      <c r="K25" s="74">
        <f t="shared" si="3"/>
        <v>26383.694555430433</v>
      </c>
      <c r="L25" s="75"/>
      <c r="M25" s="6">
        <f>IF(J25="","",(K25/J25)/LOOKUP(RIGHT($D$2,3),定数!$A$6:$A$13,定数!$B$6:$B$13))</f>
        <v>5.1131190998896185</v>
      </c>
      <c r="N25" s="36"/>
      <c r="O25" s="8">
        <v>43637</v>
      </c>
      <c r="P25" s="73">
        <v>1.2352000000000001</v>
      </c>
      <c r="Q25" s="73"/>
      <c r="R25" s="76">
        <f>IF(P25="","",T25*M25*LOOKUP(RIGHT($D$2,3),定数!$A$6:$A$13,定数!$B$6:$B$13))</f>
        <v>-47245.220482978963</v>
      </c>
      <c r="S25" s="76"/>
      <c r="T25" s="77">
        <f t="shared" si="4"/>
        <v>-76.999999999998181</v>
      </c>
      <c r="U25" s="77"/>
      <c r="V25" t="str">
        <f t="shared" si="7"/>
        <v/>
      </c>
      <c r="W25">
        <f t="shared" si="2"/>
        <v>5</v>
      </c>
      <c r="X25" s="37">
        <f t="shared" si="5"/>
        <v>1050946.1407407403</v>
      </c>
      <c r="Y25" s="38">
        <f t="shared" si="6"/>
        <v>0.16317644540647391</v>
      </c>
    </row>
    <row r="26" spans="2:25">
      <c r="B26" s="36">
        <v>18</v>
      </c>
      <c r="C26" s="72">
        <f t="shared" si="0"/>
        <v>832211.26469803555</v>
      </c>
      <c r="D26" s="72"/>
      <c r="E26" s="36"/>
      <c r="F26" s="8">
        <v>43652</v>
      </c>
      <c r="G26" s="61" t="s">
        <v>4</v>
      </c>
      <c r="H26" s="73">
        <v>1.2559</v>
      </c>
      <c r="I26" s="73"/>
      <c r="J26" s="36">
        <v>73</v>
      </c>
      <c r="K26" s="74">
        <f t="shared" si="3"/>
        <v>24966.337940941066</v>
      </c>
      <c r="L26" s="75"/>
      <c r="M26" s="6">
        <f>IF(J26="","",(K26/J26)/LOOKUP(RIGHT($D$2,3),定数!$A$6:$A$13,定数!$B$6:$B$13))</f>
        <v>2.8500385777329984</v>
      </c>
      <c r="N26" s="36"/>
      <c r="O26" s="8">
        <v>43652</v>
      </c>
      <c r="P26" s="73">
        <v>1.2656000000000001</v>
      </c>
      <c r="Q26" s="73"/>
      <c r="R26" s="76">
        <f>IF(P26="","",T26*M26*LOOKUP(RIGHT($D$2,3),定数!$A$6:$A$13,定数!$B$6:$B$13))</f>
        <v>33174.449044812245</v>
      </c>
      <c r="S26" s="76"/>
      <c r="T26" s="77">
        <f t="shared" si="4"/>
        <v>97.000000000000426</v>
      </c>
      <c r="U26" s="77"/>
      <c r="V26" t="str">
        <f t="shared" si="7"/>
        <v/>
      </c>
      <c r="W26">
        <f t="shared" si="2"/>
        <v>0</v>
      </c>
      <c r="X26" s="37">
        <f t="shared" si="5"/>
        <v>1050946.1407407403</v>
      </c>
      <c r="Y26" s="38">
        <f t="shared" si="6"/>
        <v>0.20813138519975294</v>
      </c>
    </row>
    <row r="27" spans="2:25">
      <c r="B27" s="36">
        <v>19</v>
      </c>
      <c r="C27" s="72">
        <f>IF(R26="","",C26+R26)</f>
        <v>865385.71374284779</v>
      </c>
      <c r="D27" s="72"/>
      <c r="E27" s="36"/>
      <c r="F27" s="8">
        <v>43659</v>
      </c>
      <c r="G27" s="62" t="s">
        <v>3</v>
      </c>
      <c r="H27" s="73">
        <v>1.2585</v>
      </c>
      <c r="I27" s="73"/>
      <c r="J27" s="36">
        <v>29</v>
      </c>
      <c r="K27" s="74">
        <f t="shared" si="3"/>
        <v>25961.571412285433</v>
      </c>
      <c r="L27" s="75"/>
      <c r="M27" s="6">
        <f>IF(J27="","",(K27/J27)/LOOKUP(RIGHT($D$2,3),定数!$A$6:$A$13,定数!$B$6:$B$13))</f>
        <v>7.4602216701969635</v>
      </c>
      <c r="N27" s="36"/>
      <c r="O27" s="8">
        <v>43659</v>
      </c>
      <c r="P27" s="73">
        <v>1.2551000000000001</v>
      </c>
      <c r="Q27" s="73"/>
      <c r="R27" s="76">
        <f>IF(P27="","",T27*M27*LOOKUP(RIGHT($D$2,3),定数!$A$6:$A$13,定数!$B$6:$B$13))</f>
        <v>30437.704414402247</v>
      </c>
      <c r="S27" s="76"/>
      <c r="T27" s="77">
        <f t="shared" si="4"/>
        <v>33.999999999998479</v>
      </c>
      <c r="U27" s="77"/>
      <c r="V27" t="str">
        <f t="shared" si="7"/>
        <v/>
      </c>
      <c r="W27">
        <f t="shared" si="2"/>
        <v>0</v>
      </c>
      <c r="X27" s="37">
        <f t="shared" si="5"/>
        <v>1050946.1407407403</v>
      </c>
      <c r="Y27" s="38">
        <f t="shared" si="6"/>
        <v>0.1765651157604553</v>
      </c>
    </row>
    <row r="28" spans="2:25">
      <c r="B28" s="36">
        <v>20</v>
      </c>
      <c r="C28" s="72">
        <f>IF(R27="","",C27+R27)</f>
        <v>895823.41815725004</v>
      </c>
      <c r="D28" s="72"/>
      <c r="E28" s="36"/>
      <c r="F28" s="8">
        <v>43661</v>
      </c>
      <c r="G28" s="61" t="s">
        <v>4</v>
      </c>
      <c r="H28" s="73">
        <v>1.2765</v>
      </c>
      <c r="I28" s="73"/>
      <c r="J28" s="36">
        <v>53</v>
      </c>
      <c r="K28" s="74">
        <f t="shared" si="3"/>
        <v>26874.7025447175</v>
      </c>
      <c r="L28" s="75"/>
      <c r="M28" s="6">
        <f>IF(J28="","",(K28/J28)/LOOKUP(RIGHT($D$2,3),定数!$A$6:$A$13,定数!$B$6:$B$13))</f>
        <v>4.225582161119104</v>
      </c>
      <c r="N28" s="36"/>
      <c r="O28" s="8">
        <v>43661</v>
      </c>
      <c r="P28" s="73">
        <v>1.2833000000000001</v>
      </c>
      <c r="Q28" s="73"/>
      <c r="R28" s="76">
        <f>IF(P28="","",T28*M28*LOOKUP(RIGHT($D$2,3),定数!$A$6:$A$13,定数!$B$6:$B$13))</f>
        <v>34480.750434732596</v>
      </c>
      <c r="S28" s="76"/>
      <c r="T28" s="77">
        <f t="shared" si="4"/>
        <v>68.000000000001393</v>
      </c>
      <c r="U28" s="77"/>
      <c r="V28" t="str">
        <f t="shared" si="7"/>
        <v/>
      </c>
      <c r="W28">
        <f t="shared" si="2"/>
        <v>0</v>
      </c>
      <c r="X28" s="37">
        <f t="shared" si="5"/>
        <v>1050946.1407407403</v>
      </c>
      <c r="Y28" s="38">
        <f t="shared" si="6"/>
        <v>0.14760292328030711</v>
      </c>
    </row>
    <row r="29" spans="2:25">
      <c r="B29" s="36">
        <v>21</v>
      </c>
      <c r="C29" s="72">
        <f t="shared" si="0"/>
        <v>930304.16859198269</v>
      </c>
      <c r="D29" s="72"/>
      <c r="E29" s="36"/>
      <c r="F29" s="8">
        <v>43666</v>
      </c>
      <c r="G29" s="62" t="s">
        <v>4</v>
      </c>
      <c r="H29" s="73">
        <v>1.2974000000000001</v>
      </c>
      <c r="I29" s="73"/>
      <c r="J29" s="36">
        <v>38</v>
      </c>
      <c r="K29" s="74">
        <f t="shared" si="3"/>
        <v>27909.12505775948</v>
      </c>
      <c r="L29" s="75"/>
      <c r="M29" s="6">
        <f>IF(J29="","",(K29/J29)/LOOKUP(RIGHT($D$2,3),定数!$A$6:$A$13,定数!$B$6:$B$13))</f>
        <v>6.1204221617893602</v>
      </c>
      <c r="N29" s="36"/>
      <c r="O29" s="8">
        <v>43666</v>
      </c>
      <c r="P29" s="73">
        <v>1.2936000000000001</v>
      </c>
      <c r="Q29" s="73"/>
      <c r="R29" s="76">
        <f>IF(P29="","",T29*M29*LOOKUP(RIGHT($D$2,3),定数!$A$6:$A$13,定数!$B$6:$B$13))</f>
        <v>-27909.125057759669</v>
      </c>
      <c r="S29" s="76"/>
      <c r="T29" s="77">
        <f t="shared" si="4"/>
        <v>-38.000000000000256</v>
      </c>
      <c r="U29" s="77"/>
      <c r="V29" t="str">
        <f t="shared" si="7"/>
        <v/>
      </c>
      <c r="W29">
        <f t="shared" si="2"/>
        <v>1</v>
      </c>
      <c r="X29" s="37">
        <f t="shared" si="5"/>
        <v>1050946.1407407403</v>
      </c>
      <c r="Y29" s="38">
        <f t="shared" si="6"/>
        <v>0.11479367730845402</v>
      </c>
    </row>
    <row r="30" spans="2:25">
      <c r="B30" s="36">
        <v>22</v>
      </c>
      <c r="C30" s="72">
        <f>IF(R29="","",C29+R29)</f>
        <v>902395.04353422299</v>
      </c>
      <c r="D30" s="72"/>
      <c r="E30" s="36"/>
      <c r="F30" s="8">
        <v>43672</v>
      </c>
      <c r="G30" s="61" t="s">
        <v>4</v>
      </c>
      <c r="H30" s="73">
        <v>1.2958000000000001</v>
      </c>
      <c r="I30" s="73"/>
      <c r="J30" s="36">
        <v>55</v>
      </c>
      <c r="K30" s="74">
        <f t="shared" si="3"/>
        <v>27071.851306026689</v>
      </c>
      <c r="L30" s="75"/>
      <c r="M30" s="6">
        <f>IF(J30="","",(K30/J30)/LOOKUP(RIGHT($D$2,3),定数!$A$6:$A$13,定数!$B$6:$B$13))</f>
        <v>4.1017956524282857</v>
      </c>
      <c r="N30" s="36"/>
      <c r="O30" s="8">
        <v>43673</v>
      </c>
      <c r="P30" s="73">
        <v>1.3044</v>
      </c>
      <c r="Q30" s="73"/>
      <c r="R30" s="76">
        <f>IF(P30="","",T30*M30*LOOKUP(RIGHT($D$2,3),定数!$A$6:$A$13,定数!$B$6:$B$13))</f>
        <v>42330.531133059616</v>
      </c>
      <c r="S30" s="76"/>
      <c r="T30" s="77">
        <f t="shared" si="4"/>
        <v>85.999999999999403</v>
      </c>
      <c r="U30" s="77"/>
      <c r="V30" t="str">
        <f t="shared" si="7"/>
        <v/>
      </c>
      <c r="W30">
        <f t="shared" si="2"/>
        <v>0</v>
      </c>
      <c r="X30" s="37">
        <f t="shared" si="5"/>
        <v>1050946.1407407403</v>
      </c>
      <c r="Y30" s="38">
        <f t="shared" si="6"/>
        <v>0.1413498669892006</v>
      </c>
    </row>
    <row r="31" spans="2:25">
      <c r="B31" s="36">
        <v>23</v>
      </c>
      <c r="C31" s="72">
        <f t="shared" si="0"/>
        <v>944725.57466728264</v>
      </c>
      <c r="D31" s="72"/>
      <c r="E31" s="36"/>
      <c r="F31" s="8">
        <v>43679</v>
      </c>
      <c r="G31" s="61" t="s">
        <v>4</v>
      </c>
      <c r="H31" s="73">
        <v>1.3117000000000001</v>
      </c>
      <c r="I31" s="73"/>
      <c r="J31" s="36">
        <v>63</v>
      </c>
      <c r="K31" s="74">
        <f t="shared" si="3"/>
        <v>28341.767240018478</v>
      </c>
      <c r="L31" s="75"/>
      <c r="M31" s="6">
        <f>IF(J31="","",(K31/J31)/LOOKUP(RIGHT($D$2,3),定数!$A$6:$A$13,定数!$B$6:$B$13))</f>
        <v>3.7489110105844548</v>
      </c>
      <c r="N31" s="36"/>
      <c r="O31" s="8">
        <v>43679</v>
      </c>
      <c r="P31" s="73">
        <v>1.3191999999999999</v>
      </c>
      <c r="Q31" s="73"/>
      <c r="R31" s="76">
        <f>IF(P31="","",T31*M31*LOOKUP(RIGHT($D$2,3),定数!$A$6:$A$13,定数!$B$6:$B$13))</f>
        <v>33740.199095259377</v>
      </c>
      <c r="S31" s="76"/>
      <c r="T31" s="77">
        <f t="shared" si="4"/>
        <v>74.999999999998408</v>
      </c>
      <c r="U31" s="77"/>
      <c r="V31" t="str">
        <f t="shared" si="7"/>
        <v/>
      </c>
      <c r="W31">
        <f t="shared" si="2"/>
        <v>0</v>
      </c>
      <c r="X31" s="37">
        <f t="shared" si="5"/>
        <v>1050946.1407407403</v>
      </c>
      <c r="Y31" s="38">
        <f t="shared" si="6"/>
        <v>0.10107136984069431</v>
      </c>
    </row>
    <row r="32" spans="2:25">
      <c r="B32" s="36">
        <v>24</v>
      </c>
      <c r="C32" s="72">
        <f t="shared" si="0"/>
        <v>978465.77376254206</v>
      </c>
      <c r="D32" s="72"/>
      <c r="E32" s="36"/>
      <c r="F32" s="8">
        <v>43688</v>
      </c>
      <c r="G32" s="62" t="s">
        <v>3</v>
      </c>
      <c r="H32" s="73">
        <v>1.3088</v>
      </c>
      <c r="I32" s="73"/>
      <c r="J32" s="36">
        <v>99</v>
      </c>
      <c r="K32" s="74">
        <f t="shared" si="3"/>
        <v>29353.973212876259</v>
      </c>
      <c r="L32" s="75"/>
      <c r="M32" s="6">
        <f>IF(J32="","",(K32/J32)/LOOKUP(RIGHT($D$2,3),定数!$A$6:$A$13,定数!$B$6:$B$13))</f>
        <v>2.4708731660670251</v>
      </c>
      <c r="N32" s="36"/>
      <c r="O32" s="8">
        <v>43688</v>
      </c>
      <c r="P32" s="73">
        <v>1.2914000000000001</v>
      </c>
      <c r="Q32" s="73"/>
      <c r="R32" s="76">
        <f>IF(P32="","",T32*M32*LOOKUP(RIGHT($D$2,3),定数!$A$6:$A$13,定数!$B$6:$B$13))</f>
        <v>51591.831707479068</v>
      </c>
      <c r="S32" s="76"/>
      <c r="T32" s="77">
        <f t="shared" si="4"/>
        <v>173.99999999999861</v>
      </c>
      <c r="U32" s="77"/>
      <c r="V32" t="str">
        <f t="shared" si="7"/>
        <v/>
      </c>
      <c r="W32">
        <f t="shared" si="2"/>
        <v>0</v>
      </c>
      <c r="X32" s="37">
        <f t="shared" si="5"/>
        <v>1050946.1407407403</v>
      </c>
      <c r="Y32" s="38">
        <f t="shared" si="6"/>
        <v>6.8966775906433964E-2</v>
      </c>
    </row>
    <row r="33" spans="2:25">
      <c r="B33" s="36">
        <v>25</v>
      </c>
      <c r="C33" s="72">
        <f>IF(R32="","",C32+R32)</f>
        <v>1030057.6054700211</v>
      </c>
      <c r="D33" s="72"/>
      <c r="E33" s="36"/>
      <c r="F33" s="8">
        <v>43695</v>
      </c>
      <c r="G33" s="61" t="s">
        <v>4</v>
      </c>
      <c r="H33" s="73">
        <v>1.2884</v>
      </c>
      <c r="I33" s="73"/>
      <c r="J33" s="36">
        <v>62</v>
      </c>
      <c r="K33" s="74">
        <f t="shared" si="3"/>
        <v>30901.728164100634</v>
      </c>
      <c r="L33" s="75"/>
      <c r="M33" s="6">
        <f>IF(J33="","",(K33/J33)/LOOKUP(RIGHT($D$2,3),定数!$A$6:$A$13,定数!$B$6:$B$13))</f>
        <v>4.153458086572666</v>
      </c>
      <c r="N33" s="36"/>
      <c r="O33" s="8">
        <v>43696</v>
      </c>
      <c r="P33" s="73">
        <v>1.2822</v>
      </c>
      <c r="Q33" s="73"/>
      <c r="R33" s="76">
        <f>IF(P33="","",T33*M33*LOOKUP(RIGHT($D$2,3),定数!$A$6:$A$13,定数!$B$6:$B$13))</f>
        <v>-30901.728164100554</v>
      </c>
      <c r="S33" s="76"/>
      <c r="T33" s="77">
        <f t="shared" si="4"/>
        <v>-61.999999999999829</v>
      </c>
      <c r="U33" s="77"/>
      <c r="V33" t="str">
        <f t="shared" si="7"/>
        <v/>
      </c>
      <c r="W33">
        <f t="shared" si="2"/>
        <v>1</v>
      </c>
      <c r="X33" s="37">
        <f t="shared" si="5"/>
        <v>1050946.1407407403</v>
      </c>
      <c r="Y33" s="38">
        <f t="shared" si="6"/>
        <v>1.9875933181500938E-2</v>
      </c>
    </row>
    <row r="34" spans="2:25">
      <c r="B34" s="36">
        <v>26</v>
      </c>
      <c r="C34" s="72">
        <f>IF(R33="","",C33+R33)</f>
        <v>999155.87730592059</v>
      </c>
      <c r="D34" s="72"/>
      <c r="E34" s="36"/>
      <c r="F34" s="8">
        <v>43704</v>
      </c>
      <c r="G34" s="61" t="s">
        <v>4</v>
      </c>
      <c r="H34" s="73">
        <v>1.2764</v>
      </c>
      <c r="I34" s="73"/>
      <c r="J34" s="36">
        <v>86</v>
      </c>
      <c r="K34" s="74">
        <f t="shared" si="3"/>
        <v>29974.676319177615</v>
      </c>
      <c r="L34" s="75"/>
      <c r="M34" s="6">
        <f>IF(J34="","",(K34/J34)/LOOKUP(RIGHT($D$2,3),定数!$A$6:$A$13,定数!$B$6:$B$13))</f>
        <v>2.904522899145118</v>
      </c>
      <c r="N34" s="36"/>
      <c r="O34" s="8">
        <v>43707</v>
      </c>
      <c r="P34" s="73">
        <v>1.2678</v>
      </c>
      <c r="Q34" s="73"/>
      <c r="R34" s="76">
        <f>IF(P34="","",T34*M34*LOOKUP(RIGHT($D$2,3),定数!$A$6:$A$13,定数!$B$6:$B$13))</f>
        <v>-29974.676319177412</v>
      </c>
      <c r="S34" s="76"/>
      <c r="T34" s="77">
        <f t="shared" si="4"/>
        <v>-85.999999999999403</v>
      </c>
      <c r="U34" s="77"/>
      <c r="V34" t="str">
        <f t="shared" si="7"/>
        <v/>
      </c>
      <c r="W34">
        <f t="shared" si="2"/>
        <v>2</v>
      </c>
      <c r="X34" s="37">
        <f t="shared" si="5"/>
        <v>1050946.1407407403</v>
      </c>
      <c r="Y34" s="38">
        <f t="shared" si="6"/>
        <v>4.9279655186055815E-2</v>
      </c>
    </row>
    <row r="35" spans="2:25">
      <c r="B35" s="36">
        <v>27</v>
      </c>
      <c r="C35" s="72">
        <f>IF(R34="","",C34+R34)</f>
        <v>969181.20098674321</v>
      </c>
      <c r="D35" s="72"/>
      <c r="E35" s="36"/>
      <c r="F35" s="8">
        <v>43711</v>
      </c>
      <c r="G35" s="61" t="s">
        <v>4</v>
      </c>
      <c r="H35" s="73">
        <v>1.2831999999999999</v>
      </c>
      <c r="I35" s="73"/>
      <c r="J35" s="36">
        <v>30</v>
      </c>
      <c r="K35" s="74">
        <f t="shared" si="3"/>
        <v>29075.436029602297</v>
      </c>
      <c r="L35" s="75"/>
      <c r="M35" s="6">
        <f>IF(J35="","",(K35/J35)/LOOKUP(RIGHT($D$2,3),定数!$A$6:$A$13,定数!$B$6:$B$13))</f>
        <v>8.0765100082228596</v>
      </c>
      <c r="N35" s="36"/>
      <c r="O35" s="8">
        <v>43711</v>
      </c>
      <c r="P35" s="73">
        <v>1.2887999999999999</v>
      </c>
      <c r="Q35" s="73"/>
      <c r="R35" s="76">
        <f>IF(P35="","",T35*M35*LOOKUP(RIGHT($D$2,3),定数!$A$6:$A$13,定数!$B$6:$B$13))</f>
        <v>54274.147255258096</v>
      </c>
      <c r="S35" s="76"/>
      <c r="T35" s="77">
        <f t="shared" si="4"/>
        <v>56.000000000000497</v>
      </c>
      <c r="U35" s="77"/>
      <c r="V35" t="str">
        <f t="shared" si="7"/>
        <v/>
      </c>
      <c r="W35">
        <f t="shared" si="2"/>
        <v>0</v>
      </c>
      <c r="X35" s="37">
        <f t="shared" si="5"/>
        <v>1050946.1407407403</v>
      </c>
      <c r="Y35" s="38">
        <f t="shared" si="6"/>
        <v>7.7801265530473951E-2</v>
      </c>
    </row>
    <row r="36" spans="2:25">
      <c r="B36" s="36">
        <v>28</v>
      </c>
      <c r="C36" s="72">
        <f>IF(R35="","",C35+R35)</f>
        <v>1023455.3482420013</v>
      </c>
      <c r="D36" s="72"/>
      <c r="E36" s="36"/>
      <c r="F36" s="8">
        <v>43717</v>
      </c>
      <c r="G36" s="62" t="s">
        <v>3</v>
      </c>
      <c r="H36" s="73">
        <v>1.2687999999999999</v>
      </c>
      <c r="I36" s="73"/>
      <c r="J36" s="36">
        <v>55</v>
      </c>
      <c r="K36" s="74">
        <f t="shared" si="3"/>
        <v>30703.660447260037</v>
      </c>
      <c r="L36" s="75"/>
      <c r="M36" s="6">
        <f>IF(J36="","",(K36/J36)/LOOKUP(RIGHT($D$2,3),定数!$A$6:$A$13,定数!$B$6:$B$13))</f>
        <v>4.6520697647363694</v>
      </c>
      <c r="N36" s="36"/>
      <c r="O36" s="8">
        <v>43717</v>
      </c>
      <c r="P36" s="73">
        <v>1.2743</v>
      </c>
      <c r="Q36" s="73"/>
      <c r="R36" s="76">
        <f>IF(P36="","",T36*M36*LOOKUP(RIGHT($D$2,3),定数!$A$6:$A$13,定数!$B$6:$B$13))</f>
        <v>-30703.660447260376</v>
      </c>
      <c r="S36" s="76"/>
      <c r="T36" s="77">
        <f t="shared" si="4"/>
        <v>-55.000000000000604</v>
      </c>
      <c r="U36" s="77"/>
      <c r="V36" t="str">
        <f t="shared" si="7"/>
        <v/>
      </c>
      <c r="W36">
        <f t="shared" si="2"/>
        <v>1</v>
      </c>
      <c r="X36" s="37">
        <f t="shared" si="5"/>
        <v>1050946.1407407403</v>
      </c>
      <c r="Y36" s="38">
        <f t="shared" si="6"/>
        <v>2.6158136400180054E-2</v>
      </c>
    </row>
    <row r="37" spans="2:25">
      <c r="B37" s="36">
        <v>29</v>
      </c>
      <c r="C37" s="72">
        <f t="shared" si="0"/>
        <v>992751.68779474089</v>
      </c>
      <c r="D37" s="72"/>
      <c r="E37" s="36"/>
      <c r="F37" s="8">
        <v>43723</v>
      </c>
      <c r="G37" s="61" t="s">
        <v>4</v>
      </c>
      <c r="H37" s="73">
        <v>1.3032999999999999</v>
      </c>
      <c r="I37" s="73"/>
      <c r="J37" s="36">
        <v>187</v>
      </c>
      <c r="K37" s="74">
        <f t="shared" si="3"/>
        <v>29782.550633842227</v>
      </c>
      <c r="L37" s="75"/>
      <c r="M37" s="6">
        <f>IF(J37="","",(K37/J37)/LOOKUP(RIGHT($D$2,3),定数!$A$6:$A$13,定数!$B$6:$B$13))</f>
        <v>1.3272081387630226</v>
      </c>
      <c r="N37" s="36"/>
      <c r="O37" s="8">
        <v>43730</v>
      </c>
      <c r="P37" s="73">
        <v>1.3290999999999999</v>
      </c>
      <c r="Q37" s="73"/>
      <c r="R37" s="76">
        <f>IF(P37="","",T37*M37*LOOKUP(RIGHT($D$2,3),定数!$A$6:$A$13,定数!$B$6:$B$13))</f>
        <v>41090.363976103254</v>
      </c>
      <c r="S37" s="76"/>
      <c r="T37" s="77">
        <f t="shared" si="4"/>
        <v>258.00000000000045</v>
      </c>
      <c r="U37" s="77"/>
      <c r="V37" t="str">
        <f t="shared" si="7"/>
        <v/>
      </c>
      <c r="W37">
        <f t="shared" si="2"/>
        <v>0</v>
      </c>
      <c r="X37" s="37">
        <f t="shared" si="5"/>
        <v>1050946.1407407403</v>
      </c>
      <c r="Y37" s="38">
        <f t="shared" si="6"/>
        <v>5.5373392308174951E-2</v>
      </c>
    </row>
    <row r="38" spans="2:25">
      <c r="B38" s="36">
        <v>30</v>
      </c>
      <c r="C38" s="72">
        <f>IF(R37="","",C37+R37)</f>
        <v>1033842.0517708441</v>
      </c>
      <c r="D38" s="72"/>
      <c r="E38" s="36"/>
      <c r="F38" s="8">
        <v>43735</v>
      </c>
      <c r="G38" s="61" t="s">
        <v>4</v>
      </c>
      <c r="H38" s="73">
        <v>1.35</v>
      </c>
      <c r="I38" s="73"/>
      <c r="J38" s="36">
        <v>76</v>
      </c>
      <c r="K38" s="74">
        <f t="shared" si="3"/>
        <v>31015.261553125325</v>
      </c>
      <c r="L38" s="75"/>
      <c r="M38" s="6">
        <f>IF(J38="","",(K38/J38)/LOOKUP(RIGHT($D$2,3),定数!$A$6:$A$13,定数!$B$6:$B$13))</f>
        <v>3.4007962229304085</v>
      </c>
      <c r="N38" s="36"/>
      <c r="O38" s="8">
        <v>43736</v>
      </c>
      <c r="P38" s="73">
        <v>1.3424</v>
      </c>
      <c r="Q38" s="73"/>
      <c r="R38" s="76">
        <f>IF(P38="","",T38*M38*LOOKUP(RIGHT($D$2,3),定数!$A$6:$A$13,定数!$B$6:$B$13))</f>
        <v>-31015.261553125536</v>
      </c>
      <c r="S38" s="76"/>
      <c r="T38" s="77">
        <f t="shared" si="4"/>
        <v>-76.000000000000512</v>
      </c>
      <c r="U38" s="77"/>
      <c r="V38" t="str">
        <f t="shared" si="7"/>
        <v/>
      </c>
      <c r="W38">
        <f t="shared" si="2"/>
        <v>1</v>
      </c>
      <c r="X38" s="37">
        <f t="shared" si="5"/>
        <v>1050946.1407407403</v>
      </c>
      <c r="Y38" s="38">
        <f t="shared" si="6"/>
        <v>1.6274943412267207E-2</v>
      </c>
    </row>
    <row r="39" spans="2:25">
      <c r="B39" s="36">
        <v>31</v>
      </c>
      <c r="C39" s="72">
        <f t="shared" si="0"/>
        <v>1002826.7902177186</v>
      </c>
      <c r="D39" s="72"/>
      <c r="E39" s="36"/>
      <c r="F39" s="8">
        <v>43738</v>
      </c>
      <c r="G39" s="61" t="s">
        <v>4</v>
      </c>
      <c r="H39" s="73">
        <v>1.3637999999999999</v>
      </c>
      <c r="I39" s="73"/>
      <c r="J39" s="36">
        <v>80</v>
      </c>
      <c r="K39" s="74">
        <f t="shared" si="3"/>
        <v>30084.803706531555</v>
      </c>
      <c r="L39" s="75"/>
      <c r="M39" s="6">
        <f>IF(J39="","",(K39/J39)/LOOKUP(RIGHT($D$2,3),定数!$A$6:$A$13,定数!$B$6:$B$13))</f>
        <v>3.1338337194303705</v>
      </c>
      <c r="N39" s="36"/>
      <c r="O39" s="8">
        <v>43739</v>
      </c>
      <c r="P39" s="73">
        <v>1.3736999999999999</v>
      </c>
      <c r="Q39" s="73"/>
      <c r="R39" s="76">
        <f>IF(P39="","",T39*M39*LOOKUP(RIGHT($D$2,3),定数!$A$6:$A$13,定数!$B$6:$B$13))</f>
        <v>37229.944586832877</v>
      </c>
      <c r="S39" s="76"/>
      <c r="T39" s="77">
        <f t="shared" si="4"/>
        <v>99.000000000000199</v>
      </c>
      <c r="U39" s="77"/>
      <c r="V39" t="str">
        <f t="shared" si="7"/>
        <v/>
      </c>
      <c r="W39">
        <f t="shared" si="2"/>
        <v>0</v>
      </c>
      <c r="X39" s="37">
        <f t="shared" si="5"/>
        <v>1050946.1407407403</v>
      </c>
      <c r="Y39" s="38">
        <f t="shared" si="6"/>
        <v>4.5786695109899411E-2</v>
      </c>
    </row>
    <row r="40" spans="2:25">
      <c r="B40" s="36">
        <v>32</v>
      </c>
      <c r="C40" s="72">
        <f t="shared" si="0"/>
        <v>1040056.7348045515</v>
      </c>
      <c r="D40" s="72"/>
      <c r="E40" s="36"/>
      <c r="F40" s="8">
        <v>43757</v>
      </c>
      <c r="G40" s="62" t="s">
        <v>3</v>
      </c>
      <c r="H40" s="73">
        <v>1.3911</v>
      </c>
      <c r="I40" s="73"/>
      <c r="J40" s="36">
        <v>65</v>
      </c>
      <c r="K40" s="74">
        <f t="shared" si="3"/>
        <v>31201.702044136542</v>
      </c>
      <c r="L40" s="75"/>
      <c r="M40" s="6">
        <f>IF(J40="","",(K40/J40)/LOOKUP(RIGHT($D$2,3),定数!$A$6:$A$13,定数!$B$6:$B$13))</f>
        <v>4.0002182107867359</v>
      </c>
      <c r="N40" s="36"/>
      <c r="O40" s="8">
        <v>43757</v>
      </c>
      <c r="P40" s="73">
        <v>1.3796999999999999</v>
      </c>
      <c r="Q40" s="73"/>
      <c r="R40" s="76">
        <f>IF(P40="","",T40*M40*LOOKUP(RIGHT($D$2,3),定数!$A$6:$A$13,定数!$B$6:$B$13))</f>
        <v>54722.985123562918</v>
      </c>
      <c r="S40" s="76"/>
      <c r="T40" s="77">
        <f t="shared" si="4"/>
        <v>114.00000000000077</v>
      </c>
      <c r="U40" s="77"/>
      <c r="V40" t="str">
        <f t="shared" si="7"/>
        <v/>
      </c>
      <c r="W40">
        <f t="shared" si="2"/>
        <v>0</v>
      </c>
      <c r="X40" s="37">
        <f t="shared" si="5"/>
        <v>1050946.1407407403</v>
      </c>
      <c r="Y40" s="38">
        <f t="shared" si="6"/>
        <v>1.0361526165854396E-2</v>
      </c>
    </row>
    <row r="41" spans="2:25">
      <c r="B41" s="36">
        <v>33</v>
      </c>
      <c r="C41" s="72">
        <f t="shared" si="0"/>
        <v>1094779.7199281144</v>
      </c>
      <c r="D41" s="72"/>
      <c r="E41" s="36"/>
      <c r="F41" s="8">
        <v>43760</v>
      </c>
      <c r="G41" s="61" t="s">
        <v>4</v>
      </c>
      <c r="H41" s="73">
        <v>1.3963000000000001</v>
      </c>
      <c r="I41" s="73"/>
      <c r="J41" s="36">
        <v>72</v>
      </c>
      <c r="K41" s="74">
        <f t="shared" si="3"/>
        <v>32843.391597843431</v>
      </c>
      <c r="L41" s="75"/>
      <c r="M41" s="6">
        <f>IF(J41="","",(K41/J41)/LOOKUP(RIGHT($D$2,3),定数!$A$6:$A$13,定数!$B$6:$B$13))</f>
        <v>3.8013184719726194</v>
      </c>
      <c r="N41" s="36"/>
      <c r="O41" s="8">
        <v>43760</v>
      </c>
      <c r="P41" s="73">
        <v>1.3891</v>
      </c>
      <c r="Q41" s="73"/>
      <c r="R41" s="76">
        <f>IF(P41="","",T41*M41*LOOKUP(RIGHT($D$2,3),定数!$A$6:$A$13,定数!$B$6:$B$13))</f>
        <v>-32843.39159784386</v>
      </c>
      <c r="S41" s="76"/>
      <c r="T41" s="77">
        <f t="shared" si="4"/>
        <v>-72.000000000000952</v>
      </c>
      <c r="U41" s="77"/>
      <c r="V41" t="str">
        <f t="shared" si="7"/>
        <v/>
      </c>
      <c r="W41">
        <f t="shared" si="2"/>
        <v>1</v>
      </c>
      <c r="X41" s="37">
        <f t="shared" si="5"/>
        <v>1094779.7199281144</v>
      </c>
      <c r="Y41" s="38">
        <f t="shared" si="6"/>
        <v>0</v>
      </c>
    </row>
    <row r="42" spans="2:25">
      <c r="B42" s="36">
        <v>34</v>
      </c>
      <c r="C42" s="72">
        <f t="shared" si="0"/>
        <v>1061936.3283302705</v>
      </c>
      <c r="D42" s="72"/>
      <c r="E42" s="36"/>
      <c r="F42" s="8">
        <v>43763</v>
      </c>
      <c r="G42" s="61" t="s">
        <v>4</v>
      </c>
      <c r="H42" s="73">
        <v>1.3954</v>
      </c>
      <c r="I42" s="73"/>
      <c r="J42" s="36">
        <v>40</v>
      </c>
      <c r="K42" s="74">
        <f>IF(J42="","",C42*0.03)</f>
        <v>31858.089849908112</v>
      </c>
      <c r="L42" s="75"/>
      <c r="M42" s="6">
        <f>IF(J42="","",(K42/J42)/LOOKUP(RIGHT($D$2,3),定数!$A$6:$A$13,定数!$B$6:$B$13))</f>
        <v>6.6371020520641899</v>
      </c>
      <c r="N42" s="36"/>
      <c r="O42" s="8">
        <v>43763</v>
      </c>
      <c r="P42" s="73">
        <v>1.4067000000000001</v>
      </c>
      <c r="Q42" s="73"/>
      <c r="R42" s="76">
        <f>IF(P42="","",T42*M42*LOOKUP(RIGHT($D$2,3),定数!$A$6:$A$13,定数!$B$6:$B$13))</f>
        <v>89999.103825991115</v>
      </c>
      <c r="S42" s="76"/>
      <c r="T42" s="77">
        <f t="shared" si="4"/>
        <v>113.00000000000088</v>
      </c>
      <c r="U42" s="77"/>
      <c r="V42" t="str">
        <f t="shared" si="7"/>
        <v/>
      </c>
      <c r="W42">
        <f t="shared" si="2"/>
        <v>0</v>
      </c>
      <c r="X42" s="37">
        <f t="shared" si="5"/>
        <v>1094779.7199281144</v>
      </c>
      <c r="Y42" s="38">
        <f t="shared" si="6"/>
        <v>3.0000000000000471E-2</v>
      </c>
    </row>
    <row r="43" spans="2:25">
      <c r="B43" s="36">
        <v>35</v>
      </c>
      <c r="C43" s="72">
        <f t="shared" si="0"/>
        <v>1151935.4321562615</v>
      </c>
      <c r="D43" s="72"/>
      <c r="E43" s="36"/>
      <c r="F43" s="8">
        <v>43773</v>
      </c>
      <c r="G43" s="61" t="s">
        <v>4</v>
      </c>
      <c r="H43" s="73">
        <v>1.4180999999999999</v>
      </c>
      <c r="I43" s="73"/>
      <c r="J43" s="36">
        <v>183</v>
      </c>
      <c r="K43" s="74">
        <f t="shared" si="3"/>
        <v>34558.062964687844</v>
      </c>
      <c r="L43" s="75"/>
      <c r="M43" s="6">
        <f>IF(J43="","",(K43/J43)/LOOKUP(RIGHT($D$2,3),定数!$A$6:$A$13,定数!$B$6:$B$13))</f>
        <v>1.5736822843664773</v>
      </c>
      <c r="N43" s="36"/>
      <c r="O43" s="8">
        <v>43777</v>
      </c>
      <c r="P43" s="73">
        <v>1.3997999999999999</v>
      </c>
      <c r="Q43" s="73"/>
      <c r="R43" s="76">
        <f>IF(P43="","",T43*M43*LOOKUP(RIGHT($D$2,3),定数!$A$6:$A$13,定数!$B$6:$B$13))</f>
        <v>-34558.062964687808</v>
      </c>
      <c r="S43" s="76"/>
      <c r="T43" s="77">
        <f t="shared" si="4"/>
        <v>-182.99999999999983</v>
      </c>
      <c r="U43" s="77"/>
      <c r="V43" t="str">
        <f t="shared" si="7"/>
        <v/>
      </c>
      <c r="W43">
        <f t="shared" si="2"/>
        <v>1</v>
      </c>
      <c r="X43" s="37">
        <f t="shared" si="5"/>
        <v>1151935.4321562615</v>
      </c>
      <c r="Y43" s="38">
        <f t="shared" si="6"/>
        <v>0</v>
      </c>
    </row>
    <row r="44" spans="2:25">
      <c r="B44" s="36">
        <v>36</v>
      </c>
      <c r="C44" s="72">
        <f t="shared" si="0"/>
        <v>1117377.3691915737</v>
      </c>
      <c r="D44" s="72"/>
      <c r="E44" s="36"/>
      <c r="F44" s="8">
        <v>43749</v>
      </c>
      <c r="G44" s="62" t="s">
        <v>3</v>
      </c>
      <c r="H44" s="73">
        <v>1.3747</v>
      </c>
      <c r="I44" s="73"/>
      <c r="J44" s="36">
        <v>58</v>
      </c>
      <c r="K44" s="74">
        <f t="shared" si="3"/>
        <v>33521.321075747212</v>
      </c>
      <c r="L44" s="75"/>
      <c r="M44" s="6">
        <f>IF(J44="","",(K44/J44)/LOOKUP(RIGHT($D$2,3),定数!$A$6:$A$13,定数!$B$6:$B$13))</f>
        <v>4.8162817637567832</v>
      </c>
      <c r="N44" s="36"/>
      <c r="O44" s="8">
        <v>43749</v>
      </c>
      <c r="P44" s="73">
        <v>1.3656999999999999</v>
      </c>
      <c r="Q44" s="73"/>
      <c r="R44" s="76">
        <f>IF(P44="","",T44*M44*LOOKUP(RIGHT($D$2,3),定数!$A$6:$A$13,定数!$B$6:$B$13))</f>
        <v>52015.843048573945</v>
      </c>
      <c r="S44" s="76"/>
      <c r="T44" s="77">
        <f t="shared" si="4"/>
        <v>90.000000000001194</v>
      </c>
      <c r="U44" s="77"/>
      <c r="V44" t="str">
        <f t="shared" si="7"/>
        <v/>
      </c>
      <c r="W44">
        <f t="shared" si="2"/>
        <v>0</v>
      </c>
      <c r="X44" s="37">
        <f t="shared" si="5"/>
        <v>1151935.4321562615</v>
      </c>
      <c r="Y44" s="38">
        <f t="shared" si="6"/>
        <v>3.0000000000000027E-2</v>
      </c>
    </row>
    <row r="45" spans="2:25">
      <c r="B45" s="36">
        <v>37</v>
      </c>
      <c r="C45" s="72">
        <f t="shared" si="0"/>
        <v>1169393.2122401476</v>
      </c>
      <c r="D45" s="72"/>
      <c r="E45" s="36"/>
      <c r="F45" s="8">
        <v>43785</v>
      </c>
      <c r="G45" s="62" t="s">
        <v>3</v>
      </c>
      <c r="H45" s="73">
        <v>1.3494999999999999</v>
      </c>
      <c r="I45" s="73"/>
      <c r="J45" s="36">
        <v>148</v>
      </c>
      <c r="K45" s="74">
        <f t="shared" si="3"/>
        <v>35081.796367204428</v>
      </c>
      <c r="L45" s="75"/>
      <c r="M45" s="6">
        <f>IF(J45="","",(K45/J45)/LOOKUP(RIGHT($D$2,3),定数!$A$6:$A$13,定数!$B$6:$B$13))</f>
        <v>1.9753263720272762</v>
      </c>
      <c r="N45" s="36"/>
      <c r="O45" s="8">
        <v>43787</v>
      </c>
      <c r="P45" s="73">
        <v>1.3643000000000001</v>
      </c>
      <c r="Q45" s="73"/>
      <c r="R45" s="76">
        <f>IF(P45="","",T45*M45*LOOKUP(RIGHT($D$2,3),定数!$A$6:$A$13,定数!$B$6:$B$13))</f>
        <v>-35081.796367204777</v>
      </c>
      <c r="S45" s="76"/>
      <c r="T45" s="77">
        <f t="shared" si="4"/>
        <v>-148.00000000000148</v>
      </c>
      <c r="U45" s="77"/>
      <c r="V45" t="str">
        <f t="shared" si="7"/>
        <v/>
      </c>
      <c r="W45">
        <f t="shared" si="2"/>
        <v>1</v>
      </c>
      <c r="X45" s="37">
        <f t="shared" si="5"/>
        <v>1169393.2122401476</v>
      </c>
      <c r="Y45" s="38">
        <f t="shared" si="6"/>
        <v>0</v>
      </c>
    </row>
    <row r="46" spans="2:25">
      <c r="B46" s="36">
        <v>38</v>
      </c>
      <c r="C46" s="72">
        <f t="shared" si="0"/>
        <v>1134311.4158729429</v>
      </c>
      <c r="D46" s="72"/>
      <c r="E46" s="36"/>
      <c r="F46" s="8">
        <v>43789</v>
      </c>
      <c r="G46" s="61" t="s">
        <v>4</v>
      </c>
      <c r="H46" s="73">
        <v>1.3689</v>
      </c>
      <c r="I46" s="73"/>
      <c r="J46" s="36">
        <v>53</v>
      </c>
      <c r="K46" s="74">
        <f t="shared" si="3"/>
        <v>34029.342476188285</v>
      </c>
      <c r="L46" s="75"/>
      <c r="M46" s="6">
        <f>IF(J46="","",(K46/J46)/LOOKUP(RIGHT($D$2,3),定数!$A$6:$A$13,定数!$B$6:$B$13))</f>
        <v>5.3505255465704851</v>
      </c>
      <c r="N46" s="36"/>
      <c r="O46" s="8">
        <v>43791</v>
      </c>
      <c r="P46" s="73">
        <v>1.3762000000000001</v>
      </c>
      <c r="Q46" s="73"/>
      <c r="R46" s="76">
        <f>IF(P46="","",T46*M46*LOOKUP(RIGHT($D$2,3),定数!$A$6:$A$13,定数!$B$6:$B$13))</f>
        <v>46870.603787957989</v>
      </c>
      <c r="S46" s="76"/>
      <c r="T46" s="77">
        <f t="shared" si="4"/>
        <v>73.000000000000838</v>
      </c>
      <c r="U46" s="77"/>
      <c r="V46" t="str">
        <f t="shared" si="7"/>
        <v/>
      </c>
      <c r="W46">
        <f t="shared" si="2"/>
        <v>0</v>
      </c>
      <c r="X46" s="37">
        <f t="shared" si="5"/>
        <v>1169393.2122401476</v>
      </c>
      <c r="Y46" s="38">
        <f t="shared" si="6"/>
        <v>3.0000000000000249E-2</v>
      </c>
    </row>
    <row r="47" spans="2:25">
      <c r="B47" s="36">
        <v>39</v>
      </c>
      <c r="C47" s="72">
        <f t="shared" si="0"/>
        <v>1181182.0196609008</v>
      </c>
      <c r="D47" s="72"/>
      <c r="E47" s="36"/>
      <c r="F47" s="8">
        <v>43798</v>
      </c>
      <c r="G47" s="62" t="s">
        <v>3</v>
      </c>
      <c r="H47" s="73">
        <v>1.3134999999999999</v>
      </c>
      <c r="I47" s="73"/>
      <c r="J47" s="36">
        <v>141</v>
      </c>
      <c r="K47" s="74">
        <f t="shared" si="3"/>
        <v>35435.460589827024</v>
      </c>
      <c r="L47" s="75"/>
      <c r="M47" s="6">
        <f>IF(J47="","",(K47/J47)/LOOKUP(RIGHT($D$2,3),定数!$A$6:$A$13,定数!$B$6:$B$13))</f>
        <v>2.094294361100888</v>
      </c>
      <c r="N47" s="36"/>
      <c r="O47" s="8">
        <v>43802</v>
      </c>
      <c r="P47" s="73">
        <v>1.3275999999999999</v>
      </c>
      <c r="Q47" s="73"/>
      <c r="R47" s="76">
        <f>IF(P47="","",T47*M47*LOOKUP(RIGHT($D$2,3),定数!$A$6:$A$13,定数!$B$6:$B$13))</f>
        <v>-35435.460589827024</v>
      </c>
      <c r="S47" s="76"/>
      <c r="T47" s="77">
        <f t="shared" si="4"/>
        <v>-141</v>
      </c>
      <c r="U47" s="77"/>
      <c r="V47" t="str">
        <f t="shared" si="7"/>
        <v/>
      </c>
      <c r="W47">
        <f t="shared" si="2"/>
        <v>1</v>
      </c>
      <c r="X47" s="37">
        <f t="shared" si="5"/>
        <v>1181182.0196609008</v>
      </c>
      <c r="Y47" s="38">
        <f t="shared" si="6"/>
        <v>0</v>
      </c>
    </row>
    <row r="48" spans="2:25">
      <c r="B48" s="36">
        <v>40</v>
      </c>
      <c r="C48" s="72">
        <f t="shared" si="0"/>
        <v>1145746.5590710738</v>
      </c>
      <c r="D48" s="72"/>
      <c r="E48" s="36"/>
      <c r="F48" s="8">
        <v>43820</v>
      </c>
      <c r="G48" s="62" t="s">
        <v>3</v>
      </c>
      <c r="H48" s="73">
        <v>1.3113999999999999</v>
      </c>
      <c r="I48" s="73"/>
      <c r="J48" s="36">
        <v>77</v>
      </c>
      <c r="K48" s="74">
        <f t="shared" si="3"/>
        <v>34372.396772132211</v>
      </c>
      <c r="L48" s="75"/>
      <c r="M48" s="6">
        <f>IF(J48="","",(K48/J48)/LOOKUP(RIGHT($D$2,3),定数!$A$6:$A$13,定数!$B$6:$B$13))</f>
        <v>3.7199563606203694</v>
      </c>
      <c r="N48" s="36"/>
      <c r="O48" s="8">
        <v>43827</v>
      </c>
      <c r="P48" s="73">
        <v>1.3190999999999999</v>
      </c>
      <c r="Q48" s="73"/>
      <c r="R48" s="76">
        <f>IF(P48="","",T48*M48*LOOKUP(RIGHT($D$2,3),定数!$A$6:$A$13,定数!$B$6:$B$13))</f>
        <v>-34372.396772132393</v>
      </c>
      <c r="S48" s="76"/>
      <c r="T48" s="77">
        <f t="shared" si="4"/>
        <v>-77.000000000000398</v>
      </c>
      <c r="U48" s="77"/>
      <c r="V48" t="str">
        <f t="shared" si="7"/>
        <v/>
      </c>
      <c r="W48">
        <f t="shared" si="2"/>
        <v>2</v>
      </c>
      <c r="X48" s="37">
        <f t="shared" si="5"/>
        <v>1181182.0196609008</v>
      </c>
      <c r="Y48" s="38">
        <f t="shared" si="6"/>
        <v>3.0000000000000027E-2</v>
      </c>
    </row>
    <row r="49" spans="2:25">
      <c r="B49" s="36">
        <v>41</v>
      </c>
      <c r="C49" s="72">
        <f>IF(R48="","",C48+R48)</f>
        <v>1111374.1622989413</v>
      </c>
      <c r="D49" s="72"/>
      <c r="E49" s="36">
        <v>2011</v>
      </c>
      <c r="F49" s="8">
        <v>43469</v>
      </c>
      <c r="G49" s="61" t="s">
        <v>4</v>
      </c>
      <c r="H49" s="73">
        <v>1.3416999999999999</v>
      </c>
      <c r="I49" s="73"/>
      <c r="J49" s="36">
        <v>69</v>
      </c>
      <c r="K49" s="74">
        <f t="shared" si="3"/>
        <v>33341.224868968238</v>
      </c>
      <c r="L49" s="75"/>
      <c r="M49" s="6">
        <f>IF(J49="","",(K49/J49)/LOOKUP(RIGHT($D$2,3),定数!$A$6:$A$13,定数!$B$6:$B$13))</f>
        <v>4.0267179793439905</v>
      </c>
      <c r="N49" s="36">
        <v>2011</v>
      </c>
      <c r="O49" s="8">
        <v>43469</v>
      </c>
      <c r="P49" s="73">
        <v>1.3348</v>
      </c>
      <c r="Q49" s="73"/>
      <c r="R49" s="76">
        <f>IF(P49="","",T49*M49*LOOKUP(RIGHT($D$2,3),定数!$A$6:$A$13,定数!$B$6:$B$13))</f>
        <v>-33341.224868967787</v>
      </c>
      <c r="S49" s="76"/>
      <c r="T49" s="77">
        <f t="shared" si="4"/>
        <v>-68.999999999999062</v>
      </c>
      <c r="U49" s="77"/>
      <c r="V49" t="str">
        <f t="shared" si="7"/>
        <v/>
      </c>
      <c r="W49">
        <f t="shared" si="2"/>
        <v>3</v>
      </c>
      <c r="X49" s="37">
        <f t="shared" si="5"/>
        <v>1181182.0196609008</v>
      </c>
      <c r="Y49" s="38">
        <f t="shared" si="6"/>
        <v>5.9100000000000263E-2</v>
      </c>
    </row>
    <row r="50" spans="2:25">
      <c r="B50" s="36">
        <v>42</v>
      </c>
      <c r="C50" s="72">
        <f t="shared" si="0"/>
        <v>1078032.9374299734</v>
      </c>
      <c r="D50" s="72"/>
      <c r="E50" s="36"/>
      <c r="F50" s="8">
        <v>43477</v>
      </c>
      <c r="G50" s="61" t="s">
        <v>4</v>
      </c>
      <c r="H50" s="73">
        <v>1.3069999999999999</v>
      </c>
      <c r="I50" s="73"/>
      <c r="J50" s="36">
        <v>103</v>
      </c>
      <c r="K50" s="74">
        <f t="shared" si="3"/>
        <v>32340.988122899202</v>
      </c>
      <c r="L50" s="75"/>
      <c r="M50" s="6">
        <f>IF(J50="","",(K50/J50)/LOOKUP(RIGHT($D$2,3),定数!$A$6:$A$13,定数!$B$6:$B$13))</f>
        <v>2.6165847995873142</v>
      </c>
      <c r="N50" s="36"/>
      <c r="O50" s="8">
        <v>43478</v>
      </c>
      <c r="P50" s="73">
        <v>1.3205</v>
      </c>
      <c r="Q50" s="73"/>
      <c r="R50" s="76">
        <f>IF(P50="","",T50*M50*LOOKUP(RIGHT($D$2,3),定数!$A$6:$A$13,定数!$B$6:$B$13))</f>
        <v>42388.673753314702</v>
      </c>
      <c r="S50" s="76"/>
      <c r="T50" s="77">
        <f t="shared" si="4"/>
        <v>135.00000000000068</v>
      </c>
      <c r="U50" s="77"/>
      <c r="V50" t="str">
        <f t="shared" si="7"/>
        <v/>
      </c>
      <c r="W50">
        <f t="shared" si="2"/>
        <v>0</v>
      </c>
      <c r="X50" s="37">
        <f t="shared" si="5"/>
        <v>1181182.0196609008</v>
      </c>
      <c r="Y50" s="38">
        <f t="shared" si="6"/>
        <v>8.7326999999999932E-2</v>
      </c>
    </row>
    <row r="51" spans="2:25">
      <c r="B51" s="36">
        <v>43</v>
      </c>
      <c r="C51" s="72">
        <f t="shared" si="0"/>
        <v>1120421.611183288</v>
      </c>
      <c r="D51" s="72"/>
      <c r="E51" s="36"/>
      <c r="F51" s="8">
        <v>43480</v>
      </c>
      <c r="G51" s="61" t="s">
        <v>4</v>
      </c>
      <c r="H51" s="73">
        <v>1.3379000000000001</v>
      </c>
      <c r="I51" s="73"/>
      <c r="J51" s="36">
        <v>58</v>
      </c>
      <c r="K51" s="74">
        <f t="shared" si="3"/>
        <v>33612.648335498641</v>
      </c>
      <c r="L51" s="75"/>
      <c r="M51" s="6">
        <f>IF(J51="","",(K51/J51)/LOOKUP(RIGHT($D$2,3),定数!$A$6:$A$13,定数!$B$6:$B$13))</f>
        <v>4.8294034964796895</v>
      </c>
      <c r="N51" s="36"/>
      <c r="O51" s="8">
        <v>43482</v>
      </c>
      <c r="P51" s="73">
        <v>1.3321000000000001</v>
      </c>
      <c r="Q51" s="73"/>
      <c r="R51" s="76">
        <f>IF(P51="","",T51*M51*LOOKUP(RIGHT($D$2,3),定数!$A$6:$A$13,定数!$B$6:$B$13))</f>
        <v>-33612.648335498794</v>
      </c>
      <c r="S51" s="76"/>
      <c r="T51" s="77">
        <f t="shared" si="4"/>
        <v>-58.00000000000027</v>
      </c>
      <c r="U51" s="77"/>
      <c r="V51" t="str">
        <f t="shared" si="7"/>
        <v/>
      </c>
      <c r="W51">
        <f t="shared" si="2"/>
        <v>1</v>
      </c>
      <c r="X51" s="37">
        <f t="shared" si="5"/>
        <v>1181182.0196609008</v>
      </c>
      <c r="Y51" s="38">
        <f t="shared" si="6"/>
        <v>5.1440343203883354E-2</v>
      </c>
    </row>
    <row r="52" spans="2:25">
      <c r="B52" s="36">
        <v>44</v>
      </c>
      <c r="C52" s="72">
        <f t="shared" si="0"/>
        <v>1086808.9628477893</v>
      </c>
      <c r="D52" s="72"/>
      <c r="E52" s="36"/>
      <c r="F52" s="8">
        <v>43486</v>
      </c>
      <c r="G52" s="61" t="s">
        <v>4</v>
      </c>
      <c r="H52" s="73">
        <v>1.3491</v>
      </c>
      <c r="I52" s="73"/>
      <c r="J52" s="36">
        <v>51</v>
      </c>
      <c r="K52" s="74">
        <f t="shared" si="3"/>
        <v>32604.268885433677</v>
      </c>
      <c r="L52" s="75"/>
      <c r="M52" s="6">
        <f>IF(J52="","",(K52/J52)/LOOKUP(RIGHT($D$2,3),定数!$A$6:$A$13,定数!$B$6:$B$13))</f>
        <v>5.3274949159205356</v>
      </c>
      <c r="N52" s="36"/>
      <c r="O52" s="8">
        <v>43486</v>
      </c>
      <c r="P52" s="73">
        <v>1.3609</v>
      </c>
      <c r="Q52" s="73"/>
      <c r="R52" s="76">
        <f>IF(P52="","",T52*M52*LOOKUP(RIGHT($D$2,3),定数!$A$6:$A$13,定数!$B$6:$B$13))</f>
        <v>75437.32800943499</v>
      </c>
      <c r="S52" s="76"/>
      <c r="T52" s="77">
        <f t="shared" si="4"/>
        <v>118.00000000000033</v>
      </c>
      <c r="U52" s="77"/>
      <c r="V52" t="str">
        <f t="shared" si="7"/>
        <v/>
      </c>
      <c r="W52">
        <f t="shared" si="2"/>
        <v>0</v>
      </c>
      <c r="X52" s="37">
        <f t="shared" si="5"/>
        <v>1181182.0196609008</v>
      </c>
      <c r="Y52" s="38">
        <f t="shared" si="6"/>
        <v>7.9897132907766899E-2</v>
      </c>
    </row>
    <row r="53" spans="2:25">
      <c r="B53" s="36">
        <v>45</v>
      </c>
      <c r="C53" s="72">
        <f t="shared" si="0"/>
        <v>1162246.2908572243</v>
      </c>
      <c r="D53" s="72"/>
      <c r="E53" s="36"/>
      <c r="F53" s="8">
        <v>43490</v>
      </c>
      <c r="G53" s="61" t="s">
        <v>4</v>
      </c>
      <c r="H53" s="73">
        <v>1.3683000000000001</v>
      </c>
      <c r="I53" s="73"/>
      <c r="J53" s="36">
        <v>108</v>
      </c>
      <c r="K53" s="74">
        <f t="shared" si="3"/>
        <v>34867.38872571673</v>
      </c>
      <c r="L53" s="75"/>
      <c r="M53" s="6">
        <f>IF(J53="","",(K53/J53)/LOOKUP(RIGHT($D$2,3),定数!$A$6:$A$13,定数!$B$6:$B$13))</f>
        <v>2.690384932539871</v>
      </c>
      <c r="N53" s="36"/>
      <c r="O53" s="8">
        <v>43496</v>
      </c>
      <c r="P53" s="73">
        <v>1.3574999999999999</v>
      </c>
      <c r="Q53" s="73"/>
      <c r="R53" s="76">
        <f>IF(P53="","",T53*M53*LOOKUP(RIGHT($D$2,3),定数!$A$6:$A$13,定数!$B$6:$B$13))</f>
        <v>-34867.388725717188</v>
      </c>
      <c r="S53" s="76"/>
      <c r="T53" s="77">
        <f t="shared" si="4"/>
        <v>-108.00000000000142</v>
      </c>
      <c r="U53" s="77"/>
      <c r="V53" t="str">
        <f t="shared" si="7"/>
        <v/>
      </c>
      <c r="W53">
        <f t="shared" si="2"/>
        <v>1</v>
      </c>
      <c r="X53" s="37">
        <f t="shared" si="5"/>
        <v>1181182.0196609008</v>
      </c>
      <c r="Y53" s="38">
        <f t="shared" si="6"/>
        <v>1.603116919195291E-2</v>
      </c>
    </row>
    <row r="54" spans="2:25">
      <c r="B54" s="36">
        <v>46</v>
      </c>
      <c r="C54" s="72">
        <f t="shared" si="0"/>
        <v>1127378.9021315072</v>
      </c>
      <c r="D54" s="72"/>
      <c r="E54" s="36"/>
      <c r="F54" s="8">
        <v>43499</v>
      </c>
      <c r="G54" s="61" t="s">
        <v>4</v>
      </c>
      <c r="H54" s="73">
        <v>1.3811</v>
      </c>
      <c r="I54" s="73"/>
      <c r="J54" s="36">
        <v>45</v>
      </c>
      <c r="K54" s="74">
        <f t="shared" si="3"/>
        <v>33821.367063945218</v>
      </c>
      <c r="L54" s="75"/>
      <c r="M54" s="6">
        <f>IF(J54="","",(K54/J54)/LOOKUP(RIGHT($D$2,3),定数!$A$6:$A$13,定数!$B$6:$B$13))</f>
        <v>6.2632161229528176</v>
      </c>
      <c r="N54" s="36"/>
      <c r="O54" s="8">
        <v>43499</v>
      </c>
      <c r="P54" s="73">
        <v>1.3766</v>
      </c>
      <c r="Q54" s="73"/>
      <c r="R54" s="76">
        <f>IF(P54="","",T54*M54*LOOKUP(RIGHT($D$2,3),定数!$A$6:$A$13,定数!$B$6:$B$13))</f>
        <v>-33821.367063944832</v>
      </c>
      <c r="S54" s="76"/>
      <c r="T54" s="77">
        <f t="shared" si="4"/>
        <v>-44.999999999999488</v>
      </c>
      <c r="U54" s="77"/>
      <c r="V54" t="str">
        <f t="shared" si="7"/>
        <v/>
      </c>
      <c r="W54">
        <f t="shared" si="2"/>
        <v>2</v>
      </c>
      <c r="X54" s="37">
        <f t="shared" si="5"/>
        <v>1181182.0196609008</v>
      </c>
      <c r="Y54" s="38">
        <f t="shared" si="6"/>
        <v>4.5550234116194632E-2</v>
      </c>
    </row>
    <row r="55" spans="2:25">
      <c r="B55" s="36">
        <v>47</v>
      </c>
      <c r="C55" s="72">
        <f t="shared" si="0"/>
        <v>1093557.5350675622</v>
      </c>
      <c r="D55" s="72"/>
      <c r="E55" s="36"/>
      <c r="F55" s="8">
        <v>43505</v>
      </c>
      <c r="G55" s="61" t="s">
        <v>4</v>
      </c>
      <c r="H55" s="73">
        <v>1.3655999999999999</v>
      </c>
      <c r="I55" s="73"/>
      <c r="J55" s="36">
        <v>46</v>
      </c>
      <c r="K55" s="74">
        <f t="shared" si="3"/>
        <v>32806.726052026868</v>
      </c>
      <c r="L55" s="75"/>
      <c r="M55" s="6">
        <f>IF(J55="","",(K55/J55)/LOOKUP(RIGHT($D$2,3),定数!$A$6:$A$13,定数!$B$6:$B$13))</f>
        <v>5.9432474731932725</v>
      </c>
      <c r="N55" s="36"/>
      <c r="O55" s="8">
        <v>43505</v>
      </c>
      <c r="P55" s="73">
        <v>1.3727</v>
      </c>
      <c r="Q55" s="73"/>
      <c r="R55" s="76">
        <f>IF(P55="","",T55*M55*LOOKUP(RIGHT($D$2,3),定数!$A$6:$A$13,定数!$B$6:$B$13))</f>
        <v>50636.468471607441</v>
      </c>
      <c r="S55" s="76"/>
      <c r="T55" s="77">
        <f t="shared" si="4"/>
        <v>71.000000000001066</v>
      </c>
      <c r="U55" s="77"/>
      <c r="V55" t="str">
        <f t="shared" si="7"/>
        <v/>
      </c>
      <c r="W55">
        <f t="shared" si="2"/>
        <v>0</v>
      </c>
      <c r="X55" s="37">
        <f t="shared" si="5"/>
        <v>1181182.0196609008</v>
      </c>
      <c r="Y55" s="38">
        <f t="shared" si="6"/>
        <v>7.4183727092708596E-2</v>
      </c>
    </row>
    <row r="56" spans="2:25">
      <c r="B56" s="36">
        <v>48</v>
      </c>
      <c r="C56" s="72">
        <f t="shared" si="0"/>
        <v>1144194.0035391697</v>
      </c>
      <c r="D56" s="72"/>
      <c r="E56" s="36"/>
      <c r="F56" s="8">
        <v>43510</v>
      </c>
      <c r="G56" s="62" t="s">
        <v>3</v>
      </c>
      <c r="H56" s="73">
        <v>1.3459000000000001</v>
      </c>
      <c r="I56" s="73"/>
      <c r="J56" s="36">
        <v>100</v>
      </c>
      <c r="K56" s="74">
        <f t="shared" si="3"/>
        <v>34325.820106175088</v>
      </c>
      <c r="L56" s="75"/>
      <c r="M56" s="6">
        <f>IF(J56="","",(K56/J56)/LOOKUP(RIGHT($D$2,3),定数!$A$6:$A$13,定数!$B$6:$B$13))</f>
        <v>2.8604850088479239</v>
      </c>
      <c r="N56" s="36"/>
      <c r="O56" s="8">
        <v>43512</v>
      </c>
      <c r="P56" s="73">
        <v>1.3559000000000001</v>
      </c>
      <c r="Q56" s="73"/>
      <c r="R56" s="76">
        <f>IF(P56="","",T56*M56*LOOKUP(RIGHT($D$2,3),定数!$A$6:$A$13,定数!$B$6:$B$13))</f>
        <v>-34325.820106175117</v>
      </c>
      <c r="S56" s="76"/>
      <c r="T56" s="77">
        <f t="shared" si="4"/>
        <v>-100.00000000000009</v>
      </c>
      <c r="U56" s="77"/>
      <c r="V56" t="str">
        <f t="shared" si="7"/>
        <v/>
      </c>
      <c r="W56">
        <f t="shared" si="2"/>
        <v>1</v>
      </c>
      <c r="X56" s="37">
        <f t="shared" si="5"/>
        <v>1181182.0196609008</v>
      </c>
      <c r="Y56" s="38">
        <f t="shared" si="6"/>
        <v>3.1314408368957269E-2</v>
      </c>
    </row>
    <row r="57" spans="2:25">
      <c r="B57" s="36">
        <v>49</v>
      </c>
      <c r="C57" s="72">
        <f t="shared" si="0"/>
        <v>1109868.1834329946</v>
      </c>
      <c r="D57" s="72"/>
      <c r="E57" s="36"/>
      <c r="F57" s="8">
        <v>43514</v>
      </c>
      <c r="G57" s="61" t="s">
        <v>4</v>
      </c>
      <c r="H57" s="73">
        <v>1.3620000000000001</v>
      </c>
      <c r="I57" s="73"/>
      <c r="J57" s="36">
        <v>76</v>
      </c>
      <c r="K57" s="74">
        <f t="shared" si="3"/>
        <v>33296.045502989837</v>
      </c>
      <c r="L57" s="75"/>
      <c r="M57" s="6">
        <f>IF(J57="","",(K57/J57)/LOOKUP(RIGHT($D$2,3),定数!$A$6:$A$13,定数!$B$6:$B$13))</f>
        <v>3.6508821823453768</v>
      </c>
      <c r="N57" s="36"/>
      <c r="O57" s="8">
        <v>43514</v>
      </c>
      <c r="P57" s="73">
        <v>1.3712</v>
      </c>
      <c r="Q57" s="73"/>
      <c r="R57" s="76">
        <f>IF(P57="","",T57*M57*LOOKUP(RIGHT($D$2,3),定数!$A$6:$A$13,定数!$B$6:$B$13))</f>
        <v>40305.739293092411</v>
      </c>
      <c r="S57" s="76"/>
      <c r="T57" s="77">
        <f t="shared" si="4"/>
        <v>91.999999999998749</v>
      </c>
      <c r="U57" s="77"/>
      <c r="V57" t="str">
        <f t="shared" si="7"/>
        <v/>
      </c>
      <c r="W57">
        <f t="shared" si="2"/>
        <v>0</v>
      </c>
      <c r="X57" s="37">
        <f t="shared" si="5"/>
        <v>1181182.0196609008</v>
      </c>
      <c r="Y57" s="38">
        <f t="shared" si="6"/>
        <v>6.0374976117888446E-2</v>
      </c>
    </row>
    <row r="58" spans="2:25">
      <c r="B58" s="36">
        <v>50</v>
      </c>
      <c r="C58" s="72">
        <f t="shared" si="0"/>
        <v>1150173.922726087</v>
      </c>
      <c r="D58" s="72"/>
      <c r="E58" s="36"/>
      <c r="F58" s="8">
        <v>43520</v>
      </c>
      <c r="G58" s="61" t="s">
        <v>4</v>
      </c>
      <c r="H58" s="73">
        <v>1.3808</v>
      </c>
      <c r="I58" s="73"/>
      <c r="J58" s="36">
        <v>59</v>
      </c>
      <c r="K58" s="74">
        <f t="shared" si="3"/>
        <v>34505.217681782611</v>
      </c>
      <c r="L58" s="75"/>
      <c r="M58" s="6">
        <f>IF(J58="","",(K58/J58)/LOOKUP(RIGHT($D$2,3),定数!$A$6:$A$13,定数!$B$6:$B$13))</f>
        <v>4.8736183166359615</v>
      </c>
      <c r="N58" s="36"/>
      <c r="O58" s="8">
        <v>43521</v>
      </c>
      <c r="P58" s="73">
        <v>1.3749</v>
      </c>
      <c r="Q58" s="73"/>
      <c r="R58" s="76">
        <f>IF(P58="","",T58*M58*LOOKUP(RIGHT($D$2,3),定数!$A$6:$A$13,定数!$B$6:$B$13))</f>
        <v>-34505.217681782698</v>
      </c>
      <c r="S58" s="76"/>
      <c r="T58" s="77">
        <f t="shared" si="4"/>
        <v>-59.000000000000163</v>
      </c>
      <c r="U58" s="77"/>
      <c r="V58" t="str">
        <f t="shared" si="7"/>
        <v/>
      </c>
      <c r="W58">
        <f t="shared" si="2"/>
        <v>1</v>
      </c>
      <c r="X58" s="37">
        <f t="shared" si="5"/>
        <v>1181182.0196609008</v>
      </c>
      <c r="Y58" s="38">
        <f t="shared" si="6"/>
        <v>2.625175156638071E-2</v>
      </c>
    </row>
    <row r="59" spans="2:25">
      <c r="B59" s="36">
        <v>51</v>
      </c>
      <c r="C59" s="72">
        <f t="shared" si="0"/>
        <v>1115668.7050443043</v>
      </c>
      <c r="D59" s="72"/>
      <c r="E59" s="36"/>
      <c r="F59" s="8">
        <v>43525</v>
      </c>
      <c r="G59" s="61" t="s">
        <v>4</v>
      </c>
      <c r="H59" s="73">
        <v>1.3843000000000001</v>
      </c>
      <c r="I59" s="73"/>
      <c r="J59" s="36">
        <v>58</v>
      </c>
      <c r="K59" s="74">
        <f t="shared" si="3"/>
        <v>33470.06115132913</v>
      </c>
      <c r="L59" s="75"/>
      <c r="M59" s="6">
        <f>IF(J59="","",(K59/J59)/LOOKUP(RIGHT($D$2,3),定数!$A$6:$A$13,定数!$B$6:$B$13))</f>
        <v>4.8089168320875189</v>
      </c>
      <c r="N59" s="36"/>
      <c r="O59" s="8">
        <v>43525</v>
      </c>
      <c r="P59" s="73">
        <v>1.3785000000000001</v>
      </c>
      <c r="Q59" s="73"/>
      <c r="R59" s="76">
        <f>IF(P59="","",T59*M59*LOOKUP(RIGHT($D$2,3),定数!$A$6:$A$13,定数!$B$6:$B$13))</f>
        <v>-33470.061151329282</v>
      </c>
      <c r="S59" s="76"/>
      <c r="T59" s="77">
        <f t="shared" si="4"/>
        <v>-58.00000000000027</v>
      </c>
      <c r="U59" s="77"/>
      <c r="V59" t="str">
        <f t="shared" si="7"/>
        <v/>
      </c>
      <c r="W59">
        <f t="shared" si="2"/>
        <v>2</v>
      </c>
      <c r="X59" s="37">
        <f t="shared" si="5"/>
        <v>1181182.0196609008</v>
      </c>
      <c r="Y59" s="38">
        <f t="shared" si="6"/>
        <v>5.5464199019389482E-2</v>
      </c>
    </row>
    <row r="60" spans="2:25">
      <c r="B60" s="36">
        <v>52</v>
      </c>
      <c r="C60" s="72">
        <f t="shared" si="0"/>
        <v>1082198.6438929751</v>
      </c>
      <c r="D60" s="72"/>
      <c r="E60" s="36"/>
      <c r="F60" s="8">
        <v>43545</v>
      </c>
      <c r="G60" s="61" t="s">
        <v>4</v>
      </c>
      <c r="H60" s="73">
        <v>1.4218</v>
      </c>
      <c r="I60" s="73"/>
      <c r="J60" s="36">
        <v>78</v>
      </c>
      <c r="K60" s="74">
        <f t="shared" si="3"/>
        <v>32465.959316789249</v>
      </c>
      <c r="L60" s="75"/>
      <c r="M60" s="6">
        <f>IF(J60="","",(K60/J60)/LOOKUP(RIGHT($D$2,3),定数!$A$6:$A$13,定数!$B$6:$B$13))</f>
        <v>3.4685853970928684</v>
      </c>
      <c r="N60" s="36"/>
      <c r="O60" s="8">
        <v>43547</v>
      </c>
      <c r="P60" s="73">
        <v>1.4139999999999999</v>
      </c>
      <c r="Q60" s="73"/>
      <c r="R60" s="76">
        <f>IF(P60="","",T60*M60*LOOKUP(RIGHT($D$2,3),定数!$A$6:$A$13,定数!$B$6:$B$13))</f>
        <v>-32465.959316789369</v>
      </c>
      <c r="S60" s="76"/>
      <c r="T60" s="77">
        <f t="shared" si="4"/>
        <v>-78.000000000000284</v>
      </c>
      <c r="U60" s="77"/>
      <c r="V60" t="str">
        <f t="shared" si="7"/>
        <v/>
      </c>
      <c r="W60">
        <f t="shared" si="2"/>
        <v>3</v>
      </c>
      <c r="X60" s="37">
        <f t="shared" si="5"/>
        <v>1181182.0196609008</v>
      </c>
      <c r="Y60" s="38">
        <f t="shared" si="6"/>
        <v>8.3800273048807772E-2</v>
      </c>
    </row>
    <row r="61" spans="2:25">
      <c r="B61" s="36">
        <v>53</v>
      </c>
      <c r="C61" s="72">
        <f t="shared" si="0"/>
        <v>1049732.6845761857</v>
      </c>
      <c r="D61" s="72"/>
      <c r="E61" s="36"/>
      <c r="F61" s="8">
        <v>43559</v>
      </c>
      <c r="G61" s="61" t="s">
        <v>4</v>
      </c>
      <c r="H61" s="73">
        <v>1.4249000000000001</v>
      </c>
      <c r="I61" s="73"/>
      <c r="J61" s="36">
        <v>57</v>
      </c>
      <c r="K61" s="74">
        <f t="shared" si="3"/>
        <v>31491.98053728557</v>
      </c>
      <c r="L61" s="75"/>
      <c r="M61" s="6">
        <f>IF(J61="","",(K61/J61)/LOOKUP(RIGHT($D$2,3),定数!$A$6:$A$13,定数!$B$6:$B$13))</f>
        <v>4.6040907218253757</v>
      </c>
      <c r="N61" s="36"/>
      <c r="O61" s="8">
        <v>43560</v>
      </c>
      <c r="P61" s="73">
        <v>1.4192</v>
      </c>
      <c r="Q61" s="73"/>
      <c r="R61" s="76">
        <f>IF(P61="","",T61*M61*LOOKUP(RIGHT($D$2,3),定数!$A$6:$A$13,定数!$B$6:$B$13))</f>
        <v>-31491.980537285781</v>
      </c>
      <c r="S61" s="76"/>
      <c r="T61" s="77">
        <f t="shared" si="4"/>
        <v>-57.000000000000384</v>
      </c>
      <c r="U61" s="77"/>
      <c r="V61" t="str">
        <f t="shared" si="7"/>
        <v/>
      </c>
      <c r="W61">
        <f t="shared" si="2"/>
        <v>4</v>
      </c>
      <c r="X61" s="37">
        <f t="shared" si="5"/>
        <v>1181182.0196609008</v>
      </c>
      <c r="Y61" s="38">
        <f t="shared" si="6"/>
        <v>0.11128626485734372</v>
      </c>
    </row>
    <row r="62" spans="2:25">
      <c r="B62" s="36">
        <v>54</v>
      </c>
      <c r="C62" s="72">
        <f>IF(R61="","",C61+R61)</f>
        <v>1018240.7040388999</v>
      </c>
      <c r="D62" s="72"/>
      <c r="E62" s="36"/>
      <c r="F62" s="8">
        <v>43563</v>
      </c>
      <c r="G62" s="61" t="s">
        <v>4</v>
      </c>
      <c r="H62" s="73">
        <v>1.4315</v>
      </c>
      <c r="I62" s="73"/>
      <c r="J62" s="36">
        <v>74</v>
      </c>
      <c r="K62" s="74">
        <f t="shared" si="3"/>
        <v>30547.221121166993</v>
      </c>
      <c r="L62" s="75"/>
      <c r="M62" s="6">
        <f>IF(J62="","",(K62/J62)/LOOKUP(RIGHT($D$2,3),定数!$A$6:$A$13,定数!$B$6:$B$13))</f>
        <v>3.4400023785097966</v>
      </c>
      <c r="N62" s="36"/>
      <c r="O62" s="8">
        <v>43563</v>
      </c>
      <c r="P62" s="73">
        <v>1.4422999999999999</v>
      </c>
      <c r="Q62" s="73"/>
      <c r="R62" s="76">
        <f>IF(P62="","",T62*M62*LOOKUP(RIGHT($D$2,3),定数!$A$6:$A$13,定数!$B$6:$B$13))</f>
        <v>44582.430825486634</v>
      </c>
      <c r="S62" s="76"/>
      <c r="T62" s="77">
        <f t="shared" si="4"/>
        <v>107.9999999999992</v>
      </c>
      <c r="U62" s="77"/>
      <c r="V62" t="str">
        <f t="shared" si="7"/>
        <v/>
      </c>
      <c r="W62">
        <f t="shared" si="2"/>
        <v>0</v>
      </c>
      <c r="X62" s="37">
        <f t="shared" si="5"/>
        <v>1181182.0196609008</v>
      </c>
      <c r="Y62" s="38">
        <f t="shared" si="6"/>
        <v>0.13794767691162357</v>
      </c>
    </row>
    <row r="63" spans="2:25">
      <c r="B63" s="36">
        <v>55</v>
      </c>
      <c r="C63" s="72">
        <f t="shared" si="0"/>
        <v>1062823.1348643864</v>
      </c>
      <c r="D63" s="72"/>
      <c r="E63" s="36"/>
      <c r="F63" s="8">
        <v>43580</v>
      </c>
      <c r="G63" s="61" t="s">
        <v>4</v>
      </c>
      <c r="H63" s="73">
        <v>1.4603999999999999</v>
      </c>
      <c r="I63" s="73"/>
      <c r="J63" s="36">
        <v>47</v>
      </c>
      <c r="K63" s="74">
        <f t="shared" si="3"/>
        <v>31884.694045931592</v>
      </c>
      <c r="L63" s="75"/>
      <c r="M63" s="6">
        <f>IF(J63="","",(K63/J63)/LOOKUP(RIGHT($D$2,3),定数!$A$6:$A$13,定数!$B$6:$B$13))</f>
        <v>5.653314547150992</v>
      </c>
      <c r="N63" s="36"/>
      <c r="O63" s="8">
        <v>43580</v>
      </c>
      <c r="P63" s="73">
        <v>1.4557</v>
      </c>
      <c r="Q63" s="73"/>
      <c r="R63" s="76">
        <f>IF(P63="","",T63*M63*LOOKUP(RIGHT($D$2,3),定数!$A$6:$A$13,定数!$B$6:$B$13))</f>
        <v>-31884.694045931097</v>
      </c>
      <c r="S63" s="76"/>
      <c r="T63" s="77">
        <f t="shared" si="4"/>
        <v>-46.999999999999261</v>
      </c>
      <c r="U63" s="77"/>
      <c r="V63" t="str">
        <f t="shared" si="7"/>
        <v/>
      </c>
      <c r="W63">
        <f t="shared" si="2"/>
        <v>1</v>
      </c>
      <c r="X63" s="37">
        <f t="shared" si="5"/>
        <v>1181182.0196609008</v>
      </c>
      <c r="Y63" s="38">
        <f t="shared" si="6"/>
        <v>0.1002037643872139</v>
      </c>
    </row>
    <row r="64" spans="2:25">
      <c r="B64" s="36">
        <v>56</v>
      </c>
      <c r="C64" s="72">
        <f>IF(R63="","",C63+R63)</f>
        <v>1030938.4408184553</v>
      </c>
      <c r="D64" s="72"/>
      <c r="E64" s="36"/>
      <c r="F64" s="8">
        <v>43603</v>
      </c>
      <c r="G64" s="61" t="s">
        <v>4</v>
      </c>
      <c r="H64" s="73">
        <v>1.4279999999999999</v>
      </c>
      <c r="I64" s="73"/>
      <c r="J64" s="36">
        <v>86</v>
      </c>
      <c r="K64" s="74">
        <f t="shared" si="3"/>
        <v>30928.153224553658</v>
      </c>
      <c r="L64" s="75"/>
      <c r="M64" s="6">
        <f>IF(J64="","",(K64/J64)/LOOKUP(RIGHT($D$2,3),定数!$A$6:$A$13,定数!$B$6:$B$13))</f>
        <v>2.9969140721466725</v>
      </c>
      <c r="N64" s="36"/>
      <c r="O64" s="8">
        <v>43605</v>
      </c>
      <c r="P64" s="73">
        <v>1.4194</v>
      </c>
      <c r="Q64" s="73"/>
      <c r="R64" s="76">
        <f>IF(P64="","",T64*M64*LOOKUP(RIGHT($D$2,3),定数!$A$6:$A$13,定数!$B$6:$B$13))</f>
        <v>-30928.153224553447</v>
      </c>
      <c r="S64" s="76"/>
      <c r="T64" s="77">
        <f t="shared" si="4"/>
        <v>-85.999999999999403</v>
      </c>
      <c r="U64" s="77"/>
      <c r="V64" t="str">
        <f t="shared" si="7"/>
        <v/>
      </c>
      <c r="W64">
        <f t="shared" si="2"/>
        <v>2</v>
      </c>
      <c r="X64" s="37">
        <f t="shared" si="5"/>
        <v>1181182.0196609008</v>
      </c>
      <c r="Y64" s="38">
        <f t="shared" si="6"/>
        <v>0.12719765145559714</v>
      </c>
    </row>
    <row r="65" spans="2:25">
      <c r="B65" s="36">
        <v>57</v>
      </c>
      <c r="C65" s="72">
        <f>IF(R64="","",C64+R64)</f>
        <v>1000010.2875939019</v>
      </c>
      <c r="D65" s="72"/>
      <c r="E65" s="36"/>
      <c r="F65" s="8">
        <v>43611</v>
      </c>
      <c r="G65" s="61" t="s">
        <v>4</v>
      </c>
      <c r="H65" s="73">
        <v>1.4148000000000001</v>
      </c>
      <c r="I65" s="73"/>
      <c r="J65" s="36">
        <v>82</v>
      </c>
      <c r="K65" s="74">
        <f t="shared" si="3"/>
        <v>30000.308627817056</v>
      </c>
      <c r="L65" s="75"/>
      <c r="M65" s="6">
        <f>IF(J65="","",(K65/J65)/LOOKUP(RIGHT($D$2,3),定数!$A$6:$A$13,定数!$B$6:$B$13))</f>
        <v>3.0488118524204326</v>
      </c>
      <c r="N65" s="36"/>
      <c r="O65" s="8">
        <v>43612</v>
      </c>
      <c r="P65" s="73">
        <v>1.4252</v>
      </c>
      <c r="Q65" s="73"/>
      <c r="R65" s="76">
        <f>IF(P65="","",T65*M65*LOOKUP(RIGHT($D$2,3),定数!$A$6:$A$13,定数!$B$6:$B$13))</f>
        <v>38049.17191820687</v>
      </c>
      <c r="S65" s="76"/>
      <c r="T65" s="77">
        <f t="shared" si="4"/>
        <v>103.99999999999964</v>
      </c>
      <c r="U65" s="77"/>
      <c r="V65" t="str">
        <f t="shared" si="7"/>
        <v/>
      </c>
      <c r="W65">
        <f t="shared" si="2"/>
        <v>0</v>
      </c>
      <c r="X65" s="37">
        <f t="shared" si="5"/>
        <v>1181182.0196609008</v>
      </c>
      <c r="Y65" s="38">
        <f t="shared" si="6"/>
        <v>0.153381721911929</v>
      </c>
    </row>
    <row r="66" spans="2:25">
      <c r="B66" s="36">
        <v>58</v>
      </c>
      <c r="C66" s="72">
        <f t="shared" si="0"/>
        <v>1038059.4595121087</v>
      </c>
      <c r="D66" s="72"/>
      <c r="E66" s="36"/>
      <c r="F66" s="8">
        <v>43612</v>
      </c>
      <c r="G66" s="61" t="s">
        <v>4</v>
      </c>
      <c r="H66" s="73">
        <v>1.4298999999999999</v>
      </c>
      <c r="I66" s="73"/>
      <c r="J66" s="36">
        <v>117</v>
      </c>
      <c r="K66" s="74">
        <f t="shared" si="3"/>
        <v>31141.783785363259</v>
      </c>
      <c r="L66" s="75"/>
      <c r="M66" s="6">
        <f>IF(J66="","",(K66/J66)/LOOKUP(RIGHT($D$2,3),定数!$A$6:$A$13,定数!$B$6:$B$13))</f>
        <v>2.2180757681882661</v>
      </c>
      <c r="N66" s="36"/>
      <c r="O66" s="8">
        <v>43617</v>
      </c>
      <c r="P66" s="73">
        <v>1.4444999999999999</v>
      </c>
      <c r="Q66" s="73"/>
      <c r="R66" s="76">
        <f>IF(P66="","",T66*M66*LOOKUP(RIGHT($D$2,3),定数!$A$6:$A$13,定数!$B$6:$B$13))</f>
        <v>38860.687458658278</v>
      </c>
      <c r="S66" s="76"/>
      <c r="T66" s="77">
        <f t="shared" si="4"/>
        <v>145.99999999999946</v>
      </c>
      <c r="U66" s="77"/>
      <c r="V66" t="str">
        <f t="shared" si="7"/>
        <v/>
      </c>
      <c r="W66">
        <f t="shared" si="2"/>
        <v>0</v>
      </c>
      <c r="X66" s="37">
        <f t="shared" si="5"/>
        <v>1181182.0196609008</v>
      </c>
      <c r="Y66" s="38">
        <f t="shared" si="6"/>
        <v>0.12116892889199282</v>
      </c>
    </row>
    <row r="67" spans="2:25">
      <c r="B67" s="36">
        <v>59</v>
      </c>
      <c r="C67" s="72">
        <f t="shared" si="0"/>
        <v>1076920.1469707671</v>
      </c>
      <c r="D67" s="72"/>
      <c r="E67" s="36"/>
      <c r="F67" s="8">
        <v>43619</v>
      </c>
      <c r="G67" s="61" t="s">
        <v>4</v>
      </c>
      <c r="H67" s="73">
        <v>1.4641</v>
      </c>
      <c r="I67" s="73"/>
      <c r="J67" s="36">
        <v>177</v>
      </c>
      <c r="K67" s="74">
        <f t="shared" si="3"/>
        <v>32307.604409123011</v>
      </c>
      <c r="L67" s="75"/>
      <c r="M67" s="6">
        <f>IF(J67="","",(K67/J67)/LOOKUP(RIGHT($D$2,3),定数!$A$6:$A$13,定数!$B$6:$B$13))</f>
        <v>1.5210736539135126</v>
      </c>
      <c r="N67" s="36"/>
      <c r="O67" s="8">
        <v>43626</v>
      </c>
      <c r="P67" s="73">
        <v>1.4463999999999999</v>
      </c>
      <c r="Q67" s="73"/>
      <c r="R67" s="76">
        <f>IF(P67="","",T67*M67*LOOKUP(RIGHT($D$2,3),定数!$A$6:$A$13,定数!$B$6:$B$13))</f>
        <v>-32307.604409123094</v>
      </c>
      <c r="S67" s="76"/>
      <c r="T67" s="77">
        <f t="shared" si="4"/>
        <v>-177.00000000000048</v>
      </c>
      <c r="U67" s="77"/>
      <c r="V67" t="str">
        <f t="shared" si="7"/>
        <v/>
      </c>
      <c r="W67">
        <f t="shared" si="2"/>
        <v>1</v>
      </c>
      <c r="X67" s="37">
        <f t="shared" si="5"/>
        <v>1181182.0196609008</v>
      </c>
      <c r="Y67" s="38">
        <f t="shared" si="6"/>
        <v>8.8269099050513611E-2</v>
      </c>
    </row>
    <row r="68" spans="2:25">
      <c r="B68" s="36">
        <v>60</v>
      </c>
      <c r="C68" s="72">
        <f>IF(R67="","",C67+R67)</f>
        <v>1044612.542561644</v>
      </c>
      <c r="D68" s="72"/>
      <c r="E68" s="36"/>
      <c r="F68" s="8">
        <v>43640</v>
      </c>
      <c r="G68" s="62" t="s">
        <v>3</v>
      </c>
      <c r="H68" s="73">
        <v>1.4189000000000001</v>
      </c>
      <c r="I68" s="73"/>
      <c r="J68" s="36">
        <v>118</v>
      </c>
      <c r="K68" s="74">
        <f t="shared" si="3"/>
        <v>31338.376276849318</v>
      </c>
      <c r="L68" s="75"/>
      <c r="M68" s="6">
        <f>IF(J68="","",(K68/J68)/LOOKUP(RIGHT($D$2,3),定数!$A$6:$A$13,定数!$B$6:$B$13))</f>
        <v>2.2131621664441612</v>
      </c>
      <c r="N68" s="36"/>
      <c r="O68" s="8">
        <v>43644</v>
      </c>
      <c r="P68" s="73">
        <v>1.4307000000000001</v>
      </c>
      <c r="Q68" s="73"/>
      <c r="R68" s="76">
        <f>IF(P68="","",T68*M68*LOOKUP(RIGHT($D$2,3),定数!$A$6:$A$13,定数!$B$6:$B$13))</f>
        <v>-31338.376276849409</v>
      </c>
      <c r="S68" s="76"/>
      <c r="T68" s="77">
        <f t="shared" si="4"/>
        <v>-118.00000000000033</v>
      </c>
      <c r="U68" s="77"/>
      <c r="V68" t="str">
        <f t="shared" si="7"/>
        <v/>
      </c>
      <c r="W68">
        <f t="shared" si="2"/>
        <v>2</v>
      </c>
      <c r="X68" s="37">
        <f t="shared" si="5"/>
        <v>1181182.0196609008</v>
      </c>
      <c r="Y68" s="38">
        <f t="shared" si="6"/>
        <v>0.11562102607899827</v>
      </c>
    </row>
    <row r="69" spans="2:25">
      <c r="B69" s="36">
        <v>61</v>
      </c>
      <c r="C69" s="72">
        <f>IF(R68="","",C68+R68)</f>
        <v>1013274.1662847946</v>
      </c>
      <c r="D69" s="72"/>
      <c r="E69" s="36"/>
      <c r="F69" s="8">
        <v>43644</v>
      </c>
      <c r="G69" s="61" t="s">
        <v>4</v>
      </c>
      <c r="H69" s="73">
        <v>1.4321999999999999</v>
      </c>
      <c r="I69" s="73"/>
      <c r="J69" s="36">
        <v>86</v>
      </c>
      <c r="K69" s="74">
        <f t="shared" si="3"/>
        <v>30398.224988543836</v>
      </c>
      <c r="L69" s="75"/>
      <c r="M69" s="6">
        <f>IF(J69="","",(K69/J69)/LOOKUP(RIGHT($D$2,3),定数!$A$6:$A$13,定数!$B$6:$B$13))</f>
        <v>2.9455644368744029</v>
      </c>
      <c r="N69" s="36"/>
      <c r="O69" s="8">
        <v>43645</v>
      </c>
      <c r="P69" s="73">
        <v>1.4440999999999999</v>
      </c>
      <c r="Q69" s="73"/>
      <c r="R69" s="76">
        <f>IF(P69="","",T69*M69*LOOKUP(RIGHT($D$2,3),定数!$A$6:$A$13,定数!$B$6:$B$13))</f>
        <v>42062.660158566556</v>
      </c>
      <c r="S69" s="76"/>
      <c r="T69" s="77">
        <f t="shared" si="4"/>
        <v>119.00000000000021</v>
      </c>
      <c r="U69" s="77"/>
      <c r="V69" t="str">
        <f t="shared" si="7"/>
        <v/>
      </c>
      <c r="W69">
        <f t="shared" si="2"/>
        <v>0</v>
      </c>
      <c r="X69" s="37">
        <f t="shared" si="5"/>
        <v>1181182.0196609008</v>
      </c>
      <c r="Y69" s="38">
        <f t="shared" si="6"/>
        <v>0.14215239529662838</v>
      </c>
    </row>
    <row r="70" spans="2:25">
      <c r="B70" s="36">
        <v>62</v>
      </c>
      <c r="C70" s="72">
        <f t="shared" si="0"/>
        <v>1055336.8264433611</v>
      </c>
      <c r="D70" s="72"/>
      <c r="E70" s="36"/>
      <c r="F70" s="8">
        <v>43650</v>
      </c>
      <c r="G70" s="61" t="s">
        <v>4</v>
      </c>
      <c r="H70" s="73">
        <v>1.4537</v>
      </c>
      <c r="I70" s="73"/>
      <c r="J70" s="36">
        <v>37</v>
      </c>
      <c r="K70" s="74">
        <f t="shared" si="3"/>
        <v>31660.104793300834</v>
      </c>
      <c r="L70" s="75"/>
      <c r="M70" s="6">
        <f>IF(J70="","",(K70/J70)/LOOKUP(RIGHT($D$2,3),定数!$A$6:$A$13,定数!$B$6:$B$13))</f>
        <v>7.1306542327254139</v>
      </c>
      <c r="N70" s="36"/>
      <c r="O70" s="8">
        <v>43651</v>
      </c>
      <c r="P70" s="73">
        <v>1.45</v>
      </c>
      <c r="Q70" s="73"/>
      <c r="R70" s="76">
        <f>IF(P70="","",T70*M70*LOOKUP(RIGHT($D$2,3),定数!$A$6:$A$13,定数!$B$6:$B$13))</f>
        <v>-31660.104793301154</v>
      </c>
      <c r="S70" s="76"/>
      <c r="T70" s="77">
        <f t="shared" si="4"/>
        <v>-37.000000000000369</v>
      </c>
      <c r="U70" s="77"/>
      <c r="V70" t="str">
        <f t="shared" si="7"/>
        <v/>
      </c>
      <c r="W70">
        <f t="shared" si="2"/>
        <v>1</v>
      </c>
      <c r="X70" s="37">
        <f t="shared" si="5"/>
        <v>1181182.0196609008</v>
      </c>
      <c r="Y70" s="38">
        <f t="shared" si="6"/>
        <v>0.10654174472929068</v>
      </c>
    </row>
    <row r="71" spans="2:25">
      <c r="B71" s="36">
        <v>63</v>
      </c>
      <c r="C71" s="72">
        <f t="shared" si="0"/>
        <v>1023676.7216500599</v>
      </c>
      <c r="D71" s="72"/>
      <c r="E71" s="36"/>
      <c r="F71" s="8">
        <v>43657</v>
      </c>
      <c r="G71" s="62" t="s">
        <v>3</v>
      </c>
      <c r="H71" s="73">
        <v>1.4211</v>
      </c>
      <c r="I71" s="73"/>
      <c r="J71" s="36">
        <v>131</v>
      </c>
      <c r="K71" s="74">
        <f t="shared" si="3"/>
        <v>30710.301649501795</v>
      </c>
      <c r="L71" s="75"/>
      <c r="M71" s="6">
        <f>IF(J71="","",(K71/J71)/LOOKUP(RIGHT($D$2,3),定数!$A$6:$A$13,定数!$B$6:$B$13))</f>
        <v>1.9535815298665262</v>
      </c>
      <c r="N71" s="36"/>
      <c r="O71" s="8">
        <v>43657</v>
      </c>
      <c r="P71" s="73">
        <v>1.4023000000000001</v>
      </c>
      <c r="Q71" s="73"/>
      <c r="R71" s="76">
        <f>IF(P71="","",T71*M71*LOOKUP(RIGHT($D$2,3),定数!$A$6:$A$13,定数!$B$6:$B$13))</f>
        <v>44072.799313788666</v>
      </c>
      <c r="S71" s="76"/>
      <c r="T71" s="77">
        <f t="shared" si="4"/>
        <v>187.99999999999929</v>
      </c>
      <c r="U71" s="77"/>
      <c r="V71" t="str">
        <f t="shared" si="7"/>
        <v/>
      </c>
      <c r="W71">
        <f t="shared" si="2"/>
        <v>0</v>
      </c>
      <c r="X71" s="37">
        <f t="shared" si="5"/>
        <v>1181182.0196609008</v>
      </c>
      <c r="Y71" s="38">
        <f t="shared" si="6"/>
        <v>0.13334549238741222</v>
      </c>
    </row>
    <row r="72" spans="2:25">
      <c r="B72" s="36">
        <v>64</v>
      </c>
      <c r="C72" s="72">
        <f t="shared" si="0"/>
        <v>1067749.5209638486</v>
      </c>
      <c r="D72" s="72"/>
      <c r="E72" s="36"/>
      <c r="F72" s="8">
        <v>43666</v>
      </c>
      <c r="G72" s="61" t="s">
        <v>4</v>
      </c>
      <c r="H72" s="73">
        <v>1.4204000000000001</v>
      </c>
      <c r="I72" s="73"/>
      <c r="J72" s="36">
        <v>72</v>
      </c>
      <c r="K72" s="74">
        <f t="shared" si="3"/>
        <v>32032.485628915456</v>
      </c>
      <c r="L72" s="75"/>
      <c r="M72" s="6">
        <f>IF(J72="","",(K72/J72)/LOOKUP(RIGHT($D$2,3),定数!$A$6:$A$13,定数!$B$6:$B$13))</f>
        <v>3.7074636144578075</v>
      </c>
      <c r="N72" s="36"/>
      <c r="O72" s="8">
        <v>43667</v>
      </c>
      <c r="P72" s="73">
        <v>1.4293</v>
      </c>
      <c r="Q72" s="73"/>
      <c r="R72" s="76">
        <f>IF(P72="","",T72*M72*LOOKUP(RIGHT($D$2,3),定数!$A$6:$A$13,定数!$B$6:$B$13))</f>
        <v>39595.711402408975</v>
      </c>
      <c r="S72" s="76"/>
      <c r="T72" s="77">
        <f t="shared" si="4"/>
        <v>88.999999999999076</v>
      </c>
      <c r="U72" s="77"/>
      <c r="V72" t="str">
        <f t="shared" si="7"/>
        <v/>
      </c>
      <c r="W72">
        <f t="shared" si="2"/>
        <v>0</v>
      </c>
      <c r="X72" s="37">
        <f t="shared" si="5"/>
        <v>1181182.0196609008</v>
      </c>
      <c r="Y72" s="38">
        <f t="shared" si="6"/>
        <v>9.603303877722158E-2</v>
      </c>
    </row>
    <row r="73" spans="2:25">
      <c r="B73" s="36">
        <v>65</v>
      </c>
      <c r="C73" s="72">
        <f t="shared" si="0"/>
        <v>1107345.2323662576</v>
      </c>
      <c r="D73" s="72"/>
      <c r="E73" s="36"/>
      <c r="F73" s="8">
        <v>43675</v>
      </c>
      <c r="G73" s="64" t="s">
        <v>3</v>
      </c>
      <c r="H73" s="73">
        <v>1.4255</v>
      </c>
      <c r="I73" s="73"/>
      <c r="J73" s="36">
        <v>86</v>
      </c>
      <c r="K73" s="74">
        <f t="shared" si="3"/>
        <v>33220.356970987727</v>
      </c>
      <c r="L73" s="75"/>
      <c r="M73" s="6">
        <f>IF(J73="","",(K73/J73)/LOOKUP(RIGHT($D$2,3),定数!$A$6:$A$13,定数!$B$6:$B$13))</f>
        <v>3.2190268382740044</v>
      </c>
      <c r="N73" s="36"/>
      <c r="O73" s="8">
        <v>43675</v>
      </c>
      <c r="P73" s="73">
        <v>1.4340999999999999</v>
      </c>
      <c r="Q73" s="73"/>
      <c r="R73" s="76">
        <f>IF(P73="","",T73*M73*LOOKUP(RIGHT($D$2,3),定数!$A$6:$A$13,定数!$B$6:$B$13))</f>
        <v>-33220.356970987494</v>
      </c>
      <c r="S73" s="76"/>
      <c r="T73" s="77">
        <f t="shared" si="4"/>
        <v>-85.999999999999403</v>
      </c>
      <c r="U73" s="77"/>
      <c r="V73" t="str">
        <f t="shared" si="7"/>
        <v/>
      </c>
      <c r="W73">
        <f t="shared" si="2"/>
        <v>1</v>
      </c>
      <c r="X73" s="37">
        <f t="shared" si="5"/>
        <v>1181182.0196609008</v>
      </c>
      <c r="Y73" s="38">
        <f t="shared" si="6"/>
        <v>6.2510930631877293E-2</v>
      </c>
    </row>
    <row r="74" spans="2:25">
      <c r="B74" s="36">
        <v>66</v>
      </c>
      <c r="C74" s="72">
        <f>IF(R73="","",C73+R73)</f>
        <v>1074124.8753952701</v>
      </c>
      <c r="D74" s="72"/>
      <c r="E74" s="36"/>
      <c r="F74" s="8">
        <v>43687</v>
      </c>
      <c r="G74" s="61" t="s">
        <v>4</v>
      </c>
      <c r="H74" s="73">
        <v>1.4377</v>
      </c>
      <c r="I74" s="73"/>
      <c r="J74" s="36">
        <v>183</v>
      </c>
      <c r="K74" s="74">
        <f t="shared" si="3"/>
        <v>32223.746261858101</v>
      </c>
      <c r="L74" s="75"/>
      <c r="M74" s="6">
        <f>IF(J74="","",(K74/J74)/LOOKUP(RIGHT($D$2,3),定数!$A$6:$A$13,定数!$B$6:$B$13))</f>
        <v>1.4673837095563798</v>
      </c>
      <c r="N74" s="36"/>
      <c r="O74" s="8">
        <v>43687</v>
      </c>
      <c r="P74" s="73">
        <v>1.4194</v>
      </c>
      <c r="Q74" s="73"/>
      <c r="R74" s="76">
        <f>IF(P74="","",T74*M74*LOOKUP(RIGHT($D$2,3),定数!$A$6:$A$13,定数!$B$6:$B$13))</f>
        <v>-32223.746261858065</v>
      </c>
      <c r="S74" s="76"/>
      <c r="T74" s="77">
        <f t="shared" si="4"/>
        <v>-182.99999999999983</v>
      </c>
      <c r="U74" s="77"/>
      <c r="V74" t="str">
        <f t="shared" si="7"/>
        <v/>
      </c>
      <c r="W74">
        <f t="shared" si="7"/>
        <v>2</v>
      </c>
      <c r="X74" s="37">
        <f t="shared" si="5"/>
        <v>1181182.0196609008</v>
      </c>
      <c r="Y74" s="38">
        <f t="shared" si="6"/>
        <v>9.0635602712920704E-2</v>
      </c>
    </row>
    <row r="75" spans="2:25">
      <c r="B75" s="36">
        <v>67</v>
      </c>
      <c r="C75" s="72">
        <f t="shared" ref="C75:C108" si="8">IF(R74="","",C74+R74)</f>
        <v>1041901.129133412</v>
      </c>
      <c r="D75" s="72"/>
      <c r="E75" s="36"/>
      <c r="F75" s="8">
        <v>43689</v>
      </c>
      <c r="G75" s="64" t="s">
        <v>3</v>
      </c>
      <c r="H75" s="73">
        <v>1.4186000000000001</v>
      </c>
      <c r="I75" s="73"/>
      <c r="J75" s="36">
        <v>71</v>
      </c>
      <c r="K75" s="74">
        <f t="shared" ref="K75:K108" si="9">IF(J75="","",C75*0.03)</f>
        <v>31257.033874002358</v>
      </c>
      <c r="L75" s="75"/>
      <c r="M75" s="6">
        <f>IF(J75="","",(K75/J75)/LOOKUP(RIGHT($D$2,3),定数!$A$6:$A$13,定数!$B$6:$B$13))</f>
        <v>3.6686659476528591</v>
      </c>
      <c r="N75" s="36"/>
      <c r="O75" s="8">
        <v>43689</v>
      </c>
      <c r="P75" s="73">
        <v>1.4257</v>
      </c>
      <c r="Q75" s="73"/>
      <c r="R75" s="76">
        <f>IF(P75="","",T75*M75*LOOKUP(RIGHT($D$2,3),定数!$A$6:$A$13,定数!$B$6:$B$13))</f>
        <v>-31257.033874001849</v>
      </c>
      <c r="S75" s="76"/>
      <c r="T75" s="77">
        <f t="shared" si="4"/>
        <v>-70.999999999998835</v>
      </c>
      <c r="U75" s="77"/>
      <c r="V75" t="str">
        <f t="shared" ref="V75:W90" si="10">IF(S75&lt;&gt;"",IF(S75&lt;0,1+V74,0),"")</f>
        <v/>
      </c>
      <c r="W75">
        <f t="shared" si="10"/>
        <v>3</v>
      </c>
      <c r="X75" s="37">
        <f t="shared" si="5"/>
        <v>1181182.0196609008</v>
      </c>
      <c r="Y75" s="38">
        <f t="shared" si="6"/>
        <v>0.11791653463153307</v>
      </c>
    </row>
    <row r="76" spans="2:25">
      <c r="B76" s="36">
        <v>68</v>
      </c>
      <c r="C76" s="72">
        <f t="shared" si="8"/>
        <v>1010644.0952594102</v>
      </c>
      <c r="D76" s="72"/>
      <c r="E76" s="36"/>
      <c r="F76" s="8">
        <v>43701</v>
      </c>
      <c r="G76" s="61" t="s">
        <v>4</v>
      </c>
      <c r="H76" s="73">
        <v>1.4450000000000001</v>
      </c>
      <c r="I76" s="73"/>
      <c r="J76" s="36">
        <v>71</v>
      </c>
      <c r="K76" s="74">
        <f t="shared" si="9"/>
        <v>30319.322857782307</v>
      </c>
      <c r="L76" s="75"/>
      <c r="M76" s="6">
        <f>IF(J76="","",(K76/J76)/LOOKUP(RIGHT($D$2,3),定数!$A$6:$A$13,定数!$B$6:$B$13))</f>
        <v>3.5586059692232754</v>
      </c>
      <c r="N76" s="36"/>
      <c r="O76" s="8">
        <v>43702</v>
      </c>
      <c r="P76" s="73">
        <v>1.4379</v>
      </c>
      <c r="Q76" s="73"/>
      <c r="R76" s="76">
        <f>IF(P76="","",T76*M76*LOOKUP(RIGHT($D$2,3),定数!$A$6:$A$13,定数!$B$6:$B$13))</f>
        <v>-30319.322857782761</v>
      </c>
      <c r="S76" s="76"/>
      <c r="T76" s="77">
        <f t="shared" ref="T76:T108" si="11">IF(P76="","",IF(G76="買",(P76-H76),(H76-P76))*IF(RIGHT($D$2,3)="JPY",100,10000))</f>
        <v>-71.000000000001066</v>
      </c>
      <c r="U76" s="77"/>
      <c r="V76" t="str">
        <f t="shared" si="10"/>
        <v/>
      </c>
      <c r="W76">
        <f t="shared" si="10"/>
        <v>4</v>
      </c>
      <c r="X76" s="37">
        <f t="shared" ref="X76:X108" si="12">IF(C76&lt;&gt;"",MAX(X75,C76),"")</f>
        <v>1181182.0196609008</v>
      </c>
      <c r="Y76" s="38">
        <f t="shared" ref="Y76:Y108" si="13">IF(X76&lt;&gt;"",1-(C76/X76),"")</f>
        <v>0.14437903859258661</v>
      </c>
    </row>
    <row r="77" spans="2:25">
      <c r="B77" s="36">
        <v>69</v>
      </c>
      <c r="C77" s="72">
        <f t="shared" si="8"/>
        <v>980324.7724016275</v>
      </c>
      <c r="D77" s="72"/>
      <c r="E77" s="36"/>
      <c r="F77" s="8">
        <v>43710</v>
      </c>
      <c r="G77" s="64" t="s">
        <v>3</v>
      </c>
      <c r="H77" s="73">
        <v>1.4198999999999999</v>
      </c>
      <c r="I77" s="73"/>
      <c r="J77" s="36">
        <v>87</v>
      </c>
      <c r="K77" s="74">
        <f t="shared" si="9"/>
        <v>29409.743172048824</v>
      </c>
      <c r="L77" s="75"/>
      <c r="M77" s="6">
        <f>IF(J77="","",(K77/J77)/LOOKUP(RIGHT($D$2,3),定数!$A$6:$A$13,定数!$B$6:$B$13))</f>
        <v>2.8170252080506537</v>
      </c>
      <c r="N77" s="36"/>
      <c r="O77" s="8">
        <v>43713</v>
      </c>
      <c r="P77" s="73">
        <v>1.4091</v>
      </c>
      <c r="Q77" s="73"/>
      <c r="R77" s="76">
        <f>IF(P77="","",T77*M77*LOOKUP(RIGHT($D$2,3),定数!$A$6:$A$13,定数!$B$6:$B$13))</f>
        <v>36508.646696336204</v>
      </c>
      <c r="S77" s="76"/>
      <c r="T77" s="77">
        <f t="shared" si="11"/>
        <v>107.9999999999992</v>
      </c>
      <c r="U77" s="77"/>
      <c r="V77" t="str">
        <f t="shared" si="10"/>
        <v/>
      </c>
      <c r="W77">
        <f t="shared" si="10"/>
        <v>0</v>
      </c>
      <c r="X77" s="37">
        <f t="shared" si="12"/>
        <v>1181182.0196609008</v>
      </c>
      <c r="Y77" s="38">
        <f t="shared" si="13"/>
        <v>0.17004766743480937</v>
      </c>
    </row>
    <row r="78" spans="2:25">
      <c r="B78" s="36">
        <v>70</v>
      </c>
      <c r="C78" s="72">
        <f>IF(R77="","",C77+R77)</f>
        <v>1016833.4190979637</v>
      </c>
      <c r="D78" s="72"/>
      <c r="E78" s="36"/>
      <c r="F78" s="8">
        <v>43723</v>
      </c>
      <c r="G78" s="61" t="s">
        <v>4</v>
      </c>
      <c r="H78" s="73">
        <v>1.379</v>
      </c>
      <c r="I78" s="73"/>
      <c r="J78" s="36">
        <v>84</v>
      </c>
      <c r="K78" s="74">
        <f t="shared" si="9"/>
        <v>30505.002572938909</v>
      </c>
      <c r="L78" s="75"/>
      <c r="M78" s="6">
        <f>IF(J78="","",(K78/J78)/LOOKUP(RIGHT($D$2,3),定数!$A$6:$A$13,定数!$B$6:$B$13))</f>
        <v>3.0262899377915584</v>
      </c>
      <c r="N78" s="36"/>
      <c r="O78" s="8">
        <v>43723</v>
      </c>
      <c r="P78" s="73">
        <v>1.3896999999999999</v>
      </c>
      <c r="Q78" s="73"/>
      <c r="R78" s="76">
        <f>IF(P78="","",T78*M78*LOOKUP(RIGHT($D$2,3),定数!$A$6:$A$13,定数!$B$6:$B$13))</f>
        <v>38857.562801243359</v>
      </c>
      <c r="S78" s="76"/>
      <c r="T78" s="77">
        <f t="shared" si="11"/>
        <v>106.99999999999932</v>
      </c>
      <c r="U78" s="77"/>
      <c r="V78" t="str">
        <f t="shared" si="10"/>
        <v/>
      </c>
      <c r="W78">
        <f t="shared" si="10"/>
        <v>0</v>
      </c>
      <c r="X78" s="37">
        <f t="shared" si="12"/>
        <v>1181182.0196609008</v>
      </c>
      <c r="Y78" s="38">
        <f t="shared" si="13"/>
        <v>0.13913909780824385</v>
      </c>
    </row>
    <row r="79" spans="2:25">
      <c r="B79" s="36">
        <v>71</v>
      </c>
      <c r="C79" s="72">
        <f t="shared" si="8"/>
        <v>1055690.981899207</v>
      </c>
      <c r="D79" s="72"/>
      <c r="E79" s="36"/>
      <c r="F79" s="8">
        <v>43736</v>
      </c>
      <c r="G79" s="61" t="s">
        <v>4</v>
      </c>
      <c r="H79" s="73">
        <v>1.3638999999999999</v>
      </c>
      <c r="I79" s="73"/>
      <c r="J79" s="36">
        <v>88</v>
      </c>
      <c r="K79" s="74">
        <f t="shared" si="9"/>
        <v>31670.729456976209</v>
      </c>
      <c r="L79" s="75"/>
      <c r="M79" s="6">
        <f>IF(J79="","",(K79/J79)/LOOKUP(RIGHT($D$2,3),定数!$A$6:$A$13,定数!$B$6:$B$13))</f>
        <v>2.9991221076682013</v>
      </c>
      <c r="N79" s="36"/>
      <c r="O79" s="8">
        <v>43736</v>
      </c>
      <c r="P79" s="73">
        <v>1.3551</v>
      </c>
      <c r="Q79" s="73"/>
      <c r="R79" s="76">
        <f>IF(P79="","",T79*M79*LOOKUP(RIGHT($D$2,3),定数!$A$6:$A$13,定数!$B$6:$B$13))</f>
        <v>-31670.729456975914</v>
      </c>
      <c r="S79" s="76"/>
      <c r="T79" s="77">
        <f t="shared" si="11"/>
        <v>-87.99999999999919</v>
      </c>
      <c r="U79" s="77"/>
      <c r="V79" t="str">
        <f t="shared" si="10"/>
        <v/>
      </c>
      <c r="W79">
        <f t="shared" si="10"/>
        <v>1</v>
      </c>
      <c r="X79" s="37">
        <f t="shared" si="12"/>
        <v>1181182.0196609008</v>
      </c>
      <c r="Y79" s="38">
        <f t="shared" si="13"/>
        <v>0.10624191333163058</v>
      </c>
    </row>
    <row r="80" spans="2:25">
      <c r="B80" s="36">
        <v>72</v>
      </c>
      <c r="C80" s="72">
        <f>IF(R79="","",C79+R79)</f>
        <v>1024020.2524422311</v>
      </c>
      <c r="D80" s="72"/>
      <c r="E80" s="36"/>
      <c r="F80" s="8">
        <v>43737</v>
      </c>
      <c r="G80" s="61" t="s">
        <v>4</v>
      </c>
      <c r="H80" s="73">
        <v>1.3637999999999999</v>
      </c>
      <c r="I80" s="73"/>
      <c r="J80" s="36">
        <v>109</v>
      </c>
      <c r="K80" s="74">
        <f t="shared" si="9"/>
        <v>30720.607573266931</v>
      </c>
      <c r="L80" s="75"/>
      <c r="M80" s="6">
        <f>IF(J80="","",(K80/J80)/LOOKUP(RIGHT($D$2,3),定数!$A$6:$A$13,定数!$B$6:$B$13))</f>
        <v>2.3486703037665846</v>
      </c>
      <c r="N80" s="36"/>
      <c r="O80" s="8">
        <v>43738</v>
      </c>
      <c r="P80" s="73">
        <v>1.3529</v>
      </c>
      <c r="Q80" s="73"/>
      <c r="R80" s="76">
        <f>IF(P80="","",T80*M80*LOOKUP(RIGHT($D$2,3),定数!$A$6:$A$13,定数!$B$6:$B$13))</f>
        <v>-30720.607573266669</v>
      </c>
      <c r="S80" s="76"/>
      <c r="T80" s="77">
        <f t="shared" si="11"/>
        <v>-108.99999999999909</v>
      </c>
      <c r="U80" s="77"/>
      <c r="V80" t="str">
        <f t="shared" si="10"/>
        <v/>
      </c>
      <c r="W80">
        <f t="shared" si="10"/>
        <v>2</v>
      </c>
      <c r="X80" s="37">
        <f t="shared" si="12"/>
        <v>1181182.0196609008</v>
      </c>
      <c r="Y80" s="38">
        <f t="shared" si="13"/>
        <v>0.13305465593168142</v>
      </c>
    </row>
    <row r="81" spans="2:25">
      <c r="B81" s="36">
        <v>73</v>
      </c>
      <c r="C81" s="72">
        <f t="shared" si="8"/>
        <v>993299.64486896433</v>
      </c>
      <c r="D81" s="72"/>
      <c r="E81" s="36"/>
      <c r="F81" s="8">
        <v>43749</v>
      </c>
      <c r="G81" s="61" t="s">
        <v>4</v>
      </c>
      <c r="H81" s="73">
        <v>1.3667</v>
      </c>
      <c r="I81" s="73"/>
      <c r="J81" s="36">
        <v>102</v>
      </c>
      <c r="K81" s="74">
        <f t="shared" si="9"/>
        <v>29798.989346068927</v>
      </c>
      <c r="L81" s="75"/>
      <c r="M81" s="6">
        <f>IF(J81="","",(K81/J81)/LOOKUP(RIGHT($D$2,3),定数!$A$6:$A$13,定数!$B$6:$B$13))</f>
        <v>2.4345579531102066</v>
      </c>
      <c r="N81" s="36"/>
      <c r="O81" s="8">
        <v>43750</v>
      </c>
      <c r="P81" s="73">
        <v>1.3793</v>
      </c>
      <c r="Q81" s="73"/>
      <c r="R81" s="76">
        <f>IF(P81="","",T81*M81*LOOKUP(RIGHT($D$2,3),定数!$A$6:$A$13,定数!$B$6:$B$13))</f>
        <v>36810.516251026165</v>
      </c>
      <c r="S81" s="76"/>
      <c r="T81" s="77">
        <f t="shared" si="11"/>
        <v>125.99999999999945</v>
      </c>
      <c r="U81" s="77"/>
      <c r="V81" t="str">
        <f t="shared" si="10"/>
        <v/>
      </c>
      <c r="W81">
        <f t="shared" si="10"/>
        <v>0</v>
      </c>
      <c r="X81" s="37">
        <f t="shared" si="12"/>
        <v>1181182.0196609008</v>
      </c>
      <c r="Y81" s="38">
        <f t="shared" si="13"/>
        <v>0.15906301625373087</v>
      </c>
    </row>
    <row r="82" spans="2:25">
      <c r="B82" s="36">
        <v>74</v>
      </c>
      <c r="C82" s="72">
        <f t="shared" si="8"/>
        <v>1030110.1611199905</v>
      </c>
      <c r="D82" s="72"/>
      <c r="E82" s="36"/>
      <c r="F82" s="8">
        <v>43786</v>
      </c>
      <c r="G82" s="64" t="s">
        <v>3</v>
      </c>
      <c r="H82" s="73">
        <v>1.3472999999999999</v>
      </c>
      <c r="I82" s="73"/>
      <c r="J82" s="36">
        <v>80</v>
      </c>
      <c r="K82" s="74">
        <f t="shared" si="9"/>
        <v>30903.304833599715</v>
      </c>
      <c r="L82" s="75"/>
      <c r="M82" s="6">
        <f>IF(J82="","",(K82/J82)/LOOKUP(RIGHT($D$2,3),定数!$A$6:$A$13,定数!$B$6:$B$13))</f>
        <v>3.21909425349997</v>
      </c>
      <c r="N82" s="36"/>
      <c r="O82" s="8">
        <v>43787</v>
      </c>
      <c r="P82" s="73">
        <v>1.3552999999999999</v>
      </c>
      <c r="Q82" s="73"/>
      <c r="R82" s="76">
        <f>IF(P82="","",T82*M82*LOOKUP(RIGHT($D$2,3),定数!$A$6:$A$13,定数!$B$6:$B$13))</f>
        <v>-30903.304833599737</v>
      </c>
      <c r="S82" s="76"/>
      <c r="T82" s="77">
        <f t="shared" si="11"/>
        <v>-80.000000000000071</v>
      </c>
      <c r="U82" s="77"/>
      <c r="V82" t="str">
        <f t="shared" si="10"/>
        <v/>
      </c>
      <c r="W82">
        <f t="shared" si="10"/>
        <v>1</v>
      </c>
      <c r="X82" s="37">
        <f t="shared" si="12"/>
        <v>1181182.0196609008</v>
      </c>
      <c r="Y82" s="38">
        <f t="shared" si="13"/>
        <v>0.12789888097372215</v>
      </c>
    </row>
    <row r="83" spans="2:25">
      <c r="B83" s="36">
        <v>75</v>
      </c>
      <c r="C83" s="72">
        <f>IF(R82="","",C82+R82)</f>
        <v>999206.8562863908</v>
      </c>
      <c r="D83" s="72"/>
      <c r="E83" s="36">
        <v>2012</v>
      </c>
      <c r="F83" s="8">
        <v>43483</v>
      </c>
      <c r="G83" s="61" t="s">
        <v>4</v>
      </c>
      <c r="H83" s="73">
        <v>1.2845</v>
      </c>
      <c r="I83" s="73"/>
      <c r="J83" s="36">
        <v>90</v>
      </c>
      <c r="K83" s="74">
        <f t="shared" si="9"/>
        <v>29976.205688591723</v>
      </c>
      <c r="L83" s="75"/>
      <c r="M83" s="6">
        <f>IF(J83="","",(K83/J83)/LOOKUP(RIGHT($D$2,3),定数!$A$6:$A$13,定数!$B$6:$B$13))</f>
        <v>2.77557460079553</v>
      </c>
      <c r="N83" s="36">
        <v>2012</v>
      </c>
      <c r="O83" s="8">
        <v>43485</v>
      </c>
      <c r="P83" s="73">
        <v>1.2984</v>
      </c>
      <c r="Q83" s="73"/>
      <c r="R83" s="76">
        <f>IF(P83="","",T83*M83*LOOKUP(RIGHT($D$2,3),定数!$A$6:$A$13,定数!$B$6:$B$13))</f>
        <v>46296.584341269518</v>
      </c>
      <c r="S83" s="76"/>
      <c r="T83" s="77">
        <f t="shared" si="11"/>
        <v>139.00000000000023</v>
      </c>
      <c r="U83" s="77"/>
      <c r="V83" t="str">
        <f t="shared" si="10"/>
        <v/>
      </c>
      <c r="W83">
        <f t="shared" si="10"/>
        <v>0</v>
      </c>
      <c r="X83" s="37">
        <f t="shared" si="12"/>
        <v>1181182.0196609008</v>
      </c>
      <c r="Y83" s="38">
        <f t="shared" si="13"/>
        <v>0.15406191454451046</v>
      </c>
    </row>
    <row r="84" spans="2:25">
      <c r="B84" s="36">
        <v>76</v>
      </c>
      <c r="C84" s="72">
        <f>IF(R83="","",C83+R83)</f>
        <v>1045503.4406276604</v>
      </c>
      <c r="D84" s="72"/>
      <c r="E84" s="36"/>
      <c r="F84" s="8">
        <v>43492</v>
      </c>
      <c r="G84" s="61" t="s">
        <v>4</v>
      </c>
      <c r="H84" s="73">
        <v>1.3160000000000001</v>
      </c>
      <c r="I84" s="73"/>
      <c r="J84" s="36">
        <v>80</v>
      </c>
      <c r="K84" s="74">
        <f t="shared" si="9"/>
        <v>31365.103218829809</v>
      </c>
      <c r="L84" s="75"/>
      <c r="M84" s="6">
        <f>IF(J84="","",(K84/J84)/LOOKUP(RIGHT($D$2,3),定数!$A$6:$A$13,定数!$B$6:$B$13))</f>
        <v>3.2671982519614384</v>
      </c>
      <c r="N84" s="36"/>
      <c r="O84" s="8">
        <v>43495</v>
      </c>
      <c r="P84" s="73">
        <v>1.3080000000000001</v>
      </c>
      <c r="Q84" s="73"/>
      <c r="R84" s="76">
        <f>IF(P84="","",T84*M84*LOOKUP(RIGHT($D$2,3),定数!$A$6:$A$13,定数!$B$6:$B$13))</f>
        <v>-31365.103218829834</v>
      </c>
      <c r="S84" s="76"/>
      <c r="T84" s="77">
        <f t="shared" si="11"/>
        <v>-80.000000000000071</v>
      </c>
      <c r="U84" s="77"/>
      <c r="V84" t="str">
        <f t="shared" si="10"/>
        <v/>
      </c>
      <c r="W84">
        <f t="shared" si="10"/>
        <v>1</v>
      </c>
      <c r="X84" s="37">
        <f t="shared" si="12"/>
        <v>1181182.0196609008</v>
      </c>
      <c r="Y84" s="38">
        <f t="shared" si="13"/>
        <v>0.11486678325173938</v>
      </c>
    </row>
    <row r="85" spans="2:25">
      <c r="B85" s="36">
        <v>77</v>
      </c>
      <c r="C85" s="72">
        <f>IF(R84="","",C84+R84)</f>
        <v>1014138.3374088305</v>
      </c>
      <c r="D85" s="72"/>
      <c r="E85" s="36"/>
      <c r="F85" s="8">
        <v>43505</v>
      </c>
      <c r="G85" s="61" t="s">
        <v>4</v>
      </c>
      <c r="H85" s="73">
        <v>1.3279000000000001</v>
      </c>
      <c r="I85" s="73"/>
      <c r="J85" s="36">
        <v>54</v>
      </c>
      <c r="K85" s="74">
        <f t="shared" si="9"/>
        <v>30424.150122264913</v>
      </c>
      <c r="L85" s="75"/>
      <c r="M85" s="6">
        <f>IF(J85="","",(K85/J85)/LOOKUP(RIGHT($D$2,3),定数!$A$6:$A$13,定数!$B$6:$B$13))</f>
        <v>4.6950848954112523</v>
      </c>
      <c r="N85" s="36"/>
      <c r="O85" s="8">
        <v>43506</v>
      </c>
      <c r="P85" s="73">
        <v>1.3225</v>
      </c>
      <c r="Q85" s="73"/>
      <c r="R85" s="76">
        <f>IF(P85="","",T85*M85*LOOKUP(RIGHT($D$2,3),定数!$A$6:$A$13,定数!$B$6:$B$13))</f>
        <v>-30424.150122265317</v>
      </c>
      <c r="S85" s="76"/>
      <c r="T85" s="77">
        <f t="shared" si="11"/>
        <v>-54.000000000000711</v>
      </c>
      <c r="U85" s="77"/>
      <c r="V85" t="str">
        <f t="shared" si="10"/>
        <v/>
      </c>
      <c r="W85">
        <f t="shared" si="10"/>
        <v>2</v>
      </c>
      <c r="X85" s="37">
        <f t="shared" si="12"/>
        <v>1181182.0196609008</v>
      </c>
      <c r="Y85" s="38">
        <f t="shared" si="13"/>
        <v>0.14142077975418721</v>
      </c>
    </row>
    <row r="86" spans="2:25">
      <c r="B86" s="36">
        <v>78</v>
      </c>
      <c r="C86" s="72">
        <f t="shared" si="8"/>
        <v>983714.1872865652</v>
      </c>
      <c r="D86" s="72"/>
      <c r="E86" s="36"/>
      <c r="F86" s="8">
        <v>43510</v>
      </c>
      <c r="G86" s="64" t="s">
        <v>3</v>
      </c>
      <c r="H86" s="73">
        <v>1.3126</v>
      </c>
      <c r="I86" s="73"/>
      <c r="J86" s="36">
        <v>56</v>
      </c>
      <c r="K86" s="74">
        <f t="shared" si="9"/>
        <v>29511.425618596953</v>
      </c>
      <c r="L86" s="75"/>
      <c r="M86" s="6">
        <f>IF(J86="","",(K86/J86)/LOOKUP(RIGHT($D$2,3),定数!$A$6:$A$13,定数!$B$6:$B$13))</f>
        <v>4.391581193243594</v>
      </c>
      <c r="N86" s="36"/>
      <c r="O86" s="8">
        <v>43511</v>
      </c>
      <c r="P86" s="73">
        <v>1.3182</v>
      </c>
      <c r="Q86" s="73"/>
      <c r="R86" s="76">
        <f>IF(P86="","",T86*M86*LOOKUP(RIGHT($D$2,3),定数!$A$6:$A$13,定数!$B$6:$B$13))</f>
        <v>-29511.425618597212</v>
      </c>
      <c r="S86" s="76"/>
      <c r="T86" s="77">
        <f t="shared" si="11"/>
        <v>-56.000000000000497</v>
      </c>
      <c r="U86" s="77"/>
      <c r="V86" t="str">
        <f t="shared" si="10"/>
        <v/>
      </c>
      <c r="W86">
        <f t="shared" si="10"/>
        <v>3</v>
      </c>
      <c r="X86" s="37">
        <f t="shared" si="12"/>
        <v>1181182.0196609008</v>
      </c>
      <c r="Y86" s="38">
        <f t="shared" si="13"/>
        <v>0.16717815636156197</v>
      </c>
    </row>
    <row r="87" spans="2:25">
      <c r="B87" s="36">
        <v>79</v>
      </c>
      <c r="C87" s="72">
        <f>IF(R86="","",C86+R86)</f>
        <v>954202.76166796801</v>
      </c>
      <c r="D87" s="72"/>
      <c r="E87" s="36"/>
      <c r="F87" s="8">
        <v>43545</v>
      </c>
      <c r="G87" s="61" t="s">
        <v>4</v>
      </c>
      <c r="H87" s="73">
        <v>1.3251999999999999</v>
      </c>
      <c r="I87" s="73"/>
      <c r="J87" s="36">
        <v>68</v>
      </c>
      <c r="K87" s="74">
        <f t="shared" si="9"/>
        <v>28626.082850039038</v>
      </c>
      <c r="L87" s="75"/>
      <c r="M87" s="6">
        <f>IF(J87="","",(K87/J87)/LOOKUP(RIGHT($D$2,3),定数!$A$6:$A$13,定数!$B$6:$B$13))</f>
        <v>3.508098388485176</v>
      </c>
      <c r="N87" s="36"/>
      <c r="O87" s="8">
        <v>43545</v>
      </c>
      <c r="P87" s="73">
        <v>1.3184</v>
      </c>
      <c r="Q87" s="73"/>
      <c r="R87" s="76">
        <f>IF(P87="","",T87*M87*LOOKUP(RIGHT($D$2,3),定数!$A$6:$A$13,定数!$B$6:$B$13))</f>
        <v>-28626.082850038689</v>
      </c>
      <c r="S87" s="76"/>
      <c r="T87" s="77">
        <f t="shared" si="11"/>
        <v>-67.999999999999176</v>
      </c>
      <c r="U87" s="77"/>
      <c r="V87" t="str">
        <f t="shared" si="10"/>
        <v/>
      </c>
      <c r="W87">
        <f t="shared" si="10"/>
        <v>4</v>
      </c>
      <c r="X87" s="37">
        <f t="shared" si="12"/>
        <v>1181182.0196609008</v>
      </c>
      <c r="Y87" s="38">
        <f t="shared" si="13"/>
        <v>0.19216281167071525</v>
      </c>
    </row>
    <row r="88" spans="2:25">
      <c r="B88" s="36">
        <v>80</v>
      </c>
      <c r="C88" s="72">
        <f t="shared" si="8"/>
        <v>925576.67881792935</v>
      </c>
      <c r="D88" s="72"/>
      <c r="E88" s="36"/>
      <c r="F88" s="8">
        <v>43560</v>
      </c>
      <c r="G88" s="64" t="s">
        <v>3</v>
      </c>
      <c r="H88" s="73">
        <v>1.3109</v>
      </c>
      <c r="I88" s="73"/>
      <c r="J88" s="36">
        <v>55</v>
      </c>
      <c r="K88" s="74">
        <f t="shared" si="9"/>
        <v>27767.300364537881</v>
      </c>
      <c r="L88" s="75"/>
      <c r="M88" s="6">
        <f>IF(J88="","",(K88/J88)/LOOKUP(RIGHT($D$2,3),定数!$A$6:$A$13,定数!$B$6:$B$13))</f>
        <v>4.2071667218996787</v>
      </c>
      <c r="N88" s="36"/>
      <c r="O88" s="8">
        <v>43560</v>
      </c>
      <c r="P88" s="73">
        <v>1.3043</v>
      </c>
      <c r="Q88" s="73"/>
      <c r="R88" s="76">
        <f>IF(P88="","",T88*M88*LOOKUP(RIGHT($D$2,3),定数!$A$6:$A$13,定数!$B$6:$B$13))</f>
        <v>33320.760437445148</v>
      </c>
      <c r="S88" s="76"/>
      <c r="T88" s="77">
        <f t="shared" si="11"/>
        <v>65.999999999999389</v>
      </c>
      <c r="U88" s="77"/>
      <c r="V88" t="str">
        <f t="shared" si="10"/>
        <v/>
      </c>
      <c r="W88">
        <f t="shared" si="10"/>
        <v>0</v>
      </c>
      <c r="X88" s="37">
        <f t="shared" si="12"/>
        <v>1181182.0196609008</v>
      </c>
      <c r="Y88" s="38">
        <f t="shared" si="13"/>
        <v>0.21639792732059349</v>
      </c>
    </row>
    <row r="89" spans="2:25">
      <c r="B89" s="36">
        <v>81</v>
      </c>
      <c r="C89" s="72">
        <f>IF(R88="","",C88+R88)</f>
        <v>958897.43925537448</v>
      </c>
      <c r="D89" s="72"/>
      <c r="E89" s="36"/>
      <c r="F89" s="8">
        <v>43581</v>
      </c>
      <c r="G89" s="61" t="s">
        <v>4</v>
      </c>
      <c r="H89" s="73">
        <v>1.3232999999999999</v>
      </c>
      <c r="I89" s="73"/>
      <c r="J89" s="36">
        <v>61</v>
      </c>
      <c r="K89" s="74">
        <f t="shared" si="9"/>
        <v>28766.923177661232</v>
      </c>
      <c r="L89" s="75"/>
      <c r="M89" s="6">
        <f>IF(J89="","",(K89/J89)/LOOKUP(RIGHT($D$2,3),定数!$A$6:$A$13,定数!$B$6:$B$13))</f>
        <v>3.9299075379318622</v>
      </c>
      <c r="N89" s="36"/>
      <c r="O89" s="8">
        <v>43582</v>
      </c>
      <c r="P89" s="73">
        <v>1.3171999999999999</v>
      </c>
      <c r="Q89" s="73"/>
      <c r="R89" s="76">
        <f>IF(P89="","",T89*M89*LOOKUP(RIGHT($D$2,3),定数!$A$6:$A$13,定数!$B$6:$B$13))</f>
        <v>-28766.923177661203</v>
      </c>
      <c r="S89" s="76"/>
      <c r="T89" s="77">
        <f t="shared" si="11"/>
        <v>-60.999999999999943</v>
      </c>
      <c r="U89" s="77"/>
      <c r="V89" t="str">
        <f t="shared" si="10"/>
        <v/>
      </c>
      <c r="W89">
        <f t="shared" si="10"/>
        <v>1</v>
      </c>
      <c r="X89" s="37">
        <f t="shared" si="12"/>
        <v>1181182.0196609008</v>
      </c>
      <c r="Y89" s="38">
        <f t="shared" si="13"/>
        <v>0.18818825270413519</v>
      </c>
    </row>
    <row r="90" spans="2:25">
      <c r="B90" s="36">
        <v>82</v>
      </c>
      <c r="C90" s="72">
        <f t="shared" si="8"/>
        <v>930130.51607771323</v>
      </c>
      <c r="D90" s="72"/>
      <c r="E90" s="36"/>
      <c r="F90" s="8">
        <v>43589</v>
      </c>
      <c r="G90" s="64" t="s">
        <v>3</v>
      </c>
      <c r="H90" s="73">
        <v>1.3080000000000001</v>
      </c>
      <c r="I90" s="73"/>
      <c r="J90" s="36">
        <v>99</v>
      </c>
      <c r="K90" s="74">
        <f t="shared" si="9"/>
        <v>27903.915482331395</v>
      </c>
      <c r="L90" s="75"/>
      <c r="M90" s="6">
        <f>IF(J90="","",(K90/J90)/LOOKUP(RIGHT($D$2,3),定数!$A$6:$A$13,定数!$B$6:$B$13))</f>
        <v>2.3488144345396793</v>
      </c>
      <c r="N90" s="36"/>
      <c r="O90" s="8">
        <v>43592</v>
      </c>
      <c r="P90" s="73">
        <v>1.2958000000000001</v>
      </c>
      <c r="Q90" s="73"/>
      <c r="R90" s="76">
        <f>IF(P90="","",T90*M90*LOOKUP(RIGHT($D$2,3),定数!$A$6:$A$13,定数!$B$6:$B$13))</f>
        <v>34386.643321660871</v>
      </c>
      <c r="S90" s="76"/>
      <c r="T90" s="77">
        <f t="shared" si="11"/>
        <v>121.99999999999989</v>
      </c>
      <c r="U90" s="77"/>
      <c r="V90" t="str">
        <f t="shared" si="10"/>
        <v/>
      </c>
      <c r="W90">
        <f t="shared" si="10"/>
        <v>0</v>
      </c>
      <c r="X90" s="37">
        <f t="shared" si="12"/>
        <v>1181182.0196609008</v>
      </c>
      <c r="Y90" s="38">
        <f t="shared" si="13"/>
        <v>0.21254260512301115</v>
      </c>
    </row>
    <row r="91" spans="2:25">
      <c r="B91" s="36">
        <v>83</v>
      </c>
      <c r="C91" s="72">
        <f t="shared" si="8"/>
        <v>964517.15939937416</v>
      </c>
      <c r="D91" s="72"/>
      <c r="E91" s="36"/>
      <c r="F91" s="8">
        <v>43600</v>
      </c>
      <c r="G91" s="64" t="s">
        <v>3</v>
      </c>
      <c r="H91" s="73">
        <v>1.28</v>
      </c>
      <c r="I91" s="73"/>
      <c r="J91" s="36">
        <v>63</v>
      </c>
      <c r="K91" s="74">
        <f t="shared" si="9"/>
        <v>28935.514781981223</v>
      </c>
      <c r="L91" s="75"/>
      <c r="M91" s="6">
        <f>IF(J91="","",(K91/J91)/LOOKUP(RIGHT($D$2,3),定数!$A$6:$A$13,定数!$B$6:$B$13))</f>
        <v>3.8274490452356114</v>
      </c>
      <c r="N91" s="36"/>
      <c r="O91" s="8">
        <v>43601</v>
      </c>
      <c r="P91" s="73">
        <v>1.2715000000000001</v>
      </c>
      <c r="Q91" s="73"/>
      <c r="R91" s="76">
        <f>IF(P91="","",T91*M91*LOOKUP(RIGHT($D$2,3),定数!$A$6:$A$13,定数!$B$6:$B$13))</f>
        <v>39039.980261403012</v>
      </c>
      <c r="S91" s="76"/>
      <c r="T91" s="77">
        <f t="shared" si="11"/>
        <v>84.999999999999517</v>
      </c>
      <c r="U91" s="77"/>
      <c r="V91" t="str">
        <f t="shared" ref="V91:W106" si="14">IF(S91&lt;&gt;"",IF(S91&lt;0,1+V90,0),"")</f>
        <v/>
      </c>
      <c r="W91">
        <f t="shared" si="14"/>
        <v>0</v>
      </c>
      <c r="X91" s="37">
        <f t="shared" si="12"/>
        <v>1181182.0196609008</v>
      </c>
      <c r="Y91" s="38">
        <f t="shared" si="13"/>
        <v>0.18343054385786184</v>
      </c>
    </row>
    <row r="92" spans="2:25">
      <c r="B92" s="36">
        <v>84</v>
      </c>
      <c r="C92" s="72">
        <f t="shared" si="8"/>
        <v>1003557.1396607772</v>
      </c>
      <c r="D92" s="72"/>
      <c r="E92" s="36"/>
      <c r="F92" s="8">
        <v>43606</v>
      </c>
      <c r="G92" s="61" t="s">
        <v>4</v>
      </c>
      <c r="H92" s="73">
        <v>1.2794000000000001</v>
      </c>
      <c r="I92" s="73"/>
      <c r="J92" s="36">
        <v>70</v>
      </c>
      <c r="K92" s="74">
        <f t="shared" si="9"/>
        <v>30106.714189823313</v>
      </c>
      <c r="L92" s="75"/>
      <c r="M92" s="6">
        <f>IF(J92="","",(K92/J92)/LOOKUP(RIGHT($D$2,3),定数!$A$6:$A$13,定数!$B$6:$B$13))</f>
        <v>3.5841326416456325</v>
      </c>
      <c r="N92" s="36"/>
      <c r="O92" s="8">
        <v>43607</v>
      </c>
      <c r="P92" s="73">
        <v>1.2724</v>
      </c>
      <c r="Q92" s="73"/>
      <c r="R92" s="76">
        <f>IF(P92="","",T92*M92*LOOKUP(RIGHT($D$2,3),定数!$A$6:$A$13,定数!$B$6:$B$13))</f>
        <v>-30106.714189823815</v>
      </c>
      <c r="S92" s="76"/>
      <c r="T92" s="77">
        <f t="shared" si="11"/>
        <v>-70.000000000001165</v>
      </c>
      <c r="U92" s="77"/>
      <c r="V92" t="str">
        <f t="shared" si="14"/>
        <v/>
      </c>
      <c r="W92">
        <f t="shared" si="14"/>
        <v>1</v>
      </c>
      <c r="X92" s="37">
        <f t="shared" si="12"/>
        <v>1181182.0196609008</v>
      </c>
      <c r="Y92" s="38">
        <f t="shared" si="13"/>
        <v>0.15037892301401357</v>
      </c>
    </row>
    <row r="93" spans="2:25">
      <c r="B93" s="36">
        <v>85</v>
      </c>
      <c r="C93" s="72">
        <f>IF(R92="","",C92+R92)</f>
        <v>973450.42547095334</v>
      </c>
      <c r="D93" s="72"/>
      <c r="E93" s="36"/>
      <c r="F93" s="8">
        <v>43609</v>
      </c>
      <c r="G93" s="64" t="s">
        <v>3</v>
      </c>
      <c r="H93" s="73">
        <v>1.2541</v>
      </c>
      <c r="I93" s="73"/>
      <c r="J93" s="36">
        <v>79</v>
      </c>
      <c r="K93" s="74">
        <f t="shared" si="9"/>
        <v>29203.512764128598</v>
      </c>
      <c r="L93" s="75"/>
      <c r="M93" s="6">
        <f>IF(J93="","",(K93/J93)/LOOKUP(RIGHT($D$2,3),定数!$A$6:$A$13,定数!$B$6:$B$13))</f>
        <v>3.0805393211106118</v>
      </c>
      <c r="N93" s="36"/>
      <c r="O93" s="8">
        <v>43613</v>
      </c>
      <c r="P93" s="73">
        <v>1.262</v>
      </c>
      <c r="Q93" s="73"/>
      <c r="R93" s="76">
        <f>IF(P93="","",T93*M93*LOOKUP(RIGHT($D$2,3),定数!$A$6:$A$13,定数!$B$6:$B$13))</f>
        <v>-29203.512764128667</v>
      </c>
      <c r="S93" s="76"/>
      <c r="T93" s="77">
        <f t="shared" si="11"/>
        <v>-79.000000000000185</v>
      </c>
      <c r="U93" s="77"/>
      <c r="V93" t="str">
        <f t="shared" si="14"/>
        <v/>
      </c>
      <c r="W93">
        <f t="shared" si="14"/>
        <v>2</v>
      </c>
      <c r="X93" s="37">
        <f t="shared" si="12"/>
        <v>1181182.0196609008</v>
      </c>
      <c r="Y93" s="38">
        <f t="shared" si="13"/>
        <v>0.17586755532359355</v>
      </c>
    </row>
    <row r="94" spans="2:25">
      <c r="B94" s="36">
        <v>86</v>
      </c>
      <c r="C94" s="72">
        <f>IF(R93="","",C93+R93)</f>
        <v>944246.91270682472</v>
      </c>
      <c r="D94" s="72"/>
      <c r="E94" s="36"/>
      <c r="F94" s="8">
        <v>43656</v>
      </c>
      <c r="G94" s="64" t="s">
        <v>3</v>
      </c>
      <c r="H94" s="73">
        <v>1.226</v>
      </c>
      <c r="I94" s="73"/>
      <c r="J94" s="36">
        <v>74</v>
      </c>
      <c r="K94" s="74">
        <f t="shared" si="9"/>
        <v>28327.407381204739</v>
      </c>
      <c r="L94" s="75"/>
      <c r="M94" s="6">
        <f>IF(J94="","",(K94/J94)/LOOKUP(RIGHT($D$2,3),定数!$A$6:$A$13,定数!$B$6:$B$13))</f>
        <v>3.1900233537392721</v>
      </c>
      <c r="N94" s="36"/>
      <c r="O94" s="8">
        <v>43658</v>
      </c>
      <c r="P94" s="73">
        <v>1.2170000000000001</v>
      </c>
      <c r="Q94" s="73"/>
      <c r="R94" s="76">
        <f>IF(P94="","",T94*M94*LOOKUP(RIGHT($D$2,3),定数!$A$6:$A$13,定数!$B$6:$B$13))</f>
        <v>34452.252220383751</v>
      </c>
      <c r="S94" s="76"/>
      <c r="T94" s="77">
        <f t="shared" si="11"/>
        <v>89.999999999998977</v>
      </c>
      <c r="U94" s="77"/>
      <c r="V94" t="str">
        <f t="shared" si="14"/>
        <v/>
      </c>
      <c r="W94">
        <f t="shared" si="14"/>
        <v>0</v>
      </c>
      <c r="X94" s="37">
        <f t="shared" si="12"/>
        <v>1181182.0196609008</v>
      </c>
      <c r="Y94" s="38">
        <f t="shared" si="13"/>
        <v>0.20059152866388574</v>
      </c>
    </row>
    <row r="95" spans="2:25">
      <c r="B95" s="36">
        <v>87</v>
      </c>
      <c r="C95" s="72">
        <f t="shared" si="8"/>
        <v>978699.16492720845</v>
      </c>
      <c r="D95" s="72"/>
      <c r="E95" s="36"/>
      <c r="F95" s="8">
        <v>43670</v>
      </c>
      <c r="G95" s="64" t="s">
        <v>3</v>
      </c>
      <c r="H95" s="73">
        <v>1.2090000000000001</v>
      </c>
      <c r="I95" s="73"/>
      <c r="J95" s="36">
        <v>42</v>
      </c>
      <c r="K95" s="74">
        <f t="shared" si="9"/>
        <v>29360.974947816252</v>
      </c>
      <c r="L95" s="75"/>
      <c r="M95" s="6">
        <f>IF(J95="","",(K95/J95)/LOOKUP(RIGHT($D$2,3),定数!$A$6:$A$13,定数!$B$6:$B$13))</f>
        <v>5.82559026742386</v>
      </c>
      <c r="N95" s="36"/>
      <c r="O95" s="8">
        <v>43671</v>
      </c>
      <c r="P95" s="73">
        <v>1.2132000000000001</v>
      </c>
      <c r="Q95" s="73"/>
      <c r="R95" s="76">
        <f>IF(P95="","",T95*M95*LOOKUP(RIGHT($D$2,3),定数!$A$6:$A$13,定数!$B$6:$B$13))</f>
        <v>-29360.974947816125</v>
      </c>
      <c r="S95" s="76"/>
      <c r="T95" s="77">
        <f t="shared" si="11"/>
        <v>-41.999999999999815</v>
      </c>
      <c r="U95" s="77"/>
      <c r="V95" t="str">
        <f t="shared" si="14"/>
        <v/>
      </c>
      <c r="W95">
        <f t="shared" si="14"/>
        <v>1</v>
      </c>
      <c r="X95" s="37">
        <f t="shared" si="12"/>
        <v>1181182.0196609008</v>
      </c>
      <c r="Y95" s="38">
        <f t="shared" si="13"/>
        <v>0.17142392227729819</v>
      </c>
    </row>
    <row r="96" spans="2:25">
      <c r="B96" s="36">
        <v>88</v>
      </c>
      <c r="C96" s="72">
        <f t="shared" si="8"/>
        <v>949338.18997939234</v>
      </c>
      <c r="D96" s="72"/>
      <c r="E96" s="36"/>
      <c r="F96" s="8">
        <v>43672</v>
      </c>
      <c r="G96" s="61" t="s">
        <v>4</v>
      </c>
      <c r="H96" s="73">
        <v>1.2316</v>
      </c>
      <c r="I96" s="73"/>
      <c r="J96" s="36">
        <v>198</v>
      </c>
      <c r="K96" s="74">
        <f t="shared" si="9"/>
        <v>28480.14569938177</v>
      </c>
      <c r="L96" s="75"/>
      <c r="M96" s="6">
        <f>IF(J96="","",(K96/J96)/LOOKUP(RIGHT($D$2,3),定数!$A$6:$A$13,定数!$B$6:$B$13))</f>
        <v>1.198659330782061</v>
      </c>
      <c r="N96" s="36"/>
      <c r="O96" s="8">
        <v>43700</v>
      </c>
      <c r="P96" s="73">
        <v>1.2563</v>
      </c>
      <c r="Q96" s="73"/>
      <c r="R96" s="76">
        <f>IF(P96="","",T96*M96*LOOKUP(RIGHT($D$2,3),定数!$A$6:$A$13,定数!$B$6:$B$13))</f>
        <v>35528.262564380202</v>
      </c>
      <c r="S96" s="76"/>
      <c r="T96" s="77">
        <f t="shared" si="11"/>
        <v>246.99999999999943</v>
      </c>
      <c r="U96" s="77"/>
      <c r="V96" t="str">
        <f t="shared" si="14"/>
        <v/>
      </c>
      <c r="W96">
        <f t="shared" si="14"/>
        <v>0</v>
      </c>
      <c r="X96" s="37">
        <f t="shared" si="12"/>
        <v>1181182.0196609008</v>
      </c>
      <c r="Y96" s="38">
        <f t="shared" si="13"/>
        <v>0.19628120460897913</v>
      </c>
    </row>
    <row r="97" spans="2:25">
      <c r="B97" s="36">
        <v>89</v>
      </c>
      <c r="C97" s="72">
        <f t="shared" si="8"/>
        <v>984866.45254377252</v>
      </c>
      <c r="D97" s="72"/>
      <c r="E97" s="36"/>
      <c r="F97" s="8">
        <v>43741</v>
      </c>
      <c r="G97" s="61" t="s">
        <v>4</v>
      </c>
      <c r="H97" s="73">
        <v>1.2929999999999999</v>
      </c>
      <c r="I97" s="73"/>
      <c r="J97" s="36">
        <v>54</v>
      </c>
      <c r="K97" s="74">
        <f t="shared" si="9"/>
        <v>29545.993576313176</v>
      </c>
      <c r="L97" s="75"/>
      <c r="M97" s="6">
        <f>IF(J97="","",(K97/J97)/LOOKUP(RIGHT($D$2,3),定数!$A$6:$A$13,定数!$B$6:$B$13))</f>
        <v>4.5595669099248726</v>
      </c>
      <c r="N97" s="36"/>
      <c r="O97" s="8">
        <v>43742</v>
      </c>
      <c r="P97" s="73">
        <v>1.2996000000000001</v>
      </c>
      <c r="Q97" s="73"/>
      <c r="R97" s="76">
        <f>IF(P97="","",T97*M97*LOOKUP(RIGHT($D$2,3),定数!$A$6:$A$13,定数!$B$6:$B$13))</f>
        <v>36111.769926605877</v>
      </c>
      <c r="S97" s="76"/>
      <c r="T97" s="77">
        <f t="shared" si="11"/>
        <v>66.00000000000162</v>
      </c>
      <c r="U97" s="77"/>
      <c r="V97" t="str">
        <f t="shared" si="14"/>
        <v/>
      </c>
      <c r="W97">
        <f t="shared" si="14"/>
        <v>0</v>
      </c>
      <c r="X97" s="37">
        <f t="shared" si="12"/>
        <v>1181182.0196609008</v>
      </c>
      <c r="Y97" s="38">
        <f t="shared" si="13"/>
        <v>0.1662026375693455</v>
      </c>
    </row>
    <row r="98" spans="2:25">
      <c r="B98" s="36">
        <v>90</v>
      </c>
      <c r="C98" s="72">
        <f t="shared" si="8"/>
        <v>1020978.2224703784</v>
      </c>
      <c r="D98" s="72"/>
      <c r="E98" s="36"/>
      <c r="F98" s="8">
        <v>43749</v>
      </c>
      <c r="G98" s="71" t="s">
        <v>3</v>
      </c>
      <c r="H98" s="73">
        <v>1.2870999999999999</v>
      </c>
      <c r="I98" s="73"/>
      <c r="J98" s="36">
        <v>41</v>
      </c>
      <c r="K98" s="74">
        <f t="shared" si="9"/>
        <v>30629.346674111352</v>
      </c>
      <c r="L98" s="75"/>
      <c r="M98" s="6">
        <f>IF(J98="","",(K98/J98)/LOOKUP(RIGHT($D$2,3),定数!$A$6:$A$13,定数!$B$6:$B$13))</f>
        <v>6.2254769662827956</v>
      </c>
      <c r="N98" s="36"/>
      <c r="O98" s="8">
        <v>43749</v>
      </c>
      <c r="P98" s="73">
        <v>1.2911999999999999</v>
      </c>
      <c r="Q98" s="73"/>
      <c r="R98" s="76">
        <f>IF(P98="","",T98*M98*LOOKUP(RIGHT($D$2,3),定数!$A$6:$A$13,定数!$B$6:$B$13))</f>
        <v>-30629.346674111301</v>
      </c>
      <c r="S98" s="76"/>
      <c r="T98" s="77">
        <f t="shared" si="11"/>
        <v>-40.999999999999929</v>
      </c>
      <c r="U98" s="77"/>
      <c r="V98" t="str">
        <f t="shared" si="14"/>
        <v/>
      </c>
      <c r="W98">
        <f t="shared" si="14"/>
        <v>1</v>
      </c>
      <c r="X98" s="37">
        <f t="shared" si="12"/>
        <v>1181182.0196609008</v>
      </c>
      <c r="Y98" s="38">
        <f t="shared" si="13"/>
        <v>0.13563006761355412</v>
      </c>
    </row>
    <row r="99" spans="2:25">
      <c r="B99" s="36">
        <v>91</v>
      </c>
      <c r="C99" s="72">
        <f t="shared" si="8"/>
        <v>990348.87579626706</v>
      </c>
      <c r="D99" s="72"/>
      <c r="E99" s="36"/>
      <c r="F99" s="8">
        <v>43767</v>
      </c>
      <c r="G99" s="71" t="s">
        <v>3</v>
      </c>
      <c r="H99" s="73">
        <v>1.2885</v>
      </c>
      <c r="I99" s="73"/>
      <c r="J99" s="36">
        <v>50</v>
      </c>
      <c r="K99" s="74">
        <f t="shared" si="9"/>
        <v>29710.466273888011</v>
      </c>
      <c r="L99" s="75"/>
      <c r="M99" s="6">
        <f>IF(J99="","",(K99/J99)/LOOKUP(RIGHT($D$2,3),定数!$A$6:$A$13,定数!$B$6:$B$13))</f>
        <v>4.9517443789813349</v>
      </c>
      <c r="N99" s="60"/>
      <c r="O99" s="8">
        <v>43768</v>
      </c>
      <c r="P99" s="73">
        <v>1.2935000000000001</v>
      </c>
      <c r="Q99" s="73"/>
      <c r="R99" s="76">
        <f>IF(P99="","",T99*M99*LOOKUP(RIGHT($D$2,3),定数!$A$6:$A$13,定数!$B$6:$B$13))</f>
        <v>-29710.466273888695</v>
      </c>
      <c r="S99" s="76"/>
      <c r="T99" s="77">
        <f t="shared" si="11"/>
        <v>-50.000000000001151</v>
      </c>
      <c r="U99" s="77"/>
      <c r="V99" t="str">
        <f t="shared" si="14"/>
        <v/>
      </c>
      <c r="W99">
        <f t="shared" si="14"/>
        <v>2</v>
      </c>
      <c r="X99" s="37">
        <f t="shared" si="12"/>
        <v>1181182.0196609008</v>
      </c>
      <c r="Y99" s="38">
        <f t="shared" si="13"/>
        <v>0.16156116558514755</v>
      </c>
    </row>
    <row r="100" spans="2:25">
      <c r="B100" s="36">
        <v>92</v>
      </c>
      <c r="C100" s="72">
        <f t="shared" si="8"/>
        <v>960638.40952237835</v>
      </c>
      <c r="D100" s="72"/>
      <c r="E100" s="36"/>
      <c r="F100" s="8">
        <v>43769</v>
      </c>
      <c r="G100" s="61" t="s">
        <v>4</v>
      </c>
      <c r="H100" s="73">
        <v>1.3006</v>
      </c>
      <c r="I100" s="73"/>
      <c r="J100" s="36">
        <v>61</v>
      </c>
      <c r="K100" s="74">
        <f t="shared" si="9"/>
        <v>28819.152285671349</v>
      </c>
      <c r="L100" s="75"/>
      <c r="M100" s="6">
        <f>IF(J100="","",(K100/J100)/LOOKUP(RIGHT($D$2,3),定数!$A$6:$A$13,定数!$B$6:$B$13))</f>
        <v>3.9370426619769603</v>
      </c>
      <c r="N100" s="36"/>
      <c r="O100" s="8">
        <v>43770</v>
      </c>
      <c r="P100" s="73">
        <v>1.2945</v>
      </c>
      <c r="Q100" s="73"/>
      <c r="R100" s="76">
        <f>IF(P100="","",T100*M100*LOOKUP(RIGHT($D$2,3),定数!$A$6:$A$13,定数!$B$6:$B$13))</f>
        <v>-28819.152285671324</v>
      </c>
      <c r="S100" s="76"/>
      <c r="T100" s="77">
        <f t="shared" si="11"/>
        <v>-60.999999999999943</v>
      </c>
      <c r="U100" s="77"/>
      <c r="V100" t="str">
        <f t="shared" si="14"/>
        <v/>
      </c>
      <c r="W100">
        <f t="shared" si="14"/>
        <v>3</v>
      </c>
      <c r="X100" s="37">
        <f t="shared" si="12"/>
        <v>1181182.0196609008</v>
      </c>
      <c r="Y100" s="38">
        <f t="shared" si="13"/>
        <v>0.18671433061759368</v>
      </c>
    </row>
    <row r="101" spans="2:25">
      <c r="B101" s="36">
        <v>93</v>
      </c>
      <c r="C101" s="72">
        <f t="shared" si="8"/>
        <v>931819.25723670702</v>
      </c>
      <c r="D101" s="72"/>
      <c r="E101" s="36"/>
      <c r="F101" s="8">
        <v>43778</v>
      </c>
      <c r="G101" s="71" t="s">
        <v>3</v>
      </c>
      <c r="H101" s="73">
        <v>1.2732000000000001</v>
      </c>
      <c r="I101" s="73"/>
      <c r="J101" s="36">
        <v>59</v>
      </c>
      <c r="K101" s="74">
        <f t="shared" si="9"/>
        <v>27954.577717101209</v>
      </c>
      <c r="L101" s="75"/>
      <c r="M101" s="6">
        <f>IF(J101="","",(K101/J101)/LOOKUP(RIGHT($D$2,3),定数!$A$6:$A$13,定数!$B$6:$B$13))</f>
        <v>3.9483866832063854</v>
      </c>
      <c r="N101" s="36"/>
      <c r="O101" s="8">
        <v>43782</v>
      </c>
      <c r="P101" s="73">
        <v>1.2662</v>
      </c>
      <c r="Q101" s="73"/>
      <c r="R101" s="76">
        <f>IF(P101="","",T101*M101*LOOKUP(RIGHT($D$2,3),定数!$A$6:$A$13,定数!$B$6:$B$13))</f>
        <v>33166.448138934196</v>
      </c>
      <c r="S101" s="76"/>
      <c r="T101" s="77">
        <f t="shared" si="11"/>
        <v>70.000000000001165</v>
      </c>
      <c r="U101" s="77"/>
      <c r="V101" t="str">
        <f t="shared" si="14"/>
        <v/>
      </c>
      <c r="W101">
        <f t="shared" si="14"/>
        <v>0</v>
      </c>
      <c r="X101" s="37">
        <f t="shared" si="12"/>
        <v>1181182.0196609008</v>
      </c>
      <c r="Y101" s="38">
        <f t="shared" si="13"/>
        <v>0.21111290069906585</v>
      </c>
    </row>
    <row r="102" spans="2:25">
      <c r="B102" s="36">
        <v>94</v>
      </c>
      <c r="C102" s="72">
        <f t="shared" si="8"/>
        <v>964985.70537564124</v>
      </c>
      <c r="D102" s="72"/>
      <c r="E102" s="36"/>
      <c r="F102" s="8">
        <v>43789</v>
      </c>
      <c r="G102" s="61" t="s">
        <v>4</v>
      </c>
      <c r="H102" s="73">
        <v>1.2822</v>
      </c>
      <c r="I102" s="73"/>
      <c r="J102" s="36">
        <v>39</v>
      </c>
      <c r="K102" s="74">
        <f t="shared" si="9"/>
        <v>28949.571161269236</v>
      </c>
      <c r="L102" s="75"/>
      <c r="M102" s="6">
        <f>IF(J102="","",(K102/J102)/LOOKUP(RIGHT($D$2,3),定数!$A$6:$A$13,定数!$B$6:$B$13))</f>
        <v>6.1858058036900072</v>
      </c>
      <c r="N102" s="36"/>
      <c r="O102" s="8">
        <v>43790</v>
      </c>
      <c r="P102" s="73">
        <v>1.2783</v>
      </c>
      <c r="Q102" s="73"/>
      <c r="R102" s="76">
        <f>IF(P102="","",T102*M102*LOOKUP(RIGHT($D$2,3),定数!$A$6:$A$13,定数!$B$6:$B$13))</f>
        <v>-28949.571161269341</v>
      </c>
      <c r="S102" s="76"/>
      <c r="T102" s="77">
        <f t="shared" si="11"/>
        <v>-39.000000000000142</v>
      </c>
      <c r="U102" s="77"/>
      <c r="V102" t="str">
        <f t="shared" si="14"/>
        <v/>
      </c>
      <c r="W102">
        <f t="shared" si="14"/>
        <v>1</v>
      </c>
      <c r="X102" s="37">
        <f t="shared" si="12"/>
        <v>1181182.0196609008</v>
      </c>
      <c r="Y102" s="38">
        <f t="shared" si="13"/>
        <v>0.18303386835106605</v>
      </c>
    </row>
    <row r="103" spans="2:25">
      <c r="B103" s="36">
        <v>95</v>
      </c>
      <c r="C103" s="72">
        <f>IF(R102="","",C102+R102)</f>
        <v>936036.13421437191</v>
      </c>
      <c r="D103" s="72"/>
      <c r="E103" s="36"/>
      <c r="F103" s="8">
        <v>43792</v>
      </c>
      <c r="G103" s="61" t="s">
        <v>4</v>
      </c>
      <c r="H103" s="73">
        <v>1.2916000000000001</v>
      </c>
      <c r="I103" s="73"/>
      <c r="J103" s="36">
        <v>42</v>
      </c>
      <c r="K103" s="74">
        <f t="shared" si="9"/>
        <v>28081.084026431156</v>
      </c>
      <c r="L103" s="75"/>
      <c r="M103" s="6">
        <f>IF(J103="","",(K103/J103)/LOOKUP(RIGHT($D$2,3),定数!$A$6:$A$13,定数!$B$6:$B$13))</f>
        <v>5.571643656037927</v>
      </c>
      <c r="N103" s="36"/>
      <c r="O103" s="8">
        <v>43792</v>
      </c>
      <c r="P103" s="73">
        <v>1.2966</v>
      </c>
      <c r="Q103" s="73"/>
      <c r="R103" s="76">
        <f>IF(P103="","",T103*M103*LOOKUP(RIGHT($D$2,3),定数!$A$6:$A$13,定数!$B$6:$B$13))</f>
        <v>33429.861936226851</v>
      </c>
      <c r="S103" s="76"/>
      <c r="T103" s="77">
        <f t="shared" si="11"/>
        <v>49.999999999998934</v>
      </c>
      <c r="U103" s="77"/>
      <c r="V103" t="str">
        <f t="shared" si="14"/>
        <v/>
      </c>
      <c r="W103">
        <f t="shared" si="14"/>
        <v>0</v>
      </c>
      <c r="X103" s="37">
        <f t="shared" si="12"/>
        <v>1181182.0196609008</v>
      </c>
      <c r="Y103" s="38">
        <f t="shared" si="13"/>
        <v>0.20754285230053415</v>
      </c>
    </row>
    <row r="104" spans="2:25">
      <c r="B104" s="36">
        <v>96</v>
      </c>
      <c r="C104" s="72">
        <f t="shared" si="8"/>
        <v>969465.99615059874</v>
      </c>
      <c r="D104" s="72"/>
      <c r="E104" s="36"/>
      <c r="F104" s="8">
        <v>43813</v>
      </c>
      <c r="G104" s="61" t="s">
        <v>4</v>
      </c>
      <c r="H104" s="73">
        <v>1.3096000000000001</v>
      </c>
      <c r="I104" s="73"/>
      <c r="J104" s="36">
        <v>29</v>
      </c>
      <c r="K104" s="74">
        <f t="shared" si="9"/>
        <v>29083.979884517961</v>
      </c>
      <c r="L104" s="75"/>
      <c r="M104" s="6">
        <f>IF(J104="","",(K104/J104)/LOOKUP(RIGHT($D$2,3),定数!$A$6:$A$13,定数!$B$6:$B$13))</f>
        <v>8.3574654840568847</v>
      </c>
      <c r="N104" s="36"/>
      <c r="O104" s="8">
        <v>43813</v>
      </c>
      <c r="P104" s="73">
        <v>1.3130999999999999</v>
      </c>
      <c r="Q104" s="73"/>
      <c r="R104" s="76">
        <f>IF(P104="","",T104*M104*LOOKUP(RIGHT($D$2,3),定数!$A$6:$A$13,定数!$B$6:$B$13))</f>
        <v>35101.355033037282</v>
      </c>
      <c r="S104" s="76"/>
      <c r="T104" s="77">
        <f t="shared" si="11"/>
        <v>34.999999999998366</v>
      </c>
      <c r="U104" s="77"/>
      <c r="V104" t="str">
        <f t="shared" si="14"/>
        <v/>
      </c>
      <c r="W104">
        <f t="shared" si="14"/>
        <v>0</v>
      </c>
      <c r="X104" s="37">
        <f t="shared" si="12"/>
        <v>1181182.0196609008</v>
      </c>
      <c r="Y104" s="38">
        <f t="shared" si="13"/>
        <v>0.17924081131126812</v>
      </c>
    </row>
    <row r="105" spans="2:25">
      <c r="B105" s="36">
        <v>97</v>
      </c>
      <c r="C105" s="72">
        <f t="shared" si="8"/>
        <v>1004567.351183636</v>
      </c>
      <c r="D105" s="72"/>
      <c r="E105" s="36"/>
      <c r="F105" s="8">
        <v>43817</v>
      </c>
      <c r="G105" s="61" t="s">
        <v>4</v>
      </c>
      <c r="H105" s="73">
        <v>1.319</v>
      </c>
      <c r="I105" s="73"/>
      <c r="J105" s="36">
        <v>24</v>
      </c>
      <c r="K105" s="74">
        <f t="shared" si="9"/>
        <v>30137.02053550908</v>
      </c>
      <c r="L105" s="75"/>
      <c r="M105" s="6">
        <f>IF(J105="","",(K105/J105)/LOOKUP(RIGHT($D$2,3),定数!$A$6:$A$13,定数!$B$6:$B$13))</f>
        <v>10.464243241496208</v>
      </c>
      <c r="N105" s="36"/>
      <c r="O105" s="8">
        <v>43818</v>
      </c>
      <c r="P105" s="73">
        <v>1.3230999999999999</v>
      </c>
      <c r="Q105" s="73"/>
      <c r="R105" s="76">
        <f>IF(P105="","",T105*M105*LOOKUP(RIGHT($D$2,3),定数!$A$6:$A$13,定数!$B$6:$B$13))</f>
        <v>51484.076748161249</v>
      </c>
      <c r="S105" s="76"/>
      <c r="T105" s="77">
        <f t="shared" si="11"/>
        <v>40.999999999999929</v>
      </c>
      <c r="U105" s="77"/>
      <c r="V105" t="str">
        <f t="shared" si="14"/>
        <v/>
      </c>
      <c r="W105">
        <f t="shared" si="14"/>
        <v>0</v>
      </c>
      <c r="X105" s="37">
        <f t="shared" si="12"/>
        <v>1181182.0196609008</v>
      </c>
      <c r="Y105" s="38">
        <f t="shared" si="13"/>
        <v>0.14952366827253949</v>
      </c>
    </row>
    <row r="106" spans="2:25">
      <c r="B106" s="36">
        <v>98</v>
      </c>
      <c r="C106" s="72">
        <f t="shared" si="8"/>
        <v>1056051.4279317972</v>
      </c>
      <c r="D106" s="72"/>
      <c r="E106" s="36">
        <v>2013</v>
      </c>
      <c r="F106" s="8">
        <v>43479</v>
      </c>
      <c r="G106" s="61" t="s">
        <v>4</v>
      </c>
      <c r="H106" s="73">
        <v>1.3371999999999999</v>
      </c>
      <c r="I106" s="73"/>
      <c r="J106" s="36">
        <v>35</v>
      </c>
      <c r="K106" s="74">
        <f t="shared" si="9"/>
        <v>31681.542837953915</v>
      </c>
      <c r="L106" s="75"/>
      <c r="M106" s="6">
        <f>IF(J106="","",(K106/J106)/LOOKUP(RIGHT($D$2,3),定数!$A$6:$A$13,定数!$B$6:$B$13))</f>
        <v>7.5432244852271229</v>
      </c>
      <c r="N106" s="36">
        <v>2013</v>
      </c>
      <c r="O106" s="8">
        <v>43480</v>
      </c>
      <c r="P106" s="73">
        <v>1.3334999999999999</v>
      </c>
      <c r="Q106" s="73"/>
      <c r="R106" s="76">
        <f>IF(P106="","",T106*M106*LOOKUP(RIGHT($D$2,3),定数!$A$6:$A$13,定数!$B$6:$B$13))</f>
        <v>-33491.916714408755</v>
      </c>
      <c r="S106" s="76"/>
      <c r="T106" s="77">
        <f t="shared" si="11"/>
        <v>-37.000000000000369</v>
      </c>
      <c r="U106" s="77"/>
      <c r="V106" t="str">
        <f t="shared" si="14"/>
        <v/>
      </c>
      <c r="W106">
        <f t="shared" si="14"/>
        <v>1</v>
      </c>
      <c r="X106" s="37">
        <f t="shared" si="12"/>
        <v>1181182.0196609008</v>
      </c>
      <c r="Y106" s="38">
        <f t="shared" si="13"/>
        <v>0.10593675627150734</v>
      </c>
    </row>
    <row r="107" spans="2:25">
      <c r="B107" s="36">
        <v>99</v>
      </c>
      <c r="C107" s="72">
        <f t="shared" si="8"/>
        <v>1022559.5112173884</v>
      </c>
      <c r="D107" s="72"/>
      <c r="E107" s="36"/>
      <c r="F107" s="8">
        <v>43497</v>
      </c>
      <c r="G107" s="61" t="s">
        <v>4</v>
      </c>
      <c r="H107" s="73">
        <v>1.3593999999999999</v>
      </c>
      <c r="I107" s="73"/>
      <c r="J107" s="36">
        <v>50</v>
      </c>
      <c r="K107" s="74">
        <f t="shared" si="9"/>
        <v>30676.785336521651</v>
      </c>
      <c r="L107" s="75"/>
      <c r="M107" s="6">
        <f>IF(J107="","",(K107/J107)/LOOKUP(RIGHT($D$2,3),定数!$A$6:$A$13,定数!$B$6:$B$13))</f>
        <v>5.1127975560869423</v>
      </c>
      <c r="N107" s="36"/>
      <c r="O107" s="8">
        <v>43497</v>
      </c>
      <c r="P107" s="73">
        <v>1.3658999999999999</v>
      </c>
      <c r="Q107" s="73"/>
      <c r="R107" s="76">
        <f>IF(P107="","",T107*M107*LOOKUP(RIGHT($D$2,3),定数!$A$6:$A$13,定数!$B$6:$B$13))</f>
        <v>39879.820937477845</v>
      </c>
      <c r="S107" s="76"/>
      <c r="T107" s="77">
        <f t="shared" si="11"/>
        <v>64.999999999999503</v>
      </c>
      <c r="U107" s="77"/>
      <c r="V107" t="str">
        <f>IF(S107&lt;&gt;"",IF(S107&lt;0,1+V106,0),"")</f>
        <v/>
      </c>
      <c r="W107">
        <f>IF(T107&lt;&gt;"",IF(T107&lt;0,1+W106,0),"")</f>
        <v>0</v>
      </c>
      <c r="X107" s="37">
        <f t="shared" si="12"/>
        <v>1181182.0196609008</v>
      </c>
      <c r="Y107" s="38">
        <f t="shared" si="13"/>
        <v>0.13429133342975408</v>
      </c>
    </row>
    <row r="108" spans="2:25">
      <c r="B108" s="36">
        <v>100</v>
      </c>
      <c r="C108" s="72">
        <f t="shared" si="8"/>
        <v>1062439.3321548663</v>
      </c>
      <c r="D108" s="72"/>
      <c r="E108" s="36"/>
      <c r="F108" s="8">
        <v>43511</v>
      </c>
      <c r="G108" s="71" t="s">
        <v>3</v>
      </c>
      <c r="H108" s="73">
        <v>1.3309</v>
      </c>
      <c r="I108" s="73"/>
      <c r="J108" s="36">
        <v>85</v>
      </c>
      <c r="K108" s="74">
        <f t="shared" si="9"/>
        <v>31873.179964645988</v>
      </c>
      <c r="L108" s="75"/>
      <c r="M108" s="6">
        <f>IF(J108="","",(K108/J108)/LOOKUP(RIGHT($D$2,3),定数!$A$6:$A$13,定数!$B$6:$B$13))</f>
        <v>3.1248215651613713</v>
      </c>
      <c r="N108" s="36"/>
      <c r="O108" s="8">
        <v>43515</v>
      </c>
      <c r="P108" s="73">
        <v>1.3393999999999999</v>
      </c>
      <c r="Q108" s="73"/>
      <c r="R108" s="76">
        <f>IF(P108="","",T108*M108*LOOKUP(RIGHT($D$2,3),定数!$A$6:$A$13,定数!$B$6:$B$13))</f>
        <v>-31873.179964645809</v>
      </c>
      <c r="S108" s="76"/>
      <c r="T108" s="77">
        <f t="shared" si="11"/>
        <v>-84.999999999999517</v>
      </c>
      <c r="U108" s="77"/>
      <c r="V108" t="str">
        <f>IF(S108&lt;&gt;"",IF(S108&lt;0,1+V107,0),"")</f>
        <v/>
      </c>
      <c r="W108">
        <f>IF(T108&lt;&gt;"",IF(T108&lt;0,1+W107,0),"")</f>
        <v>1</v>
      </c>
      <c r="X108" s="37">
        <f t="shared" si="12"/>
        <v>1181182.0196609008</v>
      </c>
      <c r="Y108" s="38">
        <f t="shared" si="13"/>
        <v>0.10052869543351473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N3:O3"/>
    <mergeCell ref="B2:C2"/>
    <mergeCell ref="D2:E2"/>
    <mergeCell ref="F2:G2"/>
    <mergeCell ref="H2:I2"/>
    <mergeCell ref="P3:Q3"/>
    <mergeCell ref="D3:M3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9:G108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2:Y109"/>
  <sheetViews>
    <sheetView zoomScale="115" zoomScaleNormal="115" workbookViewId="0">
      <pane ySplit="8" topLeftCell="A9" activePane="bottomLeft" state="frozen"/>
      <selection pane="bottomLeft" activeCell="B9" sqref="B9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>
      <c r="B2" s="98" t="s">
        <v>5</v>
      </c>
      <c r="C2" s="98"/>
      <c r="D2" s="109" t="s">
        <v>103</v>
      </c>
      <c r="E2" s="109"/>
      <c r="F2" s="98" t="s">
        <v>36</v>
      </c>
      <c r="G2" s="98"/>
      <c r="H2" s="101" t="s">
        <v>107</v>
      </c>
      <c r="I2" s="101"/>
      <c r="J2" s="98" t="s">
        <v>7</v>
      </c>
      <c r="K2" s="98"/>
      <c r="L2" s="108">
        <v>1000000</v>
      </c>
      <c r="M2" s="109"/>
      <c r="N2" s="98" t="s">
        <v>8</v>
      </c>
      <c r="O2" s="98"/>
      <c r="P2" s="103">
        <f>SUM(L2,D4)</f>
        <v>1000188.8803090745</v>
      </c>
      <c r="Q2" s="101"/>
      <c r="R2" s="1"/>
      <c r="S2" s="1"/>
      <c r="T2" s="1"/>
    </row>
    <row r="3" spans="2:25" ht="60" customHeight="1">
      <c r="B3" s="98" t="s">
        <v>9</v>
      </c>
      <c r="C3" s="98"/>
      <c r="D3" s="111" t="s">
        <v>104</v>
      </c>
      <c r="E3" s="112"/>
      <c r="F3" s="112"/>
      <c r="G3" s="112"/>
      <c r="H3" s="112"/>
      <c r="I3" s="112"/>
      <c r="J3" s="112"/>
      <c r="K3" s="112"/>
      <c r="L3" s="112"/>
      <c r="M3" s="113"/>
      <c r="N3" s="98" t="s">
        <v>10</v>
      </c>
      <c r="O3" s="98"/>
      <c r="P3" s="110" t="s">
        <v>108</v>
      </c>
      <c r="Q3" s="110"/>
      <c r="R3" s="1"/>
      <c r="S3" s="1"/>
    </row>
    <row r="4" spans="2:25">
      <c r="B4" s="98" t="s">
        <v>11</v>
      </c>
      <c r="C4" s="98"/>
      <c r="D4" s="99">
        <f>SUM($R$9:$S$993)</f>
        <v>188.88030907451321</v>
      </c>
      <c r="E4" s="99"/>
      <c r="F4" s="98" t="s">
        <v>12</v>
      </c>
      <c r="G4" s="98"/>
      <c r="H4" s="100">
        <f>SUM($T$9:$U$108)</f>
        <v>-48.000000000010118</v>
      </c>
      <c r="I4" s="101"/>
      <c r="J4" s="102"/>
      <c r="K4" s="102"/>
      <c r="L4" s="103"/>
      <c r="M4" s="103"/>
      <c r="N4" s="102" t="s">
        <v>58</v>
      </c>
      <c r="O4" s="102"/>
      <c r="P4" s="104">
        <f>MAX(Y:Y)</f>
        <v>0.27746858809933095</v>
      </c>
      <c r="Q4" s="104"/>
      <c r="R4" s="1"/>
      <c r="S4" s="1"/>
      <c r="T4" s="1"/>
    </row>
    <row r="5" spans="2:25">
      <c r="B5" s="68" t="s">
        <v>15</v>
      </c>
      <c r="C5" s="66">
        <f>COUNTIF($R$9:$R$990,"&gt;0")</f>
        <v>39</v>
      </c>
      <c r="D5" s="65" t="s">
        <v>16</v>
      </c>
      <c r="E5" s="70">
        <f>COUNTIF($R$9:$R$990,"&lt;0")</f>
        <v>61</v>
      </c>
      <c r="F5" s="65" t="s">
        <v>17</v>
      </c>
      <c r="G5" s="66">
        <f>COUNTIF($R$9:$R$990,"=0")</f>
        <v>0</v>
      </c>
      <c r="H5" s="65" t="s">
        <v>18</v>
      </c>
      <c r="I5" s="67">
        <f>C5/SUM(C5,E5,G5)</f>
        <v>0.39</v>
      </c>
      <c r="J5" s="105" t="s">
        <v>19</v>
      </c>
      <c r="K5" s="98"/>
      <c r="L5" s="106">
        <f>MAX(V9:V993)</f>
        <v>2</v>
      </c>
      <c r="M5" s="107"/>
      <c r="N5" s="17" t="s">
        <v>20</v>
      </c>
      <c r="O5" s="9"/>
      <c r="P5" s="106">
        <f>MAX(W9:W993)</f>
        <v>6</v>
      </c>
      <c r="Q5" s="107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69"/>
      <c r="R6" s="1"/>
      <c r="S6" s="1"/>
      <c r="T6" s="1"/>
    </row>
    <row r="7" spans="2:25">
      <c r="B7" s="78" t="s">
        <v>21</v>
      </c>
      <c r="C7" s="80" t="s">
        <v>22</v>
      </c>
      <c r="D7" s="81"/>
      <c r="E7" s="84" t="s">
        <v>23</v>
      </c>
      <c r="F7" s="85"/>
      <c r="G7" s="85"/>
      <c r="H7" s="85"/>
      <c r="I7" s="86"/>
      <c r="J7" s="87" t="s">
        <v>24</v>
      </c>
      <c r="K7" s="88"/>
      <c r="L7" s="89"/>
      <c r="M7" s="90" t="s">
        <v>25</v>
      </c>
      <c r="N7" s="91" t="s">
        <v>26</v>
      </c>
      <c r="O7" s="92"/>
      <c r="P7" s="92"/>
      <c r="Q7" s="93"/>
      <c r="R7" s="94" t="s">
        <v>27</v>
      </c>
      <c r="S7" s="94"/>
      <c r="T7" s="94"/>
      <c r="U7" s="94"/>
    </row>
    <row r="8" spans="2:25">
      <c r="B8" s="79"/>
      <c r="C8" s="82"/>
      <c r="D8" s="83"/>
      <c r="E8" s="18" t="s">
        <v>28</v>
      </c>
      <c r="F8" s="18" t="s">
        <v>29</v>
      </c>
      <c r="G8" s="18" t="s">
        <v>30</v>
      </c>
      <c r="H8" s="95" t="s">
        <v>31</v>
      </c>
      <c r="I8" s="86"/>
      <c r="J8" s="4" t="s">
        <v>32</v>
      </c>
      <c r="K8" s="96" t="s">
        <v>33</v>
      </c>
      <c r="L8" s="89"/>
      <c r="M8" s="90"/>
      <c r="N8" s="5" t="s">
        <v>28</v>
      </c>
      <c r="O8" s="5" t="s">
        <v>29</v>
      </c>
      <c r="P8" s="97" t="s">
        <v>31</v>
      </c>
      <c r="Q8" s="93"/>
      <c r="R8" s="94" t="s">
        <v>34</v>
      </c>
      <c r="S8" s="94"/>
      <c r="T8" s="94" t="s">
        <v>32</v>
      </c>
      <c r="U8" s="94"/>
      <c r="Y8" t="s">
        <v>57</v>
      </c>
    </row>
    <row r="9" spans="2:25">
      <c r="B9" s="71">
        <v>1</v>
      </c>
      <c r="C9" s="72">
        <f>L2</f>
        <v>1000000</v>
      </c>
      <c r="D9" s="72"/>
      <c r="E9" s="71">
        <v>2010</v>
      </c>
      <c r="F9" s="8">
        <v>43477</v>
      </c>
      <c r="G9" s="71" t="s">
        <v>4</v>
      </c>
      <c r="H9" s="73">
        <v>1.4510000000000001</v>
      </c>
      <c r="I9" s="73"/>
      <c r="J9" s="71">
        <v>49</v>
      </c>
      <c r="K9" s="72">
        <f>IF(J9="","",C9*0.03)</f>
        <v>30000</v>
      </c>
      <c r="L9" s="72"/>
      <c r="M9" s="6">
        <f>IF(J9="","",(K9/J9)/LOOKUP(RIGHT($D$2,3),定数!$A$6:$A$13,定数!$B$6:$B$13))</f>
        <v>5.1020408163265305</v>
      </c>
      <c r="N9" s="71">
        <v>2010</v>
      </c>
      <c r="O9" s="8">
        <v>43478</v>
      </c>
      <c r="P9" s="73">
        <v>1.4460999999999999</v>
      </c>
      <c r="Q9" s="73"/>
      <c r="R9" s="76">
        <f>IF(P9="","",T9*M9*LOOKUP(RIGHT($D$2,3),定数!$A$6:$A$13,定数!$B$6:$B$13))</f>
        <v>-30000.000000000775</v>
      </c>
      <c r="S9" s="76"/>
      <c r="T9" s="77">
        <f>IF(P9="","",IF(G9="買",(P9-H9),(H9-P9))*IF(RIGHT($D$2,3)="JPY",100,10000))</f>
        <v>-49.000000000001265</v>
      </c>
      <c r="U9" s="77"/>
      <c r="V9" s="1">
        <f>IF(T9&lt;&gt;"",IF(T9&gt;0,1+V8,0),"")</f>
        <v>0</v>
      </c>
      <c r="W9">
        <f>IF(T9&lt;&gt;"",IF(T9&lt;0,1+W8,0),"")</f>
        <v>1</v>
      </c>
    </row>
    <row r="10" spans="2:25">
      <c r="B10" s="71">
        <v>2</v>
      </c>
      <c r="C10" s="72">
        <f t="shared" ref="C10:C73" si="0">IF(R9="","",C9+R9)</f>
        <v>969999.99999999919</v>
      </c>
      <c r="D10" s="72"/>
      <c r="E10" s="71"/>
      <c r="F10" s="8">
        <v>43484</v>
      </c>
      <c r="G10" s="71" t="s">
        <v>3</v>
      </c>
      <c r="H10" s="73">
        <v>1.4259999999999999</v>
      </c>
      <c r="I10" s="73"/>
      <c r="J10" s="71">
        <v>135</v>
      </c>
      <c r="K10" s="74">
        <f>IF(J10="","",C10*0.03)</f>
        <v>29099.999999999975</v>
      </c>
      <c r="L10" s="75"/>
      <c r="M10" s="6">
        <f>IF(J10="","",(K10/J10)/LOOKUP(RIGHT($D$2,3),定数!$A$6:$A$13,定数!$B$6:$B$13))</f>
        <v>1.7962962962962947</v>
      </c>
      <c r="N10" s="71"/>
      <c r="O10" s="8">
        <v>43486</v>
      </c>
      <c r="P10" s="73">
        <v>1.4043000000000001</v>
      </c>
      <c r="Q10" s="73"/>
      <c r="R10" s="76">
        <f>IF(P10="","",T10*M10*LOOKUP(RIGHT($D$2,3),定数!$A$6:$A$13,定数!$B$6:$B$13))</f>
        <v>46775.555555555147</v>
      </c>
      <c r="S10" s="76"/>
      <c r="T10" s="77">
        <f>IF(P10="","",IF(G10="買",(P10-H10),(H10-P10))*IF(RIGHT($D$2,3)="JPY",100,10000))</f>
        <v>216.99999999999829</v>
      </c>
      <c r="U10" s="77"/>
      <c r="V10" s="22">
        <f t="shared" ref="V10:V22" si="1">IF(T10&lt;&gt;"",IF(T10&gt;0,1+V9,0),"")</f>
        <v>1</v>
      </c>
      <c r="W10">
        <f t="shared" ref="W10:W73" si="2">IF(T10&lt;&gt;"",IF(T10&lt;0,1+W9,0),"")</f>
        <v>0</v>
      </c>
      <c r="X10" s="37">
        <f>IF(C10&lt;&gt;"",MAX(C10,C9),"")</f>
        <v>1000000</v>
      </c>
    </row>
    <row r="11" spans="2:25">
      <c r="B11" s="71">
        <v>3</v>
      </c>
      <c r="C11" s="72">
        <f t="shared" si="0"/>
        <v>1016775.5555555543</v>
      </c>
      <c r="D11" s="72"/>
      <c r="E11" s="71"/>
      <c r="F11" s="8">
        <v>43493</v>
      </c>
      <c r="G11" s="71" t="s">
        <v>3</v>
      </c>
      <c r="H11" s="73">
        <v>1.3992</v>
      </c>
      <c r="I11" s="73"/>
      <c r="J11" s="71">
        <v>54</v>
      </c>
      <c r="K11" s="74">
        <f t="shared" ref="K11:K74" si="3">IF(J11="","",C11*0.03)</f>
        <v>30503.26666666663</v>
      </c>
      <c r="L11" s="75"/>
      <c r="M11" s="6">
        <f>IF(J11="","",(K11/J11)/LOOKUP(RIGHT($D$2,3),定数!$A$6:$A$13,定数!$B$6:$B$13))</f>
        <v>4.7072942386831214</v>
      </c>
      <c r="N11" s="71"/>
      <c r="O11" s="8">
        <v>43494</v>
      </c>
      <c r="P11" s="73">
        <v>1.3905000000000001</v>
      </c>
      <c r="Q11" s="73"/>
      <c r="R11" s="76">
        <f>IF(P11="","",T11*M11*LOOKUP(RIGHT($D$2,3),定数!$A$6:$A$13,定数!$B$6:$B$13))</f>
        <v>49144.151851851391</v>
      </c>
      <c r="S11" s="76"/>
      <c r="T11" s="77">
        <f>IF(P11="","",IF(G11="買",(P11-H11),(H11-P11))*IF(RIGHT($D$2,3)="JPY",100,10000))</f>
        <v>86.999999999999304</v>
      </c>
      <c r="U11" s="77"/>
      <c r="V11" s="22">
        <f t="shared" si="1"/>
        <v>2</v>
      </c>
      <c r="W11">
        <f t="shared" si="2"/>
        <v>0</v>
      </c>
      <c r="X11" s="37">
        <f>IF(C11&lt;&gt;"",MAX(X10,C11),"")</f>
        <v>1016775.5555555543</v>
      </c>
      <c r="Y11" s="38">
        <f>IF(X11&lt;&gt;"",1-(C11/X11),"")</f>
        <v>0</v>
      </c>
    </row>
    <row r="12" spans="2:25">
      <c r="B12" s="71">
        <v>4</v>
      </c>
      <c r="C12" s="72">
        <f t="shared" si="0"/>
        <v>1065919.7074074058</v>
      </c>
      <c r="D12" s="72"/>
      <c r="E12" s="71"/>
      <c r="F12" s="8">
        <v>43499</v>
      </c>
      <c r="G12" s="71" t="s">
        <v>4</v>
      </c>
      <c r="H12" s="73">
        <v>1.4007000000000001</v>
      </c>
      <c r="I12" s="73"/>
      <c r="J12" s="71">
        <v>55</v>
      </c>
      <c r="K12" s="74">
        <f t="shared" si="3"/>
        <v>31977.591222222174</v>
      </c>
      <c r="L12" s="75"/>
      <c r="M12" s="6">
        <f>IF(J12="","",(K12/J12)/LOOKUP(RIGHT($D$2,3),定数!$A$6:$A$13,定数!$B$6:$B$13))</f>
        <v>4.8450895791245721</v>
      </c>
      <c r="N12" s="71"/>
      <c r="O12" s="8">
        <v>43499</v>
      </c>
      <c r="P12" s="73">
        <v>1.3952</v>
      </c>
      <c r="Q12" s="73"/>
      <c r="R12" s="76">
        <f>IF(P12="","",T12*M12*LOOKUP(RIGHT($D$2,3),定数!$A$6:$A$13,定数!$B$6:$B$13))</f>
        <v>-31977.591222222523</v>
      </c>
      <c r="S12" s="76"/>
      <c r="T12" s="77">
        <f t="shared" ref="T12:T75" si="4">IF(P12="","",IF(G12="買",(P12-H12),(H12-P12))*IF(RIGHT($D$2,3)="JPY",100,10000))</f>
        <v>-55.000000000000604</v>
      </c>
      <c r="U12" s="77"/>
      <c r="V12" s="22">
        <f t="shared" si="1"/>
        <v>0</v>
      </c>
      <c r="W12">
        <f t="shared" si="2"/>
        <v>1</v>
      </c>
      <c r="X12" s="37">
        <f t="shared" ref="X12:X75" si="5">IF(C12&lt;&gt;"",MAX(X11,C12),"")</f>
        <v>1065919.7074074058</v>
      </c>
      <c r="Y12" s="38">
        <f t="shared" ref="Y12:Y75" si="6">IF(X12&lt;&gt;"",1-(C12/X12),"")</f>
        <v>0</v>
      </c>
    </row>
    <row r="13" spans="2:25">
      <c r="B13" s="71">
        <v>5</v>
      </c>
      <c r="C13" s="72">
        <f t="shared" si="0"/>
        <v>1033942.1161851833</v>
      </c>
      <c r="D13" s="72"/>
      <c r="E13" s="71"/>
      <c r="F13" s="8">
        <v>43505</v>
      </c>
      <c r="G13" s="71" t="s">
        <v>3</v>
      </c>
      <c r="H13" s="73">
        <v>1.3656999999999999</v>
      </c>
      <c r="I13" s="73"/>
      <c r="J13" s="71">
        <v>59</v>
      </c>
      <c r="K13" s="74">
        <f t="shared" si="3"/>
        <v>31018.263485555497</v>
      </c>
      <c r="L13" s="75"/>
      <c r="M13" s="6">
        <f>IF(J13="","",(K13/J13)/LOOKUP(RIGHT($D$2,3),定数!$A$6:$A$13,定数!$B$6:$B$13))</f>
        <v>4.3811106618016238</v>
      </c>
      <c r="N13" s="71"/>
      <c r="O13" s="8">
        <v>43505</v>
      </c>
      <c r="P13" s="73">
        <v>1.3706</v>
      </c>
      <c r="Q13" s="73"/>
      <c r="R13" s="76">
        <f>IF(P13="","",T13*M13*LOOKUP(RIGHT($D$2,3),定数!$A$6:$A$13,定数!$B$6:$B$13))</f>
        <v>-25760.930691394213</v>
      </c>
      <c r="S13" s="76"/>
      <c r="T13" s="77">
        <f t="shared" si="4"/>
        <v>-49.000000000001265</v>
      </c>
      <c r="U13" s="77"/>
      <c r="V13" s="22">
        <f t="shared" si="1"/>
        <v>0</v>
      </c>
      <c r="W13">
        <f t="shared" si="2"/>
        <v>2</v>
      </c>
      <c r="X13" s="37">
        <f t="shared" si="5"/>
        <v>1065919.7074074058</v>
      </c>
      <c r="Y13" s="38">
        <f t="shared" si="6"/>
        <v>3.000000000000036E-2</v>
      </c>
    </row>
    <row r="14" spans="2:25">
      <c r="B14" s="71">
        <v>6</v>
      </c>
      <c r="C14" s="72">
        <f t="shared" si="0"/>
        <v>1008181.185493789</v>
      </c>
      <c r="D14" s="72"/>
      <c r="E14" s="71"/>
      <c r="F14" s="8">
        <v>43521</v>
      </c>
      <c r="G14" s="71" t="s">
        <v>3</v>
      </c>
      <c r="H14" s="73">
        <v>1.3516999999999999</v>
      </c>
      <c r="I14" s="73"/>
      <c r="J14" s="71">
        <v>64</v>
      </c>
      <c r="K14" s="74">
        <f t="shared" si="3"/>
        <v>30245.43556481367</v>
      </c>
      <c r="L14" s="75"/>
      <c r="M14" s="6">
        <f>IF(J14="","",(K14/J14)/LOOKUP(RIGHT($D$2,3),定数!$A$6:$A$13,定数!$B$6:$B$13))</f>
        <v>3.9382077558351134</v>
      </c>
      <c r="N14" s="71"/>
      <c r="O14" s="8">
        <v>43522</v>
      </c>
      <c r="P14" s="73">
        <v>1.3581000000000001</v>
      </c>
      <c r="Q14" s="73"/>
      <c r="R14" s="76">
        <f>IF(P14="","",T14*M14*LOOKUP(RIGHT($D$2,3),定数!$A$6:$A$13,定数!$B$6:$B$13))</f>
        <v>-30245.435564814536</v>
      </c>
      <c r="S14" s="76"/>
      <c r="T14" s="77">
        <f t="shared" si="4"/>
        <v>-64.000000000001833</v>
      </c>
      <c r="U14" s="77"/>
      <c r="V14" s="22">
        <f t="shared" si="1"/>
        <v>0</v>
      </c>
      <c r="W14">
        <f t="shared" si="2"/>
        <v>3</v>
      </c>
      <c r="X14" s="37">
        <f t="shared" si="5"/>
        <v>1065919.7074074058</v>
      </c>
      <c r="Y14" s="38">
        <f t="shared" si="6"/>
        <v>5.416779661017046E-2</v>
      </c>
    </row>
    <row r="15" spans="2:25">
      <c r="B15" s="71">
        <v>7</v>
      </c>
      <c r="C15" s="72">
        <f t="shared" si="0"/>
        <v>977935.74992897455</v>
      </c>
      <c r="D15" s="72"/>
      <c r="E15" s="71"/>
      <c r="F15" s="8">
        <v>43546</v>
      </c>
      <c r="G15" s="71" t="s">
        <v>3</v>
      </c>
      <c r="H15" s="73">
        <v>1.3469</v>
      </c>
      <c r="I15" s="73"/>
      <c r="J15" s="71">
        <v>78</v>
      </c>
      <c r="K15" s="74">
        <f t="shared" si="3"/>
        <v>29338.072497869234</v>
      </c>
      <c r="L15" s="75"/>
      <c r="M15" s="6">
        <f>IF(J15="","",(K15/J15)/LOOKUP(RIGHT($D$2,3),定数!$A$6:$A$13,定数!$B$6:$B$13))</f>
        <v>3.1344094549005592</v>
      </c>
      <c r="N15" s="71"/>
      <c r="O15" s="8">
        <v>43546</v>
      </c>
      <c r="P15" s="73">
        <v>1.3547</v>
      </c>
      <c r="Q15" s="73"/>
      <c r="R15" s="76">
        <f>IF(P15="","",T15*M15*LOOKUP(RIGHT($D$2,3),定数!$A$6:$A$13,定数!$B$6:$B$13))</f>
        <v>-29338.07249786934</v>
      </c>
      <c r="S15" s="76"/>
      <c r="T15" s="77">
        <f t="shared" si="4"/>
        <v>-78.000000000000284</v>
      </c>
      <c r="U15" s="77"/>
      <c r="V15" s="22">
        <f t="shared" si="1"/>
        <v>0</v>
      </c>
      <c r="W15">
        <f t="shared" si="2"/>
        <v>4</v>
      </c>
      <c r="X15" s="37">
        <f t="shared" si="5"/>
        <v>1065919.7074074058</v>
      </c>
      <c r="Y15" s="38">
        <f t="shared" si="6"/>
        <v>8.2542762711866113E-2</v>
      </c>
    </row>
    <row r="16" spans="2:25">
      <c r="B16" s="71">
        <v>8</v>
      </c>
      <c r="C16" s="72">
        <f>IF(R15="","",C15+R15)</f>
        <v>948597.67743110517</v>
      </c>
      <c r="D16" s="72"/>
      <c r="E16" s="71"/>
      <c r="F16" s="8">
        <v>43547</v>
      </c>
      <c r="G16" s="71" t="s">
        <v>3</v>
      </c>
      <c r="H16" s="73">
        <v>1.3502000000000001</v>
      </c>
      <c r="I16" s="73"/>
      <c r="J16" s="71">
        <v>57</v>
      </c>
      <c r="K16" s="74">
        <f t="shared" si="3"/>
        <v>28457.930322933153</v>
      </c>
      <c r="L16" s="75"/>
      <c r="M16" s="6">
        <f>IF(J16="","",(K16/J16)/LOOKUP(RIGHT($D$2,3),定数!$A$6:$A$13,定数!$B$6:$B$13))</f>
        <v>4.1605161290837938</v>
      </c>
      <c r="N16" s="71"/>
      <c r="O16" s="8">
        <v>43547</v>
      </c>
      <c r="P16" s="73">
        <v>1.3559000000000001</v>
      </c>
      <c r="Q16" s="73"/>
      <c r="R16" s="76">
        <f>IF(P16="","",T16*M16*LOOKUP(RIGHT($D$2,3),定数!$A$6:$A$13,定数!$B$6:$B$13))</f>
        <v>-28457.930322933342</v>
      </c>
      <c r="S16" s="76"/>
      <c r="T16" s="77">
        <f t="shared" si="4"/>
        <v>-57.000000000000384</v>
      </c>
      <c r="U16" s="77"/>
      <c r="V16" s="22">
        <f t="shared" si="1"/>
        <v>0</v>
      </c>
      <c r="W16">
        <f t="shared" si="2"/>
        <v>5</v>
      </c>
      <c r="X16" s="37">
        <f t="shared" si="5"/>
        <v>1065919.7074074058</v>
      </c>
      <c r="Y16" s="38">
        <f t="shared" si="6"/>
        <v>0.11006647983051032</v>
      </c>
    </row>
    <row r="17" spans="2:25">
      <c r="B17" s="71">
        <v>9</v>
      </c>
      <c r="C17" s="72">
        <f t="shared" si="0"/>
        <v>920139.74710817181</v>
      </c>
      <c r="D17" s="72"/>
      <c r="E17" s="71"/>
      <c r="F17" s="8">
        <v>43561</v>
      </c>
      <c r="G17" s="71" t="s">
        <v>3</v>
      </c>
      <c r="H17" s="73">
        <v>1.3471</v>
      </c>
      <c r="I17" s="73"/>
      <c r="J17" s="71">
        <v>42</v>
      </c>
      <c r="K17" s="74">
        <f t="shared" si="3"/>
        <v>27604.192413245153</v>
      </c>
      <c r="L17" s="75"/>
      <c r="M17" s="6">
        <f>IF(J17="","",(K17/J17)/LOOKUP(RIGHT($D$2,3),定数!$A$6:$A$13,定数!$B$6:$B$13))</f>
        <v>5.4770223042153079</v>
      </c>
      <c r="N17" s="71"/>
      <c r="O17" s="8">
        <v>43561</v>
      </c>
      <c r="P17" s="73">
        <v>1.339</v>
      </c>
      <c r="Q17" s="73"/>
      <c r="R17" s="76">
        <f>IF(P17="","",T17*M17*LOOKUP(RIGHT($D$2,3),定数!$A$6:$A$13,定数!$B$6:$B$13))</f>
        <v>53236.656796972762</v>
      </c>
      <c r="S17" s="76"/>
      <c r="T17" s="77">
        <f t="shared" si="4"/>
        <v>80.999999999999957</v>
      </c>
      <c r="U17" s="77"/>
      <c r="V17" s="22">
        <f t="shared" si="1"/>
        <v>1</v>
      </c>
      <c r="W17">
        <f t="shared" si="2"/>
        <v>0</v>
      </c>
      <c r="X17" s="37">
        <f t="shared" si="5"/>
        <v>1065919.7074074058</v>
      </c>
      <c r="Y17" s="38">
        <f t="shared" si="6"/>
        <v>0.13676448543559516</v>
      </c>
    </row>
    <row r="18" spans="2:25">
      <c r="B18" s="71">
        <v>10</v>
      </c>
      <c r="C18" s="72">
        <f t="shared" si="0"/>
        <v>973376.40390514454</v>
      </c>
      <c r="D18" s="72"/>
      <c r="E18" s="71"/>
      <c r="F18" s="8">
        <v>43563</v>
      </c>
      <c r="G18" s="71" t="s">
        <v>3</v>
      </c>
      <c r="H18" s="73">
        <v>1.3325</v>
      </c>
      <c r="I18" s="73"/>
      <c r="J18" s="71">
        <v>78</v>
      </c>
      <c r="K18" s="74">
        <f t="shared" si="3"/>
        <v>29201.292117154335</v>
      </c>
      <c r="L18" s="75"/>
      <c r="M18" s="6">
        <f>IF(J18="","",(K18/J18)/LOOKUP(RIGHT($D$2,3),定数!$A$6:$A$13,定数!$B$6:$B$13))</f>
        <v>3.1197961663626423</v>
      </c>
      <c r="N18" s="71"/>
      <c r="O18" s="8">
        <v>43564</v>
      </c>
      <c r="P18" s="73">
        <v>1.3403</v>
      </c>
      <c r="Q18" s="73"/>
      <c r="R18" s="76">
        <f>IF(P18="","",T18*M18*LOOKUP(RIGHT($D$2,3),定数!$A$6:$A$13,定数!$B$6:$B$13))</f>
        <v>-29201.29211715444</v>
      </c>
      <c r="S18" s="76"/>
      <c r="T18" s="77">
        <f t="shared" si="4"/>
        <v>-78.000000000000284</v>
      </c>
      <c r="U18" s="77"/>
      <c r="V18" s="22">
        <f t="shared" si="1"/>
        <v>0</v>
      </c>
      <c r="W18">
        <f t="shared" si="2"/>
        <v>1</v>
      </c>
      <c r="X18" s="37">
        <f t="shared" si="5"/>
        <v>1065919.7074074058</v>
      </c>
      <c r="Y18" s="38">
        <f t="shared" si="6"/>
        <v>8.6820144950083278E-2</v>
      </c>
    </row>
    <row r="19" spans="2:25">
      <c r="B19" s="71">
        <v>11</v>
      </c>
      <c r="C19" s="72">
        <f t="shared" si="0"/>
        <v>944175.11178799008</v>
      </c>
      <c r="D19" s="72"/>
      <c r="E19" s="71"/>
      <c r="F19" s="8">
        <v>43564</v>
      </c>
      <c r="G19" s="71" t="s">
        <v>4</v>
      </c>
      <c r="H19" s="73">
        <v>1.3492</v>
      </c>
      <c r="I19" s="73"/>
      <c r="J19" s="71">
        <v>128</v>
      </c>
      <c r="K19" s="74">
        <f t="shared" si="3"/>
        <v>28325.253353639702</v>
      </c>
      <c r="L19" s="75"/>
      <c r="M19" s="6">
        <f>IF(J19="","",(K19/J19)/LOOKUP(RIGHT($D$2,3),定数!$A$6:$A$13,定数!$B$6:$B$13))</f>
        <v>1.8440920152109181</v>
      </c>
      <c r="N19" s="71"/>
      <c r="O19" s="8">
        <v>43567</v>
      </c>
      <c r="P19" s="73">
        <v>1.3677999999999999</v>
      </c>
      <c r="Q19" s="73"/>
      <c r="R19" s="76">
        <f>IF(P19="","",T19*M19*LOOKUP(RIGHT($D$2,3),定数!$A$6:$A$13,定数!$B$6:$B$13))</f>
        <v>41160.133779507581</v>
      </c>
      <c r="S19" s="76"/>
      <c r="T19" s="77">
        <f t="shared" si="4"/>
        <v>185.99999999999949</v>
      </c>
      <c r="U19" s="77"/>
      <c r="V19" s="22">
        <f t="shared" si="1"/>
        <v>1</v>
      </c>
      <c r="W19">
        <f t="shared" si="2"/>
        <v>0</v>
      </c>
      <c r="X19" s="37">
        <f t="shared" si="5"/>
        <v>1065919.7074074058</v>
      </c>
      <c r="Y19" s="38">
        <f t="shared" si="6"/>
        <v>0.1142155406015809</v>
      </c>
    </row>
    <row r="20" spans="2:25">
      <c r="B20" s="71">
        <v>12</v>
      </c>
      <c r="C20" s="72">
        <f t="shared" si="0"/>
        <v>985335.24556749768</v>
      </c>
      <c r="D20" s="72"/>
      <c r="E20" s="71"/>
      <c r="F20" s="8">
        <v>43598</v>
      </c>
      <c r="G20" s="71" t="s">
        <v>3</v>
      </c>
      <c r="H20" s="73">
        <v>1.2571000000000001</v>
      </c>
      <c r="I20" s="73"/>
      <c r="J20" s="71">
        <v>113</v>
      </c>
      <c r="K20" s="74">
        <f t="shared" si="3"/>
        <v>29560.057367024929</v>
      </c>
      <c r="L20" s="75"/>
      <c r="M20" s="6">
        <f>IF(J20="","",(K20/J20)/LOOKUP(RIGHT($D$2,3),定数!$A$6:$A$13,定数!$B$6:$B$13))</f>
        <v>2.1799452335564107</v>
      </c>
      <c r="N20" s="71"/>
      <c r="O20" s="8">
        <v>43599</v>
      </c>
      <c r="P20" s="73">
        <v>1.2403999999999999</v>
      </c>
      <c r="Q20" s="73"/>
      <c r="R20" s="76">
        <f>IF(P20="","",T20*M20*LOOKUP(RIGHT($D$2,3),定数!$A$6:$A$13,定数!$B$6:$B$13))</f>
        <v>43686.102480470887</v>
      </c>
      <c r="S20" s="76"/>
      <c r="T20" s="77">
        <f t="shared" si="4"/>
        <v>167.00000000000159</v>
      </c>
      <c r="U20" s="77"/>
      <c r="V20" s="22">
        <f t="shared" si="1"/>
        <v>2</v>
      </c>
      <c r="W20">
        <f t="shared" si="2"/>
        <v>0</v>
      </c>
      <c r="X20" s="37">
        <f t="shared" si="5"/>
        <v>1065919.7074074058</v>
      </c>
      <c r="Y20" s="38">
        <f t="shared" si="6"/>
        <v>7.56008743246811E-2</v>
      </c>
    </row>
    <row r="21" spans="2:25">
      <c r="B21" s="71">
        <v>13</v>
      </c>
      <c r="C21" s="72">
        <f>IF(R20="","",C20+R20)</f>
        <v>1029021.3480479686</v>
      </c>
      <c r="D21" s="72"/>
      <c r="E21" s="71"/>
      <c r="F21" s="8">
        <v>43606</v>
      </c>
      <c r="G21" s="71" t="s">
        <v>4</v>
      </c>
      <c r="H21" s="73">
        <v>1.2598</v>
      </c>
      <c r="I21" s="73"/>
      <c r="J21" s="71">
        <v>261</v>
      </c>
      <c r="K21" s="74">
        <f t="shared" si="3"/>
        <v>30870.640441439056</v>
      </c>
      <c r="L21" s="75"/>
      <c r="M21" s="6">
        <f>IF(J21="","",(K21/J21)/LOOKUP(RIGHT($D$2,3),定数!$A$6:$A$13,定数!$B$6:$B$13))</f>
        <v>0.98565263222985489</v>
      </c>
      <c r="N21" s="71"/>
      <c r="O21" s="8">
        <v>43610</v>
      </c>
      <c r="P21" s="73">
        <v>1.2337</v>
      </c>
      <c r="Q21" s="73"/>
      <c r="R21" s="76">
        <f>IF(P21="","",T21*M21*LOOKUP(RIGHT($D$2,3),定数!$A$6:$A$13,定数!$B$6:$B$13))</f>
        <v>-30870.640441439071</v>
      </c>
      <c r="S21" s="76"/>
      <c r="T21" s="77">
        <f t="shared" si="4"/>
        <v>-261.00000000000011</v>
      </c>
      <c r="U21" s="77"/>
      <c r="V21" s="22">
        <f t="shared" si="1"/>
        <v>0</v>
      </c>
      <c r="W21">
        <f t="shared" si="2"/>
        <v>1</v>
      </c>
      <c r="X21" s="37">
        <f t="shared" si="5"/>
        <v>1065919.7074074058</v>
      </c>
      <c r="Y21" s="38">
        <f t="shared" si="6"/>
        <v>3.4616452911996221E-2</v>
      </c>
    </row>
    <row r="22" spans="2:25">
      <c r="B22" s="71">
        <v>14</v>
      </c>
      <c r="C22" s="72">
        <f t="shared" si="0"/>
        <v>998150.70760652947</v>
      </c>
      <c r="D22" s="72"/>
      <c r="E22" s="71"/>
      <c r="F22" s="8">
        <v>43611</v>
      </c>
      <c r="G22" s="71" t="s">
        <v>3</v>
      </c>
      <c r="H22" s="73">
        <v>1.2245999999999999</v>
      </c>
      <c r="I22" s="73"/>
      <c r="J22" s="71">
        <v>95</v>
      </c>
      <c r="K22" s="74">
        <f t="shared" si="3"/>
        <v>29944.521228195881</v>
      </c>
      <c r="L22" s="75"/>
      <c r="M22" s="6">
        <f>IF(J22="","",(K22/J22)/LOOKUP(RIGHT($D$2,3),定数!$A$6:$A$13,定数!$B$6:$B$13))</f>
        <v>2.6267123884382353</v>
      </c>
      <c r="N22" s="71"/>
      <c r="O22" s="8">
        <v>43612</v>
      </c>
      <c r="P22" s="73">
        <v>1.2341</v>
      </c>
      <c r="Q22" s="73"/>
      <c r="R22" s="76">
        <f>IF(P22="","",T22*M22*LOOKUP(RIGHT($D$2,3),定数!$A$6:$A$13,定数!$B$6:$B$13))</f>
        <v>-29944.521228196085</v>
      </c>
      <c r="S22" s="76"/>
      <c r="T22" s="77">
        <f t="shared" si="4"/>
        <v>-95.000000000000639</v>
      </c>
      <c r="U22" s="77"/>
      <c r="V22" s="22">
        <f t="shared" si="1"/>
        <v>0</v>
      </c>
      <c r="W22">
        <f t="shared" si="2"/>
        <v>2</v>
      </c>
      <c r="X22" s="37">
        <f t="shared" si="5"/>
        <v>1065919.7074074058</v>
      </c>
      <c r="Y22" s="38">
        <f t="shared" si="6"/>
        <v>6.3577959324636391E-2</v>
      </c>
    </row>
    <row r="23" spans="2:25">
      <c r="B23" s="71">
        <v>15</v>
      </c>
      <c r="C23" s="72">
        <f t="shared" si="0"/>
        <v>968206.18637833337</v>
      </c>
      <c r="D23" s="72"/>
      <c r="E23" s="71"/>
      <c r="F23" s="8">
        <v>43617</v>
      </c>
      <c r="G23" s="71" t="s">
        <v>3</v>
      </c>
      <c r="H23" s="73">
        <v>1.2118</v>
      </c>
      <c r="I23" s="73"/>
      <c r="J23" s="71">
        <v>179</v>
      </c>
      <c r="K23" s="74">
        <f t="shared" si="3"/>
        <v>29046.18559135</v>
      </c>
      <c r="L23" s="75"/>
      <c r="M23" s="6">
        <f>IF(J23="","",(K23/J23)/LOOKUP(RIGHT($D$2,3),定数!$A$6:$A$13,定数!$B$6:$B$13))</f>
        <v>1.3522432770647115</v>
      </c>
      <c r="N23" s="71"/>
      <c r="O23" s="8">
        <v>43617</v>
      </c>
      <c r="P23" s="73">
        <v>1.2297</v>
      </c>
      <c r="Q23" s="73"/>
      <c r="R23" s="76">
        <f>IF(P23="","",T23*M23*LOOKUP(RIGHT($D$2,3),定数!$A$6:$A$13,定数!$B$6:$B$13))</f>
        <v>-29046.185591350048</v>
      </c>
      <c r="S23" s="76"/>
      <c r="T23" s="77">
        <f t="shared" si="4"/>
        <v>-179.00000000000028</v>
      </c>
      <c r="U23" s="77"/>
      <c r="V23" t="str">
        <f t="shared" ref="V23:W74" si="7">IF(S23&lt;&gt;"",IF(S23&lt;0,1+V22,0),"")</f>
        <v/>
      </c>
      <c r="W23">
        <f t="shared" si="2"/>
        <v>3</v>
      </c>
      <c r="X23" s="37">
        <f t="shared" si="5"/>
        <v>1065919.7074074058</v>
      </c>
      <c r="Y23" s="38">
        <f t="shared" si="6"/>
        <v>9.1670620544897496E-2</v>
      </c>
    </row>
    <row r="24" spans="2:25">
      <c r="B24" s="71">
        <v>16</v>
      </c>
      <c r="C24" s="72">
        <f t="shared" si="0"/>
        <v>939160.00078698329</v>
      </c>
      <c r="D24" s="72"/>
      <c r="E24" s="71"/>
      <c r="F24" s="8">
        <v>43620</v>
      </c>
      <c r="G24" s="71" t="s">
        <v>3</v>
      </c>
      <c r="H24" s="73">
        <v>1.202</v>
      </c>
      <c r="I24" s="73"/>
      <c r="J24" s="71">
        <v>196</v>
      </c>
      <c r="K24" s="74">
        <f t="shared" si="3"/>
        <v>28174.800023609499</v>
      </c>
      <c r="L24" s="75"/>
      <c r="M24" s="6">
        <f>IF(J24="","",(K24/J24)/LOOKUP(RIGHT($D$2,3),定数!$A$6:$A$13,定数!$B$6:$B$13))</f>
        <v>1.1979081642691114</v>
      </c>
      <c r="N24" s="71"/>
      <c r="O24" s="8">
        <v>43630</v>
      </c>
      <c r="P24" s="73">
        <v>1.2216</v>
      </c>
      <c r="Q24" s="73"/>
      <c r="R24" s="76">
        <f>IF(P24="","",T24*M24*LOOKUP(RIGHT($D$2,3),定数!$A$6:$A$13,定数!$B$6:$B$13))</f>
        <v>-28174.80002360959</v>
      </c>
      <c r="S24" s="76"/>
      <c r="T24" s="77">
        <f t="shared" si="4"/>
        <v>-196.00000000000063</v>
      </c>
      <c r="U24" s="77"/>
      <c r="V24" t="str">
        <f t="shared" si="7"/>
        <v/>
      </c>
      <c r="W24">
        <f t="shared" si="2"/>
        <v>4</v>
      </c>
      <c r="X24" s="37">
        <f t="shared" si="5"/>
        <v>1065919.7074074058</v>
      </c>
      <c r="Y24" s="38">
        <f t="shared" si="6"/>
        <v>0.11892050192855064</v>
      </c>
    </row>
    <row r="25" spans="2:25">
      <c r="B25" s="71">
        <v>17</v>
      </c>
      <c r="C25" s="72">
        <f t="shared" si="0"/>
        <v>910985.20076337375</v>
      </c>
      <c r="D25" s="72"/>
      <c r="E25" s="71"/>
      <c r="F25" s="8">
        <v>43637</v>
      </c>
      <c r="G25" s="71" t="s">
        <v>4</v>
      </c>
      <c r="H25" s="73">
        <v>1.2428999999999999</v>
      </c>
      <c r="I25" s="73"/>
      <c r="J25" s="71">
        <v>43</v>
      </c>
      <c r="K25" s="74">
        <f t="shared" si="3"/>
        <v>27329.556022901212</v>
      </c>
      <c r="L25" s="75"/>
      <c r="M25" s="6">
        <f>IF(J25="","",(K25/J25)/LOOKUP(RIGHT($D$2,3),定数!$A$6:$A$13,定数!$B$6:$B$13))</f>
        <v>5.2964255858335685</v>
      </c>
      <c r="N25" s="71"/>
      <c r="O25" s="8">
        <v>43637</v>
      </c>
      <c r="P25" s="73">
        <v>1.2352000000000001</v>
      </c>
      <c r="Q25" s="73"/>
      <c r="R25" s="76">
        <f>IF(P25="","",T25*M25*LOOKUP(RIGHT($D$2,3),定数!$A$6:$A$13,定数!$B$6:$B$13))</f>
        <v>-48938.972413101015</v>
      </c>
      <c r="S25" s="76"/>
      <c r="T25" s="77">
        <f t="shared" si="4"/>
        <v>-76.999999999998181</v>
      </c>
      <c r="U25" s="77"/>
      <c r="V25" t="str">
        <f t="shared" si="7"/>
        <v/>
      </c>
      <c r="W25">
        <f t="shared" si="2"/>
        <v>5</v>
      </c>
      <c r="X25" s="37">
        <f t="shared" si="5"/>
        <v>1065919.7074074058</v>
      </c>
      <c r="Y25" s="38">
        <f t="shared" si="6"/>
        <v>0.14535288687069414</v>
      </c>
    </row>
    <row r="26" spans="2:25">
      <c r="B26" s="71">
        <v>18</v>
      </c>
      <c r="C26" s="72">
        <f t="shared" si="0"/>
        <v>862046.22835027275</v>
      </c>
      <c r="D26" s="72"/>
      <c r="E26" s="71"/>
      <c r="F26" s="8">
        <v>43652</v>
      </c>
      <c r="G26" s="71" t="s">
        <v>4</v>
      </c>
      <c r="H26" s="73">
        <v>1.2559</v>
      </c>
      <c r="I26" s="73"/>
      <c r="J26" s="71">
        <v>73</v>
      </c>
      <c r="K26" s="74">
        <f t="shared" si="3"/>
        <v>25861.386850508181</v>
      </c>
      <c r="L26" s="75"/>
      <c r="M26" s="6">
        <f>IF(J26="","",(K26/J26)/LOOKUP(RIGHT($D$2,3),定数!$A$6:$A$13,定数!$B$6:$B$13))</f>
        <v>2.9522131107886049</v>
      </c>
      <c r="N26" s="71"/>
      <c r="O26" s="8">
        <v>43654</v>
      </c>
      <c r="P26" s="73">
        <v>1.2674000000000001</v>
      </c>
      <c r="Q26" s="73"/>
      <c r="R26" s="76">
        <f>IF(P26="","",T26*M26*LOOKUP(RIGHT($D$2,3),定数!$A$6:$A$13,定数!$B$6:$B$13))</f>
        <v>40740.540928882983</v>
      </c>
      <c r="S26" s="76"/>
      <c r="T26" s="77">
        <f t="shared" si="4"/>
        <v>115.00000000000065</v>
      </c>
      <c r="U26" s="77"/>
      <c r="V26" t="str">
        <f t="shared" si="7"/>
        <v/>
      </c>
      <c r="W26">
        <f t="shared" si="2"/>
        <v>0</v>
      </c>
      <c r="X26" s="37">
        <f t="shared" si="5"/>
        <v>1065919.7074074058</v>
      </c>
      <c r="Y26" s="38">
        <f t="shared" si="6"/>
        <v>0.19126532480856973</v>
      </c>
    </row>
    <row r="27" spans="2:25">
      <c r="B27" s="71">
        <v>19</v>
      </c>
      <c r="C27" s="72">
        <f>IF(R26="","",C26+R26)</f>
        <v>902786.76927915576</v>
      </c>
      <c r="D27" s="72"/>
      <c r="E27" s="71"/>
      <c r="F27" s="8">
        <v>43659</v>
      </c>
      <c r="G27" s="71" t="s">
        <v>3</v>
      </c>
      <c r="H27" s="73">
        <v>1.2585</v>
      </c>
      <c r="I27" s="73"/>
      <c r="J27" s="71">
        <v>29</v>
      </c>
      <c r="K27" s="74">
        <f t="shared" si="3"/>
        <v>27083.603078374672</v>
      </c>
      <c r="L27" s="75"/>
      <c r="M27" s="6">
        <f>IF(J27="","",(K27/J27)/LOOKUP(RIGHT($D$2,3),定数!$A$6:$A$13,定数!$B$6:$B$13))</f>
        <v>7.7826445627513428</v>
      </c>
      <c r="N27" s="71"/>
      <c r="O27" s="8">
        <v>43659</v>
      </c>
      <c r="P27" s="73">
        <v>1.2544999999999999</v>
      </c>
      <c r="Q27" s="73"/>
      <c r="R27" s="76">
        <f>IF(P27="","",T27*M27*LOOKUP(RIGHT($D$2,3),定数!$A$6:$A$13,定数!$B$6:$B$13))</f>
        <v>37356.693901206476</v>
      </c>
      <c r="S27" s="76"/>
      <c r="T27" s="77">
        <f t="shared" si="4"/>
        <v>40.000000000000036</v>
      </c>
      <c r="U27" s="77"/>
      <c r="V27" t="str">
        <f t="shared" si="7"/>
        <v/>
      </c>
      <c r="W27">
        <f t="shared" si="2"/>
        <v>0</v>
      </c>
      <c r="X27" s="37">
        <f t="shared" si="5"/>
        <v>1065919.7074074058</v>
      </c>
      <c r="Y27" s="38">
        <f t="shared" si="6"/>
        <v>0.15304430248787859</v>
      </c>
    </row>
    <row r="28" spans="2:25">
      <c r="B28" s="71">
        <v>20</v>
      </c>
      <c r="C28" s="72">
        <f>IF(R27="","",C27+R27)</f>
        <v>940143.46318036225</v>
      </c>
      <c r="D28" s="72"/>
      <c r="E28" s="71"/>
      <c r="F28" s="8">
        <v>43661</v>
      </c>
      <c r="G28" s="71" t="s">
        <v>4</v>
      </c>
      <c r="H28" s="73">
        <v>1.2765</v>
      </c>
      <c r="I28" s="73"/>
      <c r="J28" s="71">
        <v>53</v>
      </c>
      <c r="K28" s="74">
        <f t="shared" si="3"/>
        <v>28204.303895410867</v>
      </c>
      <c r="L28" s="75"/>
      <c r="M28" s="6">
        <f>IF(J28="","",(K28/J28)/LOOKUP(RIGHT($D$2,3),定数!$A$6:$A$13,定数!$B$6:$B$13))</f>
        <v>4.4346389772658599</v>
      </c>
      <c r="N28" s="71"/>
      <c r="O28" s="8">
        <v>43661</v>
      </c>
      <c r="P28" s="73">
        <v>1.2846</v>
      </c>
      <c r="Q28" s="73"/>
      <c r="R28" s="76">
        <f>IF(P28="","",T28*M28*LOOKUP(RIGHT($D$2,3),定数!$A$6:$A$13,定数!$B$6:$B$13))</f>
        <v>43104.690859024136</v>
      </c>
      <c r="S28" s="76"/>
      <c r="T28" s="77">
        <f t="shared" si="4"/>
        <v>80.999999999999957</v>
      </c>
      <c r="U28" s="77"/>
      <c r="V28" t="str">
        <f t="shared" si="7"/>
        <v/>
      </c>
      <c r="W28">
        <f t="shared" si="2"/>
        <v>0</v>
      </c>
      <c r="X28" s="37">
        <f t="shared" si="5"/>
        <v>1065919.7074074058</v>
      </c>
      <c r="Y28" s="38">
        <f t="shared" si="6"/>
        <v>0.11799785983220457</v>
      </c>
    </row>
    <row r="29" spans="2:25">
      <c r="B29" s="71">
        <v>21</v>
      </c>
      <c r="C29" s="72">
        <f t="shared" si="0"/>
        <v>983248.15403938643</v>
      </c>
      <c r="D29" s="72"/>
      <c r="E29" s="71"/>
      <c r="F29" s="8">
        <v>43666</v>
      </c>
      <c r="G29" s="71" t="s">
        <v>4</v>
      </c>
      <c r="H29" s="73">
        <v>1.2974000000000001</v>
      </c>
      <c r="I29" s="73"/>
      <c r="J29" s="71">
        <v>38</v>
      </c>
      <c r="K29" s="74">
        <f t="shared" si="3"/>
        <v>29497.444621181592</v>
      </c>
      <c r="L29" s="75"/>
      <c r="M29" s="6">
        <f>IF(J29="","",(K29/J29)/LOOKUP(RIGHT($D$2,3),定数!$A$6:$A$13,定数!$B$6:$B$13))</f>
        <v>6.4687378555222788</v>
      </c>
      <c r="N29" s="71"/>
      <c r="O29" s="8">
        <v>43666</v>
      </c>
      <c r="P29" s="73">
        <v>1.2936000000000001</v>
      </c>
      <c r="Q29" s="73"/>
      <c r="R29" s="76">
        <f>IF(P29="","",T29*M29*LOOKUP(RIGHT($D$2,3),定数!$A$6:$A$13,定数!$B$6:$B$13))</f>
        <v>-29497.444621181789</v>
      </c>
      <c r="S29" s="76"/>
      <c r="T29" s="77">
        <f t="shared" si="4"/>
        <v>-38.000000000000256</v>
      </c>
      <c r="U29" s="77"/>
      <c r="V29" t="str">
        <f t="shared" si="7"/>
        <v/>
      </c>
      <c r="W29">
        <f t="shared" si="2"/>
        <v>1</v>
      </c>
      <c r="X29" s="37">
        <f t="shared" si="5"/>
        <v>1065919.7074074058</v>
      </c>
      <c r="Y29" s="38">
        <f t="shared" si="6"/>
        <v>7.7558893783001848E-2</v>
      </c>
    </row>
    <row r="30" spans="2:25">
      <c r="B30" s="71">
        <v>22</v>
      </c>
      <c r="C30" s="72">
        <f>IF(R29="","",C29+R29)</f>
        <v>953750.70941820461</v>
      </c>
      <c r="D30" s="72"/>
      <c r="E30" s="71"/>
      <c r="F30" s="8">
        <v>43672</v>
      </c>
      <c r="G30" s="71" t="s">
        <v>4</v>
      </c>
      <c r="H30" s="73">
        <v>1.2958000000000001</v>
      </c>
      <c r="I30" s="73"/>
      <c r="J30" s="71">
        <v>55</v>
      </c>
      <c r="K30" s="74">
        <f t="shared" si="3"/>
        <v>28612.521282546139</v>
      </c>
      <c r="L30" s="75"/>
      <c r="M30" s="6">
        <f>IF(J30="","",(K30/J30)/LOOKUP(RIGHT($D$2,3),定数!$A$6:$A$13,定数!$B$6:$B$13))</f>
        <v>4.3352304973554761</v>
      </c>
      <c r="N30" s="71"/>
      <c r="O30" s="8">
        <v>43675</v>
      </c>
      <c r="P30" s="73">
        <v>1.3059000000000001</v>
      </c>
      <c r="Q30" s="73"/>
      <c r="R30" s="76">
        <f>IF(P30="","",T30*M30*LOOKUP(RIGHT($D$2,3),定数!$A$6:$A$13,定数!$B$6:$B$13))</f>
        <v>52542.993627948359</v>
      </c>
      <c r="S30" s="76"/>
      <c r="T30" s="77">
        <f t="shared" si="4"/>
        <v>100.99999999999997</v>
      </c>
      <c r="U30" s="77"/>
      <c r="V30" t="str">
        <f t="shared" si="7"/>
        <v/>
      </c>
      <c r="W30">
        <f t="shared" si="2"/>
        <v>0</v>
      </c>
      <c r="X30" s="37">
        <f t="shared" si="5"/>
        <v>1065919.7074074058</v>
      </c>
      <c r="Y30" s="38">
        <f t="shared" si="6"/>
        <v>0.10523212696951201</v>
      </c>
    </row>
    <row r="31" spans="2:25">
      <c r="B31" s="71">
        <v>23</v>
      </c>
      <c r="C31" s="72">
        <f t="shared" si="0"/>
        <v>1006293.703046153</v>
      </c>
      <c r="D31" s="72"/>
      <c r="E31" s="71"/>
      <c r="F31" s="8">
        <v>43679</v>
      </c>
      <c r="G31" s="71" t="s">
        <v>4</v>
      </c>
      <c r="H31" s="73">
        <v>1.3117000000000001</v>
      </c>
      <c r="I31" s="73"/>
      <c r="J31" s="71">
        <v>63</v>
      </c>
      <c r="K31" s="74">
        <f t="shared" si="3"/>
        <v>30188.811091384589</v>
      </c>
      <c r="L31" s="75"/>
      <c r="M31" s="6">
        <f>IF(J31="","",(K31/J31)/LOOKUP(RIGHT($D$2,3),定数!$A$6:$A$13,定数!$B$6:$B$13))</f>
        <v>3.9932289803418768</v>
      </c>
      <c r="N31" s="71"/>
      <c r="O31" s="8">
        <v>43680</v>
      </c>
      <c r="P31" s="73">
        <v>1.3206</v>
      </c>
      <c r="Q31" s="73"/>
      <c r="R31" s="76">
        <f>IF(P31="","",T31*M31*LOOKUP(RIGHT($D$2,3),定数!$A$6:$A$13,定数!$B$6:$B$13))</f>
        <v>42647.685510050804</v>
      </c>
      <c r="S31" s="76"/>
      <c r="T31" s="77">
        <f t="shared" si="4"/>
        <v>88.999999999999076</v>
      </c>
      <c r="U31" s="77"/>
      <c r="V31" t="str">
        <f t="shared" si="7"/>
        <v/>
      </c>
      <c r="W31">
        <f t="shared" si="2"/>
        <v>0</v>
      </c>
      <c r="X31" s="37">
        <f t="shared" si="5"/>
        <v>1065919.7074074058</v>
      </c>
      <c r="Y31" s="38">
        <f t="shared" si="6"/>
        <v>5.5938551418923343E-2</v>
      </c>
    </row>
    <row r="32" spans="2:25">
      <c r="B32" s="71">
        <v>24</v>
      </c>
      <c r="C32" s="72">
        <f t="shared" si="0"/>
        <v>1048941.3885562038</v>
      </c>
      <c r="D32" s="72"/>
      <c r="E32" s="71"/>
      <c r="F32" s="8">
        <v>43688</v>
      </c>
      <c r="G32" s="71" t="s">
        <v>3</v>
      </c>
      <c r="H32" s="73">
        <v>1.3088</v>
      </c>
      <c r="I32" s="73"/>
      <c r="J32" s="71">
        <v>99</v>
      </c>
      <c r="K32" s="74">
        <f t="shared" si="3"/>
        <v>31468.241656686114</v>
      </c>
      <c r="L32" s="75"/>
      <c r="M32" s="6">
        <f>IF(J32="","",(K32/J32)/LOOKUP(RIGHT($D$2,3),定数!$A$6:$A$13,定数!$B$6:$B$13))</f>
        <v>2.6488418902934443</v>
      </c>
      <c r="N32" s="71"/>
      <c r="O32" s="8">
        <v>43688</v>
      </c>
      <c r="P32" s="73">
        <v>1.2882</v>
      </c>
      <c r="Q32" s="73"/>
      <c r="R32" s="76">
        <f>IF(P32="","",T32*M32*LOOKUP(RIGHT($D$2,3),定数!$A$6:$A$13,定数!$B$6:$B$13))</f>
        <v>65479.371528053787</v>
      </c>
      <c r="S32" s="76"/>
      <c r="T32" s="77">
        <f t="shared" si="4"/>
        <v>205.99999999999952</v>
      </c>
      <c r="U32" s="77"/>
      <c r="V32" t="str">
        <f t="shared" si="7"/>
        <v/>
      </c>
      <c r="W32">
        <f t="shared" si="2"/>
        <v>0</v>
      </c>
      <c r="X32" s="37">
        <f t="shared" si="5"/>
        <v>1065919.7074074058</v>
      </c>
      <c r="Y32" s="38">
        <f t="shared" si="6"/>
        <v>1.5928328121916135E-2</v>
      </c>
    </row>
    <row r="33" spans="2:25">
      <c r="B33" s="71">
        <v>25</v>
      </c>
      <c r="C33" s="72">
        <f>IF(R32="","",C32+R32)</f>
        <v>1114420.7600842577</v>
      </c>
      <c r="D33" s="72"/>
      <c r="E33" s="71"/>
      <c r="F33" s="8">
        <v>43695</v>
      </c>
      <c r="G33" s="71" t="s">
        <v>4</v>
      </c>
      <c r="H33" s="73">
        <v>1.2884</v>
      </c>
      <c r="I33" s="73"/>
      <c r="J33" s="71">
        <v>62</v>
      </c>
      <c r="K33" s="74">
        <f t="shared" si="3"/>
        <v>33432.622802527731</v>
      </c>
      <c r="L33" s="75"/>
      <c r="M33" s="6">
        <f>IF(J33="","",(K33/J33)/LOOKUP(RIGHT($D$2,3),定数!$A$6:$A$13,定数!$B$6:$B$13))</f>
        <v>4.4936320971139425</v>
      </c>
      <c r="N33" s="71"/>
      <c r="O33" s="8">
        <v>43696</v>
      </c>
      <c r="P33" s="73">
        <v>1.2822</v>
      </c>
      <c r="Q33" s="73"/>
      <c r="R33" s="76">
        <f>IF(P33="","",T33*M33*LOOKUP(RIGHT($D$2,3),定数!$A$6:$A$13,定数!$B$6:$B$13))</f>
        <v>-33432.622802527636</v>
      </c>
      <c r="S33" s="76"/>
      <c r="T33" s="77">
        <f t="shared" si="4"/>
        <v>-61.999999999999829</v>
      </c>
      <c r="U33" s="77"/>
      <c r="V33" t="str">
        <f t="shared" si="7"/>
        <v/>
      </c>
      <c r="W33">
        <f t="shared" si="2"/>
        <v>1</v>
      </c>
      <c r="X33" s="37">
        <f t="shared" si="5"/>
        <v>1114420.7600842577</v>
      </c>
      <c r="Y33" s="38">
        <f t="shared" si="6"/>
        <v>0</v>
      </c>
    </row>
    <row r="34" spans="2:25">
      <c r="B34" s="71">
        <v>26</v>
      </c>
      <c r="C34" s="72">
        <f>IF(R33="","",C33+R33)</f>
        <v>1080988.1372817301</v>
      </c>
      <c r="D34" s="72"/>
      <c r="E34" s="71"/>
      <c r="F34" s="8">
        <v>43704</v>
      </c>
      <c r="G34" s="71" t="s">
        <v>4</v>
      </c>
      <c r="H34" s="73">
        <v>1.2764</v>
      </c>
      <c r="I34" s="73"/>
      <c r="J34" s="71">
        <v>86</v>
      </c>
      <c r="K34" s="74">
        <f t="shared" si="3"/>
        <v>32429.644118451903</v>
      </c>
      <c r="L34" s="75"/>
      <c r="M34" s="6">
        <f>IF(J34="","",(K34/J34)/LOOKUP(RIGHT($D$2,3),定数!$A$6:$A$13,定数!$B$6:$B$13))</f>
        <v>3.142407375818983</v>
      </c>
      <c r="N34" s="71"/>
      <c r="O34" s="8">
        <v>43707</v>
      </c>
      <c r="P34" s="73">
        <v>1.2678</v>
      </c>
      <c r="Q34" s="73"/>
      <c r="R34" s="76">
        <f>IF(P34="","",T34*M34*LOOKUP(RIGHT($D$2,3),定数!$A$6:$A$13,定数!$B$6:$B$13))</f>
        <v>-32429.644118451681</v>
      </c>
      <c r="S34" s="76"/>
      <c r="T34" s="77">
        <f t="shared" si="4"/>
        <v>-85.999999999999403</v>
      </c>
      <c r="U34" s="77"/>
      <c r="V34" t="str">
        <f t="shared" si="7"/>
        <v/>
      </c>
      <c r="W34">
        <f t="shared" si="2"/>
        <v>2</v>
      </c>
      <c r="X34" s="37">
        <f t="shared" si="5"/>
        <v>1114420.7600842577</v>
      </c>
      <c r="Y34" s="38">
        <f t="shared" si="6"/>
        <v>2.9999999999999916E-2</v>
      </c>
    </row>
    <row r="35" spans="2:25">
      <c r="B35" s="71">
        <v>27</v>
      </c>
      <c r="C35" s="72">
        <f>IF(R34="","",C34+R34)</f>
        <v>1048558.4931632784</v>
      </c>
      <c r="D35" s="72"/>
      <c r="E35" s="71"/>
      <c r="F35" s="8">
        <v>43711</v>
      </c>
      <c r="G35" s="71" t="s">
        <v>4</v>
      </c>
      <c r="H35" s="73">
        <v>1.2831999999999999</v>
      </c>
      <c r="I35" s="73"/>
      <c r="J35" s="71">
        <v>30</v>
      </c>
      <c r="K35" s="74">
        <f t="shared" si="3"/>
        <v>31456.754794898352</v>
      </c>
      <c r="L35" s="75"/>
      <c r="M35" s="6">
        <f>IF(J35="","",(K35/J35)/LOOKUP(RIGHT($D$2,3),定数!$A$6:$A$13,定数!$B$6:$B$13))</f>
        <v>8.7379874430273201</v>
      </c>
      <c r="N35" s="71"/>
      <c r="O35" s="8">
        <v>43714</v>
      </c>
      <c r="P35" s="73">
        <v>1.2897000000000001</v>
      </c>
      <c r="Q35" s="73"/>
      <c r="R35" s="76">
        <f>IF(P35="","",T35*M35*LOOKUP(RIGHT($D$2,3),定数!$A$6:$A$13,定数!$B$6:$B$13))</f>
        <v>68156.302055614899</v>
      </c>
      <c r="S35" s="76"/>
      <c r="T35" s="77">
        <f t="shared" si="4"/>
        <v>65.00000000000172</v>
      </c>
      <c r="U35" s="77"/>
      <c r="V35" t="str">
        <f t="shared" si="7"/>
        <v/>
      </c>
      <c r="W35">
        <f t="shared" si="2"/>
        <v>0</v>
      </c>
      <c r="X35" s="37">
        <f t="shared" si="5"/>
        <v>1114420.7600842577</v>
      </c>
      <c r="Y35" s="38">
        <f t="shared" si="6"/>
        <v>5.9099999999999708E-2</v>
      </c>
    </row>
    <row r="36" spans="2:25">
      <c r="B36" s="71">
        <v>28</v>
      </c>
      <c r="C36" s="72">
        <f>IF(R35="","",C35+R35)</f>
        <v>1116714.7952188933</v>
      </c>
      <c r="D36" s="72"/>
      <c r="E36" s="71"/>
      <c r="F36" s="8">
        <v>43717</v>
      </c>
      <c r="G36" s="71" t="s">
        <v>3</v>
      </c>
      <c r="H36" s="73">
        <v>1.2687999999999999</v>
      </c>
      <c r="I36" s="73"/>
      <c r="J36" s="71">
        <v>55</v>
      </c>
      <c r="K36" s="74">
        <f t="shared" si="3"/>
        <v>33501.443856566795</v>
      </c>
      <c r="L36" s="75"/>
      <c r="M36" s="6">
        <f>IF(J36="","",(K36/J36)/LOOKUP(RIGHT($D$2,3),定数!$A$6:$A$13,定数!$B$6:$B$13))</f>
        <v>5.0759763419040604</v>
      </c>
      <c r="N36" s="71"/>
      <c r="O36" s="8">
        <v>43717</v>
      </c>
      <c r="P36" s="73">
        <v>1.2743</v>
      </c>
      <c r="Q36" s="73"/>
      <c r="R36" s="76">
        <f>IF(P36="","",T36*M36*LOOKUP(RIGHT($D$2,3),定数!$A$6:$A$13,定数!$B$6:$B$13))</f>
        <v>-33501.443856567166</v>
      </c>
      <c r="S36" s="76"/>
      <c r="T36" s="77">
        <f t="shared" si="4"/>
        <v>-55.000000000000604</v>
      </c>
      <c r="U36" s="77"/>
      <c r="V36" t="str">
        <f t="shared" si="7"/>
        <v/>
      </c>
      <c r="W36">
        <f t="shared" si="2"/>
        <v>1</v>
      </c>
      <c r="X36" s="37">
        <f t="shared" si="5"/>
        <v>1116714.7952188933</v>
      </c>
      <c r="Y36" s="38">
        <f t="shared" si="6"/>
        <v>0</v>
      </c>
    </row>
    <row r="37" spans="2:25">
      <c r="B37" s="71">
        <v>29</v>
      </c>
      <c r="C37" s="72">
        <f t="shared" si="0"/>
        <v>1083213.3513623262</v>
      </c>
      <c r="D37" s="72"/>
      <c r="E37" s="71"/>
      <c r="F37" s="8">
        <v>43723</v>
      </c>
      <c r="G37" s="71" t="s">
        <v>4</v>
      </c>
      <c r="H37" s="73">
        <v>1.3032999999999999</v>
      </c>
      <c r="I37" s="73"/>
      <c r="J37" s="71">
        <v>187</v>
      </c>
      <c r="K37" s="74">
        <f t="shared" si="3"/>
        <v>32496.400540869785</v>
      </c>
      <c r="L37" s="75"/>
      <c r="M37" s="6">
        <f>IF(J37="","",(K37/J37)/LOOKUP(RIGHT($D$2,3),定数!$A$6:$A$13,定数!$B$6:$B$13))</f>
        <v>1.448146191660864</v>
      </c>
      <c r="N37" s="71"/>
      <c r="O37" s="8">
        <v>43730</v>
      </c>
      <c r="P37" s="73">
        <v>1.3338000000000001</v>
      </c>
      <c r="Q37" s="73"/>
      <c r="R37" s="76">
        <f>IF(P37="","",T37*M37*LOOKUP(RIGHT($D$2,3),定数!$A$6:$A$13,定数!$B$6:$B$13))</f>
        <v>53002.150614787955</v>
      </c>
      <c r="S37" s="76"/>
      <c r="T37" s="77">
        <f t="shared" si="4"/>
        <v>305.00000000000193</v>
      </c>
      <c r="U37" s="77"/>
      <c r="V37" t="str">
        <f t="shared" si="7"/>
        <v/>
      </c>
      <c r="W37">
        <f t="shared" si="2"/>
        <v>0</v>
      </c>
      <c r="X37" s="37">
        <f t="shared" si="5"/>
        <v>1116714.7952188933</v>
      </c>
      <c r="Y37" s="38">
        <f t="shared" si="6"/>
        <v>3.000000000000036E-2</v>
      </c>
    </row>
    <row r="38" spans="2:25">
      <c r="B38" s="71">
        <v>30</v>
      </c>
      <c r="C38" s="72">
        <f>IF(R37="","",C37+R37)</f>
        <v>1136215.5019771142</v>
      </c>
      <c r="D38" s="72"/>
      <c r="E38" s="71"/>
      <c r="F38" s="8">
        <v>43735</v>
      </c>
      <c r="G38" s="71" t="s">
        <v>4</v>
      </c>
      <c r="H38" s="73">
        <v>1.35</v>
      </c>
      <c r="I38" s="73"/>
      <c r="J38" s="71">
        <v>76</v>
      </c>
      <c r="K38" s="74">
        <f t="shared" si="3"/>
        <v>34086.465059313428</v>
      </c>
      <c r="L38" s="75"/>
      <c r="M38" s="6">
        <f>IF(J38="","",(K38/J38)/LOOKUP(RIGHT($D$2,3),定数!$A$6:$A$13,定数!$B$6:$B$13))</f>
        <v>3.7375509933457707</v>
      </c>
      <c r="N38" s="71"/>
      <c r="O38" s="8">
        <v>43736</v>
      </c>
      <c r="P38" s="73">
        <v>1.3424</v>
      </c>
      <c r="Q38" s="73"/>
      <c r="R38" s="76">
        <f>IF(P38="","",T38*M38*LOOKUP(RIGHT($D$2,3),定数!$A$6:$A$13,定数!$B$6:$B$13))</f>
        <v>-34086.465059313654</v>
      </c>
      <c r="S38" s="76"/>
      <c r="T38" s="77">
        <f t="shared" si="4"/>
        <v>-76.000000000000512</v>
      </c>
      <c r="U38" s="77"/>
      <c r="V38" t="str">
        <f t="shared" si="7"/>
        <v/>
      </c>
      <c r="W38">
        <f t="shared" si="2"/>
        <v>1</v>
      </c>
      <c r="X38" s="37">
        <f t="shared" si="5"/>
        <v>1136215.5019771142</v>
      </c>
      <c r="Y38" s="38">
        <f t="shared" si="6"/>
        <v>0</v>
      </c>
    </row>
    <row r="39" spans="2:25">
      <c r="B39" s="71">
        <v>31</v>
      </c>
      <c r="C39" s="72">
        <f t="shared" si="0"/>
        <v>1102129.0369178005</v>
      </c>
      <c r="D39" s="72"/>
      <c r="E39" s="71"/>
      <c r="F39" s="8">
        <v>43738</v>
      </c>
      <c r="G39" s="71" t="s">
        <v>4</v>
      </c>
      <c r="H39" s="73">
        <v>1.3637999999999999</v>
      </c>
      <c r="I39" s="73"/>
      <c r="J39" s="71">
        <v>80</v>
      </c>
      <c r="K39" s="74">
        <f t="shared" si="3"/>
        <v>33063.871107534018</v>
      </c>
      <c r="L39" s="75"/>
      <c r="M39" s="6">
        <f>IF(J39="","",(K39/J39)/LOOKUP(RIGHT($D$2,3),定数!$A$6:$A$13,定数!$B$6:$B$13))</f>
        <v>3.4441532403681268</v>
      </c>
      <c r="N39" s="71"/>
      <c r="O39" s="8">
        <v>43739</v>
      </c>
      <c r="P39" s="73">
        <v>1.3754999999999999</v>
      </c>
      <c r="Q39" s="73"/>
      <c r="R39" s="76">
        <f>IF(P39="","",T39*M39*LOOKUP(RIGHT($D$2,3),定数!$A$6:$A$13,定数!$B$6:$B$13))</f>
        <v>48355.911494768676</v>
      </c>
      <c r="S39" s="76"/>
      <c r="T39" s="77">
        <f t="shared" si="4"/>
        <v>117.00000000000044</v>
      </c>
      <c r="U39" s="77"/>
      <c r="V39" t="str">
        <f t="shared" si="7"/>
        <v/>
      </c>
      <c r="W39">
        <f t="shared" si="2"/>
        <v>0</v>
      </c>
      <c r="X39" s="37">
        <f t="shared" si="5"/>
        <v>1136215.5019771142</v>
      </c>
      <c r="Y39" s="38">
        <f t="shared" si="6"/>
        <v>3.0000000000000249E-2</v>
      </c>
    </row>
    <row r="40" spans="2:25">
      <c r="B40" s="71">
        <v>32</v>
      </c>
      <c r="C40" s="72">
        <f t="shared" si="0"/>
        <v>1150484.9484125692</v>
      </c>
      <c r="D40" s="72"/>
      <c r="E40" s="71"/>
      <c r="F40" s="8">
        <v>43757</v>
      </c>
      <c r="G40" s="71" t="s">
        <v>3</v>
      </c>
      <c r="H40" s="73">
        <v>1.3911</v>
      </c>
      <c r="I40" s="73"/>
      <c r="J40" s="71">
        <v>65</v>
      </c>
      <c r="K40" s="74">
        <f t="shared" si="3"/>
        <v>34514.548452377079</v>
      </c>
      <c r="L40" s="75"/>
      <c r="M40" s="6">
        <f>IF(J40="","",(K40/J40)/LOOKUP(RIGHT($D$2,3),定数!$A$6:$A$13,定数!$B$6:$B$13))</f>
        <v>4.4249421092791126</v>
      </c>
      <c r="N40" s="71"/>
      <c r="O40" s="8">
        <v>43757</v>
      </c>
      <c r="P40" s="73">
        <v>1.3775999999999999</v>
      </c>
      <c r="Q40" s="73"/>
      <c r="R40" s="76">
        <f>IF(P40="","",T40*M40*LOOKUP(RIGHT($D$2,3),定数!$A$6:$A$13,定数!$B$6:$B$13))</f>
        <v>71684.06217032198</v>
      </c>
      <c r="S40" s="76"/>
      <c r="T40" s="77">
        <f t="shared" si="4"/>
        <v>135.00000000000068</v>
      </c>
      <c r="U40" s="77"/>
      <c r="V40" t="str">
        <f t="shared" si="7"/>
        <v/>
      </c>
      <c r="W40">
        <f t="shared" si="2"/>
        <v>0</v>
      </c>
      <c r="X40" s="37">
        <f t="shared" si="5"/>
        <v>1150484.9484125692</v>
      </c>
      <c r="Y40" s="38">
        <f t="shared" si="6"/>
        <v>0</v>
      </c>
    </row>
    <row r="41" spans="2:25">
      <c r="B41" s="71">
        <v>33</v>
      </c>
      <c r="C41" s="72">
        <f t="shared" si="0"/>
        <v>1222169.0105828913</v>
      </c>
      <c r="D41" s="72"/>
      <c r="E41" s="71"/>
      <c r="F41" s="8">
        <v>43760</v>
      </c>
      <c r="G41" s="71" t="s">
        <v>4</v>
      </c>
      <c r="H41" s="73">
        <v>1.3963000000000001</v>
      </c>
      <c r="I41" s="73"/>
      <c r="J41" s="71">
        <v>72</v>
      </c>
      <c r="K41" s="74">
        <f t="shared" si="3"/>
        <v>36665.070317486738</v>
      </c>
      <c r="L41" s="75"/>
      <c r="M41" s="6">
        <f>IF(J41="","",(K41/J41)/LOOKUP(RIGHT($D$2,3),定数!$A$6:$A$13,定数!$B$6:$B$13))</f>
        <v>4.2436423978572613</v>
      </c>
      <c r="N41" s="71"/>
      <c r="O41" s="8">
        <v>43760</v>
      </c>
      <c r="P41" s="73">
        <v>1.3891</v>
      </c>
      <c r="Q41" s="73"/>
      <c r="R41" s="76">
        <f>IF(P41="","",T41*M41*LOOKUP(RIGHT($D$2,3),定数!$A$6:$A$13,定数!$B$6:$B$13))</f>
        <v>-36665.070317487225</v>
      </c>
      <c r="S41" s="76"/>
      <c r="T41" s="77">
        <f t="shared" si="4"/>
        <v>-72.000000000000952</v>
      </c>
      <c r="U41" s="77"/>
      <c r="V41" t="str">
        <f t="shared" si="7"/>
        <v/>
      </c>
      <c r="W41">
        <f t="shared" si="2"/>
        <v>1</v>
      </c>
      <c r="X41" s="37">
        <f t="shared" si="5"/>
        <v>1222169.0105828913</v>
      </c>
      <c r="Y41" s="38">
        <f t="shared" si="6"/>
        <v>0</v>
      </c>
    </row>
    <row r="42" spans="2:25">
      <c r="B42" s="71">
        <v>34</v>
      </c>
      <c r="C42" s="72">
        <f t="shared" si="0"/>
        <v>1185503.9402654041</v>
      </c>
      <c r="D42" s="72"/>
      <c r="E42" s="71"/>
      <c r="F42" s="8">
        <v>43763</v>
      </c>
      <c r="G42" s="71" t="s">
        <v>4</v>
      </c>
      <c r="H42" s="73">
        <v>1.3954</v>
      </c>
      <c r="I42" s="73"/>
      <c r="J42" s="71">
        <v>40</v>
      </c>
      <c r="K42" s="74">
        <f>IF(J42="","",C42*0.03)</f>
        <v>35565.118207962121</v>
      </c>
      <c r="L42" s="75"/>
      <c r="M42" s="6">
        <f>IF(J42="","",(K42/J42)/LOOKUP(RIGHT($D$2,3),定数!$A$6:$A$13,定数!$B$6:$B$13))</f>
        <v>7.4093996266587761</v>
      </c>
      <c r="N42" s="71"/>
      <c r="O42" s="8">
        <v>43764</v>
      </c>
      <c r="P42" s="73">
        <v>1.3913</v>
      </c>
      <c r="Q42" s="73"/>
      <c r="R42" s="76">
        <f>IF(P42="","",T42*M42*LOOKUP(RIGHT($D$2,3),定数!$A$6:$A$13,定数!$B$6:$B$13))</f>
        <v>-36454.246163161115</v>
      </c>
      <c r="S42" s="76"/>
      <c r="T42" s="77">
        <f t="shared" si="4"/>
        <v>-40.999999999999929</v>
      </c>
      <c r="U42" s="77"/>
      <c r="V42" t="str">
        <f t="shared" si="7"/>
        <v/>
      </c>
      <c r="W42">
        <f t="shared" si="2"/>
        <v>2</v>
      </c>
      <c r="X42" s="37">
        <f t="shared" si="5"/>
        <v>1222169.0105828913</v>
      </c>
      <c r="Y42" s="38">
        <f t="shared" si="6"/>
        <v>3.000000000000036E-2</v>
      </c>
    </row>
    <row r="43" spans="2:25">
      <c r="B43" s="71">
        <v>35</v>
      </c>
      <c r="C43" s="72">
        <f t="shared" si="0"/>
        <v>1149049.6941022431</v>
      </c>
      <c r="D43" s="72"/>
      <c r="E43" s="71"/>
      <c r="F43" s="8">
        <v>43773</v>
      </c>
      <c r="G43" s="71" t="s">
        <v>4</v>
      </c>
      <c r="H43" s="73">
        <v>1.4180999999999999</v>
      </c>
      <c r="I43" s="73"/>
      <c r="J43" s="71">
        <v>183</v>
      </c>
      <c r="K43" s="74">
        <f t="shared" si="3"/>
        <v>34471.490823067288</v>
      </c>
      <c r="L43" s="75"/>
      <c r="M43" s="6">
        <f>IF(J43="","",(K43/J43)/LOOKUP(RIGHT($D$2,3),定数!$A$6:$A$13,定数!$B$6:$B$13))</f>
        <v>1.5697400192653592</v>
      </c>
      <c r="N43" s="71"/>
      <c r="O43" s="8">
        <v>43777</v>
      </c>
      <c r="P43" s="73">
        <v>1.3997999999999999</v>
      </c>
      <c r="Q43" s="73"/>
      <c r="R43" s="76">
        <f>IF(P43="","",T43*M43*LOOKUP(RIGHT($D$2,3),定数!$A$6:$A$13,定数!$B$6:$B$13))</f>
        <v>-34471.490823067252</v>
      </c>
      <c r="S43" s="76"/>
      <c r="T43" s="77">
        <f t="shared" si="4"/>
        <v>-182.99999999999983</v>
      </c>
      <c r="U43" s="77"/>
      <c r="V43" t="str">
        <f t="shared" si="7"/>
        <v/>
      </c>
      <c r="W43">
        <f t="shared" si="2"/>
        <v>3</v>
      </c>
      <c r="X43" s="37">
        <f t="shared" si="5"/>
        <v>1222169.0105828913</v>
      </c>
      <c r="Y43" s="38">
        <f t="shared" si="6"/>
        <v>5.9827500000000255E-2</v>
      </c>
    </row>
    <row r="44" spans="2:25">
      <c r="B44" s="71">
        <v>36</v>
      </c>
      <c r="C44" s="72">
        <f t="shared" si="0"/>
        <v>1114578.2032791758</v>
      </c>
      <c r="D44" s="72"/>
      <c r="E44" s="71"/>
      <c r="F44" s="8">
        <v>43749</v>
      </c>
      <c r="G44" s="71" t="s">
        <v>3</v>
      </c>
      <c r="H44" s="73">
        <v>1.3747</v>
      </c>
      <c r="I44" s="73"/>
      <c r="J44" s="71">
        <v>58</v>
      </c>
      <c r="K44" s="74">
        <f t="shared" si="3"/>
        <v>33437.346098375274</v>
      </c>
      <c r="L44" s="75"/>
      <c r="M44" s="6">
        <f>IF(J44="","",(K44/J44)/LOOKUP(RIGHT($D$2,3),定数!$A$6:$A$13,定数!$B$6:$B$13))</f>
        <v>4.8042163934447233</v>
      </c>
      <c r="N44" s="71"/>
      <c r="O44" s="8">
        <v>43749</v>
      </c>
      <c r="P44" s="73">
        <v>1.3640000000000001</v>
      </c>
      <c r="Q44" s="73"/>
      <c r="R44" s="76">
        <f>IF(P44="","",T44*M44*LOOKUP(RIGHT($D$2,3),定数!$A$6:$A$13,定数!$B$6:$B$13))</f>
        <v>61686.13849182985</v>
      </c>
      <c r="S44" s="76"/>
      <c r="T44" s="77">
        <f t="shared" si="4"/>
        <v>106.99999999999932</v>
      </c>
      <c r="U44" s="77"/>
      <c r="V44" t="str">
        <f t="shared" si="7"/>
        <v/>
      </c>
      <c r="W44">
        <f t="shared" si="2"/>
        <v>0</v>
      </c>
      <c r="X44" s="37">
        <f t="shared" si="5"/>
        <v>1222169.0105828913</v>
      </c>
      <c r="Y44" s="38">
        <f t="shared" si="6"/>
        <v>8.8032675000000227E-2</v>
      </c>
    </row>
    <row r="45" spans="2:25">
      <c r="B45" s="71">
        <v>37</v>
      </c>
      <c r="C45" s="72">
        <f t="shared" si="0"/>
        <v>1176264.3417710057</v>
      </c>
      <c r="D45" s="72"/>
      <c r="E45" s="71"/>
      <c r="F45" s="8">
        <v>43785</v>
      </c>
      <c r="G45" s="71" t="s">
        <v>3</v>
      </c>
      <c r="H45" s="73">
        <v>1.3494999999999999</v>
      </c>
      <c r="I45" s="73"/>
      <c r="J45" s="71">
        <v>148</v>
      </c>
      <c r="K45" s="74">
        <f t="shared" si="3"/>
        <v>35287.930253130166</v>
      </c>
      <c r="L45" s="75"/>
      <c r="M45" s="6">
        <f>IF(J45="","",(K45/J45)/LOOKUP(RIGHT($D$2,3),定数!$A$6:$A$13,定数!$B$6:$B$13))</f>
        <v>1.9869330097483202</v>
      </c>
      <c r="N45" s="71"/>
      <c r="O45" s="8">
        <v>43787</v>
      </c>
      <c r="P45" s="73">
        <v>1.3643000000000001</v>
      </c>
      <c r="Q45" s="73"/>
      <c r="R45" s="76">
        <f>IF(P45="","",T45*M45*LOOKUP(RIGHT($D$2,3),定数!$A$6:$A$13,定数!$B$6:$B$13))</f>
        <v>-35287.930253130522</v>
      </c>
      <c r="S45" s="76"/>
      <c r="T45" s="77">
        <f t="shared" si="4"/>
        <v>-148.00000000000148</v>
      </c>
      <c r="U45" s="77"/>
      <c r="V45" t="str">
        <f t="shared" si="7"/>
        <v/>
      </c>
      <c r="W45">
        <f t="shared" si="2"/>
        <v>1</v>
      </c>
      <c r="X45" s="37">
        <f t="shared" si="5"/>
        <v>1222169.0105828913</v>
      </c>
      <c r="Y45" s="38">
        <f t="shared" si="6"/>
        <v>3.7560000633621193E-2</v>
      </c>
    </row>
    <row r="46" spans="2:25">
      <c r="B46" s="71">
        <v>38</v>
      </c>
      <c r="C46" s="72">
        <f t="shared" si="0"/>
        <v>1140976.411517875</v>
      </c>
      <c r="D46" s="72"/>
      <c r="E46" s="71"/>
      <c r="F46" s="8">
        <v>43789</v>
      </c>
      <c r="G46" s="71" t="s">
        <v>4</v>
      </c>
      <c r="H46" s="73">
        <v>1.3689</v>
      </c>
      <c r="I46" s="73"/>
      <c r="J46" s="71">
        <v>53</v>
      </c>
      <c r="K46" s="74">
        <f t="shared" si="3"/>
        <v>34229.292345536247</v>
      </c>
      <c r="L46" s="75"/>
      <c r="M46" s="6">
        <f>IF(J46="","",(K46/J46)/LOOKUP(RIGHT($D$2,3),定数!$A$6:$A$13,定数!$B$6:$B$13))</f>
        <v>5.381964205272995</v>
      </c>
      <c r="N46" s="71"/>
      <c r="O46" s="8">
        <v>43791</v>
      </c>
      <c r="P46" s="73">
        <v>1.3774999999999999</v>
      </c>
      <c r="Q46" s="73"/>
      <c r="R46" s="76">
        <f>IF(P46="","",T46*M46*LOOKUP(RIGHT($D$2,3),定数!$A$6:$A$13,定数!$B$6:$B$13))</f>
        <v>55541.870598416921</v>
      </c>
      <c r="S46" s="76"/>
      <c r="T46" s="77">
        <f t="shared" si="4"/>
        <v>85.999999999999403</v>
      </c>
      <c r="U46" s="77"/>
      <c r="V46" t="str">
        <f t="shared" si="7"/>
        <v/>
      </c>
      <c r="W46">
        <f t="shared" si="2"/>
        <v>0</v>
      </c>
      <c r="X46" s="37">
        <f t="shared" si="5"/>
        <v>1222169.0105828913</v>
      </c>
      <c r="Y46" s="38">
        <f t="shared" si="6"/>
        <v>6.6433200614612997E-2</v>
      </c>
    </row>
    <row r="47" spans="2:25">
      <c r="B47" s="71">
        <v>39</v>
      </c>
      <c r="C47" s="72">
        <f t="shared" si="0"/>
        <v>1196518.282116292</v>
      </c>
      <c r="D47" s="72"/>
      <c r="E47" s="71"/>
      <c r="F47" s="8">
        <v>43798</v>
      </c>
      <c r="G47" s="71" t="s">
        <v>3</v>
      </c>
      <c r="H47" s="73">
        <v>1.3134999999999999</v>
      </c>
      <c r="I47" s="73"/>
      <c r="J47" s="71">
        <v>141</v>
      </c>
      <c r="K47" s="74">
        <f t="shared" si="3"/>
        <v>35895.548463488762</v>
      </c>
      <c r="L47" s="75"/>
      <c r="M47" s="6">
        <f>IF(J47="","",(K47/J47)/LOOKUP(RIGHT($D$2,3),定数!$A$6:$A$13,定数!$B$6:$B$13))</f>
        <v>2.1214863158090282</v>
      </c>
      <c r="N47" s="71"/>
      <c r="O47" s="8">
        <v>43802</v>
      </c>
      <c r="P47" s="73">
        <v>1.3275999999999999</v>
      </c>
      <c r="Q47" s="73"/>
      <c r="R47" s="76">
        <f>IF(P47="","",T47*M47*LOOKUP(RIGHT($D$2,3),定数!$A$6:$A$13,定数!$B$6:$B$13))</f>
        <v>-35895.548463488754</v>
      </c>
      <c r="S47" s="76"/>
      <c r="T47" s="77">
        <f t="shared" si="4"/>
        <v>-141</v>
      </c>
      <c r="U47" s="77"/>
      <c r="V47" t="str">
        <f t="shared" si="7"/>
        <v/>
      </c>
      <c r="W47">
        <f t="shared" si="2"/>
        <v>1</v>
      </c>
      <c r="X47" s="37">
        <f t="shared" si="5"/>
        <v>1222169.0105828913</v>
      </c>
      <c r="Y47" s="38">
        <f t="shared" si="6"/>
        <v>2.0987873399249124E-2</v>
      </c>
    </row>
    <row r="48" spans="2:25">
      <c r="B48" s="71">
        <v>40</v>
      </c>
      <c r="C48" s="72">
        <f t="shared" si="0"/>
        <v>1160622.7336528033</v>
      </c>
      <c r="D48" s="72"/>
      <c r="E48" s="71"/>
      <c r="F48" s="8">
        <v>43820</v>
      </c>
      <c r="G48" s="71" t="s">
        <v>3</v>
      </c>
      <c r="H48" s="73">
        <v>1.3113999999999999</v>
      </c>
      <c r="I48" s="73"/>
      <c r="J48" s="71">
        <v>77</v>
      </c>
      <c r="K48" s="74">
        <f t="shared" si="3"/>
        <v>34818.682009584096</v>
      </c>
      <c r="L48" s="75"/>
      <c r="M48" s="6">
        <f>IF(J48="","",(K48/J48)/LOOKUP(RIGHT($D$2,3),定数!$A$6:$A$13,定数!$B$6:$B$13))</f>
        <v>3.7682556287428679</v>
      </c>
      <c r="N48" s="71"/>
      <c r="O48" s="8">
        <v>43827</v>
      </c>
      <c r="P48" s="73">
        <v>1.3190999999999999</v>
      </c>
      <c r="Q48" s="73"/>
      <c r="R48" s="76">
        <f>IF(P48="","",T48*M48*LOOKUP(RIGHT($D$2,3),定数!$A$6:$A$13,定数!$B$6:$B$13))</f>
        <v>-34818.682009584278</v>
      </c>
      <c r="S48" s="76"/>
      <c r="T48" s="77">
        <f t="shared" si="4"/>
        <v>-77.000000000000398</v>
      </c>
      <c r="U48" s="77"/>
      <c r="V48" t="str">
        <f t="shared" si="7"/>
        <v/>
      </c>
      <c r="W48">
        <f t="shared" si="2"/>
        <v>2</v>
      </c>
      <c r="X48" s="37">
        <f t="shared" si="5"/>
        <v>1222169.0105828913</v>
      </c>
      <c r="Y48" s="38">
        <f t="shared" si="6"/>
        <v>5.0358237197271616E-2</v>
      </c>
    </row>
    <row r="49" spans="2:25">
      <c r="B49" s="71">
        <v>41</v>
      </c>
      <c r="C49" s="72">
        <f>IF(R48="","",C48+R48)</f>
        <v>1125804.0516432191</v>
      </c>
      <c r="D49" s="72"/>
      <c r="E49" s="71">
        <v>2011</v>
      </c>
      <c r="F49" s="8">
        <v>43469</v>
      </c>
      <c r="G49" s="71" t="s">
        <v>4</v>
      </c>
      <c r="H49" s="73">
        <v>1.3416999999999999</v>
      </c>
      <c r="I49" s="73"/>
      <c r="J49" s="71">
        <v>69</v>
      </c>
      <c r="K49" s="74">
        <f t="shared" si="3"/>
        <v>33774.121549296571</v>
      </c>
      <c r="L49" s="75"/>
      <c r="M49" s="6">
        <f>IF(J49="","",(K49/J49)/LOOKUP(RIGHT($D$2,3),定数!$A$6:$A$13,定数!$B$6:$B$13))</f>
        <v>4.0790001871131123</v>
      </c>
      <c r="N49" s="71">
        <v>2011</v>
      </c>
      <c r="O49" s="8">
        <v>43469</v>
      </c>
      <c r="P49" s="73">
        <v>1.3348</v>
      </c>
      <c r="Q49" s="73"/>
      <c r="R49" s="76">
        <f>IF(P49="","",T49*M49*LOOKUP(RIGHT($D$2,3),定数!$A$6:$A$13,定数!$B$6:$B$13))</f>
        <v>-33774.121549296106</v>
      </c>
      <c r="S49" s="76"/>
      <c r="T49" s="77">
        <f t="shared" si="4"/>
        <v>-68.999999999999062</v>
      </c>
      <c r="U49" s="77"/>
      <c r="V49" t="str">
        <f t="shared" si="7"/>
        <v/>
      </c>
      <c r="W49">
        <f t="shared" si="2"/>
        <v>3</v>
      </c>
      <c r="X49" s="37">
        <f t="shared" si="5"/>
        <v>1222169.0105828913</v>
      </c>
      <c r="Y49" s="38">
        <f t="shared" si="6"/>
        <v>7.8847490081353611E-2</v>
      </c>
    </row>
    <row r="50" spans="2:25">
      <c r="B50" s="71">
        <v>42</v>
      </c>
      <c r="C50" s="72">
        <f t="shared" si="0"/>
        <v>1092029.9300939229</v>
      </c>
      <c r="D50" s="72"/>
      <c r="E50" s="71"/>
      <c r="F50" s="8">
        <v>43477</v>
      </c>
      <c r="G50" s="71" t="s">
        <v>4</v>
      </c>
      <c r="H50" s="73">
        <v>1.3069999999999999</v>
      </c>
      <c r="I50" s="73"/>
      <c r="J50" s="71">
        <v>103</v>
      </c>
      <c r="K50" s="74">
        <f t="shared" si="3"/>
        <v>32760.897902817684</v>
      </c>
      <c r="L50" s="75"/>
      <c r="M50" s="6">
        <f>IF(J50="","",(K50/J50)/LOOKUP(RIGHT($D$2,3),定数!$A$6:$A$13,定数!$B$6:$B$13))</f>
        <v>2.6505580827522399</v>
      </c>
      <c r="N50" s="71"/>
      <c r="O50" s="8">
        <v>43478</v>
      </c>
      <c r="P50" s="73">
        <v>1.323</v>
      </c>
      <c r="Q50" s="73"/>
      <c r="R50" s="76">
        <f>IF(P50="","",T50*M50*LOOKUP(RIGHT($D$2,3),定数!$A$6:$A$13,定数!$B$6:$B$13))</f>
        <v>50890.715188843053</v>
      </c>
      <c r="S50" s="76"/>
      <c r="T50" s="77">
        <f t="shared" si="4"/>
        <v>160.00000000000014</v>
      </c>
      <c r="U50" s="77"/>
      <c r="V50" t="str">
        <f t="shared" si="7"/>
        <v/>
      </c>
      <c r="W50">
        <f t="shared" si="2"/>
        <v>0</v>
      </c>
      <c r="X50" s="37">
        <f t="shared" si="5"/>
        <v>1222169.0105828913</v>
      </c>
      <c r="Y50" s="38">
        <f t="shared" si="6"/>
        <v>0.10648206537891269</v>
      </c>
    </row>
    <row r="51" spans="2:25">
      <c r="B51" s="71">
        <v>43</v>
      </c>
      <c r="C51" s="72">
        <f t="shared" si="0"/>
        <v>1142920.6452827659</v>
      </c>
      <c r="D51" s="72"/>
      <c r="E51" s="71"/>
      <c r="F51" s="8">
        <v>43480</v>
      </c>
      <c r="G51" s="71" t="s">
        <v>4</v>
      </c>
      <c r="H51" s="73">
        <v>1.3379000000000001</v>
      </c>
      <c r="I51" s="73"/>
      <c r="J51" s="71">
        <v>58</v>
      </c>
      <c r="K51" s="74">
        <f t="shared" si="3"/>
        <v>34287.619358482974</v>
      </c>
      <c r="L51" s="75"/>
      <c r="M51" s="6">
        <f>IF(J51="","",(K51/J51)/LOOKUP(RIGHT($D$2,3),定数!$A$6:$A$13,定数!$B$6:$B$13))</f>
        <v>4.9263820917360599</v>
      </c>
      <c r="N51" s="71"/>
      <c r="O51" s="8">
        <v>43482</v>
      </c>
      <c r="P51" s="73">
        <v>1.3321000000000001</v>
      </c>
      <c r="Q51" s="73"/>
      <c r="R51" s="76">
        <f>IF(P51="","",T51*M51*LOOKUP(RIGHT($D$2,3),定数!$A$6:$A$13,定数!$B$6:$B$13))</f>
        <v>-34287.619358483134</v>
      </c>
      <c r="S51" s="76"/>
      <c r="T51" s="77">
        <f t="shared" si="4"/>
        <v>-58.00000000000027</v>
      </c>
      <c r="U51" s="77"/>
      <c r="V51" t="str">
        <f t="shared" si="7"/>
        <v/>
      </c>
      <c r="W51">
        <f t="shared" si="2"/>
        <v>1</v>
      </c>
      <c r="X51" s="37">
        <f t="shared" si="5"/>
        <v>1222169.0105828913</v>
      </c>
      <c r="Y51" s="38">
        <f t="shared" si="6"/>
        <v>6.4842394639289203E-2</v>
      </c>
    </row>
    <row r="52" spans="2:25">
      <c r="B52" s="71">
        <v>44</v>
      </c>
      <c r="C52" s="72">
        <f t="shared" si="0"/>
        <v>1108633.0259242826</v>
      </c>
      <c r="D52" s="72"/>
      <c r="E52" s="71"/>
      <c r="F52" s="8">
        <v>43486</v>
      </c>
      <c r="G52" s="71" t="s">
        <v>4</v>
      </c>
      <c r="H52" s="73">
        <v>1.3491</v>
      </c>
      <c r="I52" s="73"/>
      <c r="J52" s="71">
        <v>51</v>
      </c>
      <c r="K52" s="74">
        <f t="shared" si="3"/>
        <v>33258.990777728475</v>
      </c>
      <c r="L52" s="75"/>
      <c r="M52" s="6">
        <f>IF(J52="","",(K52/J52)/LOOKUP(RIGHT($D$2,3),定数!$A$6:$A$13,定数!$B$6:$B$13))</f>
        <v>5.4344756172758943</v>
      </c>
      <c r="N52" s="71"/>
      <c r="O52" s="8">
        <v>43489</v>
      </c>
      <c r="P52" s="73">
        <v>1.363</v>
      </c>
      <c r="Q52" s="73"/>
      <c r="R52" s="76">
        <f>IF(P52="","",T52*M52*LOOKUP(RIGHT($D$2,3),定数!$A$6:$A$13,定数!$B$6:$B$13))</f>
        <v>90647.053296162063</v>
      </c>
      <c r="S52" s="76"/>
      <c r="T52" s="77">
        <f t="shared" si="4"/>
        <v>139.00000000000023</v>
      </c>
      <c r="U52" s="77"/>
      <c r="V52" t="str">
        <f t="shared" si="7"/>
        <v/>
      </c>
      <c r="W52">
        <f t="shared" si="2"/>
        <v>0</v>
      </c>
      <c r="X52" s="37">
        <f t="shared" si="5"/>
        <v>1222169.0105828913</v>
      </c>
      <c r="Y52" s="38">
        <f t="shared" si="6"/>
        <v>9.2897122800110754E-2</v>
      </c>
    </row>
    <row r="53" spans="2:25">
      <c r="B53" s="71">
        <v>45</v>
      </c>
      <c r="C53" s="72">
        <f t="shared" si="0"/>
        <v>1199280.0792204447</v>
      </c>
      <c r="D53" s="72"/>
      <c r="E53" s="71"/>
      <c r="F53" s="8">
        <v>43490</v>
      </c>
      <c r="G53" s="71" t="s">
        <v>4</v>
      </c>
      <c r="H53" s="73">
        <v>1.3683000000000001</v>
      </c>
      <c r="I53" s="73"/>
      <c r="J53" s="71">
        <v>108</v>
      </c>
      <c r="K53" s="74">
        <f t="shared" si="3"/>
        <v>35978.40237661334</v>
      </c>
      <c r="L53" s="75"/>
      <c r="M53" s="6">
        <f>IF(J53="","",(K53/J53)/LOOKUP(RIGHT($D$2,3),定数!$A$6:$A$13,定数!$B$6:$B$13))</f>
        <v>2.7761112944917699</v>
      </c>
      <c r="N53" s="71"/>
      <c r="O53" s="8">
        <v>43496</v>
      </c>
      <c r="P53" s="73">
        <v>1.3574999999999999</v>
      </c>
      <c r="Q53" s="73"/>
      <c r="R53" s="76">
        <f>IF(P53="","",T53*M53*LOOKUP(RIGHT($D$2,3),定数!$A$6:$A$13,定数!$B$6:$B$13))</f>
        <v>-35978.402376613805</v>
      </c>
      <c r="S53" s="76"/>
      <c r="T53" s="77">
        <f t="shared" si="4"/>
        <v>-108.00000000000142</v>
      </c>
      <c r="U53" s="77"/>
      <c r="V53" t="str">
        <f t="shared" si="7"/>
        <v/>
      </c>
      <c r="W53">
        <f t="shared" si="2"/>
        <v>1</v>
      </c>
      <c r="X53" s="37">
        <f t="shared" si="5"/>
        <v>1222169.0105828913</v>
      </c>
      <c r="Y53" s="38">
        <f t="shared" si="6"/>
        <v>1.872812284082559E-2</v>
      </c>
    </row>
    <row r="54" spans="2:25">
      <c r="B54" s="71">
        <v>46</v>
      </c>
      <c r="C54" s="72">
        <f t="shared" si="0"/>
        <v>1163301.6768438308</v>
      </c>
      <c r="D54" s="72"/>
      <c r="E54" s="71"/>
      <c r="F54" s="8">
        <v>43499</v>
      </c>
      <c r="G54" s="71" t="s">
        <v>4</v>
      </c>
      <c r="H54" s="73">
        <v>1.3811</v>
      </c>
      <c r="I54" s="73"/>
      <c r="J54" s="71">
        <v>45</v>
      </c>
      <c r="K54" s="74">
        <f t="shared" si="3"/>
        <v>34899.050305314922</v>
      </c>
      <c r="L54" s="75"/>
      <c r="M54" s="6">
        <f>IF(J54="","",(K54/J54)/LOOKUP(RIGHT($D$2,3),定数!$A$6:$A$13,定数!$B$6:$B$13))</f>
        <v>6.4627870935768374</v>
      </c>
      <c r="N54" s="71"/>
      <c r="O54" s="8">
        <v>43499</v>
      </c>
      <c r="P54" s="73">
        <v>1.3766</v>
      </c>
      <c r="Q54" s="73"/>
      <c r="R54" s="76">
        <f>IF(P54="","",T54*M54*LOOKUP(RIGHT($D$2,3),定数!$A$6:$A$13,定数!$B$6:$B$13))</f>
        <v>-34899.050305314522</v>
      </c>
      <c r="S54" s="76"/>
      <c r="T54" s="77">
        <f t="shared" si="4"/>
        <v>-44.999999999999488</v>
      </c>
      <c r="U54" s="77"/>
      <c r="V54" t="str">
        <f t="shared" si="7"/>
        <v/>
      </c>
      <c r="W54">
        <f t="shared" si="2"/>
        <v>2</v>
      </c>
      <c r="X54" s="37">
        <f t="shared" si="5"/>
        <v>1222169.0105828913</v>
      </c>
      <c r="Y54" s="38">
        <f t="shared" si="6"/>
        <v>4.8166279155601233E-2</v>
      </c>
    </row>
    <row r="55" spans="2:25">
      <c r="B55" s="71">
        <v>47</v>
      </c>
      <c r="C55" s="72">
        <f t="shared" si="0"/>
        <v>1128402.6265385163</v>
      </c>
      <c r="D55" s="72"/>
      <c r="E55" s="71"/>
      <c r="F55" s="8">
        <v>43505</v>
      </c>
      <c r="G55" s="71" t="s">
        <v>4</v>
      </c>
      <c r="H55" s="73">
        <v>1.3655999999999999</v>
      </c>
      <c r="I55" s="73"/>
      <c r="J55" s="71">
        <v>46</v>
      </c>
      <c r="K55" s="74">
        <f t="shared" si="3"/>
        <v>33852.078796155489</v>
      </c>
      <c r="L55" s="75"/>
      <c r="M55" s="6">
        <f>IF(J55="","",(K55/J55)/LOOKUP(RIGHT($D$2,3),定数!$A$6:$A$13,定数!$B$6:$B$13))</f>
        <v>6.1326229703180237</v>
      </c>
      <c r="N55" s="71"/>
      <c r="O55" s="8">
        <v>43505</v>
      </c>
      <c r="P55" s="73">
        <v>1.3737999999999999</v>
      </c>
      <c r="Q55" s="73"/>
      <c r="R55" s="76">
        <f>IF(P55="","",T55*M55*LOOKUP(RIGHT($D$2,3),定数!$A$6:$A$13,定数!$B$6:$B$13))</f>
        <v>60345.010027929253</v>
      </c>
      <c r="S55" s="76"/>
      <c r="T55" s="77">
        <f t="shared" si="4"/>
        <v>81.999999999999858</v>
      </c>
      <c r="U55" s="77"/>
      <c r="V55" t="str">
        <f t="shared" si="7"/>
        <v/>
      </c>
      <c r="W55">
        <f t="shared" si="2"/>
        <v>0</v>
      </c>
      <c r="X55" s="37">
        <f t="shared" si="5"/>
        <v>1222169.0105828913</v>
      </c>
      <c r="Y55" s="38">
        <f t="shared" si="6"/>
        <v>7.6721290780932927E-2</v>
      </c>
    </row>
    <row r="56" spans="2:25">
      <c r="B56" s="71">
        <v>48</v>
      </c>
      <c r="C56" s="72">
        <f t="shared" si="0"/>
        <v>1188747.6365664455</v>
      </c>
      <c r="D56" s="72"/>
      <c r="E56" s="71"/>
      <c r="F56" s="8">
        <v>43510</v>
      </c>
      <c r="G56" s="71" t="s">
        <v>3</v>
      </c>
      <c r="H56" s="73">
        <v>1.3459000000000001</v>
      </c>
      <c r="I56" s="73"/>
      <c r="J56" s="71">
        <v>100</v>
      </c>
      <c r="K56" s="74">
        <f t="shared" si="3"/>
        <v>35662.429096993365</v>
      </c>
      <c r="L56" s="75"/>
      <c r="M56" s="6">
        <f>IF(J56="","",(K56/J56)/LOOKUP(RIGHT($D$2,3),定数!$A$6:$A$13,定数!$B$6:$B$13))</f>
        <v>2.9718690914161141</v>
      </c>
      <c r="N56" s="71"/>
      <c r="O56" s="8">
        <v>43512</v>
      </c>
      <c r="P56" s="73">
        <v>1.3559000000000001</v>
      </c>
      <c r="Q56" s="73"/>
      <c r="R56" s="76">
        <f>IF(P56="","",T56*M56*LOOKUP(RIGHT($D$2,3),定数!$A$6:$A$13,定数!$B$6:$B$13))</f>
        <v>-35662.429096993394</v>
      </c>
      <c r="S56" s="76"/>
      <c r="T56" s="77">
        <f t="shared" si="4"/>
        <v>-100.00000000000009</v>
      </c>
      <c r="U56" s="77"/>
      <c r="V56" t="str">
        <f t="shared" si="7"/>
        <v/>
      </c>
      <c r="W56">
        <f t="shared" si="2"/>
        <v>1</v>
      </c>
      <c r="X56" s="37">
        <f t="shared" si="5"/>
        <v>1222169.0105828913</v>
      </c>
      <c r="Y56" s="38">
        <f t="shared" si="6"/>
        <v>2.7345951114000289E-2</v>
      </c>
    </row>
    <row r="57" spans="2:25">
      <c r="B57" s="71">
        <v>49</v>
      </c>
      <c r="C57" s="72">
        <f t="shared" si="0"/>
        <v>1153085.2074694522</v>
      </c>
      <c r="D57" s="72"/>
      <c r="E57" s="71"/>
      <c r="F57" s="8">
        <v>43514</v>
      </c>
      <c r="G57" s="71" t="s">
        <v>4</v>
      </c>
      <c r="H57" s="73">
        <v>1.3620000000000001</v>
      </c>
      <c r="I57" s="73"/>
      <c r="J57" s="71">
        <v>76</v>
      </c>
      <c r="K57" s="74">
        <f t="shared" si="3"/>
        <v>34592.556224083564</v>
      </c>
      <c r="L57" s="75"/>
      <c r="M57" s="6">
        <f>IF(J57="","",(K57/J57)/LOOKUP(RIGHT($D$2,3),定数!$A$6:$A$13,定数!$B$6:$B$13))</f>
        <v>3.7930434456231978</v>
      </c>
      <c r="N57" s="71"/>
      <c r="O57" s="8">
        <v>43518</v>
      </c>
      <c r="P57" s="73">
        <v>1.3544</v>
      </c>
      <c r="Q57" s="73"/>
      <c r="R57" s="76">
        <f>IF(P57="","",T57*M57*LOOKUP(RIGHT($D$2,3),定数!$A$6:$A$13,定数!$B$6:$B$13))</f>
        <v>-34592.556224083797</v>
      </c>
      <c r="S57" s="76"/>
      <c r="T57" s="77">
        <f t="shared" si="4"/>
        <v>-76.000000000000512</v>
      </c>
      <c r="U57" s="77"/>
      <c r="V57" t="str">
        <f t="shared" si="7"/>
        <v/>
      </c>
      <c r="W57">
        <f t="shared" si="2"/>
        <v>2</v>
      </c>
      <c r="X57" s="37">
        <f t="shared" si="5"/>
        <v>1222169.0105828913</v>
      </c>
      <c r="Y57" s="38">
        <f t="shared" si="6"/>
        <v>5.6525572580580219E-2</v>
      </c>
    </row>
    <row r="58" spans="2:25">
      <c r="B58" s="71">
        <v>50</v>
      </c>
      <c r="C58" s="72">
        <f t="shared" si="0"/>
        <v>1118492.6512453684</v>
      </c>
      <c r="D58" s="72"/>
      <c r="E58" s="71"/>
      <c r="F58" s="8">
        <v>43520</v>
      </c>
      <c r="G58" s="71" t="s">
        <v>4</v>
      </c>
      <c r="H58" s="73">
        <v>1.3808</v>
      </c>
      <c r="I58" s="73"/>
      <c r="J58" s="71">
        <v>59</v>
      </c>
      <c r="K58" s="74">
        <f t="shared" si="3"/>
        <v>33554.77953736105</v>
      </c>
      <c r="L58" s="75"/>
      <c r="M58" s="6">
        <f>IF(J58="","",(K58/J58)/LOOKUP(RIGHT($D$2,3),定数!$A$6:$A$13,定数!$B$6:$B$13))</f>
        <v>4.7393756408702048</v>
      </c>
      <c r="N58" s="71"/>
      <c r="O58" s="8">
        <v>43521</v>
      </c>
      <c r="P58" s="73">
        <v>1.3749</v>
      </c>
      <c r="Q58" s="73"/>
      <c r="R58" s="76">
        <f>IF(P58="","",T58*M58*LOOKUP(RIGHT($D$2,3),定数!$A$6:$A$13,定数!$B$6:$B$13))</f>
        <v>-33554.779537361144</v>
      </c>
      <c r="S58" s="76"/>
      <c r="T58" s="77">
        <f t="shared" si="4"/>
        <v>-59.000000000000163</v>
      </c>
      <c r="U58" s="77"/>
      <c r="V58" t="str">
        <f t="shared" si="7"/>
        <v/>
      </c>
      <c r="W58">
        <f t="shared" si="2"/>
        <v>3</v>
      </c>
      <c r="X58" s="37">
        <f t="shared" si="5"/>
        <v>1222169.0105828913</v>
      </c>
      <c r="Y58" s="38">
        <f t="shared" si="6"/>
        <v>8.4829805403162983E-2</v>
      </c>
    </row>
    <row r="59" spans="2:25">
      <c r="B59" s="71">
        <v>51</v>
      </c>
      <c r="C59" s="72">
        <f t="shared" si="0"/>
        <v>1084937.8717080073</v>
      </c>
      <c r="D59" s="72"/>
      <c r="E59" s="71"/>
      <c r="F59" s="8">
        <v>43525</v>
      </c>
      <c r="G59" s="71" t="s">
        <v>4</v>
      </c>
      <c r="H59" s="73">
        <v>1.3843000000000001</v>
      </c>
      <c r="I59" s="73"/>
      <c r="J59" s="71">
        <v>58</v>
      </c>
      <c r="K59" s="74">
        <f t="shared" si="3"/>
        <v>32548.136151240218</v>
      </c>
      <c r="L59" s="75"/>
      <c r="M59" s="6">
        <f>IF(J59="","",(K59/J59)/LOOKUP(RIGHT($D$2,3),定数!$A$6:$A$13,定数!$B$6:$B$13))</f>
        <v>4.6764563435689972</v>
      </c>
      <c r="N59" s="71"/>
      <c r="O59" s="8">
        <v>43525</v>
      </c>
      <c r="P59" s="73">
        <v>1.3785000000000001</v>
      </c>
      <c r="Q59" s="73"/>
      <c r="R59" s="76">
        <f>IF(P59="","",T59*M59*LOOKUP(RIGHT($D$2,3),定数!$A$6:$A$13,定数!$B$6:$B$13))</f>
        <v>-32548.136151240371</v>
      </c>
      <c r="S59" s="76"/>
      <c r="T59" s="77">
        <f t="shared" si="4"/>
        <v>-58.00000000000027</v>
      </c>
      <c r="U59" s="77"/>
      <c r="V59" t="str">
        <f t="shared" si="7"/>
        <v/>
      </c>
      <c r="W59">
        <f t="shared" si="2"/>
        <v>4</v>
      </c>
      <c r="X59" s="37">
        <f t="shared" si="5"/>
        <v>1222169.0105828913</v>
      </c>
      <c r="Y59" s="38">
        <f t="shared" si="6"/>
        <v>0.1122849112410681</v>
      </c>
    </row>
    <row r="60" spans="2:25">
      <c r="B60" s="71">
        <v>52</v>
      </c>
      <c r="C60" s="72">
        <f t="shared" si="0"/>
        <v>1052389.7355567669</v>
      </c>
      <c r="D60" s="72"/>
      <c r="E60" s="71"/>
      <c r="F60" s="8">
        <v>43545</v>
      </c>
      <c r="G60" s="71" t="s">
        <v>4</v>
      </c>
      <c r="H60" s="73">
        <v>1.4218</v>
      </c>
      <c r="I60" s="73"/>
      <c r="J60" s="71">
        <v>78</v>
      </c>
      <c r="K60" s="74">
        <f t="shared" si="3"/>
        <v>31571.692066703006</v>
      </c>
      <c r="L60" s="75"/>
      <c r="M60" s="6">
        <f>IF(J60="","",(K60/J60)/LOOKUP(RIGHT($D$2,3),定数!$A$6:$A$13,定数!$B$6:$B$13))</f>
        <v>3.3730440242204067</v>
      </c>
      <c r="N60" s="71"/>
      <c r="O60" s="8">
        <v>43547</v>
      </c>
      <c r="P60" s="73">
        <v>1.4139999999999999</v>
      </c>
      <c r="Q60" s="73"/>
      <c r="R60" s="76">
        <f>IF(P60="","",T60*M60*LOOKUP(RIGHT($D$2,3),定数!$A$6:$A$13,定数!$B$6:$B$13))</f>
        <v>-31571.692066703123</v>
      </c>
      <c r="S60" s="76"/>
      <c r="T60" s="77">
        <f t="shared" si="4"/>
        <v>-78.000000000000284</v>
      </c>
      <c r="U60" s="77"/>
      <c r="V60" t="str">
        <f t="shared" si="7"/>
        <v/>
      </c>
      <c r="W60">
        <f t="shared" si="2"/>
        <v>5</v>
      </c>
      <c r="X60" s="37">
        <f t="shared" si="5"/>
        <v>1222169.0105828913</v>
      </c>
      <c r="Y60" s="38">
        <f t="shared" si="6"/>
        <v>0.13891636390383622</v>
      </c>
    </row>
    <row r="61" spans="2:25">
      <c r="B61" s="71">
        <v>53</v>
      </c>
      <c r="C61" s="72">
        <f t="shared" si="0"/>
        <v>1020818.0434900637</v>
      </c>
      <c r="D61" s="72"/>
      <c r="E61" s="71"/>
      <c r="F61" s="8">
        <v>43559</v>
      </c>
      <c r="G61" s="71" t="s">
        <v>4</v>
      </c>
      <c r="H61" s="73">
        <v>1.4249000000000001</v>
      </c>
      <c r="I61" s="73"/>
      <c r="J61" s="71">
        <v>57</v>
      </c>
      <c r="K61" s="74">
        <f t="shared" si="3"/>
        <v>30624.54130470191</v>
      </c>
      <c r="L61" s="75"/>
      <c r="M61" s="6">
        <f>IF(J61="","",(K61/J61)/LOOKUP(RIGHT($D$2,3),定数!$A$6:$A$13,定数!$B$6:$B$13))</f>
        <v>4.4772721205704551</v>
      </c>
      <c r="N61" s="71"/>
      <c r="O61" s="8">
        <v>43560</v>
      </c>
      <c r="P61" s="73">
        <v>1.4192</v>
      </c>
      <c r="Q61" s="73"/>
      <c r="R61" s="76">
        <f>IF(P61="","",T61*M61*LOOKUP(RIGHT($D$2,3),定数!$A$6:$A$13,定数!$B$6:$B$13))</f>
        <v>-30624.541304702117</v>
      </c>
      <c r="S61" s="76"/>
      <c r="T61" s="77">
        <f t="shared" si="4"/>
        <v>-57.000000000000384</v>
      </c>
      <c r="U61" s="77"/>
      <c r="V61" t="str">
        <f t="shared" si="7"/>
        <v/>
      </c>
      <c r="W61">
        <f t="shared" si="2"/>
        <v>6</v>
      </c>
      <c r="X61" s="37">
        <f t="shared" si="5"/>
        <v>1222169.0105828913</v>
      </c>
      <c r="Y61" s="38">
        <f t="shared" si="6"/>
        <v>0.16474887298672125</v>
      </c>
    </row>
    <row r="62" spans="2:25">
      <c r="B62" s="71">
        <v>54</v>
      </c>
      <c r="C62" s="72">
        <f>IF(R61="","",C61+R61)</f>
        <v>990193.50218536158</v>
      </c>
      <c r="D62" s="72"/>
      <c r="E62" s="71"/>
      <c r="F62" s="8">
        <v>43563</v>
      </c>
      <c r="G62" s="71" t="s">
        <v>4</v>
      </c>
      <c r="H62" s="73">
        <v>1.4315</v>
      </c>
      <c r="I62" s="73"/>
      <c r="J62" s="71">
        <v>74</v>
      </c>
      <c r="K62" s="74">
        <f t="shared" si="3"/>
        <v>29705.805065560846</v>
      </c>
      <c r="L62" s="75"/>
      <c r="M62" s="6">
        <f>IF(J62="","",(K62/J62)/LOOKUP(RIGHT($D$2,3),定数!$A$6:$A$13,定数!$B$6:$B$13))</f>
        <v>3.3452483181937889</v>
      </c>
      <c r="N62" s="71"/>
      <c r="O62" s="8">
        <v>43563</v>
      </c>
      <c r="P62" s="73">
        <v>1.4440999999999999</v>
      </c>
      <c r="Q62" s="73"/>
      <c r="R62" s="76">
        <f>IF(P62="","",T62*M62*LOOKUP(RIGHT($D$2,3),定数!$A$6:$A$13,定数!$B$6:$B$13))</f>
        <v>50580.154571089864</v>
      </c>
      <c r="S62" s="76"/>
      <c r="T62" s="77">
        <f t="shared" si="4"/>
        <v>125.99999999999945</v>
      </c>
      <c r="U62" s="77"/>
      <c r="V62" t="str">
        <f t="shared" si="7"/>
        <v/>
      </c>
      <c r="W62">
        <f t="shared" si="2"/>
        <v>0</v>
      </c>
      <c r="X62" s="37">
        <f t="shared" si="5"/>
        <v>1222169.0105828913</v>
      </c>
      <c r="Y62" s="38">
        <f t="shared" si="6"/>
        <v>0.1898064067971198</v>
      </c>
    </row>
    <row r="63" spans="2:25">
      <c r="B63" s="71">
        <v>55</v>
      </c>
      <c r="C63" s="72">
        <f t="shared" si="0"/>
        <v>1040773.6567564515</v>
      </c>
      <c r="D63" s="72"/>
      <c r="E63" s="71"/>
      <c r="F63" s="8">
        <v>43580</v>
      </c>
      <c r="G63" s="71" t="s">
        <v>4</v>
      </c>
      <c r="H63" s="73">
        <v>1.4603999999999999</v>
      </c>
      <c r="I63" s="73"/>
      <c r="J63" s="71">
        <v>47</v>
      </c>
      <c r="K63" s="74">
        <f t="shared" si="3"/>
        <v>31223.209702693544</v>
      </c>
      <c r="L63" s="75"/>
      <c r="M63" s="6">
        <f>IF(J63="","",(K63/J63)/LOOKUP(RIGHT($D$2,3),定数!$A$6:$A$13,定数!$B$6:$B$13))</f>
        <v>5.5360300891300609</v>
      </c>
      <c r="N63" s="71"/>
      <c r="O63" s="8">
        <v>43580</v>
      </c>
      <c r="P63" s="73">
        <v>1.4557</v>
      </c>
      <c r="Q63" s="73"/>
      <c r="R63" s="76">
        <f>IF(P63="","",T63*M63*LOOKUP(RIGHT($D$2,3),定数!$A$6:$A$13,定数!$B$6:$B$13))</f>
        <v>-31223.20970269305</v>
      </c>
      <c r="S63" s="76"/>
      <c r="T63" s="77">
        <f t="shared" si="4"/>
        <v>-46.999999999999261</v>
      </c>
      <c r="U63" s="77"/>
      <c r="V63" t="str">
        <f t="shared" si="7"/>
        <v/>
      </c>
      <c r="W63">
        <f t="shared" si="2"/>
        <v>1</v>
      </c>
      <c r="X63" s="37">
        <f t="shared" si="5"/>
        <v>1222169.0105828913</v>
      </c>
      <c r="Y63" s="38">
        <f t="shared" si="6"/>
        <v>0.14842084217135121</v>
      </c>
    </row>
    <row r="64" spans="2:25">
      <c r="B64" s="71">
        <v>56</v>
      </c>
      <c r="C64" s="72">
        <f>IF(R63="","",C63+R63)</f>
        <v>1009550.4470537584</v>
      </c>
      <c r="D64" s="72"/>
      <c r="E64" s="71"/>
      <c r="F64" s="8">
        <v>43603</v>
      </c>
      <c r="G64" s="71" t="s">
        <v>4</v>
      </c>
      <c r="H64" s="73">
        <v>1.4279999999999999</v>
      </c>
      <c r="I64" s="73"/>
      <c r="J64" s="71">
        <v>86</v>
      </c>
      <c r="K64" s="74">
        <f t="shared" si="3"/>
        <v>30286.513411612752</v>
      </c>
      <c r="L64" s="75"/>
      <c r="M64" s="6">
        <f>IF(J64="","",(K64/J64)/LOOKUP(RIGHT($D$2,3),定数!$A$6:$A$13,定数!$B$6:$B$13))</f>
        <v>2.9347396716679026</v>
      </c>
      <c r="N64" s="71"/>
      <c r="O64" s="8">
        <v>43605</v>
      </c>
      <c r="P64" s="73">
        <v>1.4194</v>
      </c>
      <c r="Q64" s="73"/>
      <c r="R64" s="76">
        <f>IF(P64="","",T64*M64*LOOKUP(RIGHT($D$2,3),定数!$A$6:$A$13,定数!$B$6:$B$13))</f>
        <v>-30286.513411612545</v>
      </c>
      <c r="S64" s="76"/>
      <c r="T64" s="77">
        <f t="shared" si="4"/>
        <v>-85.999999999999403</v>
      </c>
      <c r="U64" s="77"/>
      <c r="V64" t="str">
        <f t="shared" si="7"/>
        <v/>
      </c>
      <c r="W64">
        <f t="shared" si="2"/>
        <v>2</v>
      </c>
      <c r="X64" s="37">
        <f t="shared" si="5"/>
        <v>1222169.0105828913</v>
      </c>
      <c r="Y64" s="38">
        <f t="shared" si="6"/>
        <v>0.17396821690621034</v>
      </c>
    </row>
    <row r="65" spans="2:25">
      <c r="B65" s="71">
        <v>57</v>
      </c>
      <c r="C65" s="72">
        <f>IF(R64="","",C64+R64)</f>
        <v>979263.93364214583</v>
      </c>
      <c r="D65" s="72"/>
      <c r="E65" s="71"/>
      <c r="F65" s="8">
        <v>43611</v>
      </c>
      <c r="G65" s="71" t="s">
        <v>4</v>
      </c>
      <c r="H65" s="73">
        <v>1.4148000000000001</v>
      </c>
      <c r="I65" s="73"/>
      <c r="J65" s="71">
        <v>82</v>
      </c>
      <c r="K65" s="74">
        <f t="shared" si="3"/>
        <v>29377.918009264373</v>
      </c>
      <c r="L65" s="75"/>
      <c r="M65" s="6">
        <f>IF(J65="","",(K65/J65)/LOOKUP(RIGHT($D$2,3),定数!$A$6:$A$13,定数!$B$6:$B$13))</f>
        <v>2.9855607732992251</v>
      </c>
      <c r="N65" s="71"/>
      <c r="O65" s="8">
        <v>43612</v>
      </c>
      <c r="P65" s="73">
        <v>1.4271</v>
      </c>
      <c r="Q65" s="73"/>
      <c r="R65" s="76">
        <f>IF(P65="","",T65*M65*LOOKUP(RIGHT($D$2,3),定数!$A$6:$A$13,定数!$B$6:$B$13))</f>
        <v>44066.877013896483</v>
      </c>
      <c r="S65" s="76"/>
      <c r="T65" s="77">
        <f t="shared" si="4"/>
        <v>122.99999999999977</v>
      </c>
      <c r="U65" s="77"/>
      <c r="V65" t="str">
        <f t="shared" si="7"/>
        <v/>
      </c>
      <c r="W65">
        <f t="shared" si="2"/>
        <v>0</v>
      </c>
      <c r="X65" s="37">
        <f t="shared" si="5"/>
        <v>1222169.0105828913</v>
      </c>
      <c r="Y65" s="38">
        <f t="shared" si="6"/>
        <v>0.19874917039902384</v>
      </c>
    </row>
    <row r="66" spans="2:25">
      <c r="B66" s="71">
        <v>58</v>
      </c>
      <c r="C66" s="72">
        <f t="shared" si="0"/>
        <v>1023330.8106560423</v>
      </c>
      <c r="D66" s="72"/>
      <c r="E66" s="71"/>
      <c r="F66" s="8">
        <v>43612</v>
      </c>
      <c r="G66" s="71" t="s">
        <v>4</v>
      </c>
      <c r="H66" s="73">
        <v>1.4298999999999999</v>
      </c>
      <c r="I66" s="73"/>
      <c r="J66" s="71">
        <v>117</v>
      </c>
      <c r="K66" s="74">
        <f t="shared" si="3"/>
        <v>30699.924319681268</v>
      </c>
      <c r="L66" s="75"/>
      <c r="M66" s="6">
        <f>IF(J66="","",(K66/J66)/LOOKUP(RIGHT($D$2,3),定数!$A$6:$A$13,定数!$B$6:$B$13))</f>
        <v>2.1866042962735945</v>
      </c>
      <c r="N66" s="71"/>
      <c r="O66" s="8">
        <v>43618</v>
      </c>
      <c r="P66" s="73">
        <v>1.4471000000000001</v>
      </c>
      <c r="Q66" s="73"/>
      <c r="R66" s="76">
        <f>IF(P66="","",T66*M66*LOOKUP(RIGHT($D$2,3),定数!$A$6:$A$13,定数!$B$6:$B$13))</f>
        <v>45131.512675087266</v>
      </c>
      <c r="S66" s="76"/>
      <c r="T66" s="77">
        <f t="shared" si="4"/>
        <v>172.00000000000105</v>
      </c>
      <c r="U66" s="77"/>
      <c r="V66" t="str">
        <f t="shared" si="7"/>
        <v/>
      </c>
      <c r="W66">
        <f t="shared" si="2"/>
        <v>0</v>
      </c>
      <c r="X66" s="37">
        <f t="shared" si="5"/>
        <v>1222169.0105828913</v>
      </c>
      <c r="Y66" s="38">
        <f t="shared" si="6"/>
        <v>0.16269288306698004</v>
      </c>
    </row>
    <row r="67" spans="2:25">
      <c r="B67" s="71">
        <v>59</v>
      </c>
      <c r="C67" s="72">
        <f t="shared" si="0"/>
        <v>1068462.3233311295</v>
      </c>
      <c r="D67" s="72"/>
      <c r="E67" s="71"/>
      <c r="F67" s="8">
        <v>43619</v>
      </c>
      <c r="G67" s="71" t="s">
        <v>4</v>
      </c>
      <c r="H67" s="73">
        <v>1.4641</v>
      </c>
      <c r="I67" s="73"/>
      <c r="J67" s="71">
        <v>177</v>
      </c>
      <c r="K67" s="74">
        <f t="shared" si="3"/>
        <v>32053.869699933883</v>
      </c>
      <c r="L67" s="75"/>
      <c r="M67" s="6">
        <f>IF(J67="","",(K67/J67)/LOOKUP(RIGHT($D$2,3),定数!$A$6:$A$13,定数!$B$6:$B$13))</f>
        <v>1.5091275753264539</v>
      </c>
      <c r="N67" s="71"/>
      <c r="O67" s="8">
        <v>43626</v>
      </c>
      <c r="P67" s="73">
        <v>1.4463999999999999</v>
      </c>
      <c r="Q67" s="73"/>
      <c r="R67" s="76">
        <f>IF(P67="","",T67*M67*LOOKUP(RIGHT($D$2,3),定数!$A$6:$A$13,定数!$B$6:$B$13))</f>
        <v>-32053.869699933966</v>
      </c>
      <c r="S67" s="76"/>
      <c r="T67" s="77">
        <f t="shared" si="4"/>
        <v>-177.00000000000048</v>
      </c>
      <c r="U67" s="77"/>
      <c r="V67" t="str">
        <f t="shared" si="7"/>
        <v/>
      </c>
      <c r="W67">
        <f t="shared" si="2"/>
        <v>1</v>
      </c>
      <c r="X67" s="37">
        <f t="shared" si="5"/>
        <v>1222169.0105828913</v>
      </c>
      <c r="Y67" s="38">
        <f t="shared" si="6"/>
        <v>0.12576549226890821</v>
      </c>
    </row>
    <row r="68" spans="2:25">
      <c r="B68" s="71">
        <v>60</v>
      </c>
      <c r="C68" s="72">
        <f>IF(R67="","",C67+R67)</f>
        <v>1036408.4536311956</v>
      </c>
      <c r="D68" s="72"/>
      <c r="E68" s="71"/>
      <c r="F68" s="8">
        <v>43640</v>
      </c>
      <c r="G68" s="71" t="s">
        <v>3</v>
      </c>
      <c r="H68" s="73">
        <v>1.4189000000000001</v>
      </c>
      <c r="I68" s="73"/>
      <c r="J68" s="71">
        <v>118</v>
      </c>
      <c r="K68" s="74">
        <f t="shared" si="3"/>
        <v>31092.253608935865</v>
      </c>
      <c r="L68" s="75"/>
      <c r="M68" s="6">
        <f>IF(J68="","",(K68/J68)/LOOKUP(RIGHT($D$2,3),定数!$A$6:$A$13,定数!$B$6:$B$13))</f>
        <v>2.1957806220999903</v>
      </c>
      <c r="N68" s="71"/>
      <c r="O68" s="8">
        <v>43644</v>
      </c>
      <c r="P68" s="73">
        <v>1.4307000000000001</v>
      </c>
      <c r="Q68" s="73"/>
      <c r="R68" s="76">
        <f>IF(P68="","",T68*M68*LOOKUP(RIGHT($D$2,3),定数!$A$6:$A$13,定数!$B$6:$B$13))</f>
        <v>-31092.253608935946</v>
      </c>
      <c r="S68" s="76"/>
      <c r="T68" s="77">
        <f t="shared" si="4"/>
        <v>-118.00000000000033</v>
      </c>
      <c r="U68" s="77"/>
      <c r="V68" t="str">
        <f t="shared" si="7"/>
        <v/>
      </c>
      <c r="W68">
        <f t="shared" si="2"/>
        <v>2</v>
      </c>
      <c r="X68" s="37">
        <f t="shared" si="5"/>
        <v>1222169.0105828913</v>
      </c>
      <c r="Y68" s="38">
        <f t="shared" si="6"/>
        <v>0.15199252750084102</v>
      </c>
    </row>
    <row r="69" spans="2:25">
      <c r="B69" s="71">
        <v>61</v>
      </c>
      <c r="C69" s="72">
        <f>IF(R68="","",C68+R68)</f>
        <v>1005316.2000222596</v>
      </c>
      <c r="D69" s="72"/>
      <c r="E69" s="71"/>
      <c r="F69" s="8">
        <v>43644</v>
      </c>
      <c r="G69" s="71" t="s">
        <v>4</v>
      </c>
      <c r="H69" s="73">
        <v>1.4321999999999999</v>
      </c>
      <c r="I69" s="73"/>
      <c r="J69" s="71">
        <v>86</v>
      </c>
      <c r="K69" s="74">
        <f t="shared" si="3"/>
        <v>30159.486000667788</v>
      </c>
      <c r="L69" s="75"/>
      <c r="M69" s="6">
        <f>IF(J69="","",(K69/J69)/LOOKUP(RIGHT($D$2,3),定数!$A$6:$A$13,定数!$B$6:$B$13))</f>
        <v>2.9224308140181967</v>
      </c>
      <c r="N69" s="71"/>
      <c r="O69" s="8">
        <v>43646</v>
      </c>
      <c r="P69" s="73">
        <v>1.4460999999999999</v>
      </c>
      <c r="Q69" s="73"/>
      <c r="R69" s="76">
        <f>IF(P69="","",T69*M69*LOOKUP(RIGHT($D$2,3),定数!$A$6:$A$13,定数!$B$6:$B$13))</f>
        <v>48746.145977823602</v>
      </c>
      <c r="S69" s="76"/>
      <c r="T69" s="77">
        <f t="shared" si="4"/>
        <v>139.00000000000023</v>
      </c>
      <c r="U69" s="77"/>
      <c r="V69" t="str">
        <f t="shared" si="7"/>
        <v/>
      </c>
      <c r="W69">
        <f t="shared" si="2"/>
        <v>0</v>
      </c>
      <c r="X69" s="37">
        <f t="shared" si="5"/>
        <v>1222169.0105828913</v>
      </c>
      <c r="Y69" s="38">
        <f t="shared" si="6"/>
        <v>0.17743275167581585</v>
      </c>
    </row>
    <row r="70" spans="2:25">
      <c r="B70" s="71">
        <v>62</v>
      </c>
      <c r="C70" s="72">
        <f t="shared" si="0"/>
        <v>1054062.3460000833</v>
      </c>
      <c r="D70" s="72"/>
      <c r="E70" s="71"/>
      <c r="F70" s="8">
        <v>43650</v>
      </c>
      <c r="G70" s="71" t="s">
        <v>4</v>
      </c>
      <c r="H70" s="73">
        <v>1.4537</v>
      </c>
      <c r="I70" s="73"/>
      <c r="J70" s="71">
        <v>37</v>
      </c>
      <c r="K70" s="74">
        <f t="shared" si="3"/>
        <v>31621.870380002496</v>
      </c>
      <c r="L70" s="75"/>
      <c r="M70" s="6">
        <f>IF(J70="","",(K70/J70)/LOOKUP(RIGHT($D$2,3),定数!$A$6:$A$13,定数!$B$6:$B$13))</f>
        <v>7.1220428783789398</v>
      </c>
      <c r="N70" s="71"/>
      <c r="O70" s="8">
        <v>43651</v>
      </c>
      <c r="P70" s="73">
        <v>1.45</v>
      </c>
      <c r="Q70" s="73"/>
      <c r="R70" s="76">
        <f>IF(P70="","",T70*M70*LOOKUP(RIGHT($D$2,3),定数!$A$6:$A$13,定数!$B$6:$B$13))</f>
        <v>-31621.870380002809</v>
      </c>
      <c r="S70" s="76"/>
      <c r="T70" s="77">
        <f t="shared" si="4"/>
        <v>-37.000000000000369</v>
      </c>
      <c r="U70" s="77"/>
      <c r="V70" t="str">
        <f t="shared" si="7"/>
        <v/>
      </c>
      <c r="W70">
        <f t="shared" si="2"/>
        <v>1</v>
      </c>
      <c r="X70" s="37">
        <f t="shared" si="5"/>
        <v>1222169.0105828913</v>
      </c>
      <c r="Y70" s="38">
        <f t="shared" si="6"/>
        <v>0.13754780486753837</v>
      </c>
    </row>
    <row r="71" spans="2:25">
      <c r="B71" s="71">
        <v>63</v>
      </c>
      <c r="C71" s="72">
        <f t="shared" si="0"/>
        <v>1022440.4756200805</v>
      </c>
      <c r="D71" s="72"/>
      <c r="E71" s="71"/>
      <c r="F71" s="8">
        <v>43657</v>
      </c>
      <c r="G71" s="71" t="s">
        <v>3</v>
      </c>
      <c r="H71" s="73">
        <v>1.4211</v>
      </c>
      <c r="I71" s="73"/>
      <c r="J71" s="71">
        <v>131</v>
      </c>
      <c r="K71" s="74">
        <f t="shared" si="3"/>
        <v>30673.214268602413</v>
      </c>
      <c r="L71" s="75"/>
      <c r="M71" s="6">
        <f>IF(J71="","",(K71/J71)/LOOKUP(RIGHT($D$2,3),定数!$A$6:$A$13,定数!$B$6:$B$13))</f>
        <v>1.9512222817177107</v>
      </c>
      <c r="N71" s="71"/>
      <c r="O71" s="8">
        <v>43657</v>
      </c>
      <c r="P71" s="73">
        <v>1.399</v>
      </c>
      <c r="Q71" s="73"/>
      <c r="R71" s="76">
        <f>IF(P71="","",T71*M71*LOOKUP(RIGHT($D$2,3),定数!$A$6:$A$13,定数!$B$6:$B$13))</f>
        <v>51746.414911153712</v>
      </c>
      <c r="S71" s="76"/>
      <c r="T71" s="77">
        <f t="shared" si="4"/>
        <v>221.00000000000009</v>
      </c>
      <c r="U71" s="77"/>
      <c r="V71" t="str">
        <f t="shared" si="7"/>
        <v/>
      </c>
      <c r="W71">
        <f t="shared" si="2"/>
        <v>0</v>
      </c>
      <c r="X71" s="37">
        <f t="shared" si="5"/>
        <v>1222169.0105828913</v>
      </c>
      <c r="Y71" s="38">
        <f t="shared" si="6"/>
        <v>0.16342137072151253</v>
      </c>
    </row>
    <row r="72" spans="2:25">
      <c r="B72" s="71">
        <v>64</v>
      </c>
      <c r="C72" s="72">
        <f t="shared" si="0"/>
        <v>1074186.8905312342</v>
      </c>
      <c r="D72" s="72"/>
      <c r="E72" s="71"/>
      <c r="F72" s="8">
        <v>43666</v>
      </c>
      <c r="G72" s="71" t="s">
        <v>4</v>
      </c>
      <c r="H72" s="73">
        <v>1.4204000000000001</v>
      </c>
      <c r="I72" s="73"/>
      <c r="J72" s="71">
        <v>72</v>
      </c>
      <c r="K72" s="74">
        <f t="shared" si="3"/>
        <v>32225.606715937025</v>
      </c>
      <c r="L72" s="75"/>
      <c r="M72" s="6">
        <f>IF(J72="","",(K72/J72)/LOOKUP(RIGHT($D$2,3),定数!$A$6:$A$13,定数!$B$6:$B$13))</f>
        <v>3.7298155921223408</v>
      </c>
      <c r="N72" s="71"/>
      <c r="O72" s="8">
        <v>43667</v>
      </c>
      <c r="P72" s="73">
        <v>1.4309000000000001</v>
      </c>
      <c r="Q72" s="73"/>
      <c r="R72" s="76">
        <f>IF(P72="","",T72*M72*LOOKUP(RIGHT($D$2,3),定数!$A$6:$A$13,定数!$B$6:$B$13))</f>
        <v>46995.676460741292</v>
      </c>
      <c r="S72" s="76"/>
      <c r="T72" s="77">
        <f t="shared" si="4"/>
        <v>104.99999999999955</v>
      </c>
      <c r="U72" s="77"/>
      <c r="V72" t="str">
        <f t="shared" si="7"/>
        <v/>
      </c>
      <c r="W72">
        <f t="shared" si="2"/>
        <v>0</v>
      </c>
      <c r="X72" s="37">
        <f t="shared" si="5"/>
        <v>1222169.0105828913</v>
      </c>
      <c r="Y72" s="38">
        <f t="shared" si="6"/>
        <v>0.12108155154505162</v>
      </c>
    </row>
    <row r="73" spans="2:25">
      <c r="B73" s="71">
        <v>65</v>
      </c>
      <c r="C73" s="72">
        <f t="shared" si="0"/>
        <v>1121182.5669919755</v>
      </c>
      <c r="D73" s="72"/>
      <c r="E73" s="71"/>
      <c r="F73" s="8">
        <v>43675</v>
      </c>
      <c r="G73" s="71" t="s">
        <v>3</v>
      </c>
      <c r="H73" s="73">
        <v>1.4255</v>
      </c>
      <c r="I73" s="73"/>
      <c r="J73" s="71">
        <v>86</v>
      </c>
      <c r="K73" s="74">
        <f t="shared" si="3"/>
        <v>33635.477009759263</v>
      </c>
      <c r="L73" s="75"/>
      <c r="M73" s="6">
        <f>IF(J73="","",(K73/J73)/LOOKUP(RIGHT($D$2,3),定数!$A$6:$A$13,定数!$B$6:$B$13))</f>
        <v>3.2592516482324867</v>
      </c>
      <c r="N73" s="71"/>
      <c r="O73" s="8">
        <v>43675</v>
      </c>
      <c r="P73" s="73">
        <v>1.4340999999999999</v>
      </c>
      <c r="Q73" s="73"/>
      <c r="R73" s="76">
        <f>IF(P73="","",T73*M73*LOOKUP(RIGHT($D$2,3),定数!$A$6:$A$13,定数!$B$6:$B$13))</f>
        <v>-33635.47700975903</v>
      </c>
      <c r="S73" s="76"/>
      <c r="T73" s="77">
        <f t="shared" si="4"/>
        <v>-85.999999999999403</v>
      </c>
      <c r="U73" s="77"/>
      <c r="V73" t="str">
        <f t="shared" si="7"/>
        <v/>
      </c>
      <c r="W73">
        <f t="shared" si="2"/>
        <v>1</v>
      </c>
      <c r="X73" s="37">
        <f t="shared" si="5"/>
        <v>1222169.0105828913</v>
      </c>
      <c r="Y73" s="38">
        <f t="shared" si="6"/>
        <v>8.26288694251478E-2</v>
      </c>
    </row>
    <row r="74" spans="2:25">
      <c r="B74" s="71">
        <v>66</v>
      </c>
      <c r="C74" s="72">
        <f>IF(R73="","",C73+R73)</f>
        <v>1087547.0899822165</v>
      </c>
      <c r="D74" s="72"/>
      <c r="E74" s="71"/>
      <c r="F74" s="8">
        <v>43687</v>
      </c>
      <c r="G74" s="71" t="s">
        <v>4</v>
      </c>
      <c r="H74" s="73">
        <v>1.4377</v>
      </c>
      <c r="I74" s="73"/>
      <c r="J74" s="71">
        <v>183</v>
      </c>
      <c r="K74" s="74">
        <f t="shared" si="3"/>
        <v>32626.412699466495</v>
      </c>
      <c r="L74" s="75"/>
      <c r="M74" s="6">
        <f>IF(J74="","",(K74/J74)/LOOKUP(RIGHT($D$2,3),定数!$A$6:$A$13,定数!$B$6:$B$13))</f>
        <v>1.4857200682817164</v>
      </c>
      <c r="N74" s="71"/>
      <c r="O74" s="8">
        <v>43687</v>
      </c>
      <c r="P74" s="73">
        <v>1.4194</v>
      </c>
      <c r="Q74" s="73"/>
      <c r="R74" s="76">
        <f>IF(P74="","",T74*M74*LOOKUP(RIGHT($D$2,3),定数!$A$6:$A$13,定数!$B$6:$B$13))</f>
        <v>-32626.412699466458</v>
      </c>
      <c r="S74" s="76"/>
      <c r="T74" s="77">
        <f t="shared" si="4"/>
        <v>-182.99999999999983</v>
      </c>
      <c r="U74" s="77"/>
      <c r="V74" t="str">
        <f t="shared" si="7"/>
        <v/>
      </c>
      <c r="W74">
        <f t="shared" si="7"/>
        <v>2</v>
      </c>
      <c r="X74" s="37">
        <f t="shared" si="5"/>
        <v>1222169.0105828913</v>
      </c>
      <c r="Y74" s="38">
        <f t="shared" si="6"/>
        <v>0.11015000334239311</v>
      </c>
    </row>
    <row r="75" spans="2:25">
      <c r="B75" s="71">
        <v>67</v>
      </c>
      <c r="C75" s="72">
        <f t="shared" ref="C75:C108" si="8">IF(R74="","",C74+R74)</f>
        <v>1054920.6772827499</v>
      </c>
      <c r="D75" s="72"/>
      <c r="E75" s="71"/>
      <c r="F75" s="8">
        <v>43689</v>
      </c>
      <c r="G75" s="71" t="s">
        <v>3</v>
      </c>
      <c r="H75" s="73">
        <v>1.4186000000000001</v>
      </c>
      <c r="I75" s="73"/>
      <c r="J75" s="71">
        <v>71</v>
      </c>
      <c r="K75" s="74">
        <f t="shared" ref="K75:K108" si="9">IF(J75="","",C75*0.03)</f>
        <v>31647.620318482495</v>
      </c>
      <c r="L75" s="75"/>
      <c r="M75" s="6">
        <f>IF(J75="","",(K75/J75)/LOOKUP(RIGHT($D$2,3),定数!$A$6:$A$13,定数!$B$6:$B$13))</f>
        <v>3.7145094270519361</v>
      </c>
      <c r="N75" s="71"/>
      <c r="O75" s="8">
        <v>43689</v>
      </c>
      <c r="P75" s="73">
        <v>1.4257</v>
      </c>
      <c r="Q75" s="73"/>
      <c r="R75" s="76">
        <f>IF(P75="","",T75*M75*LOOKUP(RIGHT($D$2,3),定数!$A$6:$A$13,定数!$B$6:$B$13))</f>
        <v>-31647.620318481979</v>
      </c>
      <c r="S75" s="76"/>
      <c r="T75" s="77">
        <f t="shared" si="4"/>
        <v>-70.999999999998835</v>
      </c>
      <c r="U75" s="77"/>
      <c r="V75" t="str">
        <f t="shared" ref="V75:W90" si="10">IF(S75&lt;&gt;"",IF(S75&lt;0,1+V74,0),"")</f>
        <v/>
      </c>
      <c r="W75">
        <f t="shared" si="10"/>
        <v>3</v>
      </c>
      <c r="X75" s="37">
        <f t="shared" si="5"/>
        <v>1222169.0105828913</v>
      </c>
      <c r="Y75" s="38">
        <f t="shared" si="6"/>
        <v>0.13684550324212141</v>
      </c>
    </row>
    <row r="76" spans="2:25">
      <c r="B76" s="71">
        <v>68</v>
      </c>
      <c r="C76" s="72">
        <f t="shared" si="8"/>
        <v>1023273.056964268</v>
      </c>
      <c r="D76" s="72"/>
      <c r="E76" s="71"/>
      <c r="F76" s="8">
        <v>43701</v>
      </c>
      <c r="G76" s="71" t="s">
        <v>4</v>
      </c>
      <c r="H76" s="73">
        <v>1.4450000000000001</v>
      </c>
      <c r="I76" s="73"/>
      <c r="J76" s="71">
        <v>71</v>
      </c>
      <c r="K76" s="74">
        <f t="shared" si="9"/>
        <v>30698.19170892804</v>
      </c>
      <c r="L76" s="75"/>
      <c r="M76" s="6">
        <f>IF(J76="","",(K76/J76)/LOOKUP(RIGHT($D$2,3),定数!$A$6:$A$13,定数!$B$6:$B$13))</f>
        <v>3.6030741442403804</v>
      </c>
      <c r="N76" s="71"/>
      <c r="O76" s="8">
        <v>43702</v>
      </c>
      <c r="P76" s="73">
        <v>1.4379</v>
      </c>
      <c r="Q76" s="73"/>
      <c r="R76" s="76">
        <f>IF(P76="","",T76*M76*LOOKUP(RIGHT($D$2,3),定数!$A$6:$A$13,定数!$B$6:$B$13))</f>
        <v>-30698.191708928505</v>
      </c>
      <c r="S76" s="76"/>
      <c r="T76" s="77">
        <f t="shared" ref="T76:T108" si="11">IF(P76="","",IF(G76="買",(P76-H76),(H76-P76))*IF(RIGHT($D$2,3)="JPY",100,10000))</f>
        <v>-71.000000000001066</v>
      </c>
      <c r="U76" s="77"/>
      <c r="V76" t="str">
        <f t="shared" si="10"/>
        <v/>
      </c>
      <c r="W76">
        <f t="shared" si="10"/>
        <v>4</v>
      </c>
      <c r="X76" s="37">
        <f t="shared" ref="X76:X108" si="12">IF(C76&lt;&gt;"",MAX(X75,C76),"")</f>
        <v>1222169.0105828913</v>
      </c>
      <c r="Y76" s="38">
        <f t="shared" ref="Y76:Y108" si="13">IF(X76&lt;&gt;"",1-(C76/X76),"")</f>
        <v>0.16274013814485733</v>
      </c>
    </row>
    <row r="77" spans="2:25">
      <c r="B77" s="71">
        <v>69</v>
      </c>
      <c r="C77" s="72">
        <f t="shared" si="8"/>
        <v>992574.86525533942</v>
      </c>
      <c r="D77" s="72"/>
      <c r="E77" s="71"/>
      <c r="F77" s="8">
        <v>43710</v>
      </c>
      <c r="G77" s="71" t="s">
        <v>3</v>
      </c>
      <c r="H77" s="73">
        <v>1.4198999999999999</v>
      </c>
      <c r="I77" s="73"/>
      <c r="J77" s="71">
        <v>87</v>
      </c>
      <c r="K77" s="74">
        <f t="shared" si="9"/>
        <v>29777.245957660183</v>
      </c>
      <c r="L77" s="75"/>
      <c r="M77" s="6">
        <f>IF(J77="","",(K77/J77)/LOOKUP(RIGHT($D$2,3),定数!$A$6:$A$13,定数!$B$6:$B$13))</f>
        <v>2.8522266242969523</v>
      </c>
      <c r="N77" s="71"/>
      <c r="O77" s="8">
        <v>43713</v>
      </c>
      <c r="P77" s="73">
        <v>1.4071</v>
      </c>
      <c r="Q77" s="73"/>
      <c r="R77" s="76">
        <f>IF(P77="","",T77*M77*LOOKUP(RIGHT($D$2,3),定数!$A$6:$A$13,定数!$B$6:$B$13))</f>
        <v>43810.200949200924</v>
      </c>
      <c r="S77" s="76"/>
      <c r="T77" s="77">
        <f t="shared" si="11"/>
        <v>127.99999999999923</v>
      </c>
      <c r="U77" s="77"/>
      <c r="V77" t="str">
        <f t="shared" si="10"/>
        <v/>
      </c>
      <c r="W77">
        <f t="shared" si="10"/>
        <v>0</v>
      </c>
      <c r="X77" s="37">
        <f t="shared" si="12"/>
        <v>1222169.0105828913</v>
      </c>
      <c r="Y77" s="38">
        <f t="shared" si="13"/>
        <v>0.18785793400051198</v>
      </c>
    </row>
    <row r="78" spans="2:25">
      <c r="B78" s="71">
        <v>70</v>
      </c>
      <c r="C78" s="72">
        <f>IF(R77="","",C77+R77)</f>
        <v>1036385.0662045403</v>
      </c>
      <c r="D78" s="72"/>
      <c r="E78" s="71"/>
      <c r="F78" s="8">
        <v>43723</v>
      </c>
      <c r="G78" s="71" t="s">
        <v>4</v>
      </c>
      <c r="H78" s="73">
        <v>1.379</v>
      </c>
      <c r="I78" s="73"/>
      <c r="J78" s="71">
        <v>84</v>
      </c>
      <c r="K78" s="74">
        <f t="shared" si="9"/>
        <v>31091.551986136208</v>
      </c>
      <c r="L78" s="75"/>
      <c r="M78" s="6">
        <f>IF(J78="","",(K78/J78)/LOOKUP(RIGHT($D$2,3),定数!$A$6:$A$13,定数!$B$6:$B$13))</f>
        <v>3.0844793637039891</v>
      </c>
      <c r="N78" s="71"/>
      <c r="O78" s="8">
        <v>43723</v>
      </c>
      <c r="P78" s="73">
        <v>1.3916999999999999</v>
      </c>
      <c r="Q78" s="73"/>
      <c r="R78" s="76">
        <f>IF(P78="","",T78*M78*LOOKUP(RIGHT($D$2,3),定数!$A$6:$A$13,定数!$B$6:$B$13))</f>
        <v>47007.465502848543</v>
      </c>
      <c r="S78" s="76"/>
      <c r="T78" s="77">
        <f t="shared" si="11"/>
        <v>126.99999999999933</v>
      </c>
      <c r="U78" s="77"/>
      <c r="V78" t="str">
        <f t="shared" si="10"/>
        <v/>
      </c>
      <c r="W78">
        <f t="shared" si="10"/>
        <v>0</v>
      </c>
      <c r="X78" s="37">
        <f t="shared" si="12"/>
        <v>1222169.0105828913</v>
      </c>
      <c r="Y78" s="38">
        <f t="shared" si="13"/>
        <v>0.15201166350122453</v>
      </c>
    </row>
    <row r="79" spans="2:25">
      <c r="B79" s="71">
        <v>71</v>
      </c>
      <c r="C79" s="72">
        <f t="shared" si="8"/>
        <v>1083392.5317073888</v>
      </c>
      <c r="D79" s="72"/>
      <c r="E79" s="71"/>
      <c r="F79" s="8">
        <v>43736</v>
      </c>
      <c r="G79" s="71" t="s">
        <v>4</v>
      </c>
      <c r="H79" s="73">
        <v>1.3638999999999999</v>
      </c>
      <c r="I79" s="73"/>
      <c r="J79" s="71">
        <v>88</v>
      </c>
      <c r="K79" s="74">
        <f t="shared" si="9"/>
        <v>32501.775951221662</v>
      </c>
      <c r="L79" s="75"/>
      <c r="M79" s="6">
        <f>IF(J79="","",(K79/J79)/LOOKUP(RIGHT($D$2,3),定数!$A$6:$A$13,定数!$B$6:$B$13))</f>
        <v>3.0778196923505363</v>
      </c>
      <c r="N79" s="71"/>
      <c r="O79" s="8">
        <v>43736</v>
      </c>
      <c r="P79" s="73">
        <v>1.3551</v>
      </c>
      <c r="Q79" s="73"/>
      <c r="R79" s="76">
        <f>IF(P79="","",T79*M79*LOOKUP(RIGHT($D$2,3),定数!$A$6:$A$13,定数!$B$6:$B$13))</f>
        <v>-32501.775951221363</v>
      </c>
      <c r="S79" s="76"/>
      <c r="T79" s="77">
        <f t="shared" si="11"/>
        <v>-87.99999999999919</v>
      </c>
      <c r="U79" s="77"/>
      <c r="V79" t="str">
        <f t="shared" si="10"/>
        <v/>
      </c>
      <c r="W79">
        <f t="shared" si="10"/>
        <v>1</v>
      </c>
      <c r="X79" s="37">
        <f t="shared" si="12"/>
        <v>1222169.0105828913</v>
      </c>
      <c r="Y79" s="38">
        <f t="shared" si="13"/>
        <v>0.11354933538145884</v>
      </c>
    </row>
    <row r="80" spans="2:25">
      <c r="B80" s="71">
        <v>72</v>
      </c>
      <c r="C80" s="72">
        <f>IF(R79="","",C79+R79)</f>
        <v>1050890.7557561675</v>
      </c>
      <c r="D80" s="72"/>
      <c r="E80" s="71"/>
      <c r="F80" s="8">
        <v>43737</v>
      </c>
      <c r="G80" s="71" t="s">
        <v>4</v>
      </c>
      <c r="H80" s="73">
        <v>1.3637999999999999</v>
      </c>
      <c r="I80" s="73"/>
      <c r="J80" s="71">
        <v>109</v>
      </c>
      <c r="K80" s="74">
        <f t="shared" si="9"/>
        <v>31526.722672685024</v>
      </c>
      <c r="L80" s="75"/>
      <c r="M80" s="6">
        <f>IF(J80="","",(K80/J80)/LOOKUP(RIGHT($D$2,3),定数!$A$6:$A$13,定数!$B$6:$B$13))</f>
        <v>2.4102998985233199</v>
      </c>
      <c r="N80" s="71"/>
      <c r="O80" s="8">
        <v>43738</v>
      </c>
      <c r="P80" s="73">
        <v>1.3529</v>
      </c>
      <c r="Q80" s="73"/>
      <c r="R80" s="76">
        <f>IF(P80="","",T80*M80*LOOKUP(RIGHT($D$2,3),定数!$A$6:$A$13,定数!$B$6:$B$13))</f>
        <v>-31526.722672684766</v>
      </c>
      <c r="S80" s="76"/>
      <c r="T80" s="77">
        <f t="shared" si="11"/>
        <v>-108.99999999999909</v>
      </c>
      <c r="U80" s="77"/>
      <c r="V80" t="str">
        <f t="shared" si="10"/>
        <v/>
      </c>
      <c r="W80">
        <f t="shared" si="10"/>
        <v>2</v>
      </c>
      <c r="X80" s="37">
        <f t="shared" si="12"/>
        <v>1222169.0105828913</v>
      </c>
      <c r="Y80" s="38">
        <f t="shared" si="13"/>
        <v>0.1401428553200148</v>
      </c>
    </row>
    <row r="81" spans="2:25">
      <c r="B81" s="71">
        <v>73</v>
      </c>
      <c r="C81" s="72">
        <f t="shared" si="8"/>
        <v>1019364.0330834826</v>
      </c>
      <c r="D81" s="72"/>
      <c r="E81" s="71"/>
      <c r="F81" s="8">
        <v>43749</v>
      </c>
      <c r="G81" s="71" t="s">
        <v>4</v>
      </c>
      <c r="H81" s="73">
        <v>1.3667</v>
      </c>
      <c r="I81" s="73"/>
      <c r="J81" s="71">
        <v>102</v>
      </c>
      <c r="K81" s="74">
        <f t="shared" si="9"/>
        <v>30580.920992504478</v>
      </c>
      <c r="L81" s="75"/>
      <c r="M81" s="6">
        <f>IF(J81="","",(K81/J81)/LOOKUP(RIGHT($D$2,3),定数!$A$6:$A$13,定数!$B$6:$B$13))</f>
        <v>2.498441257557555</v>
      </c>
      <c r="N81" s="71"/>
      <c r="O81" s="8">
        <v>43750</v>
      </c>
      <c r="P81" s="73">
        <v>1.3815999999999999</v>
      </c>
      <c r="Q81" s="73"/>
      <c r="R81" s="76">
        <f>IF(P81="","",T81*M81*LOOKUP(RIGHT($D$2,3),定数!$A$6:$A$13,定数!$B$6:$B$13))</f>
        <v>44672.129685128828</v>
      </c>
      <c r="S81" s="76"/>
      <c r="T81" s="77">
        <f t="shared" si="11"/>
        <v>148.99999999999915</v>
      </c>
      <c r="U81" s="77"/>
      <c r="V81" t="str">
        <f t="shared" si="10"/>
        <v/>
      </c>
      <c r="W81">
        <f t="shared" si="10"/>
        <v>0</v>
      </c>
      <c r="X81" s="37">
        <f t="shared" si="12"/>
        <v>1222169.0105828913</v>
      </c>
      <c r="Y81" s="38">
        <f t="shared" si="13"/>
        <v>0.1659385696604142</v>
      </c>
    </row>
    <row r="82" spans="2:25">
      <c r="B82" s="71">
        <v>74</v>
      </c>
      <c r="C82" s="72">
        <f t="shared" si="8"/>
        <v>1064036.1627686115</v>
      </c>
      <c r="D82" s="72"/>
      <c r="E82" s="71"/>
      <c r="F82" s="8">
        <v>43786</v>
      </c>
      <c r="G82" s="71" t="s">
        <v>3</v>
      </c>
      <c r="H82" s="73">
        <v>1.3472999999999999</v>
      </c>
      <c r="I82" s="73"/>
      <c r="J82" s="71">
        <v>80</v>
      </c>
      <c r="K82" s="74">
        <f t="shared" si="9"/>
        <v>31921.084883058342</v>
      </c>
      <c r="L82" s="75"/>
      <c r="M82" s="6">
        <f>IF(J82="","",(K82/J82)/LOOKUP(RIGHT($D$2,3),定数!$A$6:$A$13,定数!$B$6:$B$13))</f>
        <v>3.3251130086519107</v>
      </c>
      <c r="N82" s="71"/>
      <c r="O82" s="8">
        <v>43787</v>
      </c>
      <c r="P82" s="73">
        <v>1.3552999999999999</v>
      </c>
      <c r="Q82" s="73"/>
      <c r="R82" s="76">
        <f>IF(P82="","",T82*M82*LOOKUP(RIGHT($D$2,3),定数!$A$6:$A$13,定数!$B$6:$B$13))</f>
        <v>-31921.084883058375</v>
      </c>
      <c r="S82" s="76"/>
      <c r="T82" s="77">
        <f t="shared" si="11"/>
        <v>-80.000000000000071</v>
      </c>
      <c r="U82" s="77"/>
      <c r="V82" t="str">
        <f t="shared" si="10"/>
        <v/>
      </c>
      <c r="W82">
        <f t="shared" si="10"/>
        <v>1</v>
      </c>
      <c r="X82" s="37">
        <f t="shared" si="12"/>
        <v>1222169.0105828913</v>
      </c>
      <c r="Y82" s="38">
        <f t="shared" si="13"/>
        <v>0.12938705403670914</v>
      </c>
    </row>
    <row r="83" spans="2:25">
      <c r="B83" s="71">
        <v>75</v>
      </c>
      <c r="C83" s="72">
        <f>IF(R82="","",C82+R82)</f>
        <v>1032115.0778855531</v>
      </c>
      <c r="D83" s="72"/>
      <c r="E83" s="71">
        <v>2012</v>
      </c>
      <c r="F83" s="8">
        <v>43483</v>
      </c>
      <c r="G83" s="71" t="s">
        <v>4</v>
      </c>
      <c r="H83" s="73">
        <v>1.2845</v>
      </c>
      <c r="I83" s="73"/>
      <c r="J83" s="71">
        <v>90</v>
      </c>
      <c r="K83" s="74">
        <f t="shared" si="9"/>
        <v>30963.452336566592</v>
      </c>
      <c r="L83" s="75"/>
      <c r="M83" s="6">
        <f>IF(J83="","",(K83/J83)/LOOKUP(RIGHT($D$2,3),定数!$A$6:$A$13,定数!$B$6:$B$13))</f>
        <v>2.8669863274598697</v>
      </c>
      <c r="N83" s="71">
        <v>2012</v>
      </c>
      <c r="O83" s="8">
        <v>43488</v>
      </c>
      <c r="P83" s="73">
        <v>1.3009999999999999</v>
      </c>
      <c r="Q83" s="73"/>
      <c r="R83" s="76">
        <f>IF(P83="","",T83*M83*LOOKUP(RIGHT($D$2,3),定数!$A$6:$A$13,定数!$B$6:$B$13))</f>
        <v>56766.329283705287</v>
      </c>
      <c r="S83" s="76"/>
      <c r="T83" s="77">
        <f t="shared" si="11"/>
        <v>164.9999999999996</v>
      </c>
      <c r="U83" s="77"/>
      <c r="V83" t="str">
        <f t="shared" si="10"/>
        <v/>
      </c>
      <c r="W83">
        <f t="shared" si="10"/>
        <v>0</v>
      </c>
      <c r="X83" s="37">
        <f t="shared" si="12"/>
        <v>1222169.0105828913</v>
      </c>
      <c r="Y83" s="38">
        <f t="shared" si="13"/>
        <v>0.15550544241560782</v>
      </c>
    </row>
    <row r="84" spans="2:25">
      <c r="B84" s="71">
        <v>76</v>
      </c>
      <c r="C84" s="72">
        <f>IF(R83="","",C83+R83)</f>
        <v>1088881.4071692585</v>
      </c>
      <c r="D84" s="72"/>
      <c r="E84" s="71"/>
      <c r="F84" s="8">
        <v>43492</v>
      </c>
      <c r="G84" s="71" t="s">
        <v>4</v>
      </c>
      <c r="H84" s="73">
        <v>1.3160000000000001</v>
      </c>
      <c r="I84" s="73"/>
      <c r="J84" s="71">
        <v>80</v>
      </c>
      <c r="K84" s="74">
        <f t="shared" si="9"/>
        <v>32666.442215077754</v>
      </c>
      <c r="L84" s="75"/>
      <c r="M84" s="6">
        <f>IF(J84="","",(K84/J84)/LOOKUP(RIGHT($D$2,3),定数!$A$6:$A$13,定数!$B$6:$B$13))</f>
        <v>3.4027543974039327</v>
      </c>
      <c r="N84" s="71"/>
      <c r="O84" s="8">
        <v>43495</v>
      </c>
      <c r="P84" s="73">
        <v>1.3080000000000001</v>
      </c>
      <c r="Q84" s="73"/>
      <c r="R84" s="76">
        <f>IF(P84="","",T84*M84*LOOKUP(RIGHT($D$2,3),定数!$A$6:$A$13,定数!$B$6:$B$13))</f>
        <v>-32666.442215077786</v>
      </c>
      <c r="S84" s="76"/>
      <c r="T84" s="77">
        <f t="shared" si="11"/>
        <v>-80.000000000000071</v>
      </c>
      <c r="U84" s="77"/>
      <c r="V84" t="str">
        <f t="shared" si="10"/>
        <v/>
      </c>
      <c r="W84">
        <f t="shared" si="10"/>
        <v>1</v>
      </c>
      <c r="X84" s="37">
        <f t="shared" si="12"/>
        <v>1222169.0105828913</v>
      </c>
      <c r="Y84" s="38">
        <f t="shared" si="13"/>
        <v>0.10905824174846634</v>
      </c>
    </row>
    <row r="85" spans="2:25">
      <c r="B85" s="71">
        <v>77</v>
      </c>
      <c r="C85" s="72">
        <f>IF(R84="","",C84+R84)</f>
        <v>1056214.9649541806</v>
      </c>
      <c r="D85" s="72"/>
      <c r="E85" s="71"/>
      <c r="F85" s="8">
        <v>43505</v>
      </c>
      <c r="G85" s="71" t="s">
        <v>4</v>
      </c>
      <c r="H85" s="73">
        <v>1.3279000000000001</v>
      </c>
      <c r="I85" s="73"/>
      <c r="J85" s="71">
        <v>54</v>
      </c>
      <c r="K85" s="74">
        <f t="shared" si="9"/>
        <v>31686.448948625417</v>
      </c>
      <c r="L85" s="75"/>
      <c r="M85" s="6">
        <f>IF(J85="","",(K85/J85)/LOOKUP(RIGHT($D$2,3),定数!$A$6:$A$13,定数!$B$6:$B$13))</f>
        <v>4.8898840970100954</v>
      </c>
      <c r="N85" s="71"/>
      <c r="O85" s="8">
        <v>43506</v>
      </c>
      <c r="P85" s="73">
        <v>1.3225</v>
      </c>
      <c r="Q85" s="73"/>
      <c r="R85" s="76">
        <f>IF(P85="","",T85*M85*LOOKUP(RIGHT($D$2,3),定数!$A$6:$A$13,定数!$B$6:$B$13))</f>
        <v>-31686.448948625835</v>
      </c>
      <c r="S85" s="76"/>
      <c r="T85" s="77">
        <f t="shared" si="11"/>
        <v>-54.000000000000711</v>
      </c>
      <c r="U85" s="77"/>
      <c r="V85" t="str">
        <f t="shared" si="10"/>
        <v/>
      </c>
      <c r="W85">
        <f t="shared" si="10"/>
        <v>2</v>
      </c>
      <c r="X85" s="37">
        <f t="shared" si="12"/>
        <v>1222169.0105828913</v>
      </c>
      <c r="Y85" s="38">
        <f t="shared" si="13"/>
        <v>0.13578649449601232</v>
      </c>
    </row>
    <row r="86" spans="2:25">
      <c r="B86" s="71">
        <v>78</v>
      </c>
      <c r="C86" s="72">
        <f t="shared" si="8"/>
        <v>1024528.5160055548</v>
      </c>
      <c r="D86" s="72"/>
      <c r="E86" s="71"/>
      <c r="F86" s="8">
        <v>43510</v>
      </c>
      <c r="G86" s="71" t="s">
        <v>3</v>
      </c>
      <c r="H86" s="73">
        <v>1.3126</v>
      </c>
      <c r="I86" s="73"/>
      <c r="J86" s="71">
        <v>56</v>
      </c>
      <c r="K86" s="74">
        <f t="shared" si="9"/>
        <v>30735.855480166643</v>
      </c>
      <c r="L86" s="75"/>
      <c r="M86" s="6">
        <f>IF(J86="","",(K86/J86)/LOOKUP(RIGHT($D$2,3),定数!$A$6:$A$13,定数!$B$6:$B$13))</f>
        <v>4.5737880178819408</v>
      </c>
      <c r="N86" s="71"/>
      <c r="O86" s="8">
        <v>43511</v>
      </c>
      <c r="P86" s="73">
        <v>1.3182</v>
      </c>
      <c r="Q86" s="73"/>
      <c r="R86" s="76">
        <f>IF(P86="","",T86*M86*LOOKUP(RIGHT($D$2,3),定数!$A$6:$A$13,定数!$B$6:$B$13))</f>
        <v>-30735.855480166916</v>
      </c>
      <c r="S86" s="76"/>
      <c r="T86" s="77">
        <f t="shared" si="11"/>
        <v>-56.000000000000497</v>
      </c>
      <c r="U86" s="77"/>
      <c r="V86" t="str">
        <f t="shared" si="10"/>
        <v/>
      </c>
      <c r="W86">
        <f t="shared" si="10"/>
        <v>3</v>
      </c>
      <c r="X86" s="37">
        <f t="shared" si="12"/>
        <v>1222169.0105828913</v>
      </c>
      <c r="Y86" s="38">
        <f t="shared" si="13"/>
        <v>0.16171289966113234</v>
      </c>
    </row>
    <row r="87" spans="2:25">
      <c r="B87" s="71">
        <v>79</v>
      </c>
      <c r="C87" s="72">
        <f>IF(R86="","",C86+R86)</f>
        <v>993792.66052538785</v>
      </c>
      <c r="D87" s="72"/>
      <c r="E87" s="71"/>
      <c r="F87" s="8">
        <v>43545</v>
      </c>
      <c r="G87" s="71" t="s">
        <v>4</v>
      </c>
      <c r="H87" s="73">
        <v>1.3251999999999999</v>
      </c>
      <c r="I87" s="73"/>
      <c r="J87" s="71">
        <v>68</v>
      </c>
      <c r="K87" s="74">
        <f t="shared" si="9"/>
        <v>29813.779815761634</v>
      </c>
      <c r="L87" s="75"/>
      <c r="M87" s="6">
        <f>IF(J87="","",(K87/J87)/LOOKUP(RIGHT($D$2,3),定数!$A$6:$A$13,定数!$B$6:$B$13))</f>
        <v>3.6536494872256906</v>
      </c>
      <c r="N87" s="71"/>
      <c r="O87" s="8">
        <v>43545</v>
      </c>
      <c r="P87" s="73">
        <v>1.3184</v>
      </c>
      <c r="Q87" s="73"/>
      <c r="R87" s="76">
        <f>IF(P87="","",T87*M87*LOOKUP(RIGHT($D$2,3),定数!$A$6:$A$13,定数!$B$6:$B$13))</f>
        <v>-29813.779815761274</v>
      </c>
      <c r="S87" s="76"/>
      <c r="T87" s="77">
        <f t="shared" si="11"/>
        <v>-67.999999999999176</v>
      </c>
      <c r="U87" s="77"/>
      <c r="V87" t="str">
        <f t="shared" si="10"/>
        <v/>
      </c>
      <c r="W87">
        <f t="shared" si="10"/>
        <v>4</v>
      </c>
      <c r="X87" s="37">
        <f t="shared" si="12"/>
        <v>1222169.0105828913</v>
      </c>
      <c r="Y87" s="38">
        <f t="shared" si="13"/>
        <v>0.18686151267129858</v>
      </c>
    </row>
    <row r="88" spans="2:25">
      <c r="B88" s="71">
        <v>80</v>
      </c>
      <c r="C88" s="72">
        <f t="shared" si="8"/>
        <v>963978.8807096266</v>
      </c>
      <c r="D88" s="72"/>
      <c r="E88" s="71"/>
      <c r="F88" s="8">
        <v>43560</v>
      </c>
      <c r="G88" s="71" t="s">
        <v>3</v>
      </c>
      <c r="H88" s="73">
        <v>1.3109</v>
      </c>
      <c r="I88" s="73"/>
      <c r="J88" s="71">
        <v>55</v>
      </c>
      <c r="K88" s="74">
        <f t="shared" si="9"/>
        <v>28919.366421288796</v>
      </c>
      <c r="L88" s="75"/>
      <c r="M88" s="6">
        <f>IF(J88="","",(K88/J88)/LOOKUP(RIGHT($D$2,3),定数!$A$6:$A$13,定数!$B$6:$B$13))</f>
        <v>4.3817221850437571</v>
      </c>
      <c r="N88" s="71"/>
      <c r="O88" s="8">
        <v>43567</v>
      </c>
      <c r="P88" s="73">
        <v>1.3165</v>
      </c>
      <c r="Q88" s="73"/>
      <c r="R88" s="76">
        <f>IF(P88="","",T88*M88*LOOKUP(RIGHT($D$2,3),定数!$A$6:$A$13,定数!$B$6:$B$13))</f>
        <v>-29445.173083494308</v>
      </c>
      <c r="S88" s="76"/>
      <c r="T88" s="77">
        <f t="shared" si="11"/>
        <v>-56.000000000000497</v>
      </c>
      <c r="U88" s="77"/>
      <c r="V88" t="str">
        <f t="shared" si="10"/>
        <v/>
      </c>
      <c r="W88">
        <f t="shared" si="10"/>
        <v>5</v>
      </c>
      <c r="X88" s="37">
        <f t="shared" si="12"/>
        <v>1222169.0105828913</v>
      </c>
      <c r="Y88" s="38">
        <f t="shared" si="13"/>
        <v>0.2112556672911593</v>
      </c>
    </row>
    <row r="89" spans="2:25">
      <c r="B89" s="71">
        <v>81</v>
      </c>
      <c r="C89" s="72">
        <f>IF(R88="","",C88+R88)</f>
        <v>934533.70762613229</v>
      </c>
      <c r="D89" s="72"/>
      <c r="E89" s="71"/>
      <c r="F89" s="8">
        <v>43581</v>
      </c>
      <c r="G89" s="71" t="s">
        <v>4</v>
      </c>
      <c r="H89" s="73">
        <v>1.3232999999999999</v>
      </c>
      <c r="I89" s="73"/>
      <c r="J89" s="71">
        <v>61</v>
      </c>
      <c r="K89" s="74">
        <f t="shared" si="9"/>
        <v>28036.011228783969</v>
      </c>
      <c r="L89" s="75"/>
      <c r="M89" s="6">
        <f>IF(J89="","",(K89/J89)/LOOKUP(RIGHT($D$2,3),定数!$A$6:$A$13,定数!$B$6:$B$13))</f>
        <v>3.830056178795624</v>
      </c>
      <c r="N89" s="71"/>
      <c r="O89" s="8">
        <v>43582</v>
      </c>
      <c r="P89" s="73">
        <v>1.3171999999999999</v>
      </c>
      <c r="Q89" s="73"/>
      <c r="R89" s="76">
        <f>IF(P89="","",T89*M89*LOOKUP(RIGHT($D$2,3),定数!$A$6:$A$13,定数!$B$6:$B$13))</f>
        <v>-28036.01122878394</v>
      </c>
      <c r="S89" s="76"/>
      <c r="T89" s="77">
        <f t="shared" si="11"/>
        <v>-60.999999999999943</v>
      </c>
      <c r="U89" s="77"/>
      <c r="V89" t="str">
        <f t="shared" si="10"/>
        <v/>
      </c>
      <c r="W89">
        <f t="shared" si="10"/>
        <v>6</v>
      </c>
      <c r="X89" s="37">
        <f t="shared" si="12"/>
        <v>1222169.0105828913</v>
      </c>
      <c r="Y89" s="38">
        <f t="shared" si="13"/>
        <v>0.23534822145390233</v>
      </c>
    </row>
    <row r="90" spans="2:25">
      <c r="B90" s="71">
        <v>82</v>
      </c>
      <c r="C90" s="72">
        <f t="shared" si="8"/>
        <v>906497.69639734831</v>
      </c>
      <c r="D90" s="72"/>
      <c r="E90" s="71"/>
      <c r="F90" s="8">
        <v>43589</v>
      </c>
      <c r="G90" s="71" t="s">
        <v>3</v>
      </c>
      <c r="H90" s="73">
        <v>1.3080000000000001</v>
      </c>
      <c r="I90" s="73"/>
      <c r="J90" s="71">
        <v>99</v>
      </c>
      <c r="K90" s="74">
        <f t="shared" si="9"/>
        <v>27194.930891920449</v>
      </c>
      <c r="L90" s="75"/>
      <c r="M90" s="6">
        <f>IF(J90="","",(K90/J90)/LOOKUP(RIGHT($D$2,3),定数!$A$6:$A$13,定数!$B$6:$B$13))</f>
        <v>2.2891355969630007</v>
      </c>
      <c r="N90" s="71"/>
      <c r="O90" s="8">
        <v>43594</v>
      </c>
      <c r="P90" s="73">
        <v>1.2936000000000001</v>
      </c>
      <c r="Q90" s="73"/>
      <c r="R90" s="76">
        <f>IF(P90="","",T90*M90*LOOKUP(RIGHT($D$2,3),定数!$A$6:$A$13,定数!$B$6:$B$13))</f>
        <v>39556.263115520567</v>
      </c>
      <c r="S90" s="76"/>
      <c r="T90" s="77">
        <f t="shared" si="11"/>
        <v>143.99999999999969</v>
      </c>
      <c r="U90" s="77"/>
      <c r="V90" t="str">
        <f t="shared" si="10"/>
        <v/>
      </c>
      <c r="W90">
        <f t="shared" si="10"/>
        <v>0</v>
      </c>
      <c r="X90" s="37">
        <f t="shared" si="12"/>
        <v>1222169.0105828913</v>
      </c>
      <c r="Y90" s="38">
        <f t="shared" si="13"/>
        <v>0.25828777481028531</v>
      </c>
    </row>
    <row r="91" spans="2:25">
      <c r="B91" s="71">
        <v>83</v>
      </c>
      <c r="C91" s="72">
        <f t="shared" si="8"/>
        <v>946053.9595128689</v>
      </c>
      <c r="D91" s="72"/>
      <c r="E91" s="71"/>
      <c r="F91" s="8">
        <v>43600</v>
      </c>
      <c r="G91" s="71" t="s">
        <v>3</v>
      </c>
      <c r="H91" s="73">
        <v>1.28</v>
      </c>
      <c r="I91" s="73"/>
      <c r="J91" s="71">
        <v>63</v>
      </c>
      <c r="K91" s="74">
        <f t="shared" si="9"/>
        <v>28381.618785386065</v>
      </c>
      <c r="L91" s="75"/>
      <c r="M91" s="6">
        <f>IF(J91="","",(K91/J91)/LOOKUP(RIGHT($D$2,3),定数!$A$6:$A$13,定数!$B$6:$B$13))</f>
        <v>3.7541823790193205</v>
      </c>
      <c r="N91" s="71"/>
      <c r="O91" s="8">
        <v>43601</v>
      </c>
      <c r="P91" s="73">
        <v>1.2699</v>
      </c>
      <c r="Q91" s="73"/>
      <c r="R91" s="76">
        <f>IF(P91="","",T91*M91*LOOKUP(RIGHT($D$2,3),定数!$A$6:$A$13,定数!$B$6:$B$13))</f>
        <v>45500.690433714153</v>
      </c>
      <c r="S91" s="76"/>
      <c r="T91" s="77">
        <f t="shared" si="11"/>
        <v>100.99999999999997</v>
      </c>
      <c r="U91" s="77"/>
      <c r="V91" t="str">
        <f t="shared" ref="V91:W106" si="14">IF(S91&lt;&gt;"",IF(S91&lt;0,1+V90,0),"")</f>
        <v/>
      </c>
      <c r="W91">
        <f t="shared" si="14"/>
        <v>0</v>
      </c>
      <c r="X91" s="37">
        <f t="shared" si="12"/>
        <v>1222169.0105828913</v>
      </c>
      <c r="Y91" s="38">
        <f t="shared" si="13"/>
        <v>0.22592215043837049</v>
      </c>
    </row>
    <row r="92" spans="2:25">
      <c r="B92" s="71">
        <v>84</v>
      </c>
      <c r="C92" s="72">
        <f t="shared" si="8"/>
        <v>991554.64994658309</v>
      </c>
      <c r="D92" s="72"/>
      <c r="E92" s="71"/>
      <c r="F92" s="8">
        <v>43606</v>
      </c>
      <c r="G92" s="71" t="s">
        <v>4</v>
      </c>
      <c r="H92" s="73">
        <v>1.2794000000000001</v>
      </c>
      <c r="I92" s="73"/>
      <c r="J92" s="71">
        <v>70</v>
      </c>
      <c r="K92" s="74">
        <f t="shared" si="9"/>
        <v>29746.63949839749</v>
      </c>
      <c r="L92" s="75"/>
      <c r="M92" s="6">
        <f>IF(J92="","",(K92/J92)/LOOKUP(RIGHT($D$2,3),定数!$A$6:$A$13,定数!$B$6:$B$13))</f>
        <v>3.5412666069520822</v>
      </c>
      <c r="N92" s="71"/>
      <c r="O92" s="8">
        <v>43607</v>
      </c>
      <c r="P92" s="73">
        <v>1.2724</v>
      </c>
      <c r="Q92" s="73"/>
      <c r="R92" s="76">
        <f>IF(P92="","",T92*M92*LOOKUP(RIGHT($D$2,3),定数!$A$6:$A$13,定数!$B$6:$B$13))</f>
        <v>-29746.639498397984</v>
      </c>
      <c r="S92" s="76"/>
      <c r="T92" s="77">
        <f t="shared" si="11"/>
        <v>-70.000000000001165</v>
      </c>
      <c r="U92" s="77"/>
      <c r="V92" t="str">
        <f t="shared" si="14"/>
        <v/>
      </c>
      <c r="W92">
        <f t="shared" si="14"/>
        <v>1</v>
      </c>
      <c r="X92" s="37">
        <f t="shared" si="12"/>
        <v>1222169.0105828913</v>
      </c>
      <c r="Y92" s="38">
        <f t="shared" si="13"/>
        <v>0.18869269195945404</v>
      </c>
    </row>
    <row r="93" spans="2:25">
      <c r="B93" s="71">
        <v>85</v>
      </c>
      <c r="C93" s="72">
        <f>IF(R92="","",C92+R92)</f>
        <v>961808.01044818514</v>
      </c>
      <c r="D93" s="72"/>
      <c r="E93" s="71"/>
      <c r="F93" s="8">
        <v>43609</v>
      </c>
      <c r="G93" s="71" t="s">
        <v>3</v>
      </c>
      <c r="H93" s="73">
        <v>1.2541</v>
      </c>
      <c r="I93" s="73"/>
      <c r="J93" s="71">
        <v>79</v>
      </c>
      <c r="K93" s="74">
        <f t="shared" si="9"/>
        <v>28854.240313445553</v>
      </c>
      <c r="L93" s="75"/>
      <c r="M93" s="6">
        <f>IF(J93="","",(K93/J93)/LOOKUP(RIGHT($D$2,3),定数!$A$6:$A$13,定数!$B$6:$B$13))</f>
        <v>3.0436962355955228</v>
      </c>
      <c r="N93" s="71"/>
      <c r="O93" s="8">
        <v>43613</v>
      </c>
      <c r="P93" s="73">
        <v>1.262</v>
      </c>
      <c r="Q93" s="73"/>
      <c r="R93" s="76">
        <f>IF(P93="","",T93*M93*LOOKUP(RIGHT($D$2,3),定数!$A$6:$A$13,定数!$B$6:$B$13))</f>
        <v>-28854.240313445625</v>
      </c>
      <c r="S93" s="76"/>
      <c r="T93" s="77">
        <f t="shared" si="11"/>
        <v>-79.000000000000185</v>
      </c>
      <c r="U93" s="77"/>
      <c r="V93" t="str">
        <f t="shared" si="14"/>
        <v/>
      </c>
      <c r="W93">
        <f t="shared" si="14"/>
        <v>2</v>
      </c>
      <c r="X93" s="37">
        <f t="shared" si="12"/>
        <v>1222169.0105828913</v>
      </c>
      <c r="Y93" s="38">
        <f t="shared" si="13"/>
        <v>0.21303191120067078</v>
      </c>
    </row>
    <row r="94" spans="2:25">
      <c r="B94" s="71">
        <v>86</v>
      </c>
      <c r="C94" s="72">
        <f>IF(R93="","",C93+R93)</f>
        <v>932953.77013473958</v>
      </c>
      <c r="D94" s="72"/>
      <c r="E94" s="71"/>
      <c r="F94" s="8">
        <v>43656</v>
      </c>
      <c r="G94" s="71" t="s">
        <v>3</v>
      </c>
      <c r="H94" s="73">
        <v>1.226</v>
      </c>
      <c r="I94" s="73"/>
      <c r="J94" s="71">
        <v>74</v>
      </c>
      <c r="K94" s="74">
        <f t="shared" si="9"/>
        <v>27988.613104042186</v>
      </c>
      <c r="L94" s="75"/>
      <c r="M94" s="6">
        <f>IF(J94="","",(K94/J94)/LOOKUP(RIGHT($D$2,3),定数!$A$6:$A$13,定数!$B$6:$B$13))</f>
        <v>3.1518708450497956</v>
      </c>
      <c r="N94" s="71"/>
      <c r="O94" s="8">
        <v>43666</v>
      </c>
      <c r="P94" s="73">
        <v>1.2154</v>
      </c>
      <c r="Q94" s="73"/>
      <c r="R94" s="76">
        <f>IF(P94="","",T94*M94*LOOKUP(RIGHT($D$2,3),定数!$A$6:$A$13,定数!$B$6:$B$13))</f>
        <v>40091.797149033191</v>
      </c>
      <c r="S94" s="76"/>
      <c r="T94" s="77">
        <f t="shared" si="11"/>
        <v>105.99999999999943</v>
      </c>
      <c r="U94" s="77"/>
      <c r="V94" t="str">
        <f t="shared" si="14"/>
        <v/>
      </c>
      <c r="W94">
        <f t="shared" si="14"/>
        <v>0</v>
      </c>
      <c r="X94" s="37">
        <f t="shared" si="12"/>
        <v>1222169.0105828913</v>
      </c>
      <c r="Y94" s="38">
        <f t="shared" si="13"/>
        <v>0.23664095386465067</v>
      </c>
    </row>
    <row r="95" spans="2:25">
      <c r="B95" s="71">
        <v>87</v>
      </c>
      <c r="C95" s="72">
        <f t="shared" si="8"/>
        <v>973045.56728377275</v>
      </c>
      <c r="D95" s="72"/>
      <c r="E95" s="71"/>
      <c r="F95" s="8">
        <v>43670</v>
      </c>
      <c r="G95" s="71" t="s">
        <v>3</v>
      </c>
      <c r="H95" s="73">
        <v>1.2090000000000001</v>
      </c>
      <c r="I95" s="73"/>
      <c r="J95" s="71">
        <v>42</v>
      </c>
      <c r="K95" s="74">
        <f t="shared" si="9"/>
        <v>29191.367018513181</v>
      </c>
      <c r="L95" s="75"/>
      <c r="M95" s="6">
        <f>IF(J95="","",(K95/J95)/LOOKUP(RIGHT($D$2,3),定数!$A$6:$A$13,定数!$B$6:$B$13))</f>
        <v>5.7919379004986471</v>
      </c>
      <c r="N95" s="71"/>
      <c r="O95" s="8">
        <v>43671</v>
      </c>
      <c r="P95" s="73">
        <v>1.2132000000000001</v>
      </c>
      <c r="Q95" s="73"/>
      <c r="R95" s="76">
        <f>IF(P95="","",T95*M95*LOOKUP(RIGHT($D$2,3),定数!$A$6:$A$13,定数!$B$6:$B$13))</f>
        <v>-29191.36701851305</v>
      </c>
      <c r="S95" s="76"/>
      <c r="T95" s="77">
        <f t="shared" si="11"/>
        <v>-41.999999999999815</v>
      </c>
      <c r="U95" s="77"/>
      <c r="V95" t="str">
        <f t="shared" si="14"/>
        <v/>
      </c>
      <c r="W95">
        <f t="shared" si="14"/>
        <v>1</v>
      </c>
      <c r="X95" s="37">
        <f t="shared" si="12"/>
        <v>1222169.0105828913</v>
      </c>
      <c r="Y95" s="38">
        <f t="shared" si="13"/>
        <v>0.20383714620640203</v>
      </c>
    </row>
    <row r="96" spans="2:25">
      <c r="B96" s="71">
        <v>88</v>
      </c>
      <c r="C96" s="72">
        <f t="shared" si="8"/>
        <v>943854.20026525971</v>
      </c>
      <c r="D96" s="72"/>
      <c r="E96" s="71"/>
      <c r="F96" s="8">
        <v>43672</v>
      </c>
      <c r="G96" s="71" t="s">
        <v>4</v>
      </c>
      <c r="H96" s="73">
        <v>1.2316</v>
      </c>
      <c r="I96" s="73"/>
      <c r="J96" s="71">
        <v>198</v>
      </c>
      <c r="K96" s="74">
        <f t="shared" si="9"/>
        <v>28315.626007957791</v>
      </c>
      <c r="L96" s="75"/>
      <c r="M96" s="6">
        <f>IF(J96="","",(K96/J96)/LOOKUP(RIGHT($D$2,3),定数!$A$6:$A$13,定数!$B$6:$B$13))</f>
        <v>1.1917351013450248</v>
      </c>
      <c r="N96" s="71"/>
      <c r="O96" s="8">
        <v>43708</v>
      </c>
      <c r="P96" s="73">
        <v>1.2607999999999999</v>
      </c>
      <c r="Q96" s="73"/>
      <c r="R96" s="76">
        <f>IF(P96="","",T96*M96*LOOKUP(RIGHT($D$2,3),定数!$A$6:$A$13,定数!$B$6:$B$13))</f>
        <v>41758.397951129511</v>
      </c>
      <c r="S96" s="76"/>
      <c r="T96" s="77">
        <f t="shared" si="11"/>
        <v>291.99999999999892</v>
      </c>
      <c r="U96" s="77"/>
      <c r="V96" t="str">
        <f t="shared" si="14"/>
        <v/>
      </c>
      <c r="W96">
        <f t="shared" si="14"/>
        <v>0</v>
      </c>
      <c r="X96" s="37">
        <f t="shared" si="12"/>
        <v>1222169.0105828913</v>
      </c>
      <c r="Y96" s="38">
        <f t="shared" si="13"/>
        <v>0.22772203182020989</v>
      </c>
    </row>
    <row r="97" spans="2:25">
      <c r="B97" s="71">
        <v>89</v>
      </c>
      <c r="C97" s="72">
        <f t="shared" si="8"/>
        <v>985612.59821638919</v>
      </c>
      <c r="D97" s="72"/>
      <c r="E97" s="71"/>
      <c r="F97" s="8">
        <v>43741</v>
      </c>
      <c r="G97" s="71" t="s">
        <v>4</v>
      </c>
      <c r="H97" s="73">
        <v>1.2929999999999999</v>
      </c>
      <c r="I97" s="73"/>
      <c r="J97" s="71">
        <v>54</v>
      </c>
      <c r="K97" s="74">
        <f t="shared" si="9"/>
        <v>29568.377946491673</v>
      </c>
      <c r="L97" s="75"/>
      <c r="M97" s="6">
        <f>IF(J97="","",(K97/J97)/LOOKUP(RIGHT($D$2,3),定数!$A$6:$A$13,定数!$B$6:$B$13))</f>
        <v>4.563021288038839</v>
      </c>
      <c r="N97" s="71"/>
      <c r="O97" s="8">
        <v>43742</v>
      </c>
      <c r="P97" s="73">
        <v>1.3008</v>
      </c>
      <c r="Q97" s="73"/>
      <c r="R97" s="76">
        <f>IF(P97="","",T97*M97*LOOKUP(RIGHT($D$2,3),定数!$A$6:$A$13,定数!$B$6:$B$13))</f>
        <v>42709.879256043692</v>
      </c>
      <c r="S97" s="76"/>
      <c r="T97" s="77">
        <f t="shared" si="11"/>
        <v>78.000000000000284</v>
      </c>
      <c r="U97" s="77"/>
      <c r="V97" t="str">
        <f t="shared" si="14"/>
        <v/>
      </c>
      <c r="W97">
        <f t="shared" si="14"/>
        <v>0</v>
      </c>
      <c r="X97" s="37">
        <f t="shared" si="12"/>
        <v>1222169.0105828913</v>
      </c>
      <c r="Y97" s="38">
        <f t="shared" si="13"/>
        <v>0.19355458231892231</v>
      </c>
    </row>
    <row r="98" spans="2:25">
      <c r="B98" s="71">
        <v>90</v>
      </c>
      <c r="C98" s="72">
        <f t="shared" si="8"/>
        <v>1028322.4774724329</v>
      </c>
      <c r="D98" s="72"/>
      <c r="E98" s="71"/>
      <c r="F98" s="8">
        <v>43749</v>
      </c>
      <c r="G98" s="71" t="s">
        <v>3</v>
      </c>
      <c r="H98" s="73">
        <v>1.2870999999999999</v>
      </c>
      <c r="I98" s="73"/>
      <c r="J98" s="71">
        <v>41</v>
      </c>
      <c r="K98" s="74">
        <f t="shared" si="9"/>
        <v>30849.674324172986</v>
      </c>
      <c r="L98" s="75"/>
      <c r="M98" s="6">
        <f>IF(J98="","",(K98/J98)/LOOKUP(RIGHT($D$2,3),定数!$A$6:$A$13,定数!$B$6:$B$13))</f>
        <v>6.2702590089782486</v>
      </c>
      <c r="N98" s="71"/>
      <c r="O98" s="8">
        <v>43749</v>
      </c>
      <c r="P98" s="73">
        <v>1.2911999999999999</v>
      </c>
      <c r="Q98" s="73"/>
      <c r="R98" s="76">
        <f>IF(P98="","",T98*M98*LOOKUP(RIGHT($D$2,3),定数!$A$6:$A$13,定数!$B$6:$B$13))</f>
        <v>-30849.674324172931</v>
      </c>
      <c r="S98" s="76"/>
      <c r="T98" s="77">
        <f t="shared" si="11"/>
        <v>-40.999999999999929</v>
      </c>
      <c r="U98" s="77"/>
      <c r="V98" t="str">
        <f t="shared" si="14"/>
        <v/>
      </c>
      <c r="W98">
        <f t="shared" si="14"/>
        <v>1</v>
      </c>
      <c r="X98" s="37">
        <f t="shared" si="12"/>
        <v>1222169.0105828913</v>
      </c>
      <c r="Y98" s="38">
        <f t="shared" si="13"/>
        <v>0.15860861421940886</v>
      </c>
    </row>
    <row r="99" spans="2:25">
      <c r="B99" s="71">
        <v>91</v>
      </c>
      <c r="C99" s="72">
        <f t="shared" si="8"/>
        <v>997472.80314825999</v>
      </c>
      <c r="D99" s="72"/>
      <c r="E99" s="71"/>
      <c r="F99" s="8">
        <v>43767</v>
      </c>
      <c r="G99" s="71" t="s">
        <v>3</v>
      </c>
      <c r="H99" s="73">
        <v>1.2885</v>
      </c>
      <c r="I99" s="73"/>
      <c r="J99" s="71">
        <v>50</v>
      </c>
      <c r="K99" s="74">
        <f t="shared" si="9"/>
        <v>29924.184094447799</v>
      </c>
      <c r="L99" s="75"/>
      <c r="M99" s="6">
        <f>IF(J99="","",(K99/J99)/LOOKUP(RIGHT($D$2,3),定数!$A$6:$A$13,定数!$B$6:$B$13))</f>
        <v>4.9873640157413002</v>
      </c>
      <c r="N99" s="60"/>
      <c r="O99" s="8">
        <v>43768</v>
      </c>
      <c r="P99" s="73">
        <v>1.2935000000000001</v>
      </c>
      <c r="Q99" s="73"/>
      <c r="R99" s="76">
        <f>IF(P99="","",T99*M99*LOOKUP(RIGHT($D$2,3),定数!$A$6:$A$13,定数!$B$6:$B$13))</f>
        <v>-29924.18409444849</v>
      </c>
      <c r="S99" s="76"/>
      <c r="T99" s="77">
        <f t="shared" si="11"/>
        <v>-50.000000000001151</v>
      </c>
      <c r="U99" s="77"/>
      <c r="V99" t="str">
        <f t="shared" si="14"/>
        <v/>
      </c>
      <c r="W99">
        <f t="shared" si="14"/>
        <v>2</v>
      </c>
      <c r="X99" s="37">
        <f t="shared" si="12"/>
        <v>1222169.0105828913</v>
      </c>
      <c r="Y99" s="38">
        <f t="shared" si="13"/>
        <v>0.18385035579282649</v>
      </c>
    </row>
    <row r="100" spans="2:25">
      <c r="B100" s="71">
        <v>92</v>
      </c>
      <c r="C100" s="72">
        <f t="shared" si="8"/>
        <v>967548.61905381153</v>
      </c>
      <c r="D100" s="72"/>
      <c r="E100" s="71"/>
      <c r="F100" s="8">
        <v>43769</v>
      </c>
      <c r="G100" s="71" t="s">
        <v>4</v>
      </c>
      <c r="H100" s="73">
        <v>1.3006</v>
      </c>
      <c r="I100" s="73"/>
      <c r="J100" s="71">
        <v>61</v>
      </c>
      <c r="K100" s="74">
        <f t="shared" si="9"/>
        <v>29026.458571614345</v>
      </c>
      <c r="L100" s="75"/>
      <c r="M100" s="6">
        <f>IF(J100="","",(K100/J100)/LOOKUP(RIGHT($D$2,3),定数!$A$6:$A$13,定数!$B$6:$B$13))</f>
        <v>3.9653631928434896</v>
      </c>
      <c r="N100" s="71"/>
      <c r="O100" s="8">
        <v>43770</v>
      </c>
      <c r="P100" s="73">
        <v>1.2945</v>
      </c>
      <c r="Q100" s="73"/>
      <c r="R100" s="76">
        <f>IF(P100="","",T100*M100*LOOKUP(RIGHT($D$2,3),定数!$A$6:$A$13,定数!$B$6:$B$13))</f>
        <v>-29026.458571614316</v>
      </c>
      <c r="S100" s="76"/>
      <c r="T100" s="77">
        <f t="shared" si="11"/>
        <v>-60.999999999999943</v>
      </c>
      <c r="U100" s="77"/>
      <c r="V100" t="str">
        <f t="shared" si="14"/>
        <v/>
      </c>
      <c r="W100">
        <f t="shared" si="14"/>
        <v>3</v>
      </c>
      <c r="X100" s="37">
        <f t="shared" si="12"/>
        <v>1222169.0105828913</v>
      </c>
      <c r="Y100" s="38">
        <f t="shared" si="13"/>
        <v>0.20833484511904221</v>
      </c>
    </row>
    <row r="101" spans="2:25">
      <c r="B101" s="71">
        <v>93</v>
      </c>
      <c r="C101" s="72">
        <f t="shared" si="8"/>
        <v>938522.16048219719</v>
      </c>
      <c r="D101" s="72"/>
      <c r="E101" s="71"/>
      <c r="F101" s="8">
        <v>43778</v>
      </c>
      <c r="G101" s="71" t="s">
        <v>3</v>
      </c>
      <c r="H101" s="73">
        <v>1.2732000000000001</v>
      </c>
      <c r="I101" s="73"/>
      <c r="J101" s="71">
        <v>59</v>
      </c>
      <c r="K101" s="74">
        <f t="shared" si="9"/>
        <v>28155.664814465916</v>
      </c>
      <c r="L101" s="75"/>
      <c r="M101" s="6">
        <f>IF(J101="","",(K101/J101)/LOOKUP(RIGHT($D$2,3),定数!$A$6:$A$13,定数!$B$6:$B$13))</f>
        <v>3.9767888156025304</v>
      </c>
      <c r="N101" s="71"/>
      <c r="O101" s="8">
        <v>43784</v>
      </c>
      <c r="P101" s="73">
        <v>1.2790999999999999</v>
      </c>
      <c r="Q101" s="73"/>
      <c r="R101" s="76">
        <f>IF(P101="","",T101*M101*LOOKUP(RIGHT($D$2,3),定数!$A$6:$A$13,定数!$B$6:$B$13))</f>
        <v>-28155.664814464933</v>
      </c>
      <c r="S101" s="76"/>
      <c r="T101" s="77">
        <f t="shared" si="11"/>
        <v>-58.999999999997939</v>
      </c>
      <c r="U101" s="77"/>
      <c r="V101" t="str">
        <f t="shared" si="14"/>
        <v/>
      </c>
      <c r="W101">
        <f t="shared" si="14"/>
        <v>4</v>
      </c>
      <c r="X101" s="37">
        <f t="shared" si="12"/>
        <v>1222169.0105828913</v>
      </c>
      <c r="Y101" s="38">
        <f t="shared" si="13"/>
        <v>0.23208479976547103</v>
      </c>
    </row>
    <row r="102" spans="2:25">
      <c r="B102" s="71">
        <v>94</v>
      </c>
      <c r="C102" s="72">
        <f t="shared" si="8"/>
        <v>910366.4956677322</v>
      </c>
      <c r="D102" s="72"/>
      <c r="E102" s="71"/>
      <c r="F102" s="8">
        <v>43789</v>
      </c>
      <c r="G102" s="71" t="s">
        <v>4</v>
      </c>
      <c r="H102" s="73">
        <v>1.2822</v>
      </c>
      <c r="I102" s="73"/>
      <c r="J102" s="71">
        <v>39</v>
      </c>
      <c r="K102" s="74">
        <f t="shared" si="9"/>
        <v>27310.994870031966</v>
      </c>
      <c r="L102" s="75"/>
      <c r="M102" s="6">
        <f>IF(J102="","",(K102/J102)/LOOKUP(RIGHT($D$2,3),定数!$A$6:$A$13,定数!$B$6:$B$13))</f>
        <v>5.835682664536745</v>
      </c>
      <c r="N102" s="71"/>
      <c r="O102" s="8">
        <v>43790</v>
      </c>
      <c r="P102" s="73">
        <v>1.2783</v>
      </c>
      <c r="Q102" s="73"/>
      <c r="R102" s="76">
        <f>IF(P102="","",T102*M102*LOOKUP(RIGHT($D$2,3),定数!$A$6:$A$13,定数!$B$6:$B$13))</f>
        <v>-27310.994870032067</v>
      </c>
      <c r="S102" s="76"/>
      <c r="T102" s="77">
        <f t="shared" si="11"/>
        <v>-39.000000000000142</v>
      </c>
      <c r="U102" s="77"/>
      <c r="V102" t="str">
        <f t="shared" si="14"/>
        <v/>
      </c>
      <c r="W102">
        <f t="shared" si="14"/>
        <v>5</v>
      </c>
      <c r="X102" s="37">
        <f t="shared" si="12"/>
        <v>1222169.0105828913</v>
      </c>
      <c r="Y102" s="38">
        <f t="shared" si="13"/>
        <v>0.25512225577250613</v>
      </c>
    </row>
    <row r="103" spans="2:25">
      <c r="B103" s="71">
        <v>95</v>
      </c>
      <c r="C103" s="72">
        <f>IF(R102="","",C102+R102)</f>
        <v>883055.50079770014</v>
      </c>
      <c r="D103" s="72"/>
      <c r="E103" s="71"/>
      <c r="F103" s="8">
        <v>43792</v>
      </c>
      <c r="G103" s="71" t="s">
        <v>4</v>
      </c>
      <c r="H103" s="73">
        <v>1.2916000000000001</v>
      </c>
      <c r="I103" s="73"/>
      <c r="J103" s="71">
        <v>42</v>
      </c>
      <c r="K103" s="74">
        <f t="shared" si="9"/>
        <v>26491.665023931004</v>
      </c>
      <c r="L103" s="75"/>
      <c r="M103" s="6">
        <f>IF(J103="","",(K103/J103)/LOOKUP(RIGHT($D$2,3),定数!$A$6:$A$13,定数!$B$6:$B$13))</f>
        <v>5.2562827428434531</v>
      </c>
      <c r="N103" s="71"/>
      <c r="O103" s="8">
        <v>43792</v>
      </c>
      <c r="P103" s="73">
        <v>1.2975000000000001</v>
      </c>
      <c r="Q103" s="73"/>
      <c r="R103" s="76">
        <f>IF(P103="","",T103*M103*LOOKUP(RIGHT($D$2,3),定数!$A$6:$A$13,定数!$B$6:$B$13))</f>
        <v>37214.481819331755</v>
      </c>
      <c r="S103" s="76"/>
      <c r="T103" s="77">
        <f t="shared" si="11"/>
        <v>59.000000000000163</v>
      </c>
      <c r="U103" s="77"/>
      <c r="V103" t="str">
        <f t="shared" si="14"/>
        <v/>
      </c>
      <c r="W103">
        <f t="shared" si="14"/>
        <v>0</v>
      </c>
      <c r="X103" s="37">
        <f t="shared" si="12"/>
        <v>1222169.0105828913</v>
      </c>
      <c r="Y103" s="38">
        <f t="shared" si="13"/>
        <v>0.27746858809933095</v>
      </c>
    </row>
    <row r="104" spans="2:25">
      <c r="B104" s="71">
        <v>96</v>
      </c>
      <c r="C104" s="72">
        <f t="shared" si="8"/>
        <v>920269.9826170319</v>
      </c>
      <c r="D104" s="72"/>
      <c r="E104" s="71"/>
      <c r="F104" s="8">
        <v>43813</v>
      </c>
      <c r="G104" s="71" t="s">
        <v>4</v>
      </c>
      <c r="H104" s="73">
        <v>1.3096000000000001</v>
      </c>
      <c r="I104" s="73"/>
      <c r="J104" s="71">
        <v>29</v>
      </c>
      <c r="K104" s="74">
        <f t="shared" si="9"/>
        <v>27608.099478510954</v>
      </c>
      <c r="L104" s="75"/>
      <c r="M104" s="6">
        <f>IF(J104="","",(K104/J104)/LOOKUP(RIGHT($D$2,3),定数!$A$6:$A$13,定数!$B$6:$B$13))</f>
        <v>7.9333619191123432</v>
      </c>
      <c r="N104" s="71"/>
      <c r="O104" s="8">
        <v>43813</v>
      </c>
      <c r="P104" s="73">
        <v>1.3138000000000001</v>
      </c>
      <c r="Q104" s="73"/>
      <c r="R104" s="76">
        <f>IF(P104="","",T104*M104*LOOKUP(RIGHT($D$2,3),定数!$A$6:$A$13,定数!$B$6:$B$13))</f>
        <v>39984.144072326031</v>
      </c>
      <c r="S104" s="76"/>
      <c r="T104" s="77">
        <f t="shared" si="11"/>
        <v>41.999999999999815</v>
      </c>
      <c r="U104" s="77"/>
      <c r="V104" t="str">
        <f t="shared" si="14"/>
        <v/>
      </c>
      <c r="W104">
        <f t="shared" si="14"/>
        <v>0</v>
      </c>
      <c r="X104" s="37">
        <f t="shared" si="12"/>
        <v>1222169.0105828913</v>
      </c>
      <c r="Y104" s="38">
        <f t="shared" si="13"/>
        <v>0.24701905002637414</v>
      </c>
    </row>
    <row r="105" spans="2:25">
      <c r="B105" s="71">
        <v>97</v>
      </c>
      <c r="C105" s="72">
        <f t="shared" si="8"/>
        <v>960254.12668935792</v>
      </c>
      <c r="D105" s="72"/>
      <c r="E105" s="71"/>
      <c r="F105" s="8">
        <v>43817</v>
      </c>
      <c r="G105" s="71" t="s">
        <v>4</v>
      </c>
      <c r="H105" s="73">
        <v>1.319</v>
      </c>
      <c r="I105" s="73"/>
      <c r="J105" s="71">
        <v>24</v>
      </c>
      <c r="K105" s="74">
        <f t="shared" si="9"/>
        <v>28807.623800680736</v>
      </c>
      <c r="L105" s="75"/>
      <c r="M105" s="6">
        <f>IF(J105="","",(K105/J105)/LOOKUP(RIGHT($D$2,3),定数!$A$6:$A$13,定数!$B$6:$B$13))</f>
        <v>10.002647153014145</v>
      </c>
      <c r="N105" s="71"/>
      <c r="O105" s="8">
        <v>43818</v>
      </c>
      <c r="P105" s="73">
        <v>1.3238000000000001</v>
      </c>
      <c r="Q105" s="73"/>
      <c r="R105" s="76">
        <f>IF(P105="","",T105*M105*LOOKUP(RIGHT($D$2,3),定数!$A$6:$A$13,定数!$B$6:$B$13))</f>
        <v>57615.247601363131</v>
      </c>
      <c r="S105" s="76"/>
      <c r="T105" s="77">
        <f t="shared" si="11"/>
        <v>48.000000000001378</v>
      </c>
      <c r="U105" s="77"/>
      <c r="V105" t="str">
        <f t="shared" si="14"/>
        <v/>
      </c>
      <c r="W105">
        <f t="shared" si="14"/>
        <v>0</v>
      </c>
      <c r="X105" s="37">
        <f t="shared" si="12"/>
        <v>1222169.0105828913</v>
      </c>
      <c r="Y105" s="38">
        <f t="shared" si="13"/>
        <v>0.21430332599303747</v>
      </c>
    </row>
    <row r="106" spans="2:25">
      <c r="B106" s="71">
        <v>98</v>
      </c>
      <c r="C106" s="72">
        <f t="shared" si="8"/>
        <v>1017869.374290721</v>
      </c>
      <c r="D106" s="72"/>
      <c r="E106" s="71">
        <v>2013</v>
      </c>
      <c r="F106" s="8">
        <v>43479</v>
      </c>
      <c r="G106" s="71" t="s">
        <v>4</v>
      </c>
      <c r="H106" s="73">
        <v>1.3371999999999999</v>
      </c>
      <c r="I106" s="73"/>
      <c r="J106" s="71">
        <v>35</v>
      </c>
      <c r="K106" s="74">
        <f t="shared" si="9"/>
        <v>30536.081228721629</v>
      </c>
      <c r="L106" s="75"/>
      <c r="M106" s="6">
        <f>IF(J106="","",(K106/J106)/LOOKUP(RIGHT($D$2,3),定数!$A$6:$A$13,定数!$B$6:$B$13))</f>
        <v>7.2704955306480068</v>
      </c>
      <c r="N106" s="71">
        <v>2013</v>
      </c>
      <c r="O106" s="8">
        <v>43480</v>
      </c>
      <c r="P106" s="73">
        <v>1.3334999999999999</v>
      </c>
      <c r="Q106" s="73"/>
      <c r="R106" s="76">
        <f>IF(P106="","",T106*M106*LOOKUP(RIGHT($D$2,3),定数!$A$6:$A$13,定数!$B$6:$B$13))</f>
        <v>-32281.000156077476</v>
      </c>
      <c r="S106" s="76"/>
      <c r="T106" s="77">
        <f t="shared" si="11"/>
        <v>-37.000000000000369</v>
      </c>
      <c r="U106" s="77"/>
      <c r="V106" t="str">
        <f t="shared" si="14"/>
        <v/>
      </c>
      <c r="W106">
        <f t="shared" si="14"/>
        <v>1</v>
      </c>
      <c r="X106" s="37">
        <f t="shared" si="12"/>
        <v>1222169.0105828913</v>
      </c>
      <c r="Y106" s="38">
        <f t="shared" si="13"/>
        <v>0.16716152555261832</v>
      </c>
    </row>
    <row r="107" spans="2:25">
      <c r="B107" s="71">
        <v>99</v>
      </c>
      <c r="C107" s="72">
        <f t="shared" si="8"/>
        <v>985588.37413464359</v>
      </c>
      <c r="D107" s="72"/>
      <c r="E107" s="71"/>
      <c r="F107" s="8">
        <v>43497</v>
      </c>
      <c r="G107" s="71" t="s">
        <v>4</v>
      </c>
      <c r="H107" s="73">
        <v>1.3593999999999999</v>
      </c>
      <c r="I107" s="73"/>
      <c r="J107" s="71">
        <v>50</v>
      </c>
      <c r="K107" s="74">
        <f t="shared" si="9"/>
        <v>29567.651224039306</v>
      </c>
      <c r="L107" s="75"/>
      <c r="M107" s="6">
        <f>IF(J107="","",(K107/J107)/LOOKUP(RIGHT($D$2,3),定数!$A$6:$A$13,定数!$B$6:$B$13))</f>
        <v>4.9279418706732177</v>
      </c>
      <c r="N107" s="71"/>
      <c r="O107" s="8">
        <v>43497</v>
      </c>
      <c r="P107" s="73">
        <v>1.3671</v>
      </c>
      <c r="Q107" s="73"/>
      <c r="R107" s="76">
        <f>IF(P107="","",T107*M107*LOOKUP(RIGHT($D$2,3),定数!$A$6:$A$13,定数!$B$6:$B$13))</f>
        <v>45534.182885020768</v>
      </c>
      <c r="S107" s="76"/>
      <c r="T107" s="77">
        <f t="shared" si="11"/>
        <v>77.000000000000398</v>
      </c>
      <c r="U107" s="77"/>
      <c r="V107" t="str">
        <f>IF(S107&lt;&gt;"",IF(S107&lt;0,1+V106,0),"")</f>
        <v/>
      </c>
      <c r="W107">
        <f>IF(T107&lt;&gt;"",IF(T107&lt;0,1+W106,0),"")</f>
        <v>0</v>
      </c>
      <c r="X107" s="37">
        <f t="shared" si="12"/>
        <v>1222169.0105828913</v>
      </c>
      <c r="Y107" s="38">
        <f t="shared" si="13"/>
        <v>0.19357440288509264</v>
      </c>
    </row>
    <row r="108" spans="2:25">
      <c r="B108" s="71">
        <v>100</v>
      </c>
      <c r="C108" s="72">
        <f t="shared" si="8"/>
        <v>1031122.5570196643</v>
      </c>
      <c r="D108" s="72"/>
      <c r="E108" s="71"/>
      <c r="F108" s="8">
        <v>43511</v>
      </c>
      <c r="G108" s="71" t="s">
        <v>3</v>
      </c>
      <c r="H108" s="73">
        <v>1.3309</v>
      </c>
      <c r="I108" s="73"/>
      <c r="J108" s="71">
        <v>85</v>
      </c>
      <c r="K108" s="74">
        <f t="shared" si="9"/>
        <v>30933.676710589927</v>
      </c>
      <c r="L108" s="75"/>
      <c r="M108" s="6">
        <f>IF(J108="","",(K108/J108)/LOOKUP(RIGHT($D$2,3),定数!$A$6:$A$13,定数!$B$6:$B$13))</f>
        <v>3.0327134029990126</v>
      </c>
      <c r="N108" s="71"/>
      <c r="O108" s="8">
        <v>43515</v>
      </c>
      <c r="P108" s="73">
        <v>1.3393999999999999</v>
      </c>
      <c r="Q108" s="73"/>
      <c r="R108" s="76">
        <f>IF(P108="","",T108*M108*LOOKUP(RIGHT($D$2,3),定数!$A$6:$A$13,定数!$B$6:$B$13))</f>
        <v>-30933.676710589752</v>
      </c>
      <c r="S108" s="76"/>
      <c r="T108" s="77">
        <f t="shared" si="11"/>
        <v>-84.999999999999517</v>
      </c>
      <c r="U108" s="77"/>
      <c r="V108" t="str">
        <f>IF(S108&lt;&gt;"",IF(S108&lt;0,1+V107,0),"")</f>
        <v/>
      </c>
      <c r="W108">
        <f>IF(T108&lt;&gt;"",IF(T108&lt;0,1+W107,0),"")</f>
        <v>1</v>
      </c>
      <c r="X108" s="37">
        <f t="shared" si="12"/>
        <v>1222169.0105828913</v>
      </c>
      <c r="Y108" s="38">
        <f t="shared" si="13"/>
        <v>0.15631754029838385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M3"/>
    <mergeCell ref="N3:O3"/>
    <mergeCell ref="P3:Q3"/>
    <mergeCell ref="B2:C2"/>
    <mergeCell ref="D2:E2"/>
    <mergeCell ref="F2:G2"/>
    <mergeCell ref="H2:I2"/>
    <mergeCell ref="J2:K2"/>
    <mergeCell ref="L2:M2"/>
  </mergeCells>
  <phoneticPr fontId="2"/>
  <conditionalFormatting sqref="G9:G108">
    <cfRule type="cellIs" dxfId="3" priority="1" stopIfTrue="1" operator="equal">
      <formula>"買"</formula>
    </cfRule>
    <cfRule type="cellIs" dxfId="2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2:Y109"/>
  <sheetViews>
    <sheetView zoomScale="115" zoomScaleNormal="115" workbookViewId="0">
      <pane ySplit="8" topLeftCell="A9" activePane="bottomLeft" state="frozen"/>
      <selection pane="bottomLeft" activeCell="B9" sqref="B9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>
      <c r="B2" s="98" t="s">
        <v>5</v>
      </c>
      <c r="C2" s="98"/>
      <c r="D2" s="109" t="s">
        <v>103</v>
      </c>
      <c r="E2" s="109"/>
      <c r="F2" s="98" t="s">
        <v>36</v>
      </c>
      <c r="G2" s="98"/>
      <c r="H2" s="101" t="s">
        <v>107</v>
      </c>
      <c r="I2" s="101"/>
      <c r="J2" s="98" t="s">
        <v>7</v>
      </c>
      <c r="K2" s="98"/>
      <c r="L2" s="108">
        <v>1000000</v>
      </c>
      <c r="M2" s="109"/>
      <c r="N2" s="98" t="s">
        <v>8</v>
      </c>
      <c r="O2" s="98"/>
      <c r="P2" s="103">
        <f>SUM(L2,D4)</f>
        <v>1123172.6093762154</v>
      </c>
      <c r="Q2" s="101"/>
      <c r="R2" s="1"/>
      <c r="S2" s="1"/>
      <c r="T2" s="1"/>
    </row>
    <row r="3" spans="2:25" ht="60" customHeight="1">
      <c r="B3" s="98" t="s">
        <v>9</v>
      </c>
      <c r="C3" s="98"/>
      <c r="D3" s="111" t="s">
        <v>104</v>
      </c>
      <c r="E3" s="112"/>
      <c r="F3" s="112"/>
      <c r="G3" s="112"/>
      <c r="H3" s="112"/>
      <c r="I3" s="112"/>
      <c r="J3" s="112"/>
      <c r="K3" s="112"/>
      <c r="L3" s="112"/>
      <c r="M3" s="113"/>
      <c r="N3" s="98" t="s">
        <v>10</v>
      </c>
      <c r="O3" s="98"/>
      <c r="P3" s="110" t="s">
        <v>109</v>
      </c>
      <c r="Q3" s="110"/>
      <c r="R3" s="1"/>
      <c r="S3" s="1"/>
    </row>
    <row r="4" spans="2:25">
      <c r="B4" s="98" t="s">
        <v>11</v>
      </c>
      <c r="C4" s="98"/>
      <c r="D4" s="99">
        <f>SUM($R$9:$S$993)</f>
        <v>123172.60937621529</v>
      </c>
      <c r="E4" s="99"/>
      <c r="F4" s="98" t="s">
        <v>12</v>
      </c>
      <c r="G4" s="98"/>
      <c r="H4" s="100">
        <f>SUM($T$9:$U$108)</f>
        <v>509.99999999999068</v>
      </c>
      <c r="I4" s="101"/>
      <c r="J4" s="102"/>
      <c r="K4" s="102"/>
      <c r="L4" s="103"/>
      <c r="M4" s="103"/>
      <c r="N4" s="102" t="s">
        <v>58</v>
      </c>
      <c r="O4" s="102"/>
      <c r="P4" s="104">
        <f>MAX(Y:Y)</f>
        <v>0.29847926971967642</v>
      </c>
      <c r="Q4" s="104"/>
      <c r="R4" s="1"/>
      <c r="S4" s="1"/>
      <c r="T4" s="1"/>
    </row>
    <row r="5" spans="2:25">
      <c r="B5" s="68" t="s">
        <v>15</v>
      </c>
      <c r="C5" s="66">
        <f>COUNTIF($R$9:$R$990,"&gt;0")</f>
        <v>34</v>
      </c>
      <c r="D5" s="65" t="s">
        <v>16</v>
      </c>
      <c r="E5" s="70">
        <f>COUNTIF($R$9:$R$990,"&lt;0")</f>
        <v>66</v>
      </c>
      <c r="F5" s="65" t="s">
        <v>17</v>
      </c>
      <c r="G5" s="66">
        <f>COUNTIF($R$9:$R$990,"=0")</f>
        <v>0</v>
      </c>
      <c r="H5" s="65" t="s">
        <v>18</v>
      </c>
      <c r="I5" s="67">
        <f>C5/SUM(C5,E5,G5)</f>
        <v>0.34</v>
      </c>
      <c r="J5" s="105" t="s">
        <v>19</v>
      </c>
      <c r="K5" s="98"/>
      <c r="L5" s="106">
        <f>MAX(V9:V993)</f>
        <v>2</v>
      </c>
      <c r="M5" s="107"/>
      <c r="N5" s="17" t="s">
        <v>20</v>
      </c>
      <c r="O5" s="9"/>
      <c r="P5" s="106">
        <f>MAX(W9:W993)</f>
        <v>9</v>
      </c>
      <c r="Q5" s="107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69"/>
      <c r="R6" s="1"/>
      <c r="S6" s="1"/>
      <c r="T6" s="1"/>
    </row>
    <row r="7" spans="2:25">
      <c r="B7" s="78" t="s">
        <v>21</v>
      </c>
      <c r="C7" s="80" t="s">
        <v>22</v>
      </c>
      <c r="D7" s="81"/>
      <c r="E7" s="84" t="s">
        <v>23</v>
      </c>
      <c r="F7" s="85"/>
      <c r="G7" s="85"/>
      <c r="H7" s="85"/>
      <c r="I7" s="86"/>
      <c r="J7" s="87" t="s">
        <v>24</v>
      </c>
      <c r="K7" s="88"/>
      <c r="L7" s="89"/>
      <c r="M7" s="90" t="s">
        <v>25</v>
      </c>
      <c r="N7" s="91" t="s">
        <v>26</v>
      </c>
      <c r="O7" s="92"/>
      <c r="P7" s="92"/>
      <c r="Q7" s="93"/>
      <c r="R7" s="94" t="s">
        <v>27</v>
      </c>
      <c r="S7" s="94"/>
      <c r="T7" s="94"/>
      <c r="U7" s="94"/>
    </row>
    <row r="8" spans="2:25">
      <c r="B8" s="79"/>
      <c r="C8" s="82"/>
      <c r="D8" s="83"/>
      <c r="E8" s="18" t="s">
        <v>28</v>
      </c>
      <c r="F8" s="18" t="s">
        <v>29</v>
      </c>
      <c r="G8" s="18" t="s">
        <v>30</v>
      </c>
      <c r="H8" s="95" t="s">
        <v>31</v>
      </c>
      <c r="I8" s="86"/>
      <c r="J8" s="4" t="s">
        <v>32</v>
      </c>
      <c r="K8" s="96" t="s">
        <v>33</v>
      </c>
      <c r="L8" s="89"/>
      <c r="M8" s="90"/>
      <c r="N8" s="5" t="s">
        <v>28</v>
      </c>
      <c r="O8" s="5" t="s">
        <v>29</v>
      </c>
      <c r="P8" s="97" t="s">
        <v>31</v>
      </c>
      <c r="Q8" s="93"/>
      <c r="R8" s="94" t="s">
        <v>34</v>
      </c>
      <c r="S8" s="94"/>
      <c r="T8" s="94" t="s">
        <v>32</v>
      </c>
      <c r="U8" s="94"/>
      <c r="Y8" t="s">
        <v>57</v>
      </c>
    </row>
    <row r="9" spans="2:25">
      <c r="B9" s="71">
        <v>1</v>
      </c>
      <c r="C9" s="72">
        <f>L2</f>
        <v>1000000</v>
      </c>
      <c r="D9" s="72"/>
      <c r="E9" s="71">
        <v>2010</v>
      </c>
      <c r="F9" s="8">
        <v>43477</v>
      </c>
      <c r="G9" s="71" t="s">
        <v>4</v>
      </c>
      <c r="H9" s="73">
        <v>1.4510000000000001</v>
      </c>
      <c r="I9" s="73"/>
      <c r="J9" s="71">
        <v>49</v>
      </c>
      <c r="K9" s="72">
        <f>IF(J9="","",C9*0.03)</f>
        <v>30000</v>
      </c>
      <c r="L9" s="72"/>
      <c r="M9" s="6">
        <f>IF(J9="","",(K9/J9)/LOOKUP(RIGHT($D$2,3),定数!$A$6:$A$13,定数!$B$6:$B$13))</f>
        <v>5.1020408163265305</v>
      </c>
      <c r="N9" s="71">
        <v>2010</v>
      </c>
      <c r="O9" s="8">
        <v>43478</v>
      </c>
      <c r="P9" s="73">
        <v>1.4460999999999999</v>
      </c>
      <c r="Q9" s="73"/>
      <c r="R9" s="76">
        <f>IF(P9="","",T9*M9*LOOKUP(RIGHT($D$2,3),定数!$A$6:$A$13,定数!$B$6:$B$13))</f>
        <v>-30000.000000000775</v>
      </c>
      <c r="S9" s="76"/>
      <c r="T9" s="77">
        <f>IF(P9="","",IF(G9="買",(P9-H9),(H9-P9))*IF(RIGHT($D$2,3)="JPY",100,10000))</f>
        <v>-49.000000000001265</v>
      </c>
      <c r="U9" s="77"/>
      <c r="V9" s="1">
        <f>IF(T9&lt;&gt;"",IF(T9&gt;0,1+V8,0),"")</f>
        <v>0</v>
      </c>
      <c r="W9">
        <f>IF(T9&lt;&gt;"",IF(T9&lt;0,1+W8,0),"")</f>
        <v>1</v>
      </c>
    </row>
    <row r="10" spans="2:25">
      <c r="B10" s="71">
        <v>2</v>
      </c>
      <c r="C10" s="72">
        <f t="shared" ref="C10:C73" si="0">IF(R9="","",C9+R9)</f>
        <v>969999.99999999919</v>
      </c>
      <c r="D10" s="72"/>
      <c r="E10" s="71"/>
      <c r="F10" s="8">
        <v>43484</v>
      </c>
      <c r="G10" s="71" t="s">
        <v>3</v>
      </c>
      <c r="H10" s="73">
        <v>1.4259999999999999</v>
      </c>
      <c r="I10" s="73"/>
      <c r="J10" s="71">
        <v>135</v>
      </c>
      <c r="K10" s="74">
        <f>IF(J10="","",C10*0.03)</f>
        <v>29099.999999999975</v>
      </c>
      <c r="L10" s="75"/>
      <c r="M10" s="6">
        <f>IF(J10="","",(K10/J10)/LOOKUP(RIGHT($D$2,3),定数!$A$6:$A$13,定数!$B$6:$B$13))</f>
        <v>1.7962962962962947</v>
      </c>
      <c r="N10" s="71"/>
      <c r="O10" s="8">
        <v>43493</v>
      </c>
      <c r="P10" s="73">
        <v>1.397</v>
      </c>
      <c r="Q10" s="73"/>
      <c r="R10" s="76">
        <f>IF(P10="","",T10*M10*LOOKUP(RIGHT($D$2,3),定数!$A$6:$A$13,定数!$B$6:$B$13))</f>
        <v>62511.111111110869</v>
      </c>
      <c r="S10" s="76"/>
      <c r="T10" s="77">
        <f>IF(P10="","",IF(G10="買",(P10-H10),(H10-P10))*IF(RIGHT($D$2,3)="JPY",100,10000))</f>
        <v>289.99999999999915</v>
      </c>
      <c r="U10" s="77"/>
      <c r="V10" s="22">
        <f t="shared" ref="V10:V22" si="1">IF(T10&lt;&gt;"",IF(T10&gt;0,1+V9,0),"")</f>
        <v>1</v>
      </c>
      <c r="W10">
        <f t="shared" ref="W10:W73" si="2">IF(T10&lt;&gt;"",IF(T10&lt;0,1+W9,0),"")</f>
        <v>0</v>
      </c>
      <c r="X10" s="37">
        <f>IF(C10&lt;&gt;"",MAX(C10,C9),"")</f>
        <v>1000000</v>
      </c>
    </row>
    <row r="11" spans="2:25">
      <c r="B11" s="71">
        <v>3</v>
      </c>
      <c r="C11" s="72">
        <f t="shared" si="0"/>
        <v>1032511.1111111101</v>
      </c>
      <c r="D11" s="72"/>
      <c r="E11" s="71"/>
      <c r="F11" s="8">
        <v>43493</v>
      </c>
      <c r="G11" s="71" t="s">
        <v>3</v>
      </c>
      <c r="H11" s="73">
        <v>1.3992</v>
      </c>
      <c r="I11" s="73"/>
      <c r="J11" s="71">
        <v>54</v>
      </c>
      <c r="K11" s="74">
        <f t="shared" ref="K11:K74" si="3">IF(J11="","",C11*0.03)</f>
        <v>30975.333333333299</v>
      </c>
      <c r="L11" s="75"/>
      <c r="M11" s="6">
        <f>IF(J11="","",(K11/J11)/LOOKUP(RIGHT($D$2,3),定数!$A$6:$A$13,定数!$B$6:$B$13))</f>
        <v>4.7801440329218057</v>
      </c>
      <c r="N11" s="71"/>
      <c r="O11" s="8">
        <v>43494</v>
      </c>
      <c r="P11" s="73">
        <v>1.3875999999999999</v>
      </c>
      <c r="Q11" s="73"/>
      <c r="R11" s="76">
        <f>IF(P11="","",T11*M11*LOOKUP(RIGHT($D$2,3),定数!$A$6:$A$13,定数!$B$6:$B$13))</f>
        <v>66539.604938271834</v>
      </c>
      <c r="S11" s="76"/>
      <c r="T11" s="77">
        <f>IF(P11="","",IF(G11="買",(P11-H11),(H11-P11))*IF(RIGHT($D$2,3)="JPY",100,10000))</f>
        <v>116.00000000000054</v>
      </c>
      <c r="U11" s="77"/>
      <c r="V11" s="22">
        <f t="shared" si="1"/>
        <v>2</v>
      </c>
      <c r="W11">
        <f t="shared" si="2"/>
        <v>0</v>
      </c>
      <c r="X11" s="37">
        <f>IF(C11&lt;&gt;"",MAX(X10,C11),"")</f>
        <v>1032511.1111111101</v>
      </c>
      <c r="Y11" s="38">
        <f>IF(X11&lt;&gt;"",1-(C11/X11),"")</f>
        <v>0</v>
      </c>
    </row>
    <row r="12" spans="2:25">
      <c r="B12" s="71">
        <v>4</v>
      </c>
      <c r="C12" s="72">
        <f t="shared" si="0"/>
        <v>1099050.716049382</v>
      </c>
      <c r="D12" s="72"/>
      <c r="E12" s="71"/>
      <c r="F12" s="8">
        <v>43499</v>
      </c>
      <c r="G12" s="71" t="s">
        <v>4</v>
      </c>
      <c r="H12" s="73">
        <v>1.4007000000000001</v>
      </c>
      <c r="I12" s="73"/>
      <c r="J12" s="71">
        <v>55</v>
      </c>
      <c r="K12" s="74">
        <f t="shared" si="3"/>
        <v>32971.521481481461</v>
      </c>
      <c r="L12" s="75"/>
      <c r="M12" s="6">
        <f>IF(J12="","",(K12/J12)/LOOKUP(RIGHT($D$2,3),定数!$A$6:$A$13,定数!$B$6:$B$13))</f>
        <v>4.9956850729517361</v>
      </c>
      <c r="N12" s="71"/>
      <c r="O12" s="8">
        <v>43499</v>
      </c>
      <c r="P12" s="73">
        <v>1.3952</v>
      </c>
      <c r="Q12" s="73"/>
      <c r="R12" s="76">
        <f>IF(P12="","",T12*M12*LOOKUP(RIGHT($D$2,3),定数!$A$6:$A$13,定数!$B$6:$B$13))</f>
        <v>-32971.521481481817</v>
      </c>
      <c r="S12" s="76"/>
      <c r="T12" s="77">
        <f t="shared" ref="T12:T75" si="4">IF(P12="","",IF(G12="買",(P12-H12),(H12-P12))*IF(RIGHT($D$2,3)="JPY",100,10000))</f>
        <v>-55.000000000000604</v>
      </c>
      <c r="U12" s="77"/>
      <c r="V12" s="22">
        <f t="shared" si="1"/>
        <v>0</v>
      </c>
      <c r="W12">
        <f t="shared" si="2"/>
        <v>1</v>
      </c>
      <c r="X12" s="37">
        <f t="shared" ref="X12:X75" si="5">IF(C12&lt;&gt;"",MAX(X11,C12),"")</f>
        <v>1099050.716049382</v>
      </c>
      <c r="Y12" s="38">
        <f t="shared" ref="Y12:Y75" si="6">IF(X12&lt;&gt;"",1-(C12/X12),"")</f>
        <v>0</v>
      </c>
    </row>
    <row r="13" spans="2:25">
      <c r="B13" s="71">
        <v>5</v>
      </c>
      <c r="C13" s="72">
        <f t="shared" si="0"/>
        <v>1066079.1945679002</v>
      </c>
      <c r="D13" s="72"/>
      <c r="E13" s="71"/>
      <c r="F13" s="8">
        <v>43505</v>
      </c>
      <c r="G13" s="71" t="s">
        <v>3</v>
      </c>
      <c r="H13" s="73">
        <v>1.3656999999999999</v>
      </c>
      <c r="I13" s="73"/>
      <c r="J13" s="71">
        <v>59</v>
      </c>
      <c r="K13" s="74">
        <f t="shared" si="3"/>
        <v>31982.375837037005</v>
      </c>
      <c r="L13" s="75"/>
      <c r="M13" s="6">
        <f>IF(J13="","",(K13/J13)/LOOKUP(RIGHT($D$2,3),定数!$A$6:$A$13,定数!$B$6:$B$13))</f>
        <v>4.5172847227453401</v>
      </c>
      <c r="N13" s="71"/>
      <c r="O13" s="8">
        <v>43505</v>
      </c>
      <c r="P13" s="73">
        <v>1.3706</v>
      </c>
      <c r="Q13" s="73"/>
      <c r="R13" s="76">
        <f>IF(P13="","",T13*M13*LOOKUP(RIGHT($D$2,3),定数!$A$6:$A$13,定数!$B$6:$B$13))</f>
        <v>-26561.634169743287</v>
      </c>
      <c r="S13" s="76"/>
      <c r="T13" s="77">
        <f t="shared" si="4"/>
        <v>-49.000000000001265</v>
      </c>
      <c r="U13" s="77"/>
      <c r="V13" s="22">
        <f t="shared" si="1"/>
        <v>0</v>
      </c>
      <c r="W13">
        <f t="shared" si="2"/>
        <v>2</v>
      </c>
      <c r="X13" s="37">
        <f t="shared" si="5"/>
        <v>1099050.716049382</v>
      </c>
      <c r="Y13" s="38">
        <f t="shared" si="6"/>
        <v>3.000000000000036E-2</v>
      </c>
    </row>
    <row r="14" spans="2:25">
      <c r="B14" s="71">
        <v>6</v>
      </c>
      <c r="C14" s="72">
        <f t="shared" si="0"/>
        <v>1039517.5603981569</v>
      </c>
      <c r="D14" s="72"/>
      <c r="E14" s="71"/>
      <c r="F14" s="8">
        <v>43521</v>
      </c>
      <c r="G14" s="71" t="s">
        <v>3</v>
      </c>
      <c r="H14" s="73">
        <v>1.3516999999999999</v>
      </c>
      <c r="I14" s="73"/>
      <c r="J14" s="71">
        <v>64</v>
      </c>
      <c r="K14" s="74">
        <f t="shared" si="3"/>
        <v>31185.526811944706</v>
      </c>
      <c r="L14" s="75"/>
      <c r="M14" s="6">
        <f>IF(J14="","",(K14/J14)/LOOKUP(RIGHT($D$2,3),定数!$A$6:$A$13,定数!$B$6:$B$13))</f>
        <v>4.0606154703052999</v>
      </c>
      <c r="N14" s="71"/>
      <c r="O14" s="8">
        <v>43522</v>
      </c>
      <c r="P14" s="73">
        <v>1.3581000000000001</v>
      </c>
      <c r="Q14" s="73"/>
      <c r="R14" s="76">
        <f>IF(P14="","",T14*M14*LOOKUP(RIGHT($D$2,3),定数!$A$6:$A$13,定数!$B$6:$B$13))</f>
        <v>-31185.526811945598</v>
      </c>
      <c r="S14" s="76"/>
      <c r="T14" s="77">
        <f t="shared" si="4"/>
        <v>-64.000000000001833</v>
      </c>
      <c r="U14" s="77"/>
      <c r="V14" s="22">
        <f t="shared" si="1"/>
        <v>0</v>
      </c>
      <c r="W14">
        <f t="shared" si="2"/>
        <v>3</v>
      </c>
      <c r="X14" s="37">
        <f t="shared" si="5"/>
        <v>1099050.716049382</v>
      </c>
      <c r="Y14" s="38">
        <f t="shared" si="6"/>
        <v>5.416779661017046E-2</v>
      </c>
    </row>
    <row r="15" spans="2:25">
      <c r="B15" s="71">
        <v>7</v>
      </c>
      <c r="C15" s="72">
        <f t="shared" si="0"/>
        <v>1008332.0335862113</v>
      </c>
      <c r="D15" s="72"/>
      <c r="E15" s="71"/>
      <c r="F15" s="8">
        <v>43546</v>
      </c>
      <c r="G15" s="71" t="s">
        <v>3</v>
      </c>
      <c r="H15" s="73">
        <v>1.3469</v>
      </c>
      <c r="I15" s="73"/>
      <c r="J15" s="71">
        <v>78</v>
      </c>
      <c r="K15" s="74">
        <f t="shared" si="3"/>
        <v>30249.961007586338</v>
      </c>
      <c r="L15" s="75"/>
      <c r="M15" s="6">
        <f>IF(J15="","",(K15/J15)/LOOKUP(RIGHT($D$2,3),定数!$A$6:$A$13,定数!$B$6:$B$13))</f>
        <v>3.2318334409814464</v>
      </c>
      <c r="N15" s="71"/>
      <c r="O15" s="8">
        <v>43546</v>
      </c>
      <c r="P15" s="73">
        <v>1.3547</v>
      </c>
      <c r="Q15" s="73"/>
      <c r="R15" s="76">
        <f>IF(P15="","",T15*M15*LOOKUP(RIGHT($D$2,3),定数!$A$6:$A$13,定数!$B$6:$B$13))</f>
        <v>-30249.961007586448</v>
      </c>
      <c r="S15" s="76"/>
      <c r="T15" s="77">
        <f t="shared" si="4"/>
        <v>-78.000000000000284</v>
      </c>
      <c r="U15" s="77"/>
      <c r="V15" s="22">
        <f t="shared" si="1"/>
        <v>0</v>
      </c>
      <c r="W15">
        <f t="shared" si="2"/>
        <v>4</v>
      </c>
      <c r="X15" s="37">
        <f t="shared" si="5"/>
        <v>1099050.716049382</v>
      </c>
      <c r="Y15" s="38">
        <f t="shared" si="6"/>
        <v>8.2542762711866113E-2</v>
      </c>
    </row>
    <row r="16" spans="2:25">
      <c r="B16" s="71">
        <v>8</v>
      </c>
      <c r="C16" s="72">
        <f>IF(R15="","",C15+R15)</f>
        <v>978082.07257862482</v>
      </c>
      <c r="D16" s="72"/>
      <c r="E16" s="71"/>
      <c r="F16" s="8">
        <v>43547</v>
      </c>
      <c r="G16" s="71" t="s">
        <v>3</v>
      </c>
      <c r="H16" s="73">
        <v>1.3502000000000001</v>
      </c>
      <c r="I16" s="73"/>
      <c r="J16" s="71">
        <v>57</v>
      </c>
      <c r="K16" s="74">
        <f t="shared" si="3"/>
        <v>29342.462177358742</v>
      </c>
      <c r="L16" s="75"/>
      <c r="M16" s="6">
        <f>IF(J16="","",(K16/J16)/LOOKUP(RIGHT($D$2,3),定数!$A$6:$A$13,定数!$B$6:$B$13))</f>
        <v>4.2898336516606346</v>
      </c>
      <c r="N16" s="71"/>
      <c r="O16" s="8">
        <v>43547</v>
      </c>
      <c r="P16" s="73">
        <v>1.3559000000000001</v>
      </c>
      <c r="Q16" s="73"/>
      <c r="R16" s="76">
        <f>IF(P16="","",T16*M16*LOOKUP(RIGHT($D$2,3),定数!$A$6:$A$13,定数!$B$6:$B$13))</f>
        <v>-29342.462177358939</v>
      </c>
      <c r="S16" s="76"/>
      <c r="T16" s="77">
        <f t="shared" si="4"/>
        <v>-57.000000000000384</v>
      </c>
      <c r="U16" s="77"/>
      <c r="V16" s="22">
        <f t="shared" si="1"/>
        <v>0</v>
      </c>
      <c r="W16">
        <f t="shared" si="2"/>
        <v>5</v>
      </c>
      <c r="X16" s="37">
        <f t="shared" si="5"/>
        <v>1099050.716049382</v>
      </c>
      <c r="Y16" s="38">
        <f t="shared" si="6"/>
        <v>0.11006647983051032</v>
      </c>
    </row>
    <row r="17" spans="2:25">
      <c r="B17" s="71">
        <v>9</v>
      </c>
      <c r="C17" s="72">
        <f t="shared" si="0"/>
        <v>948739.61040126591</v>
      </c>
      <c r="D17" s="72"/>
      <c r="E17" s="71"/>
      <c r="F17" s="8">
        <v>43561</v>
      </c>
      <c r="G17" s="71" t="s">
        <v>3</v>
      </c>
      <c r="H17" s="73">
        <v>1.3471</v>
      </c>
      <c r="I17" s="73"/>
      <c r="J17" s="71">
        <v>42</v>
      </c>
      <c r="K17" s="74">
        <f t="shared" si="3"/>
        <v>28462.188312037975</v>
      </c>
      <c r="L17" s="75"/>
      <c r="M17" s="6">
        <f>IF(J17="","",(K17/J17)/LOOKUP(RIGHT($D$2,3),定数!$A$6:$A$13,定数!$B$6:$B$13))</f>
        <v>5.6472595857218213</v>
      </c>
      <c r="N17" s="71"/>
      <c r="O17" s="8">
        <v>43561</v>
      </c>
      <c r="P17" s="73">
        <v>1.3362000000000001</v>
      </c>
      <c r="Q17" s="73"/>
      <c r="R17" s="76">
        <f>IF(P17="","",T17*M17*LOOKUP(RIGHT($D$2,3),定数!$A$6:$A$13,定数!$B$6:$B$13))</f>
        <v>73866.155381240809</v>
      </c>
      <c r="S17" s="76"/>
      <c r="T17" s="77">
        <f t="shared" si="4"/>
        <v>108.99999999999909</v>
      </c>
      <c r="U17" s="77"/>
      <c r="V17" s="22">
        <f t="shared" si="1"/>
        <v>1</v>
      </c>
      <c r="W17">
        <f t="shared" si="2"/>
        <v>0</v>
      </c>
      <c r="X17" s="37">
        <f t="shared" si="5"/>
        <v>1099050.716049382</v>
      </c>
      <c r="Y17" s="38">
        <f t="shared" si="6"/>
        <v>0.13676448543559516</v>
      </c>
    </row>
    <row r="18" spans="2:25">
      <c r="B18" s="71">
        <v>10</v>
      </c>
      <c r="C18" s="72">
        <f t="shared" si="0"/>
        <v>1022605.7657825067</v>
      </c>
      <c r="D18" s="72"/>
      <c r="E18" s="71"/>
      <c r="F18" s="8">
        <v>43563</v>
      </c>
      <c r="G18" s="71" t="s">
        <v>3</v>
      </c>
      <c r="H18" s="73">
        <v>1.3325</v>
      </c>
      <c r="I18" s="73"/>
      <c r="J18" s="71">
        <v>78</v>
      </c>
      <c r="K18" s="74">
        <f t="shared" si="3"/>
        <v>30678.172973475201</v>
      </c>
      <c r="L18" s="75"/>
      <c r="M18" s="6">
        <f>IF(J18="","",(K18/J18)/LOOKUP(RIGHT($D$2,3),定数!$A$6:$A$13,定数!$B$6:$B$13))</f>
        <v>3.2775825826362395</v>
      </c>
      <c r="N18" s="71"/>
      <c r="O18" s="8">
        <v>43564</v>
      </c>
      <c r="P18" s="73">
        <v>1.3403</v>
      </c>
      <c r="Q18" s="73"/>
      <c r="R18" s="76">
        <f>IF(P18="","",T18*M18*LOOKUP(RIGHT($D$2,3),定数!$A$6:$A$13,定数!$B$6:$B$13))</f>
        <v>-30678.17297347531</v>
      </c>
      <c r="S18" s="76"/>
      <c r="T18" s="77">
        <f t="shared" si="4"/>
        <v>-78.000000000000284</v>
      </c>
      <c r="U18" s="77"/>
      <c r="V18" s="22">
        <f t="shared" si="1"/>
        <v>0</v>
      </c>
      <c r="W18">
        <f t="shared" si="2"/>
        <v>1</v>
      </c>
      <c r="X18" s="37">
        <f t="shared" si="5"/>
        <v>1099050.716049382</v>
      </c>
      <c r="Y18" s="38">
        <f t="shared" si="6"/>
        <v>6.9555434658795656E-2</v>
      </c>
    </row>
    <row r="19" spans="2:25">
      <c r="B19" s="71">
        <v>11</v>
      </c>
      <c r="C19" s="72">
        <f t="shared" si="0"/>
        <v>991927.59280903137</v>
      </c>
      <c r="D19" s="72"/>
      <c r="E19" s="71"/>
      <c r="F19" s="8">
        <v>43564</v>
      </c>
      <c r="G19" s="71" t="s">
        <v>4</v>
      </c>
      <c r="H19" s="73">
        <v>1.3492</v>
      </c>
      <c r="I19" s="73"/>
      <c r="J19" s="71">
        <v>128</v>
      </c>
      <c r="K19" s="74">
        <f t="shared" si="3"/>
        <v>29757.827784270939</v>
      </c>
      <c r="L19" s="75"/>
      <c r="M19" s="6">
        <f>IF(J19="","",(K19/J19)/LOOKUP(RIGHT($D$2,3),定数!$A$6:$A$13,定数!$B$6:$B$13))</f>
        <v>1.9373585797051394</v>
      </c>
      <c r="N19" s="71"/>
      <c r="O19" s="8">
        <v>43576</v>
      </c>
      <c r="P19" s="73">
        <v>1.3364</v>
      </c>
      <c r="Q19" s="73"/>
      <c r="R19" s="76">
        <f>IF(P19="","",T19*M19*LOOKUP(RIGHT($D$2,3),定数!$A$6:$A$13,定数!$B$6:$B$13))</f>
        <v>-29757.827784270765</v>
      </c>
      <c r="S19" s="76"/>
      <c r="T19" s="77">
        <f t="shared" si="4"/>
        <v>-127.99999999999923</v>
      </c>
      <c r="U19" s="77"/>
      <c r="V19" s="22">
        <f t="shared" si="1"/>
        <v>0</v>
      </c>
      <c r="W19">
        <f t="shared" si="2"/>
        <v>2</v>
      </c>
      <c r="X19" s="37">
        <f t="shared" si="5"/>
        <v>1099050.716049382</v>
      </c>
      <c r="Y19" s="38">
        <f t="shared" si="6"/>
        <v>9.7468771619031891E-2</v>
      </c>
    </row>
    <row r="20" spans="2:25">
      <c r="B20" s="71">
        <v>12</v>
      </c>
      <c r="C20" s="72">
        <f t="shared" si="0"/>
        <v>962169.76502476062</v>
      </c>
      <c r="D20" s="72"/>
      <c r="E20" s="71"/>
      <c r="F20" s="8">
        <v>43598</v>
      </c>
      <c r="G20" s="71" t="s">
        <v>3</v>
      </c>
      <c r="H20" s="73">
        <v>1.2571000000000001</v>
      </c>
      <c r="I20" s="73"/>
      <c r="J20" s="71">
        <v>113</v>
      </c>
      <c r="K20" s="74">
        <f t="shared" si="3"/>
        <v>28865.092950742819</v>
      </c>
      <c r="L20" s="75"/>
      <c r="M20" s="6">
        <f>IF(J20="","",(K20/J20)/LOOKUP(RIGHT($D$2,3),定数!$A$6:$A$13,定数!$B$6:$B$13))</f>
        <v>2.1286941704087625</v>
      </c>
      <c r="N20" s="71"/>
      <c r="O20" s="8">
        <v>43602</v>
      </c>
      <c r="P20" s="73">
        <v>1.2347999999999999</v>
      </c>
      <c r="Q20" s="73"/>
      <c r="R20" s="76">
        <f>IF(P20="","",T20*M20*LOOKUP(RIGHT($D$2,3),定数!$A$6:$A$13,定数!$B$6:$B$13))</f>
        <v>56963.856000139014</v>
      </c>
      <c r="S20" s="76"/>
      <c r="T20" s="77">
        <f t="shared" si="4"/>
        <v>223.00000000000207</v>
      </c>
      <c r="U20" s="77"/>
      <c r="V20" s="22">
        <f t="shared" si="1"/>
        <v>1</v>
      </c>
      <c r="W20">
        <f t="shared" si="2"/>
        <v>0</v>
      </c>
      <c r="X20" s="37">
        <f t="shared" si="5"/>
        <v>1099050.716049382</v>
      </c>
      <c r="Y20" s="38">
        <f t="shared" si="6"/>
        <v>0.12454470847046073</v>
      </c>
    </row>
    <row r="21" spans="2:25">
      <c r="B21" s="71">
        <v>13</v>
      </c>
      <c r="C21" s="72">
        <f>IF(R20="","",C20+R20)</f>
        <v>1019133.6210248997</v>
      </c>
      <c r="D21" s="72"/>
      <c r="E21" s="71"/>
      <c r="F21" s="8">
        <v>43606</v>
      </c>
      <c r="G21" s="71" t="s">
        <v>4</v>
      </c>
      <c r="H21" s="73">
        <v>1.2598</v>
      </c>
      <c r="I21" s="73"/>
      <c r="J21" s="71">
        <v>261</v>
      </c>
      <c r="K21" s="74">
        <f t="shared" si="3"/>
        <v>30574.00863074699</v>
      </c>
      <c r="L21" s="75"/>
      <c r="M21" s="6">
        <f>IF(J21="","",(K21/J21)/LOOKUP(RIGHT($D$2,3),定数!$A$6:$A$13,定数!$B$6:$B$13))</f>
        <v>0.97618162933419517</v>
      </c>
      <c r="N21" s="71"/>
      <c r="O21" s="8">
        <v>43610</v>
      </c>
      <c r="P21" s="73">
        <v>1.2337</v>
      </c>
      <c r="Q21" s="73"/>
      <c r="R21" s="76">
        <f>IF(P21="","",T21*M21*LOOKUP(RIGHT($D$2,3),定数!$A$6:$A$13,定数!$B$6:$B$13))</f>
        <v>-30574.008630747005</v>
      </c>
      <c r="S21" s="76"/>
      <c r="T21" s="77">
        <f t="shared" si="4"/>
        <v>-261.00000000000011</v>
      </c>
      <c r="U21" s="77"/>
      <c r="V21" s="22">
        <f t="shared" si="1"/>
        <v>0</v>
      </c>
      <c r="W21">
        <f t="shared" si="2"/>
        <v>1</v>
      </c>
      <c r="X21" s="37">
        <f t="shared" si="5"/>
        <v>1099050.716049382</v>
      </c>
      <c r="Y21" s="38">
        <f t="shared" si="6"/>
        <v>7.2714656255127297E-2</v>
      </c>
    </row>
    <row r="22" spans="2:25">
      <c r="B22" s="71">
        <v>14</v>
      </c>
      <c r="C22" s="72">
        <f t="shared" si="0"/>
        <v>988559.61239415267</v>
      </c>
      <c r="D22" s="72"/>
      <c r="E22" s="71"/>
      <c r="F22" s="8">
        <v>43611</v>
      </c>
      <c r="G22" s="71" t="s">
        <v>3</v>
      </c>
      <c r="H22" s="73">
        <v>1.2245999999999999</v>
      </c>
      <c r="I22" s="73"/>
      <c r="J22" s="71">
        <v>95</v>
      </c>
      <c r="K22" s="74">
        <f t="shared" si="3"/>
        <v>29656.788371824579</v>
      </c>
      <c r="L22" s="75"/>
      <c r="M22" s="6">
        <f>IF(J22="","",(K22/J22)/LOOKUP(RIGHT($D$2,3),定数!$A$6:$A$13,定数!$B$6:$B$13))</f>
        <v>2.6014726641951382</v>
      </c>
      <c r="N22" s="71"/>
      <c r="O22" s="8">
        <v>43612</v>
      </c>
      <c r="P22" s="73">
        <v>1.2341</v>
      </c>
      <c r="Q22" s="73"/>
      <c r="R22" s="76">
        <f>IF(P22="","",T22*M22*LOOKUP(RIGHT($D$2,3),定数!$A$6:$A$13,定数!$B$6:$B$13))</f>
        <v>-29656.788371824776</v>
      </c>
      <c r="S22" s="76"/>
      <c r="T22" s="77">
        <f t="shared" si="4"/>
        <v>-95.000000000000639</v>
      </c>
      <c r="U22" s="77"/>
      <c r="V22" s="22">
        <f t="shared" si="1"/>
        <v>0</v>
      </c>
      <c r="W22">
        <f t="shared" si="2"/>
        <v>2</v>
      </c>
      <c r="X22" s="37">
        <f t="shared" si="5"/>
        <v>1099050.716049382</v>
      </c>
      <c r="Y22" s="38">
        <f t="shared" si="6"/>
        <v>0.10053321656747349</v>
      </c>
    </row>
    <row r="23" spans="2:25">
      <c r="B23" s="71">
        <v>15</v>
      </c>
      <c r="C23" s="72">
        <f t="shared" si="0"/>
        <v>958902.8240223279</v>
      </c>
      <c r="D23" s="72"/>
      <c r="E23" s="71"/>
      <c r="F23" s="8">
        <v>43617</v>
      </c>
      <c r="G23" s="71" t="s">
        <v>3</v>
      </c>
      <c r="H23" s="73">
        <v>1.2118</v>
      </c>
      <c r="I23" s="73"/>
      <c r="J23" s="71">
        <v>179</v>
      </c>
      <c r="K23" s="74">
        <f t="shared" si="3"/>
        <v>28767.084720669834</v>
      </c>
      <c r="L23" s="75"/>
      <c r="M23" s="6">
        <f>IF(J23="","",(K23/J23)/LOOKUP(RIGHT($D$2,3),定数!$A$6:$A$13,定数!$B$6:$B$13))</f>
        <v>1.3392497542211284</v>
      </c>
      <c r="N23" s="71"/>
      <c r="O23" s="8">
        <v>43617</v>
      </c>
      <c r="P23" s="73">
        <v>1.2297</v>
      </c>
      <c r="Q23" s="73"/>
      <c r="R23" s="76">
        <f>IF(P23="","",T23*M23*LOOKUP(RIGHT($D$2,3),定数!$A$6:$A$13,定数!$B$6:$B$13))</f>
        <v>-28767.084720669885</v>
      </c>
      <c r="S23" s="76"/>
      <c r="T23" s="77">
        <f t="shared" si="4"/>
        <v>-179.00000000000028</v>
      </c>
      <c r="U23" s="77"/>
      <c r="V23" t="str">
        <f t="shared" ref="V23:W74" si="7">IF(S23&lt;&gt;"",IF(S23&lt;0,1+V22,0),"")</f>
        <v/>
      </c>
      <c r="W23">
        <f t="shared" si="2"/>
        <v>3</v>
      </c>
      <c r="X23" s="37">
        <f t="shared" si="5"/>
        <v>1099050.716049382</v>
      </c>
      <c r="Y23" s="38">
        <f t="shared" si="6"/>
        <v>0.12751722007044941</v>
      </c>
    </row>
    <row r="24" spans="2:25">
      <c r="B24" s="71">
        <v>16</v>
      </c>
      <c r="C24" s="72">
        <f t="shared" si="0"/>
        <v>930135.739301658</v>
      </c>
      <c r="D24" s="72"/>
      <c r="E24" s="71"/>
      <c r="F24" s="8">
        <v>43620</v>
      </c>
      <c r="G24" s="71" t="s">
        <v>3</v>
      </c>
      <c r="H24" s="73">
        <v>1.202</v>
      </c>
      <c r="I24" s="73"/>
      <c r="J24" s="71">
        <v>196</v>
      </c>
      <c r="K24" s="74">
        <f t="shared" si="3"/>
        <v>27904.072179049737</v>
      </c>
      <c r="L24" s="75"/>
      <c r="M24" s="6">
        <f>IF(J24="","",(K24/J24)/LOOKUP(RIGHT($D$2,3),定数!$A$6:$A$13,定数!$B$6:$B$13))</f>
        <v>1.1863976266602778</v>
      </c>
      <c r="N24" s="71"/>
      <c r="O24" s="8">
        <v>43630</v>
      </c>
      <c r="P24" s="73">
        <v>1.2216</v>
      </c>
      <c r="Q24" s="73"/>
      <c r="R24" s="76">
        <f>IF(P24="","",T24*M24*LOOKUP(RIGHT($D$2,3),定数!$A$6:$A$13,定数!$B$6:$B$13))</f>
        <v>-27904.072179049825</v>
      </c>
      <c r="S24" s="76"/>
      <c r="T24" s="77">
        <f t="shared" si="4"/>
        <v>-196.00000000000063</v>
      </c>
      <c r="U24" s="77"/>
      <c r="V24" t="str">
        <f t="shared" si="7"/>
        <v/>
      </c>
      <c r="W24">
        <f t="shared" si="2"/>
        <v>4</v>
      </c>
      <c r="X24" s="37">
        <f t="shared" si="5"/>
        <v>1099050.716049382</v>
      </c>
      <c r="Y24" s="38">
        <f t="shared" si="6"/>
        <v>0.15369170346833605</v>
      </c>
    </row>
    <row r="25" spans="2:25">
      <c r="B25" s="71">
        <v>17</v>
      </c>
      <c r="C25" s="72">
        <f t="shared" si="0"/>
        <v>902231.66712260817</v>
      </c>
      <c r="D25" s="72"/>
      <c r="E25" s="71"/>
      <c r="F25" s="8">
        <v>43637</v>
      </c>
      <c r="G25" s="71" t="s">
        <v>4</v>
      </c>
      <c r="H25" s="73">
        <v>1.2428999999999999</v>
      </c>
      <c r="I25" s="73"/>
      <c r="J25" s="71">
        <v>43</v>
      </c>
      <c r="K25" s="74">
        <f t="shared" si="3"/>
        <v>27066.950013678244</v>
      </c>
      <c r="L25" s="75"/>
      <c r="M25" s="6">
        <f>IF(J25="","",(K25/J25)/LOOKUP(RIGHT($D$2,3),定数!$A$6:$A$13,定数!$B$6:$B$13))</f>
        <v>5.2455329483872566</v>
      </c>
      <c r="N25" s="71"/>
      <c r="O25" s="8">
        <v>43637</v>
      </c>
      <c r="P25" s="73">
        <v>1.2352000000000001</v>
      </c>
      <c r="Q25" s="73"/>
      <c r="R25" s="76">
        <f>IF(P25="","",T25*M25*LOOKUP(RIGHT($D$2,3),定数!$A$6:$A$13,定数!$B$6:$B$13))</f>
        <v>-48468.724443097104</v>
      </c>
      <c r="S25" s="76"/>
      <c r="T25" s="77">
        <f t="shared" si="4"/>
        <v>-76.999999999998181</v>
      </c>
      <c r="U25" s="77"/>
      <c r="V25" t="str">
        <f t="shared" si="7"/>
        <v/>
      </c>
      <c r="W25">
        <f t="shared" si="2"/>
        <v>5</v>
      </c>
      <c r="X25" s="37">
        <f t="shared" si="5"/>
        <v>1099050.716049382</v>
      </c>
      <c r="Y25" s="38">
        <f t="shared" si="6"/>
        <v>0.17908095236428601</v>
      </c>
    </row>
    <row r="26" spans="2:25">
      <c r="B26" s="71">
        <v>18</v>
      </c>
      <c r="C26" s="72">
        <f t="shared" si="0"/>
        <v>853762.94267951103</v>
      </c>
      <c r="D26" s="72"/>
      <c r="E26" s="71"/>
      <c r="F26" s="8">
        <v>43652</v>
      </c>
      <c r="G26" s="71" t="s">
        <v>4</v>
      </c>
      <c r="H26" s="73">
        <v>1.2559</v>
      </c>
      <c r="I26" s="73"/>
      <c r="J26" s="71">
        <v>73</v>
      </c>
      <c r="K26" s="74">
        <f t="shared" si="3"/>
        <v>25612.88828038533</v>
      </c>
      <c r="L26" s="75"/>
      <c r="M26" s="6">
        <f>IF(J26="","",(K26/J26)/LOOKUP(RIGHT($D$2,3),定数!$A$6:$A$13,定数!$B$6:$B$13))</f>
        <v>2.9238456941079147</v>
      </c>
      <c r="N26" s="71"/>
      <c r="O26" s="8">
        <v>43655</v>
      </c>
      <c r="P26" s="73">
        <v>1.2713000000000001</v>
      </c>
      <c r="Q26" s="73"/>
      <c r="R26" s="76">
        <f>IF(P26="","",T26*M26*LOOKUP(RIGHT($D$2,3),定数!$A$6:$A$13,定数!$B$6:$B$13))</f>
        <v>54032.668427114542</v>
      </c>
      <c r="S26" s="76"/>
      <c r="T26" s="77">
        <f t="shared" si="4"/>
        <v>154.0000000000008</v>
      </c>
      <c r="U26" s="77"/>
      <c r="V26" t="str">
        <f t="shared" si="7"/>
        <v/>
      </c>
      <c r="W26">
        <f t="shared" si="2"/>
        <v>0</v>
      </c>
      <c r="X26" s="37">
        <f t="shared" si="5"/>
        <v>1099050.716049382</v>
      </c>
      <c r="Y26" s="38">
        <f t="shared" si="6"/>
        <v>0.2231814872489013</v>
      </c>
    </row>
    <row r="27" spans="2:25">
      <c r="B27" s="71">
        <v>19</v>
      </c>
      <c r="C27" s="72">
        <f>IF(R26="","",C26+R26)</f>
        <v>907795.61110662553</v>
      </c>
      <c r="D27" s="72"/>
      <c r="E27" s="71"/>
      <c r="F27" s="8">
        <v>43659</v>
      </c>
      <c r="G27" s="71" t="s">
        <v>3</v>
      </c>
      <c r="H27" s="73">
        <v>1.2585</v>
      </c>
      <c r="I27" s="73"/>
      <c r="J27" s="71">
        <v>29</v>
      </c>
      <c r="K27" s="74">
        <f t="shared" si="3"/>
        <v>27233.868333198763</v>
      </c>
      <c r="L27" s="75"/>
      <c r="M27" s="6">
        <f>IF(J27="","",(K27/J27)/LOOKUP(RIGHT($D$2,3),定数!$A$6:$A$13,定数!$B$6:$B$13))</f>
        <v>7.8258242336778059</v>
      </c>
      <c r="N27" s="71"/>
      <c r="O27" s="8">
        <v>43659</v>
      </c>
      <c r="P27" s="73">
        <v>1.2531000000000001</v>
      </c>
      <c r="Q27" s="73"/>
      <c r="R27" s="76">
        <f>IF(P27="","",T27*M27*LOOKUP(RIGHT($D$2,3),定数!$A$6:$A$13,定数!$B$6:$B$13))</f>
        <v>50711.341034230769</v>
      </c>
      <c r="S27" s="76"/>
      <c r="T27" s="77">
        <f t="shared" si="4"/>
        <v>53.999999999998494</v>
      </c>
      <c r="U27" s="77"/>
      <c r="V27" t="str">
        <f t="shared" si="7"/>
        <v/>
      </c>
      <c r="W27">
        <f t="shared" si="2"/>
        <v>0</v>
      </c>
      <c r="X27" s="37">
        <f t="shared" si="5"/>
        <v>1099050.716049382</v>
      </c>
      <c r="Y27" s="38">
        <f t="shared" si="6"/>
        <v>0.17401845260629734</v>
      </c>
    </row>
    <row r="28" spans="2:25">
      <c r="B28" s="71">
        <v>20</v>
      </c>
      <c r="C28" s="72">
        <f>IF(R27="","",C27+R27)</f>
        <v>958506.9521408563</v>
      </c>
      <c r="D28" s="72"/>
      <c r="E28" s="71"/>
      <c r="F28" s="8">
        <v>43661</v>
      </c>
      <c r="G28" s="71" t="s">
        <v>4</v>
      </c>
      <c r="H28" s="73">
        <v>1.2765</v>
      </c>
      <c r="I28" s="73"/>
      <c r="J28" s="71">
        <v>53</v>
      </c>
      <c r="K28" s="74">
        <f t="shared" si="3"/>
        <v>28755.20856422569</v>
      </c>
      <c r="L28" s="75"/>
      <c r="M28" s="6">
        <f>IF(J28="","",(K28/J28)/LOOKUP(RIGHT($D$2,3),定数!$A$6:$A$13,定数!$B$6:$B$13))</f>
        <v>4.5212592082115863</v>
      </c>
      <c r="N28" s="71"/>
      <c r="O28" s="8">
        <v>43661</v>
      </c>
      <c r="P28" s="73">
        <v>1.2873000000000001</v>
      </c>
      <c r="Q28" s="73"/>
      <c r="R28" s="76">
        <f>IF(P28="","",T28*M28*LOOKUP(RIGHT($D$2,3),定数!$A$6:$A$13,定数!$B$6:$B$13))</f>
        <v>58595.519338422928</v>
      </c>
      <c r="S28" s="76"/>
      <c r="T28" s="77">
        <f t="shared" si="4"/>
        <v>108.00000000000142</v>
      </c>
      <c r="U28" s="77"/>
      <c r="V28" t="str">
        <f t="shared" si="7"/>
        <v/>
      </c>
      <c r="W28">
        <f t="shared" si="2"/>
        <v>0</v>
      </c>
      <c r="X28" s="37">
        <f t="shared" si="5"/>
        <v>1099050.716049382</v>
      </c>
      <c r="Y28" s="38">
        <f t="shared" si="6"/>
        <v>0.12787741444154688</v>
      </c>
    </row>
    <row r="29" spans="2:25">
      <c r="B29" s="71">
        <v>21</v>
      </c>
      <c r="C29" s="72">
        <f t="shared" si="0"/>
        <v>1017102.4714792792</v>
      </c>
      <c r="D29" s="72"/>
      <c r="E29" s="71"/>
      <c r="F29" s="8">
        <v>43666</v>
      </c>
      <c r="G29" s="71" t="s">
        <v>4</v>
      </c>
      <c r="H29" s="73">
        <v>1.2974000000000001</v>
      </c>
      <c r="I29" s="73"/>
      <c r="J29" s="71">
        <v>38</v>
      </c>
      <c r="K29" s="74">
        <f t="shared" si="3"/>
        <v>30513.074144378377</v>
      </c>
      <c r="L29" s="75"/>
      <c r="M29" s="6">
        <f>IF(J29="","",(K29/J29)/LOOKUP(RIGHT($D$2,3),定数!$A$6:$A$13,定数!$B$6:$B$13))</f>
        <v>6.6914636281531532</v>
      </c>
      <c r="N29" s="71"/>
      <c r="O29" s="8">
        <v>43666</v>
      </c>
      <c r="P29" s="73">
        <v>1.2936000000000001</v>
      </c>
      <c r="Q29" s="73"/>
      <c r="R29" s="76">
        <f>IF(P29="","",T29*M29*LOOKUP(RIGHT($D$2,3),定数!$A$6:$A$13,定数!$B$6:$B$13))</f>
        <v>-30513.074144378585</v>
      </c>
      <c r="S29" s="76"/>
      <c r="T29" s="77">
        <f t="shared" si="4"/>
        <v>-38.000000000000256</v>
      </c>
      <c r="U29" s="77"/>
      <c r="V29" t="str">
        <f t="shared" si="7"/>
        <v/>
      </c>
      <c r="W29">
        <f t="shared" si="2"/>
        <v>1</v>
      </c>
      <c r="X29" s="37">
        <f t="shared" si="5"/>
        <v>1099050.716049382</v>
      </c>
      <c r="Y29" s="38">
        <f t="shared" si="6"/>
        <v>7.4562750720614357E-2</v>
      </c>
    </row>
    <row r="30" spans="2:25">
      <c r="B30" s="71">
        <v>22</v>
      </c>
      <c r="C30" s="72">
        <f>IF(R29="","",C29+R29)</f>
        <v>986589.39733490068</v>
      </c>
      <c r="D30" s="72"/>
      <c r="E30" s="71"/>
      <c r="F30" s="8">
        <v>43672</v>
      </c>
      <c r="G30" s="71" t="s">
        <v>4</v>
      </c>
      <c r="H30" s="73">
        <v>1.2958000000000001</v>
      </c>
      <c r="I30" s="73"/>
      <c r="J30" s="71">
        <v>55</v>
      </c>
      <c r="K30" s="74">
        <f t="shared" si="3"/>
        <v>29597.68192004702</v>
      </c>
      <c r="L30" s="75"/>
      <c r="M30" s="6">
        <f>IF(J30="","",(K30/J30)/LOOKUP(RIGHT($D$2,3),定数!$A$6:$A$13,定数!$B$6:$B$13))</f>
        <v>4.4844972606131845</v>
      </c>
      <c r="N30" s="71"/>
      <c r="O30" s="8">
        <v>43675</v>
      </c>
      <c r="P30" s="73">
        <v>1.3092999999999999</v>
      </c>
      <c r="Q30" s="73"/>
      <c r="R30" s="76">
        <f>IF(P30="","",T30*M30*LOOKUP(RIGHT($D$2,3),定数!$A$6:$A$13,定数!$B$6:$B$13))</f>
        <v>72648.855621932758</v>
      </c>
      <c r="S30" s="76"/>
      <c r="T30" s="77">
        <f t="shared" si="4"/>
        <v>134.99999999999847</v>
      </c>
      <c r="U30" s="77"/>
      <c r="V30" t="str">
        <f t="shared" si="7"/>
        <v/>
      </c>
      <c r="W30">
        <f t="shared" si="2"/>
        <v>0</v>
      </c>
      <c r="X30" s="37">
        <f t="shared" si="5"/>
        <v>1099050.716049382</v>
      </c>
      <c r="Y30" s="38">
        <f t="shared" si="6"/>
        <v>0.10232586819899603</v>
      </c>
    </row>
    <row r="31" spans="2:25">
      <c r="B31" s="71">
        <v>23</v>
      </c>
      <c r="C31" s="72">
        <f t="shared" si="0"/>
        <v>1059238.2529568335</v>
      </c>
      <c r="D31" s="72"/>
      <c r="E31" s="71"/>
      <c r="F31" s="8">
        <v>43679</v>
      </c>
      <c r="G31" s="71" t="s">
        <v>4</v>
      </c>
      <c r="H31" s="73">
        <v>1.3117000000000001</v>
      </c>
      <c r="I31" s="73"/>
      <c r="J31" s="71">
        <v>63</v>
      </c>
      <c r="K31" s="74">
        <f t="shared" si="3"/>
        <v>31777.147588705004</v>
      </c>
      <c r="L31" s="75"/>
      <c r="M31" s="6">
        <f>IF(J31="","",(K31/J31)/LOOKUP(RIGHT($D$2,3),定数!$A$6:$A$13,定数!$B$6:$B$13))</f>
        <v>4.2033264006223554</v>
      </c>
      <c r="N31" s="71"/>
      <c r="O31" s="8">
        <v>43680</v>
      </c>
      <c r="P31" s="73">
        <v>1.3236000000000001</v>
      </c>
      <c r="Q31" s="73"/>
      <c r="R31" s="76">
        <f>IF(P31="","",T31*M31*LOOKUP(RIGHT($D$2,3),定数!$A$6:$A$13,定数!$B$6:$B$13))</f>
        <v>60023.501000887343</v>
      </c>
      <c r="S31" s="76"/>
      <c r="T31" s="77">
        <f t="shared" si="4"/>
        <v>119.00000000000021</v>
      </c>
      <c r="U31" s="77"/>
      <c r="V31" t="str">
        <f t="shared" si="7"/>
        <v/>
      </c>
      <c r="W31">
        <f t="shared" si="2"/>
        <v>0</v>
      </c>
      <c r="X31" s="37">
        <f t="shared" si="5"/>
        <v>1099050.716049382</v>
      </c>
      <c r="Y31" s="38">
        <f t="shared" si="6"/>
        <v>3.6224409402741076E-2</v>
      </c>
    </row>
    <row r="32" spans="2:25">
      <c r="B32" s="71">
        <v>24</v>
      </c>
      <c r="C32" s="72">
        <f t="shared" si="0"/>
        <v>1119261.7539577207</v>
      </c>
      <c r="D32" s="72"/>
      <c r="E32" s="71"/>
      <c r="F32" s="8">
        <v>43688</v>
      </c>
      <c r="G32" s="71" t="s">
        <v>3</v>
      </c>
      <c r="H32" s="73">
        <v>1.3088</v>
      </c>
      <c r="I32" s="73"/>
      <c r="J32" s="71">
        <v>99</v>
      </c>
      <c r="K32" s="74">
        <f t="shared" si="3"/>
        <v>33577.852618731617</v>
      </c>
      <c r="L32" s="75"/>
      <c r="M32" s="6">
        <f>IF(J32="","",(K32/J32)/LOOKUP(RIGHT($D$2,3),定数!$A$6:$A$13,定数!$B$6:$B$13))</f>
        <v>2.8264185706003042</v>
      </c>
      <c r="N32" s="71"/>
      <c r="O32" s="8">
        <v>43689</v>
      </c>
      <c r="P32" s="73">
        <v>1.2813000000000001</v>
      </c>
      <c r="Q32" s="73"/>
      <c r="R32" s="76">
        <f>IF(P32="","",T32*M32*LOOKUP(RIGHT($D$2,3),定数!$A$6:$A$13,定数!$B$6:$B$13))</f>
        <v>93271.812829809554</v>
      </c>
      <c r="S32" s="76"/>
      <c r="T32" s="77">
        <f t="shared" si="4"/>
        <v>274.99999999999858</v>
      </c>
      <c r="U32" s="77"/>
      <c r="V32" t="str">
        <f t="shared" si="7"/>
        <v/>
      </c>
      <c r="W32">
        <f t="shared" si="2"/>
        <v>0</v>
      </c>
      <c r="X32" s="37">
        <f t="shared" si="5"/>
        <v>1119261.7539577207</v>
      </c>
      <c r="Y32" s="38">
        <f t="shared" si="6"/>
        <v>0</v>
      </c>
    </row>
    <row r="33" spans="2:25">
      <c r="B33" s="71">
        <v>25</v>
      </c>
      <c r="C33" s="72">
        <f>IF(R32="","",C32+R32)</f>
        <v>1212533.5667875302</v>
      </c>
      <c r="D33" s="72"/>
      <c r="E33" s="71"/>
      <c r="F33" s="8">
        <v>43695</v>
      </c>
      <c r="G33" s="71" t="s">
        <v>4</v>
      </c>
      <c r="H33" s="73">
        <v>1.2884</v>
      </c>
      <c r="I33" s="73"/>
      <c r="J33" s="71">
        <v>62</v>
      </c>
      <c r="K33" s="74">
        <f t="shared" si="3"/>
        <v>36376.007003625906</v>
      </c>
      <c r="L33" s="75"/>
      <c r="M33" s="6">
        <f>IF(J33="","",(K33/J33)/LOOKUP(RIGHT($D$2,3),定数!$A$6:$A$13,定数!$B$6:$B$13))</f>
        <v>4.8892482531755252</v>
      </c>
      <c r="N33" s="71"/>
      <c r="O33" s="8">
        <v>43696</v>
      </c>
      <c r="P33" s="73">
        <v>1.2822</v>
      </c>
      <c r="Q33" s="73"/>
      <c r="R33" s="76">
        <f>IF(P33="","",T33*M33*LOOKUP(RIGHT($D$2,3),定数!$A$6:$A$13,定数!$B$6:$B$13))</f>
        <v>-36376.007003625811</v>
      </c>
      <c r="S33" s="76"/>
      <c r="T33" s="77">
        <f t="shared" si="4"/>
        <v>-61.999999999999829</v>
      </c>
      <c r="U33" s="77"/>
      <c r="V33" t="str">
        <f t="shared" si="7"/>
        <v/>
      </c>
      <c r="W33">
        <f t="shared" si="2"/>
        <v>1</v>
      </c>
      <c r="X33" s="37">
        <f t="shared" si="5"/>
        <v>1212533.5667875302</v>
      </c>
      <c r="Y33" s="38">
        <f t="shared" si="6"/>
        <v>0</v>
      </c>
    </row>
    <row r="34" spans="2:25">
      <c r="B34" s="71">
        <v>26</v>
      </c>
      <c r="C34" s="72">
        <f>IF(R33="","",C33+R33)</f>
        <v>1176157.5597839043</v>
      </c>
      <c r="D34" s="72"/>
      <c r="E34" s="71"/>
      <c r="F34" s="8">
        <v>43704</v>
      </c>
      <c r="G34" s="71" t="s">
        <v>4</v>
      </c>
      <c r="H34" s="73">
        <v>1.2764</v>
      </c>
      <c r="I34" s="73"/>
      <c r="J34" s="71">
        <v>86</v>
      </c>
      <c r="K34" s="74">
        <f t="shared" si="3"/>
        <v>35284.726793517126</v>
      </c>
      <c r="L34" s="75"/>
      <c r="M34" s="6">
        <f>IF(J34="","",(K34/J34)/LOOKUP(RIGHT($D$2,3),定数!$A$6:$A$13,定数!$B$6:$B$13))</f>
        <v>3.4190626737904193</v>
      </c>
      <c r="N34" s="71"/>
      <c r="O34" s="8">
        <v>43707</v>
      </c>
      <c r="P34" s="73">
        <v>1.2678</v>
      </c>
      <c r="Q34" s="73"/>
      <c r="R34" s="76">
        <f>IF(P34="","",T34*M34*LOOKUP(RIGHT($D$2,3),定数!$A$6:$A$13,定数!$B$6:$B$13))</f>
        <v>-35284.726793516878</v>
      </c>
      <c r="S34" s="76"/>
      <c r="T34" s="77">
        <f t="shared" si="4"/>
        <v>-85.999999999999403</v>
      </c>
      <c r="U34" s="77"/>
      <c r="V34" t="str">
        <f t="shared" si="7"/>
        <v/>
      </c>
      <c r="W34">
        <f t="shared" si="2"/>
        <v>2</v>
      </c>
      <c r="X34" s="37">
        <f t="shared" si="5"/>
        <v>1212533.5667875302</v>
      </c>
      <c r="Y34" s="38">
        <f t="shared" si="6"/>
        <v>2.9999999999999916E-2</v>
      </c>
    </row>
    <row r="35" spans="2:25">
      <c r="B35" s="71">
        <v>27</v>
      </c>
      <c r="C35" s="72">
        <f>IF(R34="","",C34+R34)</f>
        <v>1140872.8329903875</v>
      </c>
      <c r="D35" s="72"/>
      <c r="E35" s="71"/>
      <c r="F35" s="8">
        <v>43711</v>
      </c>
      <c r="G35" s="71" t="s">
        <v>4</v>
      </c>
      <c r="H35" s="73">
        <v>1.2831999999999999</v>
      </c>
      <c r="I35" s="73"/>
      <c r="J35" s="71">
        <v>30</v>
      </c>
      <c r="K35" s="74">
        <f t="shared" si="3"/>
        <v>34226.184989711619</v>
      </c>
      <c r="L35" s="75"/>
      <c r="M35" s="6">
        <f>IF(J35="","",(K35/J35)/LOOKUP(RIGHT($D$2,3),定数!$A$6:$A$13,定数!$B$6:$B$13))</f>
        <v>9.507273608253227</v>
      </c>
      <c r="N35" s="71"/>
      <c r="O35" s="8">
        <v>43715</v>
      </c>
      <c r="P35" s="73">
        <v>1.2802</v>
      </c>
      <c r="Q35" s="73"/>
      <c r="R35" s="76">
        <f>IF(P35="","",T35*M35*LOOKUP(RIGHT($D$2,3),定数!$A$6:$A$13,定数!$B$6:$B$13))</f>
        <v>-34226.184989710382</v>
      </c>
      <c r="S35" s="76"/>
      <c r="T35" s="77">
        <f t="shared" si="4"/>
        <v>-29.999999999998916</v>
      </c>
      <c r="U35" s="77"/>
      <c r="V35" t="str">
        <f t="shared" si="7"/>
        <v/>
      </c>
      <c r="W35">
        <f t="shared" si="2"/>
        <v>3</v>
      </c>
      <c r="X35" s="37">
        <f t="shared" si="5"/>
        <v>1212533.5667875302</v>
      </c>
      <c r="Y35" s="38">
        <f t="shared" si="6"/>
        <v>5.9099999999999708E-2</v>
      </c>
    </row>
    <row r="36" spans="2:25">
      <c r="B36" s="71">
        <v>28</v>
      </c>
      <c r="C36" s="72">
        <f>IF(R35="","",C35+R35)</f>
        <v>1106646.6480006771</v>
      </c>
      <c r="D36" s="72"/>
      <c r="E36" s="71"/>
      <c r="F36" s="8">
        <v>43717</v>
      </c>
      <c r="G36" s="71" t="s">
        <v>3</v>
      </c>
      <c r="H36" s="73">
        <v>1.2687999999999999</v>
      </c>
      <c r="I36" s="73"/>
      <c r="J36" s="71">
        <v>55</v>
      </c>
      <c r="K36" s="74">
        <f t="shared" si="3"/>
        <v>33199.399440020316</v>
      </c>
      <c r="L36" s="75"/>
      <c r="M36" s="6">
        <f>IF(J36="","",(K36/J36)/LOOKUP(RIGHT($D$2,3),定数!$A$6:$A$13,定数!$B$6:$B$13))</f>
        <v>5.0302120363667147</v>
      </c>
      <c r="N36" s="71"/>
      <c r="O36" s="8">
        <v>43717</v>
      </c>
      <c r="P36" s="73">
        <v>1.2743</v>
      </c>
      <c r="Q36" s="73"/>
      <c r="R36" s="76">
        <f>IF(P36="","",T36*M36*LOOKUP(RIGHT($D$2,3),定数!$A$6:$A$13,定数!$B$6:$B$13))</f>
        <v>-33199.399440020679</v>
      </c>
      <c r="S36" s="76"/>
      <c r="T36" s="77">
        <f t="shared" si="4"/>
        <v>-55.000000000000604</v>
      </c>
      <c r="U36" s="77"/>
      <c r="V36" t="str">
        <f t="shared" si="7"/>
        <v/>
      </c>
      <c r="W36">
        <f t="shared" si="2"/>
        <v>4</v>
      </c>
      <c r="X36" s="37">
        <f t="shared" si="5"/>
        <v>1212533.5667875302</v>
      </c>
      <c r="Y36" s="38">
        <f t="shared" si="6"/>
        <v>8.7326999999998711E-2</v>
      </c>
    </row>
    <row r="37" spans="2:25">
      <c r="B37" s="71">
        <v>29</v>
      </c>
      <c r="C37" s="72">
        <f t="shared" si="0"/>
        <v>1073447.2485606563</v>
      </c>
      <c r="D37" s="72"/>
      <c r="E37" s="71"/>
      <c r="F37" s="8">
        <v>43723</v>
      </c>
      <c r="G37" s="71" t="s">
        <v>4</v>
      </c>
      <c r="H37" s="73">
        <v>1.3032999999999999</v>
      </c>
      <c r="I37" s="73"/>
      <c r="J37" s="71">
        <v>187</v>
      </c>
      <c r="K37" s="74">
        <f t="shared" si="3"/>
        <v>32203.41745681969</v>
      </c>
      <c r="L37" s="75"/>
      <c r="M37" s="6">
        <f>IF(J37="","",(K37/J37)/LOOKUP(RIGHT($D$2,3),定数!$A$6:$A$13,定数!$B$6:$B$13))</f>
        <v>1.435089904492856</v>
      </c>
      <c r="N37" s="71"/>
      <c r="O37" s="8">
        <v>43730</v>
      </c>
      <c r="P37" s="73">
        <v>1.3439000000000001</v>
      </c>
      <c r="Q37" s="73"/>
      <c r="R37" s="76">
        <f>IF(P37="","",T37*M37*LOOKUP(RIGHT($D$2,3),定数!$A$6:$A$13,定数!$B$6:$B$13))</f>
        <v>69917.580146892273</v>
      </c>
      <c r="S37" s="76"/>
      <c r="T37" s="77">
        <f t="shared" si="4"/>
        <v>406.00000000000193</v>
      </c>
      <c r="U37" s="77"/>
      <c r="V37" t="str">
        <f t="shared" si="7"/>
        <v/>
      </c>
      <c r="W37">
        <f t="shared" si="2"/>
        <v>0</v>
      </c>
      <c r="X37" s="37">
        <f t="shared" si="5"/>
        <v>1212533.5667875302</v>
      </c>
      <c r="Y37" s="38">
        <f t="shared" si="6"/>
        <v>0.11470718999999918</v>
      </c>
    </row>
    <row r="38" spans="2:25">
      <c r="B38" s="71">
        <v>30</v>
      </c>
      <c r="C38" s="72">
        <f>IF(R37="","",C37+R37)</f>
        <v>1143364.8287075486</v>
      </c>
      <c r="D38" s="72"/>
      <c r="E38" s="71"/>
      <c r="F38" s="8">
        <v>43735</v>
      </c>
      <c r="G38" s="71" t="s">
        <v>4</v>
      </c>
      <c r="H38" s="73">
        <v>1.35</v>
      </c>
      <c r="I38" s="73"/>
      <c r="J38" s="71">
        <v>76</v>
      </c>
      <c r="K38" s="74">
        <f t="shared" si="3"/>
        <v>34300.944861226453</v>
      </c>
      <c r="L38" s="75"/>
      <c r="M38" s="6">
        <f>IF(J38="","",(K38/J38)/LOOKUP(RIGHT($D$2,3),定数!$A$6:$A$13,定数!$B$6:$B$13))</f>
        <v>3.7610685154853565</v>
      </c>
      <c r="N38" s="71"/>
      <c r="O38" s="8">
        <v>43736</v>
      </c>
      <c r="P38" s="73">
        <v>1.3424</v>
      </c>
      <c r="Q38" s="73"/>
      <c r="R38" s="76">
        <f>IF(P38="","",T38*M38*LOOKUP(RIGHT($D$2,3),定数!$A$6:$A$13,定数!$B$6:$B$13))</f>
        <v>-34300.944861226686</v>
      </c>
      <c r="S38" s="76"/>
      <c r="T38" s="77">
        <f t="shared" si="4"/>
        <v>-76.000000000000512</v>
      </c>
      <c r="U38" s="77"/>
      <c r="V38" t="str">
        <f t="shared" si="7"/>
        <v/>
      </c>
      <c r="W38">
        <f t="shared" si="2"/>
        <v>1</v>
      </c>
      <c r="X38" s="37">
        <f t="shared" si="5"/>
        <v>1212533.5667875302</v>
      </c>
      <c r="Y38" s="38">
        <f t="shared" si="6"/>
        <v>5.7044802696255559E-2</v>
      </c>
    </row>
    <row r="39" spans="2:25">
      <c r="B39" s="71">
        <v>31</v>
      </c>
      <c r="C39" s="72">
        <f t="shared" si="0"/>
        <v>1109063.8838463218</v>
      </c>
      <c r="D39" s="72"/>
      <c r="E39" s="71"/>
      <c r="F39" s="8">
        <v>43738</v>
      </c>
      <c r="G39" s="71" t="s">
        <v>4</v>
      </c>
      <c r="H39" s="73">
        <v>1.3637999999999999</v>
      </c>
      <c r="I39" s="73"/>
      <c r="J39" s="71">
        <v>80</v>
      </c>
      <c r="K39" s="74">
        <f t="shared" si="3"/>
        <v>33271.916515389654</v>
      </c>
      <c r="L39" s="75"/>
      <c r="M39" s="6">
        <f>IF(J39="","",(K39/J39)/LOOKUP(RIGHT($D$2,3),定数!$A$6:$A$13,定数!$B$6:$B$13))</f>
        <v>3.4658246370197556</v>
      </c>
      <c r="N39" s="71"/>
      <c r="O39" s="8">
        <v>43743</v>
      </c>
      <c r="P39" s="73">
        <v>1.379</v>
      </c>
      <c r="Q39" s="73"/>
      <c r="R39" s="76">
        <f>IF(P39="","",T39*M39*LOOKUP(RIGHT($D$2,3),定数!$A$6:$A$13,定数!$B$6:$B$13))</f>
        <v>63216.641379240762</v>
      </c>
      <c r="S39" s="76"/>
      <c r="T39" s="77">
        <f t="shared" si="4"/>
        <v>152.00000000000102</v>
      </c>
      <c r="U39" s="77"/>
      <c r="V39" t="str">
        <f t="shared" si="7"/>
        <v/>
      </c>
      <c r="W39">
        <f t="shared" si="2"/>
        <v>0</v>
      </c>
      <c r="X39" s="37">
        <f t="shared" si="5"/>
        <v>1212533.5667875302</v>
      </c>
      <c r="Y39" s="38">
        <f t="shared" si="6"/>
        <v>8.5333458615368118E-2</v>
      </c>
    </row>
    <row r="40" spans="2:25">
      <c r="B40" s="71">
        <v>32</v>
      </c>
      <c r="C40" s="72">
        <f t="shared" si="0"/>
        <v>1172280.5252255625</v>
      </c>
      <c r="D40" s="72"/>
      <c r="E40" s="71"/>
      <c r="F40" s="8">
        <v>43757</v>
      </c>
      <c r="G40" s="71" t="s">
        <v>3</v>
      </c>
      <c r="H40" s="73">
        <v>1.3911</v>
      </c>
      <c r="I40" s="73"/>
      <c r="J40" s="71">
        <v>65</v>
      </c>
      <c r="K40" s="74">
        <f t="shared" si="3"/>
        <v>35168.415756766874</v>
      </c>
      <c r="L40" s="75"/>
      <c r="M40" s="6">
        <f>IF(J40="","",(K40/J40)/LOOKUP(RIGHT($D$2,3),定数!$A$6:$A$13,定数!$B$6:$B$13))</f>
        <v>4.5087712508675484</v>
      </c>
      <c r="N40" s="71"/>
      <c r="O40" s="8">
        <v>43757</v>
      </c>
      <c r="P40" s="73">
        <v>1.3731</v>
      </c>
      <c r="Q40" s="73"/>
      <c r="R40" s="76">
        <f>IF(P40="","",T40*M40*LOOKUP(RIGHT($D$2,3),定数!$A$6:$A$13,定数!$B$6:$B$13))</f>
        <v>97389.459018739144</v>
      </c>
      <c r="S40" s="76"/>
      <c r="T40" s="77">
        <f t="shared" si="4"/>
        <v>180.00000000000017</v>
      </c>
      <c r="U40" s="77"/>
      <c r="V40" t="str">
        <f t="shared" si="7"/>
        <v/>
      </c>
      <c r="W40">
        <f t="shared" si="2"/>
        <v>0</v>
      </c>
      <c r="X40" s="37">
        <f t="shared" si="5"/>
        <v>1212533.5667875302</v>
      </c>
      <c r="Y40" s="38">
        <f t="shared" si="6"/>
        <v>3.3197465756443778E-2</v>
      </c>
    </row>
    <row r="41" spans="2:25">
      <c r="B41" s="71">
        <v>33</v>
      </c>
      <c r="C41" s="72">
        <f t="shared" si="0"/>
        <v>1269669.9842443017</v>
      </c>
      <c r="D41" s="72"/>
      <c r="E41" s="71"/>
      <c r="F41" s="8">
        <v>43760</v>
      </c>
      <c r="G41" s="71" t="s">
        <v>4</v>
      </c>
      <c r="H41" s="73">
        <v>1.3963000000000001</v>
      </c>
      <c r="I41" s="73"/>
      <c r="J41" s="71">
        <v>72</v>
      </c>
      <c r="K41" s="74">
        <f t="shared" si="3"/>
        <v>38090.099527329046</v>
      </c>
      <c r="L41" s="75"/>
      <c r="M41" s="6">
        <f>IF(J41="","",(K41/J41)/LOOKUP(RIGHT($D$2,3),定数!$A$6:$A$13,定数!$B$6:$B$13))</f>
        <v>4.4085763341816024</v>
      </c>
      <c r="N41" s="71"/>
      <c r="O41" s="8">
        <v>43760</v>
      </c>
      <c r="P41" s="73">
        <v>1.3891</v>
      </c>
      <c r="Q41" s="73"/>
      <c r="R41" s="76">
        <f>IF(P41="","",T41*M41*LOOKUP(RIGHT($D$2,3),定数!$A$6:$A$13,定数!$B$6:$B$13))</f>
        <v>-38090.099527329548</v>
      </c>
      <c r="S41" s="76"/>
      <c r="T41" s="77">
        <f t="shared" si="4"/>
        <v>-72.000000000000952</v>
      </c>
      <c r="U41" s="77"/>
      <c r="V41" t="str">
        <f t="shared" si="7"/>
        <v/>
      </c>
      <c r="W41">
        <f t="shared" si="2"/>
        <v>1</v>
      </c>
      <c r="X41" s="37">
        <f t="shared" si="5"/>
        <v>1269669.9842443017</v>
      </c>
      <c r="Y41" s="38">
        <f t="shared" si="6"/>
        <v>0</v>
      </c>
    </row>
    <row r="42" spans="2:25">
      <c r="B42" s="71">
        <v>34</v>
      </c>
      <c r="C42" s="72">
        <f t="shared" si="0"/>
        <v>1231579.8847169722</v>
      </c>
      <c r="D42" s="72"/>
      <c r="E42" s="71"/>
      <c r="F42" s="8">
        <v>43763</v>
      </c>
      <c r="G42" s="71" t="s">
        <v>4</v>
      </c>
      <c r="H42" s="73">
        <v>1.3954</v>
      </c>
      <c r="I42" s="73"/>
      <c r="J42" s="71">
        <v>40</v>
      </c>
      <c r="K42" s="74">
        <f>IF(J42="","",C42*0.03)</f>
        <v>36947.396541509166</v>
      </c>
      <c r="L42" s="75"/>
      <c r="M42" s="6">
        <f>IF(J42="","",(K42/J42)/LOOKUP(RIGHT($D$2,3),定数!$A$6:$A$13,定数!$B$6:$B$13))</f>
        <v>7.6973742794810764</v>
      </c>
      <c r="N42" s="71"/>
      <c r="O42" s="8">
        <v>43764</v>
      </c>
      <c r="P42" s="73">
        <v>1.3913</v>
      </c>
      <c r="Q42" s="73"/>
      <c r="R42" s="76">
        <f>IF(P42="","",T42*M42*LOOKUP(RIGHT($D$2,3),定数!$A$6:$A$13,定数!$B$6:$B$13))</f>
        <v>-37871.081455046828</v>
      </c>
      <c r="S42" s="76"/>
      <c r="T42" s="77">
        <f t="shared" si="4"/>
        <v>-40.999999999999929</v>
      </c>
      <c r="U42" s="77"/>
      <c r="V42" t="str">
        <f t="shared" si="7"/>
        <v/>
      </c>
      <c r="W42">
        <f t="shared" si="2"/>
        <v>2</v>
      </c>
      <c r="X42" s="37">
        <f t="shared" si="5"/>
        <v>1269669.9842443017</v>
      </c>
      <c r="Y42" s="38">
        <f t="shared" si="6"/>
        <v>3.000000000000036E-2</v>
      </c>
    </row>
    <row r="43" spans="2:25">
      <c r="B43" s="71">
        <v>35</v>
      </c>
      <c r="C43" s="72">
        <f t="shared" si="0"/>
        <v>1193708.8032619255</v>
      </c>
      <c r="D43" s="72"/>
      <c r="E43" s="71"/>
      <c r="F43" s="8">
        <v>43773</v>
      </c>
      <c r="G43" s="71" t="s">
        <v>4</v>
      </c>
      <c r="H43" s="73">
        <v>1.4180999999999999</v>
      </c>
      <c r="I43" s="73"/>
      <c r="J43" s="71">
        <v>183</v>
      </c>
      <c r="K43" s="74">
        <f t="shared" si="3"/>
        <v>35811.264097857762</v>
      </c>
      <c r="L43" s="75"/>
      <c r="M43" s="6">
        <f>IF(J43="","",(K43/J43)/LOOKUP(RIGHT($D$2,3),定数!$A$6:$A$13,定数!$B$6:$B$13))</f>
        <v>1.6307497312321386</v>
      </c>
      <c r="N43" s="71"/>
      <c r="O43" s="8">
        <v>43777</v>
      </c>
      <c r="P43" s="73">
        <v>1.3997999999999999</v>
      </c>
      <c r="Q43" s="73"/>
      <c r="R43" s="76">
        <f>IF(P43="","",T43*M43*LOOKUP(RIGHT($D$2,3),定数!$A$6:$A$13,定数!$B$6:$B$13))</f>
        <v>-35811.264097857733</v>
      </c>
      <c r="S43" s="76"/>
      <c r="T43" s="77">
        <f t="shared" si="4"/>
        <v>-182.99999999999983</v>
      </c>
      <c r="U43" s="77"/>
      <c r="V43" t="str">
        <f t="shared" si="7"/>
        <v/>
      </c>
      <c r="W43">
        <f t="shared" si="2"/>
        <v>3</v>
      </c>
      <c r="X43" s="37">
        <f t="shared" si="5"/>
        <v>1269669.9842443017</v>
      </c>
      <c r="Y43" s="38">
        <f t="shared" si="6"/>
        <v>5.9827500000000255E-2</v>
      </c>
    </row>
    <row r="44" spans="2:25">
      <c r="B44" s="71">
        <v>36</v>
      </c>
      <c r="C44" s="72">
        <f t="shared" si="0"/>
        <v>1157897.5391640677</v>
      </c>
      <c r="D44" s="72"/>
      <c r="E44" s="71"/>
      <c r="F44" s="8">
        <v>43749</v>
      </c>
      <c r="G44" s="71" t="s">
        <v>3</v>
      </c>
      <c r="H44" s="73">
        <v>1.3747</v>
      </c>
      <c r="I44" s="73"/>
      <c r="J44" s="71">
        <v>58</v>
      </c>
      <c r="K44" s="74">
        <f t="shared" si="3"/>
        <v>34736.926174922031</v>
      </c>
      <c r="L44" s="75"/>
      <c r="M44" s="6">
        <f>IF(J44="","",(K44/J44)/LOOKUP(RIGHT($D$2,3),定数!$A$6:$A$13,定数!$B$6:$B$13))</f>
        <v>4.9909376688106359</v>
      </c>
      <c r="N44" s="71"/>
      <c r="O44" s="8">
        <v>43750</v>
      </c>
      <c r="P44" s="73">
        <v>1.3604000000000001</v>
      </c>
      <c r="Q44" s="73"/>
      <c r="R44" s="76">
        <f>IF(P44="","",T44*M44*LOOKUP(RIGHT($D$2,3),定数!$A$6:$A$13,定数!$B$6:$B$13))</f>
        <v>85644.490396790396</v>
      </c>
      <c r="S44" s="76"/>
      <c r="T44" s="77">
        <f t="shared" si="4"/>
        <v>142.9999999999998</v>
      </c>
      <c r="U44" s="77"/>
      <c r="V44" t="str">
        <f t="shared" si="7"/>
        <v/>
      </c>
      <c r="W44">
        <f t="shared" si="2"/>
        <v>0</v>
      </c>
      <c r="X44" s="37">
        <f t="shared" si="5"/>
        <v>1269669.9842443017</v>
      </c>
      <c r="Y44" s="38">
        <f t="shared" si="6"/>
        <v>8.8032675000000227E-2</v>
      </c>
    </row>
    <row r="45" spans="2:25">
      <c r="B45" s="71">
        <v>37</v>
      </c>
      <c r="C45" s="72">
        <f t="shared" si="0"/>
        <v>1243542.0295608582</v>
      </c>
      <c r="D45" s="72"/>
      <c r="E45" s="71"/>
      <c r="F45" s="8">
        <v>43785</v>
      </c>
      <c r="G45" s="71" t="s">
        <v>3</v>
      </c>
      <c r="H45" s="73">
        <v>1.3494999999999999</v>
      </c>
      <c r="I45" s="73"/>
      <c r="J45" s="71">
        <v>148</v>
      </c>
      <c r="K45" s="74">
        <f t="shared" si="3"/>
        <v>37306.260886825745</v>
      </c>
      <c r="L45" s="75"/>
      <c r="M45" s="6">
        <f>IF(J45="","",(K45/J45)/LOOKUP(RIGHT($D$2,3),定数!$A$6:$A$13,定数!$B$6:$B$13))</f>
        <v>2.1005777526365845</v>
      </c>
      <c r="N45" s="71"/>
      <c r="O45" s="8">
        <v>43787</v>
      </c>
      <c r="P45" s="73">
        <v>1.3643000000000001</v>
      </c>
      <c r="Q45" s="73"/>
      <c r="R45" s="76">
        <f>IF(P45="","",T45*M45*LOOKUP(RIGHT($D$2,3),定数!$A$6:$A$13,定数!$B$6:$B$13))</f>
        <v>-37306.260886826116</v>
      </c>
      <c r="S45" s="76"/>
      <c r="T45" s="77">
        <f t="shared" si="4"/>
        <v>-148.00000000000148</v>
      </c>
      <c r="U45" s="77"/>
      <c r="V45" t="str">
        <f t="shared" si="7"/>
        <v/>
      </c>
      <c r="W45">
        <f t="shared" si="2"/>
        <v>1</v>
      </c>
      <c r="X45" s="37">
        <f t="shared" si="5"/>
        <v>1269669.9842443017</v>
      </c>
      <c r="Y45" s="38">
        <f t="shared" si="6"/>
        <v>2.0578540099138176E-2</v>
      </c>
    </row>
    <row r="46" spans="2:25">
      <c r="B46" s="71">
        <v>38</v>
      </c>
      <c r="C46" s="72">
        <f t="shared" si="0"/>
        <v>1206235.7686740321</v>
      </c>
      <c r="D46" s="72"/>
      <c r="E46" s="71"/>
      <c r="F46" s="8">
        <v>43789</v>
      </c>
      <c r="G46" s="71" t="s">
        <v>4</v>
      </c>
      <c r="H46" s="73">
        <v>1.3689</v>
      </c>
      <c r="I46" s="73"/>
      <c r="J46" s="71">
        <v>53</v>
      </c>
      <c r="K46" s="74">
        <f t="shared" si="3"/>
        <v>36187.073060220959</v>
      </c>
      <c r="L46" s="75"/>
      <c r="M46" s="6">
        <f>IF(J46="","",(K46/J46)/LOOKUP(RIGHT($D$2,3),定数!$A$6:$A$13,定数!$B$6:$B$13))</f>
        <v>5.689791361669962</v>
      </c>
      <c r="N46" s="71"/>
      <c r="O46" s="8">
        <v>43791</v>
      </c>
      <c r="P46" s="73">
        <v>1.3635999999999999</v>
      </c>
      <c r="Q46" s="73"/>
      <c r="R46" s="76">
        <f>IF(P46="","",T46*M46*LOOKUP(RIGHT($D$2,3),定数!$A$6:$A$13,定数!$B$6:$B$13))</f>
        <v>-36187.073060221519</v>
      </c>
      <c r="S46" s="76"/>
      <c r="T46" s="77">
        <f t="shared" si="4"/>
        <v>-53.000000000000824</v>
      </c>
      <c r="U46" s="77"/>
      <c r="V46" t="str">
        <f t="shared" si="7"/>
        <v/>
      </c>
      <c r="W46">
        <f t="shared" si="2"/>
        <v>2</v>
      </c>
      <c r="X46" s="37">
        <f t="shared" si="5"/>
        <v>1269669.9842443017</v>
      </c>
      <c r="Y46" s="38">
        <f t="shared" si="6"/>
        <v>4.996118389616433E-2</v>
      </c>
    </row>
    <row r="47" spans="2:25">
      <c r="B47" s="71">
        <v>39</v>
      </c>
      <c r="C47" s="72">
        <f t="shared" si="0"/>
        <v>1170048.6956138106</v>
      </c>
      <c r="D47" s="72"/>
      <c r="E47" s="71"/>
      <c r="F47" s="8">
        <v>43798</v>
      </c>
      <c r="G47" s="71" t="s">
        <v>3</v>
      </c>
      <c r="H47" s="73">
        <v>1.3134999999999999</v>
      </c>
      <c r="I47" s="73"/>
      <c r="J47" s="71">
        <v>141</v>
      </c>
      <c r="K47" s="74">
        <f t="shared" si="3"/>
        <v>35101.460868414317</v>
      </c>
      <c r="L47" s="75"/>
      <c r="M47" s="6">
        <f>IF(J47="","",(K47/J47)/LOOKUP(RIGHT($D$2,3),定数!$A$6:$A$13,定数!$B$6:$B$13))</f>
        <v>2.0745544248471819</v>
      </c>
      <c r="N47" s="71"/>
      <c r="O47" s="8">
        <v>43802</v>
      </c>
      <c r="P47" s="73">
        <v>1.3275999999999999</v>
      </c>
      <c r="Q47" s="73"/>
      <c r="R47" s="76">
        <f>IF(P47="","",T47*M47*LOOKUP(RIGHT($D$2,3),定数!$A$6:$A$13,定数!$B$6:$B$13))</f>
        <v>-35101.460868414317</v>
      </c>
      <c r="S47" s="76"/>
      <c r="T47" s="77">
        <f t="shared" si="4"/>
        <v>-141</v>
      </c>
      <c r="U47" s="77"/>
      <c r="V47" t="str">
        <f t="shared" si="7"/>
        <v/>
      </c>
      <c r="W47">
        <f t="shared" si="2"/>
        <v>3</v>
      </c>
      <c r="X47" s="37">
        <f t="shared" si="5"/>
        <v>1269669.9842443017</v>
      </c>
      <c r="Y47" s="38">
        <f t="shared" si="6"/>
        <v>7.8462348379279789E-2</v>
      </c>
    </row>
    <row r="48" spans="2:25">
      <c r="B48" s="71">
        <v>40</v>
      </c>
      <c r="C48" s="72">
        <f t="shared" si="0"/>
        <v>1134947.2347453963</v>
      </c>
      <c r="D48" s="72"/>
      <c r="E48" s="71"/>
      <c r="F48" s="8">
        <v>43820</v>
      </c>
      <c r="G48" s="71" t="s">
        <v>3</v>
      </c>
      <c r="H48" s="73">
        <v>1.3113999999999999</v>
      </c>
      <c r="I48" s="73"/>
      <c r="J48" s="71">
        <v>77</v>
      </c>
      <c r="K48" s="74">
        <f t="shared" si="3"/>
        <v>34048.417042361885</v>
      </c>
      <c r="L48" s="75"/>
      <c r="M48" s="6">
        <f>IF(J48="","",(K48/J48)/LOOKUP(RIGHT($D$2,3),定数!$A$6:$A$13,定数!$B$6:$B$13))</f>
        <v>3.6848936193032342</v>
      </c>
      <c r="N48" s="71"/>
      <c r="O48" s="8">
        <v>43827</v>
      </c>
      <c r="P48" s="73">
        <v>1.3190999999999999</v>
      </c>
      <c r="Q48" s="73"/>
      <c r="R48" s="76">
        <f>IF(P48="","",T48*M48*LOOKUP(RIGHT($D$2,3),定数!$A$6:$A$13,定数!$B$6:$B$13))</f>
        <v>-34048.41704236206</v>
      </c>
      <c r="S48" s="76"/>
      <c r="T48" s="77">
        <f t="shared" si="4"/>
        <v>-77.000000000000398</v>
      </c>
      <c r="U48" s="77"/>
      <c r="V48" t="str">
        <f t="shared" si="7"/>
        <v/>
      </c>
      <c r="W48">
        <f t="shared" si="2"/>
        <v>4</v>
      </c>
      <c r="X48" s="37">
        <f t="shared" si="5"/>
        <v>1269669.9842443017</v>
      </c>
      <c r="Y48" s="38">
        <f t="shared" si="6"/>
        <v>0.10610847792790135</v>
      </c>
    </row>
    <row r="49" spans="2:25">
      <c r="B49" s="71">
        <v>41</v>
      </c>
      <c r="C49" s="72">
        <f>IF(R48="","",C48+R48)</f>
        <v>1100898.8177030343</v>
      </c>
      <c r="D49" s="72"/>
      <c r="E49" s="71">
        <v>2011</v>
      </c>
      <c r="F49" s="8">
        <v>43469</v>
      </c>
      <c r="G49" s="71" t="s">
        <v>4</v>
      </c>
      <c r="H49" s="73">
        <v>1.3416999999999999</v>
      </c>
      <c r="I49" s="73"/>
      <c r="J49" s="71">
        <v>69</v>
      </c>
      <c r="K49" s="74">
        <f t="shared" si="3"/>
        <v>33026.964531091027</v>
      </c>
      <c r="L49" s="75"/>
      <c r="M49" s="6">
        <f>IF(J49="","",(K49/J49)/LOOKUP(RIGHT($D$2,3),定数!$A$6:$A$13,定数!$B$6:$B$13))</f>
        <v>3.9887638322573702</v>
      </c>
      <c r="N49" s="71">
        <v>2011</v>
      </c>
      <c r="O49" s="8">
        <v>43469</v>
      </c>
      <c r="P49" s="73">
        <v>1.3348</v>
      </c>
      <c r="Q49" s="73"/>
      <c r="R49" s="76">
        <f>IF(P49="","",T49*M49*LOOKUP(RIGHT($D$2,3),定数!$A$6:$A$13,定数!$B$6:$B$13))</f>
        <v>-33026.964531090576</v>
      </c>
      <c r="S49" s="76"/>
      <c r="T49" s="77">
        <f t="shared" si="4"/>
        <v>-68.999999999999062</v>
      </c>
      <c r="U49" s="77"/>
      <c r="V49" t="str">
        <f t="shared" si="7"/>
        <v/>
      </c>
      <c r="W49">
        <f t="shared" si="2"/>
        <v>5</v>
      </c>
      <c r="X49" s="37">
        <f t="shared" si="5"/>
        <v>1269669.9842443017</v>
      </c>
      <c r="Y49" s="38">
        <f t="shared" si="6"/>
        <v>0.13292522359006442</v>
      </c>
    </row>
    <row r="50" spans="2:25">
      <c r="B50" s="71">
        <v>42</v>
      </c>
      <c r="C50" s="72">
        <f t="shared" si="0"/>
        <v>1067871.8531719437</v>
      </c>
      <c r="D50" s="72"/>
      <c r="E50" s="71"/>
      <c r="F50" s="8">
        <v>43477</v>
      </c>
      <c r="G50" s="71" t="s">
        <v>4</v>
      </c>
      <c r="H50" s="73">
        <v>1.3069999999999999</v>
      </c>
      <c r="I50" s="73"/>
      <c r="J50" s="71">
        <v>103</v>
      </c>
      <c r="K50" s="74">
        <f t="shared" si="3"/>
        <v>32036.15559515831</v>
      </c>
      <c r="L50" s="75"/>
      <c r="M50" s="6">
        <f>IF(J50="","",(K50/J50)/LOOKUP(RIGHT($D$2,3),定数!$A$6:$A$13,定数!$B$6:$B$13))</f>
        <v>2.5919219737183097</v>
      </c>
      <c r="N50" s="71"/>
      <c r="O50" s="8">
        <v>43478</v>
      </c>
      <c r="P50" s="73">
        <v>1.3284</v>
      </c>
      <c r="Q50" s="73"/>
      <c r="R50" s="76">
        <f>IF(P50="","",T50*M50*LOOKUP(RIGHT($D$2,3),定数!$A$6:$A$13,定数!$B$6:$B$13))</f>
        <v>66560.556285086466</v>
      </c>
      <c r="S50" s="76"/>
      <c r="T50" s="77">
        <f t="shared" si="4"/>
        <v>214.00000000000085</v>
      </c>
      <c r="U50" s="77"/>
      <c r="V50" t="str">
        <f t="shared" si="7"/>
        <v/>
      </c>
      <c r="W50">
        <f t="shared" si="2"/>
        <v>0</v>
      </c>
      <c r="X50" s="37">
        <f t="shared" si="5"/>
        <v>1269669.9842443017</v>
      </c>
      <c r="Y50" s="38">
        <f t="shared" si="6"/>
        <v>0.15893746688236221</v>
      </c>
    </row>
    <row r="51" spans="2:25">
      <c r="B51" s="71">
        <v>43</v>
      </c>
      <c r="C51" s="72">
        <f t="shared" si="0"/>
        <v>1134432.4094570302</v>
      </c>
      <c r="D51" s="72"/>
      <c r="E51" s="71"/>
      <c r="F51" s="8">
        <v>43480</v>
      </c>
      <c r="G51" s="71" t="s">
        <v>4</v>
      </c>
      <c r="H51" s="73">
        <v>1.3379000000000001</v>
      </c>
      <c r="I51" s="73"/>
      <c r="J51" s="71">
        <v>58</v>
      </c>
      <c r="K51" s="74">
        <f t="shared" si="3"/>
        <v>34032.972283710908</v>
      </c>
      <c r="L51" s="75"/>
      <c r="M51" s="6">
        <f>IF(J51="","",(K51/J51)/LOOKUP(RIGHT($D$2,3),定数!$A$6:$A$13,定数!$B$6:$B$13))</f>
        <v>4.8897948683492682</v>
      </c>
      <c r="N51" s="71"/>
      <c r="O51" s="8">
        <v>43482</v>
      </c>
      <c r="P51" s="73">
        <v>1.3321000000000001</v>
      </c>
      <c r="Q51" s="73"/>
      <c r="R51" s="76">
        <f>IF(P51="","",T51*M51*LOOKUP(RIGHT($D$2,3),定数!$A$6:$A$13,定数!$B$6:$B$13))</f>
        <v>-34032.97228371106</v>
      </c>
      <c r="S51" s="76"/>
      <c r="T51" s="77">
        <f t="shared" si="4"/>
        <v>-58.00000000000027</v>
      </c>
      <c r="U51" s="77"/>
      <c r="V51" t="str">
        <f t="shared" si="7"/>
        <v/>
      </c>
      <c r="W51">
        <f t="shared" si="2"/>
        <v>1</v>
      </c>
      <c r="X51" s="37">
        <f t="shared" si="5"/>
        <v>1269669.9842443017</v>
      </c>
      <c r="Y51" s="38">
        <f t="shared" si="6"/>
        <v>0.10651395753658288</v>
      </c>
    </row>
    <row r="52" spans="2:25">
      <c r="B52" s="71">
        <v>44</v>
      </c>
      <c r="C52" s="72">
        <f t="shared" si="0"/>
        <v>1100399.4371733193</v>
      </c>
      <c r="D52" s="72"/>
      <c r="E52" s="71"/>
      <c r="F52" s="8">
        <v>43486</v>
      </c>
      <c r="G52" s="71" t="s">
        <v>4</v>
      </c>
      <c r="H52" s="73">
        <v>1.3491</v>
      </c>
      <c r="I52" s="73"/>
      <c r="J52" s="71">
        <v>51</v>
      </c>
      <c r="K52" s="74">
        <f t="shared" si="3"/>
        <v>33011.983115199575</v>
      </c>
      <c r="L52" s="75"/>
      <c r="M52" s="6">
        <f>IF(J52="","",(K52/J52)/LOOKUP(RIGHT($D$2,3),定数!$A$6:$A$13,定数!$B$6:$B$13))</f>
        <v>5.3941148881045065</v>
      </c>
      <c r="N52" s="71"/>
      <c r="O52" s="8">
        <v>43489</v>
      </c>
      <c r="P52" s="73">
        <v>1.3676999999999999</v>
      </c>
      <c r="Q52" s="73"/>
      <c r="R52" s="76">
        <f>IF(P52="","",T52*M52*LOOKUP(RIGHT($D$2,3),定数!$A$6:$A$13,定数!$B$6:$B$13))</f>
        <v>120396.64430249225</v>
      </c>
      <c r="S52" s="76"/>
      <c r="T52" s="77">
        <f t="shared" si="4"/>
        <v>185.99999999999949</v>
      </c>
      <c r="U52" s="77"/>
      <c r="V52" t="str">
        <f t="shared" si="7"/>
        <v/>
      </c>
      <c r="W52">
        <f t="shared" si="2"/>
        <v>0</v>
      </c>
      <c r="X52" s="37">
        <f t="shared" si="5"/>
        <v>1269669.9842443017</v>
      </c>
      <c r="Y52" s="38">
        <f t="shared" si="6"/>
        <v>0.1333185388104855</v>
      </c>
    </row>
    <row r="53" spans="2:25">
      <c r="B53" s="71">
        <v>45</v>
      </c>
      <c r="C53" s="72">
        <f t="shared" si="0"/>
        <v>1220796.0814758115</v>
      </c>
      <c r="D53" s="72"/>
      <c r="E53" s="71"/>
      <c r="F53" s="8">
        <v>43490</v>
      </c>
      <c r="G53" s="71" t="s">
        <v>4</v>
      </c>
      <c r="H53" s="73">
        <v>1.3683000000000001</v>
      </c>
      <c r="I53" s="73"/>
      <c r="J53" s="71">
        <v>108</v>
      </c>
      <c r="K53" s="74">
        <f t="shared" si="3"/>
        <v>36623.882444274343</v>
      </c>
      <c r="L53" s="75"/>
      <c r="M53" s="6">
        <f>IF(J53="","",(K53/J53)/LOOKUP(RIGHT($D$2,3),定数!$A$6:$A$13,定数!$B$6:$B$13))</f>
        <v>2.825916855268082</v>
      </c>
      <c r="N53" s="71"/>
      <c r="O53" s="8">
        <v>43496</v>
      </c>
      <c r="P53" s="73">
        <v>1.3574999999999999</v>
      </c>
      <c r="Q53" s="73"/>
      <c r="R53" s="76">
        <f>IF(P53="","",T53*M53*LOOKUP(RIGHT($D$2,3),定数!$A$6:$A$13,定数!$B$6:$B$13))</f>
        <v>-36623.88244427483</v>
      </c>
      <c r="S53" s="76"/>
      <c r="T53" s="77">
        <f t="shared" si="4"/>
        <v>-108.00000000000142</v>
      </c>
      <c r="U53" s="77"/>
      <c r="V53" t="str">
        <f t="shared" si="7"/>
        <v/>
      </c>
      <c r="W53">
        <f t="shared" si="2"/>
        <v>1</v>
      </c>
      <c r="X53" s="37">
        <f t="shared" si="5"/>
        <v>1269669.9842443017</v>
      </c>
      <c r="Y53" s="38">
        <f t="shared" si="6"/>
        <v>3.8493390703868258E-2</v>
      </c>
    </row>
    <row r="54" spans="2:25">
      <c r="B54" s="71">
        <v>46</v>
      </c>
      <c r="C54" s="72">
        <f t="shared" si="0"/>
        <v>1184172.1990315367</v>
      </c>
      <c r="D54" s="72"/>
      <c r="E54" s="71"/>
      <c r="F54" s="8">
        <v>43499</v>
      </c>
      <c r="G54" s="71" t="s">
        <v>4</v>
      </c>
      <c r="H54" s="73">
        <v>1.3811</v>
      </c>
      <c r="I54" s="73"/>
      <c r="J54" s="71">
        <v>45</v>
      </c>
      <c r="K54" s="74">
        <f t="shared" si="3"/>
        <v>35525.165970946102</v>
      </c>
      <c r="L54" s="75"/>
      <c r="M54" s="6">
        <f>IF(J54="","",(K54/J54)/LOOKUP(RIGHT($D$2,3),定数!$A$6:$A$13,定数!$B$6:$B$13))</f>
        <v>6.5787344390640925</v>
      </c>
      <c r="N54" s="71"/>
      <c r="O54" s="8">
        <v>43499</v>
      </c>
      <c r="P54" s="73">
        <v>1.3766</v>
      </c>
      <c r="Q54" s="73"/>
      <c r="R54" s="76">
        <f>IF(P54="","",T54*M54*LOOKUP(RIGHT($D$2,3),定数!$A$6:$A$13,定数!$B$6:$B$13))</f>
        <v>-35525.165970945694</v>
      </c>
      <c r="S54" s="76"/>
      <c r="T54" s="77">
        <f t="shared" si="4"/>
        <v>-44.999999999999488</v>
      </c>
      <c r="U54" s="77"/>
      <c r="V54" t="str">
        <f t="shared" si="7"/>
        <v/>
      </c>
      <c r="W54">
        <f t="shared" si="2"/>
        <v>2</v>
      </c>
      <c r="X54" s="37">
        <f t="shared" si="5"/>
        <v>1269669.9842443017</v>
      </c>
      <c r="Y54" s="38">
        <f t="shared" si="6"/>
        <v>6.7338588982752579E-2</v>
      </c>
    </row>
    <row r="55" spans="2:25">
      <c r="B55" s="71">
        <v>47</v>
      </c>
      <c r="C55" s="72">
        <f t="shared" si="0"/>
        <v>1148647.033060591</v>
      </c>
      <c r="D55" s="72"/>
      <c r="E55" s="71"/>
      <c r="F55" s="8">
        <v>43505</v>
      </c>
      <c r="G55" s="71" t="s">
        <v>4</v>
      </c>
      <c r="H55" s="73">
        <v>1.3655999999999999</v>
      </c>
      <c r="I55" s="73"/>
      <c r="J55" s="71">
        <v>46</v>
      </c>
      <c r="K55" s="74">
        <f t="shared" si="3"/>
        <v>34459.410991817727</v>
      </c>
      <c r="L55" s="75"/>
      <c r="M55" s="6">
        <f>IF(J55="","",(K55/J55)/LOOKUP(RIGHT($D$2,3),定数!$A$6:$A$13,定数!$B$6:$B$13))</f>
        <v>6.2426469188075595</v>
      </c>
      <c r="N55" s="71"/>
      <c r="O55" s="8">
        <v>43506</v>
      </c>
      <c r="P55" s="73">
        <v>1.361</v>
      </c>
      <c r="Q55" s="73"/>
      <c r="R55" s="76">
        <f>IF(P55="","",T55*M55*LOOKUP(RIGHT($D$2,3),定数!$A$6:$A$13,定数!$B$6:$B$13))</f>
        <v>-34459.410991817262</v>
      </c>
      <c r="S55" s="76"/>
      <c r="T55" s="77">
        <f t="shared" si="4"/>
        <v>-45.999999999999375</v>
      </c>
      <c r="U55" s="77"/>
      <c r="V55" t="str">
        <f t="shared" si="7"/>
        <v/>
      </c>
      <c r="W55">
        <f t="shared" si="2"/>
        <v>3</v>
      </c>
      <c r="X55" s="37">
        <f t="shared" si="5"/>
        <v>1269669.9842443017</v>
      </c>
      <c r="Y55" s="38">
        <f t="shared" si="6"/>
        <v>9.5318431313269669E-2</v>
      </c>
    </row>
    <row r="56" spans="2:25">
      <c r="B56" s="71">
        <v>48</v>
      </c>
      <c r="C56" s="72">
        <f t="shared" si="0"/>
        <v>1114187.6220687737</v>
      </c>
      <c r="D56" s="72"/>
      <c r="E56" s="71"/>
      <c r="F56" s="8">
        <v>43510</v>
      </c>
      <c r="G56" s="71" t="s">
        <v>3</v>
      </c>
      <c r="H56" s="73">
        <v>1.3459000000000001</v>
      </c>
      <c r="I56" s="73"/>
      <c r="J56" s="71">
        <v>100</v>
      </c>
      <c r="K56" s="74">
        <f t="shared" si="3"/>
        <v>33425.628662063209</v>
      </c>
      <c r="L56" s="75"/>
      <c r="M56" s="6">
        <f>IF(J56="","",(K56/J56)/LOOKUP(RIGHT($D$2,3),定数!$A$6:$A$13,定数!$B$6:$B$13))</f>
        <v>2.7854690551719341</v>
      </c>
      <c r="N56" s="71"/>
      <c r="O56" s="8">
        <v>43512</v>
      </c>
      <c r="P56" s="73">
        <v>1.3559000000000001</v>
      </c>
      <c r="Q56" s="73"/>
      <c r="R56" s="76">
        <f>IF(P56="","",T56*M56*LOOKUP(RIGHT($D$2,3),定数!$A$6:$A$13,定数!$B$6:$B$13))</f>
        <v>-33425.628662063238</v>
      </c>
      <c r="S56" s="76"/>
      <c r="T56" s="77">
        <f t="shared" si="4"/>
        <v>-100.00000000000009</v>
      </c>
      <c r="U56" s="77"/>
      <c r="V56" t="str">
        <f t="shared" si="7"/>
        <v/>
      </c>
      <c r="W56">
        <f t="shared" si="2"/>
        <v>4</v>
      </c>
      <c r="X56" s="37">
        <f t="shared" si="5"/>
        <v>1269669.9842443017</v>
      </c>
      <c r="Y56" s="38">
        <f t="shared" si="6"/>
        <v>0.12245887837387126</v>
      </c>
    </row>
    <row r="57" spans="2:25">
      <c r="B57" s="71">
        <v>49</v>
      </c>
      <c r="C57" s="72">
        <f t="shared" si="0"/>
        <v>1080761.9934067104</v>
      </c>
      <c r="D57" s="72"/>
      <c r="E57" s="71"/>
      <c r="F57" s="8">
        <v>43514</v>
      </c>
      <c r="G57" s="71" t="s">
        <v>4</v>
      </c>
      <c r="H57" s="73">
        <v>1.3620000000000001</v>
      </c>
      <c r="I57" s="73"/>
      <c r="J57" s="71">
        <v>76</v>
      </c>
      <c r="K57" s="74">
        <f t="shared" si="3"/>
        <v>32422.859802201314</v>
      </c>
      <c r="L57" s="75"/>
      <c r="M57" s="6">
        <f>IF(J57="","",(K57/J57)/LOOKUP(RIGHT($D$2,3),定数!$A$6:$A$13,定数!$B$6:$B$13))</f>
        <v>3.5551381362062844</v>
      </c>
      <c r="N57" s="71"/>
      <c r="O57" s="8">
        <v>43518</v>
      </c>
      <c r="P57" s="73">
        <v>1.3544</v>
      </c>
      <c r="Q57" s="73"/>
      <c r="R57" s="76">
        <f>IF(P57="","",T57*M57*LOOKUP(RIGHT($D$2,3),定数!$A$6:$A$13,定数!$B$6:$B$13))</f>
        <v>-32422.859802201532</v>
      </c>
      <c r="S57" s="76"/>
      <c r="T57" s="77">
        <f t="shared" si="4"/>
        <v>-76.000000000000512</v>
      </c>
      <c r="U57" s="77"/>
      <c r="V57" t="str">
        <f t="shared" si="7"/>
        <v/>
      </c>
      <c r="W57">
        <f t="shared" si="2"/>
        <v>5</v>
      </c>
      <c r="X57" s="37">
        <f t="shared" si="5"/>
        <v>1269669.9842443017</v>
      </c>
      <c r="Y57" s="38">
        <f t="shared" si="6"/>
        <v>0.14878511202265521</v>
      </c>
    </row>
    <row r="58" spans="2:25">
      <c r="B58" s="71">
        <v>50</v>
      </c>
      <c r="C58" s="72">
        <f t="shared" si="0"/>
        <v>1048339.1336045089</v>
      </c>
      <c r="D58" s="72"/>
      <c r="E58" s="71"/>
      <c r="F58" s="8">
        <v>43520</v>
      </c>
      <c r="G58" s="71" t="s">
        <v>4</v>
      </c>
      <c r="H58" s="73">
        <v>1.3808</v>
      </c>
      <c r="I58" s="73"/>
      <c r="J58" s="71">
        <v>59</v>
      </c>
      <c r="K58" s="74">
        <f t="shared" si="3"/>
        <v>31450.174008135265</v>
      </c>
      <c r="L58" s="75"/>
      <c r="M58" s="6">
        <f>IF(J58="","",(K58/J58)/LOOKUP(RIGHT($D$2,3),定数!$A$6:$A$13,定数!$B$6:$B$13))</f>
        <v>4.4421149729004608</v>
      </c>
      <c r="N58" s="71"/>
      <c r="O58" s="8">
        <v>43521</v>
      </c>
      <c r="P58" s="73">
        <v>1.3749</v>
      </c>
      <c r="Q58" s="73"/>
      <c r="R58" s="76">
        <f>IF(P58="","",T58*M58*LOOKUP(RIGHT($D$2,3),定数!$A$6:$A$13,定数!$B$6:$B$13))</f>
        <v>-31450.174008135353</v>
      </c>
      <c r="S58" s="76"/>
      <c r="T58" s="77">
        <f t="shared" si="4"/>
        <v>-59.000000000000163</v>
      </c>
      <c r="U58" s="77"/>
      <c r="V58" t="str">
        <f t="shared" si="7"/>
        <v/>
      </c>
      <c r="W58">
        <f t="shared" si="2"/>
        <v>6</v>
      </c>
      <c r="X58" s="37">
        <f t="shared" si="5"/>
        <v>1269669.9842443017</v>
      </c>
      <c r="Y58" s="38">
        <f t="shared" si="6"/>
        <v>0.17432155866197563</v>
      </c>
    </row>
    <row r="59" spans="2:25">
      <c r="B59" s="71">
        <v>51</v>
      </c>
      <c r="C59" s="72">
        <f t="shared" si="0"/>
        <v>1016888.9595963736</v>
      </c>
      <c r="D59" s="72"/>
      <c r="E59" s="71"/>
      <c r="F59" s="8">
        <v>43525</v>
      </c>
      <c r="G59" s="71" t="s">
        <v>4</v>
      </c>
      <c r="H59" s="73">
        <v>1.3843000000000001</v>
      </c>
      <c r="I59" s="73"/>
      <c r="J59" s="71">
        <v>58</v>
      </c>
      <c r="K59" s="74">
        <f t="shared" si="3"/>
        <v>30506.668787891205</v>
      </c>
      <c r="L59" s="75"/>
      <c r="M59" s="6">
        <f>IF(J59="","",(K59/J59)/LOOKUP(RIGHT($D$2,3),定数!$A$6:$A$13,定数!$B$6:$B$13))</f>
        <v>4.383142067225748</v>
      </c>
      <c r="N59" s="71"/>
      <c r="O59" s="8">
        <v>43525</v>
      </c>
      <c r="P59" s="73">
        <v>1.3785000000000001</v>
      </c>
      <c r="Q59" s="73"/>
      <c r="R59" s="76">
        <f>IF(P59="","",T59*M59*LOOKUP(RIGHT($D$2,3),定数!$A$6:$A$13,定数!$B$6:$B$13))</f>
        <v>-30506.668787891351</v>
      </c>
      <c r="S59" s="76"/>
      <c r="T59" s="77">
        <f t="shared" si="4"/>
        <v>-58.00000000000027</v>
      </c>
      <c r="U59" s="77"/>
      <c r="V59" t="str">
        <f t="shared" si="7"/>
        <v/>
      </c>
      <c r="W59">
        <f t="shared" si="2"/>
        <v>7</v>
      </c>
      <c r="X59" s="37">
        <f t="shared" si="5"/>
        <v>1269669.9842443017</v>
      </c>
      <c r="Y59" s="38">
        <f t="shared" si="6"/>
        <v>0.19909191190211639</v>
      </c>
    </row>
    <row r="60" spans="2:25">
      <c r="B60" s="71">
        <v>52</v>
      </c>
      <c r="C60" s="72">
        <f t="shared" si="0"/>
        <v>986382.29080848221</v>
      </c>
      <c r="D60" s="72"/>
      <c r="E60" s="71"/>
      <c r="F60" s="8">
        <v>43545</v>
      </c>
      <c r="G60" s="71" t="s">
        <v>4</v>
      </c>
      <c r="H60" s="73">
        <v>1.4218</v>
      </c>
      <c r="I60" s="73"/>
      <c r="J60" s="71">
        <v>78</v>
      </c>
      <c r="K60" s="74">
        <f t="shared" si="3"/>
        <v>29591.468724254464</v>
      </c>
      <c r="L60" s="75"/>
      <c r="M60" s="6">
        <f>IF(J60="","",(K60/J60)/LOOKUP(RIGHT($D$2,3),定数!$A$6:$A$13,定数!$B$6:$B$13))</f>
        <v>3.1614817013092376</v>
      </c>
      <c r="N60" s="71"/>
      <c r="O60" s="8">
        <v>43547</v>
      </c>
      <c r="P60" s="73">
        <v>1.4139999999999999</v>
      </c>
      <c r="Q60" s="73"/>
      <c r="R60" s="76">
        <f>IF(P60="","",T60*M60*LOOKUP(RIGHT($D$2,3),定数!$A$6:$A$13,定数!$B$6:$B$13))</f>
        <v>-29591.46872425457</v>
      </c>
      <c r="S60" s="76"/>
      <c r="T60" s="77">
        <f t="shared" si="4"/>
        <v>-78.000000000000284</v>
      </c>
      <c r="U60" s="77"/>
      <c r="V60" t="str">
        <f t="shared" si="7"/>
        <v/>
      </c>
      <c r="W60">
        <f t="shared" si="2"/>
        <v>8</v>
      </c>
      <c r="X60" s="37">
        <f t="shared" si="5"/>
        <v>1269669.9842443017</v>
      </c>
      <c r="Y60" s="38">
        <f t="shared" si="6"/>
        <v>0.22311915454505304</v>
      </c>
    </row>
    <row r="61" spans="2:25">
      <c r="B61" s="71">
        <v>53</v>
      </c>
      <c r="C61" s="72">
        <f t="shared" si="0"/>
        <v>956790.82208422769</v>
      </c>
      <c r="D61" s="72"/>
      <c r="E61" s="71"/>
      <c r="F61" s="8">
        <v>43559</v>
      </c>
      <c r="G61" s="71" t="s">
        <v>4</v>
      </c>
      <c r="H61" s="73">
        <v>1.4249000000000001</v>
      </c>
      <c r="I61" s="73"/>
      <c r="J61" s="71">
        <v>57</v>
      </c>
      <c r="K61" s="74">
        <f t="shared" si="3"/>
        <v>28703.724662526831</v>
      </c>
      <c r="L61" s="75"/>
      <c r="M61" s="6">
        <f>IF(J61="","",(K61/J61)/LOOKUP(RIGHT($D$2,3),定数!$A$6:$A$13,定数!$B$6:$B$13))</f>
        <v>4.1964509740536302</v>
      </c>
      <c r="N61" s="71"/>
      <c r="O61" s="8">
        <v>43560</v>
      </c>
      <c r="P61" s="73">
        <v>1.4192</v>
      </c>
      <c r="Q61" s="73"/>
      <c r="R61" s="76">
        <f>IF(P61="","",T61*M61*LOOKUP(RIGHT($D$2,3),定数!$A$6:$A$13,定数!$B$6:$B$13))</f>
        <v>-28703.724662527024</v>
      </c>
      <c r="S61" s="76"/>
      <c r="T61" s="77">
        <f t="shared" si="4"/>
        <v>-57.000000000000384</v>
      </c>
      <c r="U61" s="77"/>
      <c r="V61" t="str">
        <f t="shared" si="7"/>
        <v/>
      </c>
      <c r="W61">
        <f t="shared" si="2"/>
        <v>9</v>
      </c>
      <c r="X61" s="37">
        <f t="shared" si="5"/>
        <v>1269669.9842443017</v>
      </c>
      <c r="Y61" s="38">
        <f t="shared" si="6"/>
        <v>0.24642557990870151</v>
      </c>
    </row>
    <row r="62" spans="2:25">
      <c r="B62" s="71">
        <v>54</v>
      </c>
      <c r="C62" s="72">
        <f>IF(R61="","",C61+R61)</f>
        <v>928087.09742170072</v>
      </c>
      <c r="D62" s="72"/>
      <c r="E62" s="71"/>
      <c r="F62" s="8">
        <v>43563</v>
      </c>
      <c r="G62" s="71" t="s">
        <v>4</v>
      </c>
      <c r="H62" s="73">
        <v>1.4315</v>
      </c>
      <c r="I62" s="73"/>
      <c r="J62" s="71">
        <v>74</v>
      </c>
      <c r="K62" s="74">
        <f t="shared" si="3"/>
        <v>27842.61292265102</v>
      </c>
      <c r="L62" s="75"/>
      <c r="M62" s="6">
        <f>IF(J62="","",(K62/J62)/LOOKUP(RIGHT($D$2,3),定数!$A$6:$A$13,定数!$B$6:$B$13))</f>
        <v>3.1354293831814215</v>
      </c>
      <c r="N62" s="71"/>
      <c r="O62" s="8">
        <v>43563</v>
      </c>
      <c r="P62" s="73">
        <v>1.4480999999999999</v>
      </c>
      <c r="Q62" s="73"/>
      <c r="R62" s="76">
        <f>IF(P62="","",T62*M62*LOOKUP(RIGHT($D$2,3),定数!$A$6:$A$13,定数!$B$6:$B$13))</f>
        <v>62457.753312973728</v>
      </c>
      <c r="S62" s="76"/>
      <c r="T62" s="77">
        <f t="shared" si="4"/>
        <v>165.99999999999949</v>
      </c>
      <c r="U62" s="77"/>
      <c r="V62" t="str">
        <f t="shared" si="7"/>
        <v/>
      </c>
      <c r="W62">
        <f t="shared" si="2"/>
        <v>0</v>
      </c>
      <c r="X62" s="37">
        <f t="shared" si="5"/>
        <v>1269669.9842443017</v>
      </c>
      <c r="Y62" s="38">
        <f t="shared" si="6"/>
        <v>0.26903281251144062</v>
      </c>
    </row>
    <row r="63" spans="2:25">
      <c r="B63" s="71">
        <v>55</v>
      </c>
      <c r="C63" s="72">
        <f t="shared" si="0"/>
        <v>990544.85073467449</v>
      </c>
      <c r="D63" s="72"/>
      <c r="E63" s="71"/>
      <c r="F63" s="8">
        <v>43580</v>
      </c>
      <c r="G63" s="71" t="s">
        <v>4</v>
      </c>
      <c r="H63" s="73">
        <v>1.4603999999999999</v>
      </c>
      <c r="I63" s="73"/>
      <c r="J63" s="71">
        <v>47</v>
      </c>
      <c r="K63" s="74">
        <f t="shared" si="3"/>
        <v>29716.345522040232</v>
      </c>
      <c r="L63" s="75"/>
      <c r="M63" s="6">
        <f>IF(J63="","",(K63/J63)/LOOKUP(RIGHT($D$2,3),定数!$A$6:$A$13,定数!$B$6:$B$13))</f>
        <v>5.2688555890142252</v>
      </c>
      <c r="N63" s="71"/>
      <c r="O63" s="8">
        <v>43580</v>
      </c>
      <c r="P63" s="73">
        <v>1.4557</v>
      </c>
      <c r="Q63" s="73"/>
      <c r="R63" s="76">
        <f>IF(P63="","",T63*M63*LOOKUP(RIGHT($D$2,3),定数!$A$6:$A$13,定数!$B$6:$B$13))</f>
        <v>-29716.345522039763</v>
      </c>
      <c r="S63" s="76"/>
      <c r="T63" s="77">
        <f t="shared" si="4"/>
        <v>-46.999999999999261</v>
      </c>
      <c r="U63" s="77"/>
      <c r="V63" t="str">
        <f t="shared" si="7"/>
        <v/>
      </c>
      <c r="W63">
        <f t="shared" si="2"/>
        <v>1</v>
      </c>
      <c r="X63" s="37">
        <f t="shared" si="5"/>
        <v>1269669.9842443017</v>
      </c>
      <c r="Y63" s="38">
        <f t="shared" si="6"/>
        <v>0.21984069638045389</v>
      </c>
    </row>
    <row r="64" spans="2:25">
      <c r="B64" s="71">
        <v>56</v>
      </c>
      <c r="C64" s="72">
        <f>IF(R63="","",C63+R63)</f>
        <v>960828.50521263469</v>
      </c>
      <c r="D64" s="72"/>
      <c r="E64" s="71"/>
      <c r="F64" s="8">
        <v>43603</v>
      </c>
      <c r="G64" s="71" t="s">
        <v>4</v>
      </c>
      <c r="H64" s="73">
        <v>1.4279999999999999</v>
      </c>
      <c r="I64" s="73"/>
      <c r="J64" s="71">
        <v>86</v>
      </c>
      <c r="K64" s="74">
        <f t="shared" si="3"/>
        <v>28824.855156379039</v>
      </c>
      <c r="L64" s="75"/>
      <c r="M64" s="6">
        <f>IF(J64="","",(K64/J64)/LOOKUP(RIGHT($D$2,3),定数!$A$6:$A$13,定数!$B$6:$B$13))</f>
        <v>2.7931061198041705</v>
      </c>
      <c r="N64" s="71"/>
      <c r="O64" s="8">
        <v>43605</v>
      </c>
      <c r="P64" s="73">
        <v>1.4194</v>
      </c>
      <c r="Q64" s="73"/>
      <c r="R64" s="76">
        <f>IF(P64="","",T64*M64*LOOKUP(RIGHT($D$2,3),定数!$A$6:$A$13,定数!$B$6:$B$13))</f>
        <v>-28824.855156378839</v>
      </c>
      <c r="S64" s="76"/>
      <c r="T64" s="77">
        <f t="shared" si="4"/>
        <v>-85.999999999999403</v>
      </c>
      <c r="U64" s="77"/>
      <c r="V64" t="str">
        <f t="shared" si="7"/>
        <v/>
      </c>
      <c r="W64">
        <f t="shared" si="2"/>
        <v>2</v>
      </c>
      <c r="X64" s="37">
        <f t="shared" si="5"/>
        <v>1269669.9842443017</v>
      </c>
      <c r="Y64" s="38">
        <f t="shared" si="6"/>
        <v>0.24324547548903996</v>
      </c>
    </row>
    <row r="65" spans="2:25">
      <c r="B65" s="71">
        <v>57</v>
      </c>
      <c r="C65" s="72">
        <f>IF(R64="","",C64+R64)</f>
        <v>932003.65005625586</v>
      </c>
      <c r="D65" s="72"/>
      <c r="E65" s="71"/>
      <c r="F65" s="8">
        <v>43611</v>
      </c>
      <c r="G65" s="71" t="s">
        <v>4</v>
      </c>
      <c r="H65" s="73">
        <v>1.4148000000000001</v>
      </c>
      <c r="I65" s="73"/>
      <c r="J65" s="71">
        <v>82</v>
      </c>
      <c r="K65" s="74">
        <f t="shared" si="3"/>
        <v>27960.109501687675</v>
      </c>
      <c r="L65" s="75"/>
      <c r="M65" s="6">
        <f>IF(J65="","",(K65/J65)/LOOKUP(RIGHT($D$2,3),定数!$A$6:$A$13,定数!$B$6:$B$13))</f>
        <v>2.8414745428544381</v>
      </c>
      <c r="N65" s="71"/>
      <c r="O65" s="8">
        <v>43612</v>
      </c>
      <c r="P65" s="73">
        <v>1.4312</v>
      </c>
      <c r="Q65" s="73"/>
      <c r="R65" s="76">
        <f>IF(P65="","",T65*M65*LOOKUP(RIGHT($D$2,3),定数!$A$6:$A$13,定数!$B$6:$B$13))</f>
        <v>55920.219003375241</v>
      </c>
      <c r="S65" s="76"/>
      <c r="T65" s="77">
        <f t="shared" si="4"/>
        <v>163.99999999999972</v>
      </c>
      <c r="U65" s="77"/>
      <c r="V65" t="str">
        <f t="shared" si="7"/>
        <v/>
      </c>
      <c r="W65">
        <f t="shared" si="2"/>
        <v>0</v>
      </c>
      <c r="X65" s="37">
        <f t="shared" si="5"/>
        <v>1269669.9842443017</v>
      </c>
      <c r="Y65" s="38">
        <f t="shared" si="6"/>
        <v>0.26594811122436857</v>
      </c>
    </row>
    <row r="66" spans="2:25">
      <c r="B66" s="71">
        <v>58</v>
      </c>
      <c r="C66" s="72">
        <f t="shared" si="0"/>
        <v>987923.86905963114</v>
      </c>
      <c r="D66" s="72"/>
      <c r="E66" s="71"/>
      <c r="F66" s="8">
        <v>43612</v>
      </c>
      <c r="G66" s="71" t="s">
        <v>4</v>
      </c>
      <c r="H66" s="73">
        <v>1.4298999999999999</v>
      </c>
      <c r="I66" s="73"/>
      <c r="J66" s="71">
        <v>117</v>
      </c>
      <c r="K66" s="74">
        <f t="shared" si="3"/>
        <v>29637.716071788935</v>
      </c>
      <c r="L66" s="75"/>
      <c r="M66" s="6">
        <f>IF(J66="","",(K66/J66)/LOOKUP(RIGHT($D$2,3),定数!$A$6:$A$13,定数!$B$6:$B$13))</f>
        <v>2.1109484381616053</v>
      </c>
      <c r="N66" s="71"/>
      <c r="O66" s="8">
        <v>43619</v>
      </c>
      <c r="P66" s="73">
        <v>1.4529000000000001</v>
      </c>
      <c r="Q66" s="73"/>
      <c r="R66" s="76">
        <f>IF(P66="","",T66*M66*LOOKUP(RIGHT($D$2,3),定数!$A$6:$A$13,定数!$B$6:$B$13))</f>
        <v>58262.176893260636</v>
      </c>
      <c r="S66" s="76"/>
      <c r="T66" s="77">
        <f t="shared" si="4"/>
        <v>230.00000000000131</v>
      </c>
      <c r="U66" s="77"/>
      <c r="V66" t="str">
        <f t="shared" si="7"/>
        <v/>
      </c>
      <c r="W66">
        <f t="shared" si="2"/>
        <v>0</v>
      </c>
      <c r="X66" s="37">
        <f t="shared" si="5"/>
        <v>1269669.9842443017</v>
      </c>
      <c r="Y66" s="38">
        <f t="shared" si="6"/>
        <v>0.22190499789783069</v>
      </c>
    </row>
    <row r="67" spans="2:25">
      <c r="B67" s="71">
        <v>59</v>
      </c>
      <c r="C67" s="72">
        <f t="shared" si="0"/>
        <v>1046186.0459528918</v>
      </c>
      <c r="D67" s="72"/>
      <c r="E67" s="71"/>
      <c r="F67" s="8">
        <v>43619</v>
      </c>
      <c r="G67" s="71" t="s">
        <v>4</v>
      </c>
      <c r="H67" s="73">
        <v>1.4641</v>
      </c>
      <c r="I67" s="73"/>
      <c r="J67" s="71">
        <v>177</v>
      </c>
      <c r="K67" s="74">
        <f t="shared" si="3"/>
        <v>31385.581378586754</v>
      </c>
      <c r="L67" s="75"/>
      <c r="M67" s="6">
        <f>IF(J67="","",(K67/J67)/LOOKUP(RIGHT($D$2,3),定数!$A$6:$A$13,定数!$B$6:$B$13))</f>
        <v>1.4776639067131241</v>
      </c>
      <c r="N67" s="71"/>
      <c r="O67" s="8">
        <v>43626</v>
      </c>
      <c r="P67" s="73">
        <v>1.4463999999999999</v>
      </c>
      <c r="Q67" s="73"/>
      <c r="R67" s="76">
        <f>IF(P67="","",T67*M67*LOOKUP(RIGHT($D$2,3),定数!$A$6:$A$13,定数!$B$6:$B$13))</f>
        <v>-31385.581378586845</v>
      </c>
      <c r="S67" s="76"/>
      <c r="T67" s="77">
        <f t="shared" si="4"/>
        <v>-177.00000000000048</v>
      </c>
      <c r="U67" s="77"/>
      <c r="V67" t="str">
        <f t="shared" si="7"/>
        <v/>
      </c>
      <c r="W67">
        <f t="shared" si="2"/>
        <v>1</v>
      </c>
      <c r="X67" s="37">
        <f t="shared" si="5"/>
        <v>1269669.9842443017</v>
      </c>
      <c r="Y67" s="38">
        <f t="shared" si="6"/>
        <v>0.17601734392770252</v>
      </c>
    </row>
    <row r="68" spans="2:25">
      <c r="B68" s="71">
        <v>60</v>
      </c>
      <c r="C68" s="72">
        <f>IF(R67="","",C67+R67)</f>
        <v>1014800.464574305</v>
      </c>
      <c r="D68" s="72"/>
      <c r="E68" s="71"/>
      <c r="F68" s="8">
        <v>43640</v>
      </c>
      <c r="G68" s="71" t="s">
        <v>3</v>
      </c>
      <c r="H68" s="73">
        <v>1.4189000000000001</v>
      </c>
      <c r="I68" s="73"/>
      <c r="J68" s="71">
        <v>118</v>
      </c>
      <c r="K68" s="74">
        <f t="shared" si="3"/>
        <v>30444.013937229149</v>
      </c>
      <c r="L68" s="75"/>
      <c r="M68" s="6">
        <f>IF(J68="","",(K68/J68)/LOOKUP(RIGHT($D$2,3),定数!$A$6:$A$13,定数!$B$6:$B$13))</f>
        <v>2.1500009842675949</v>
      </c>
      <c r="N68" s="71"/>
      <c r="O68" s="8">
        <v>43644</v>
      </c>
      <c r="P68" s="73">
        <v>1.4307000000000001</v>
      </c>
      <c r="Q68" s="73"/>
      <c r="R68" s="76">
        <f>IF(P68="","",T68*M68*LOOKUP(RIGHT($D$2,3),定数!$A$6:$A$13,定数!$B$6:$B$13))</f>
        <v>-30444.013937229229</v>
      </c>
      <c r="S68" s="76"/>
      <c r="T68" s="77">
        <f t="shared" si="4"/>
        <v>-118.00000000000033</v>
      </c>
      <c r="U68" s="77"/>
      <c r="V68" t="str">
        <f t="shared" si="7"/>
        <v/>
      </c>
      <c r="W68">
        <f t="shared" si="2"/>
        <v>2</v>
      </c>
      <c r="X68" s="37">
        <f t="shared" si="5"/>
        <v>1269669.9842443017</v>
      </c>
      <c r="Y68" s="38">
        <f t="shared" si="6"/>
        <v>0.20073682360987144</v>
      </c>
    </row>
    <row r="69" spans="2:25">
      <c r="B69" s="71">
        <v>61</v>
      </c>
      <c r="C69" s="72">
        <f>IF(R68="","",C68+R68)</f>
        <v>984356.45063707582</v>
      </c>
      <c r="D69" s="72"/>
      <c r="E69" s="71"/>
      <c r="F69" s="8">
        <v>43644</v>
      </c>
      <c r="G69" s="71" t="s">
        <v>4</v>
      </c>
      <c r="H69" s="73">
        <v>1.4321999999999999</v>
      </c>
      <c r="I69" s="73"/>
      <c r="J69" s="71">
        <v>86</v>
      </c>
      <c r="K69" s="74">
        <f t="shared" si="3"/>
        <v>29530.693519112272</v>
      </c>
      <c r="L69" s="75"/>
      <c r="M69" s="6">
        <f>IF(J69="","",(K69/J69)/LOOKUP(RIGHT($D$2,3),定数!$A$6:$A$13,定数!$B$6:$B$13))</f>
        <v>2.8615013099914992</v>
      </c>
      <c r="N69" s="71"/>
      <c r="O69" s="8">
        <v>43646</v>
      </c>
      <c r="P69" s="73">
        <v>1.4505999999999999</v>
      </c>
      <c r="Q69" s="73"/>
      <c r="R69" s="76">
        <f>IF(P69="","",T69*M69*LOOKUP(RIGHT($D$2,3),定数!$A$6:$A$13,定数!$B$6:$B$13))</f>
        <v>63181.94892461221</v>
      </c>
      <c r="S69" s="76"/>
      <c r="T69" s="77">
        <f t="shared" si="4"/>
        <v>183.99999999999972</v>
      </c>
      <c r="U69" s="77"/>
      <c r="V69" t="str">
        <f t="shared" si="7"/>
        <v/>
      </c>
      <c r="W69">
        <f t="shared" si="2"/>
        <v>0</v>
      </c>
      <c r="X69" s="37">
        <f t="shared" si="5"/>
        <v>1269669.9842443017</v>
      </c>
      <c r="Y69" s="38">
        <f t="shared" si="6"/>
        <v>0.22471471890157535</v>
      </c>
    </row>
    <row r="70" spans="2:25">
      <c r="B70" s="71">
        <v>62</v>
      </c>
      <c r="C70" s="72">
        <f t="shared" si="0"/>
        <v>1047538.3995616881</v>
      </c>
      <c r="D70" s="72"/>
      <c r="E70" s="71"/>
      <c r="F70" s="8">
        <v>43650</v>
      </c>
      <c r="G70" s="71" t="s">
        <v>4</v>
      </c>
      <c r="H70" s="73">
        <v>1.4537</v>
      </c>
      <c r="I70" s="73"/>
      <c r="J70" s="71">
        <v>37</v>
      </c>
      <c r="K70" s="74">
        <f t="shared" si="3"/>
        <v>31426.15198685064</v>
      </c>
      <c r="L70" s="75"/>
      <c r="M70" s="6">
        <f>IF(J70="","",(K70/J70)/LOOKUP(RIGHT($D$2,3),定数!$A$6:$A$13,定数!$B$6:$B$13))</f>
        <v>7.0779621592005943</v>
      </c>
      <c r="N70" s="71"/>
      <c r="O70" s="8">
        <v>43651</v>
      </c>
      <c r="P70" s="73">
        <v>1.45</v>
      </c>
      <c r="Q70" s="73"/>
      <c r="R70" s="76">
        <f>IF(P70="","",T70*M70*LOOKUP(RIGHT($D$2,3),定数!$A$6:$A$13,定数!$B$6:$B$13))</f>
        <v>-31426.151986850957</v>
      </c>
      <c r="S70" s="76"/>
      <c r="T70" s="77">
        <f t="shared" si="4"/>
        <v>-37.000000000000369</v>
      </c>
      <c r="U70" s="77"/>
      <c r="V70" t="str">
        <f t="shared" si="7"/>
        <v/>
      </c>
      <c r="W70">
        <f t="shared" si="2"/>
        <v>1</v>
      </c>
      <c r="X70" s="37">
        <f t="shared" si="5"/>
        <v>1269669.9842443017</v>
      </c>
      <c r="Y70" s="38">
        <f t="shared" si="6"/>
        <v>0.17495222178921144</v>
      </c>
    </row>
    <row r="71" spans="2:25">
      <c r="B71" s="71">
        <v>63</v>
      </c>
      <c r="C71" s="72">
        <f t="shared" si="0"/>
        <v>1016112.2475748371</v>
      </c>
      <c r="D71" s="72"/>
      <c r="E71" s="71"/>
      <c r="F71" s="8">
        <v>43657</v>
      </c>
      <c r="G71" s="71" t="s">
        <v>3</v>
      </c>
      <c r="H71" s="73">
        <v>1.4211</v>
      </c>
      <c r="I71" s="73"/>
      <c r="J71" s="71">
        <v>131</v>
      </c>
      <c r="K71" s="74">
        <f t="shared" si="3"/>
        <v>30483.36742724511</v>
      </c>
      <c r="L71" s="75"/>
      <c r="M71" s="6">
        <f>IF(J71="","",(K71/J71)/LOOKUP(RIGHT($D$2,3),定数!$A$6:$A$13,定数!$B$6:$B$13))</f>
        <v>1.9391455106390019</v>
      </c>
      <c r="N71" s="71"/>
      <c r="O71" s="8">
        <v>43658</v>
      </c>
      <c r="P71" s="73">
        <v>1.3918999999999999</v>
      </c>
      <c r="Q71" s="73"/>
      <c r="R71" s="76">
        <f>IF(P71="","",T71*M71*LOOKUP(RIGHT($D$2,3),定数!$A$6:$A$13,定数!$B$6:$B$13))</f>
        <v>67947.658692790894</v>
      </c>
      <c r="S71" s="76"/>
      <c r="T71" s="77">
        <f t="shared" si="4"/>
        <v>292.00000000000114</v>
      </c>
      <c r="U71" s="77"/>
      <c r="V71" t="str">
        <f t="shared" si="7"/>
        <v/>
      </c>
      <c r="W71">
        <f t="shared" si="2"/>
        <v>0</v>
      </c>
      <c r="X71" s="37">
        <f t="shared" si="5"/>
        <v>1269669.9842443017</v>
      </c>
      <c r="Y71" s="38">
        <f t="shared" si="6"/>
        <v>0.19970365513553534</v>
      </c>
    </row>
    <row r="72" spans="2:25">
      <c r="B72" s="71">
        <v>64</v>
      </c>
      <c r="C72" s="72">
        <f t="shared" si="0"/>
        <v>1084059.9062676281</v>
      </c>
      <c r="D72" s="72"/>
      <c r="E72" s="71"/>
      <c r="F72" s="8">
        <v>43666</v>
      </c>
      <c r="G72" s="71" t="s">
        <v>4</v>
      </c>
      <c r="H72" s="73">
        <v>1.4204000000000001</v>
      </c>
      <c r="I72" s="73"/>
      <c r="J72" s="71">
        <v>72</v>
      </c>
      <c r="K72" s="74">
        <f t="shared" si="3"/>
        <v>32521.797188028842</v>
      </c>
      <c r="L72" s="75"/>
      <c r="M72" s="6">
        <f>IF(J72="","",(K72/J72)/LOOKUP(RIGHT($D$2,3),定数!$A$6:$A$13,定数!$B$6:$B$13))</f>
        <v>3.7640968967625974</v>
      </c>
      <c r="N72" s="71"/>
      <c r="O72" s="8">
        <v>43667</v>
      </c>
      <c r="P72" s="73">
        <v>1.4343999999999999</v>
      </c>
      <c r="Q72" s="73"/>
      <c r="R72" s="76">
        <f>IF(P72="","",T72*M72*LOOKUP(RIGHT($D$2,3),定数!$A$6:$A$13,定数!$B$6:$B$13))</f>
        <v>63236.827865610685</v>
      </c>
      <c r="S72" s="76"/>
      <c r="T72" s="77">
        <f t="shared" si="4"/>
        <v>139.9999999999979</v>
      </c>
      <c r="U72" s="77"/>
      <c r="V72" t="str">
        <f t="shared" si="7"/>
        <v/>
      </c>
      <c r="W72">
        <f t="shared" si="2"/>
        <v>0</v>
      </c>
      <c r="X72" s="37">
        <f t="shared" si="5"/>
        <v>1269669.9842443017</v>
      </c>
      <c r="Y72" s="38">
        <f t="shared" si="6"/>
        <v>0.14618765528047617</v>
      </c>
    </row>
    <row r="73" spans="2:25">
      <c r="B73" s="71">
        <v>65</v>
      </c>
      <c r="C73" s="72">
        <f t="shared" si="0"/>
        <v>1147296.7341332387</v>
      </c>
      <c r="D73" s="72"/>
      <c r="E73" s="71"/>
      <c r="F73" s="8">
        <v>43675</v>
      </c>
      <c r="G73" s="71" t="s">
        <v>3</v>
      </c>
      <c r="H73" s="73">
        <v>1.4255</v>
      </c>
      <c r="I73" s="73"/>
      <c r="J73" s="71">
        <v>86</v>
      </c>
      <c r="K73" s="74">
        <f t="shared" si="3"/>
        <v>34418.902023997158</v>
      </c>
      <c r="L73" s="75"/>
      <c r="M73" s="6">
        <f>IF(J73="","",(K73/J73)/LOOKUP(RIGHT($D$2,3),定数!$A$6:$A$13,定数!$B$6:$B$13))</f>
        <v>3.3351649248059259</v>
      </c>
      <c r="N73" s="71"/>
      <c r="O73" s="8">
        <v>43675</v>
      </c>
      <c r="P73" s="73">
        <v>1.4340999999999999</v>
      </c>
      <c r="Q73" s="73"/>
      <c r="R73" s="76">
        <f>IF(P73="","",T73*M73*LOOKUP(RIGHT($D$2,3),定数!$A$6:$A$13,定数!$B$6:$B$13))</f>
        <v>-34418.902023996918</v>
      </c>
      <c r="S73" s="76"/>
      <c r="T73" s="77">
        <f t="shared" si="4"/>
        <v>-85.999999999999403</v>
      </c>
      <c r="U73" s="77"/>
      <c r="V73" t="str">
        <f t="shared" si="7"/>
        <v/>
      </c>
      <c r="W73">
        <f t="shared" si="2"/>
        <v>1</v>
      </c>
      <c r="X73" s="37">
        <f t="shared" si="5"/>
        <v>1269669.9842443017</v>
      </c>
      <c r="Y73" s="38">
        <f t="shared" si="6"/>
        <v>9.6381935171838129E-2</v>
      </c>
    </row>
    <row r="74" spans="2:25">
      <c r="B74" s="71">
        <v>66</v>
      </c>
      <c r="C74" s="72">
        <f>IF(R73="","",C73+R73)</f>
        <v>1112877.8321092417</v>
      </c>
      <c r="D74" s="72"/>
      <c r="E74" s="71"/>
      <c r="F74" s="8">
        <v>43687</v>
      </c>
      <c r="G74" s="71" t="s">
        <v>4</v>
      </c>
      <c r="H74" s="73">
        <v>1.4377</v>
      </c>
      <c r="I74" s="73"/>
      <c r="J74" s="71">
        <v>183</v>
      </c>
      <c r="K74" s="74">
        <f t="shared" si="3"/>
        <v>33386.334963277252</v>
      </c>
      <c r="L74" s="75"/>
      <c r="M74" s="6">
        <f>IF(J74="","",(K74/J74)/LOOKUP(RIGHT($D$2,3),定数!$A$6:$A$13,定数!$B$6:$B$13))</f>
        <v>1.5203249072530625</v>
      </c>
      <c r="N74" s="71"/>
      <c r="O74" s="8">
        <v>43687</v>
      </c>
      <c r="P74" s="73">
        <v>1.4194</v>
      </c>
      <c r="Q74" s="73"/>
      <c r="R74" s="76">
        <f>IF(P74="","",T74*M74*LOOKUP(RIGHT($D$2,3),定数!$A$6:$A$13,定数!$B$6:$B$13))</f>
        <v>-33386.334963277222</v>
      </c>
      <c r="S74" s="76"/>
      <c r="T74" s="77">
        <f t="shared" si="4"/>
        <v>-182.99999999999983</v>
      </c>
      <c r="U74" s="77"/>
      <c r="V74" t="str">
        <f t="shared" si="7"/>
        <v/>
      </c>
      <c r="W74">
        <f t="shared" si="7"/>
        <v>2</v>
      </c>
      <c r="X74" s="37">
        <f t="shared" si="5"/>
        <v>1269669.9842443017</v>
      </c>
      <c r="Y74" s="38">
        <f t="shared" si="6"/>
        <v>0.12349047711668282</v>
      </c>
    </row>
    <row r="75" spans="2:25">
      <c r="B75" s="71">
        <v>67</v>
      </c>
      <c r="C75" s="72">
        <f t="shared" ref="C75:C108" si="8">IF(R74="","",C74+R74)</f>
        <v>1079491.4971459645</v>
      </c>
      <c r="D75" s="72"/>
      <c r="E75" s="71"/>
      <c r="F75" s="8">
        <v>43689</v>
      </c>
      <c r="G75" s="71" t="s">
        <v>3</v>
      </c>
      <c r="H75" s="73">
        <v>1.4186000000000001</v>
      </c>
      <c r="I75" s="73"/>
      <c r="J75" s="71">
        <v>71</v>
      </c>
      <c r="K75" s="74">
        <f t="shared" ref="K75:K108" si="9">IF(J75="","",C75*0.03)</f>
        <v>32384.744914378934</v>
      </c>
      <c r="L75" s="75"/>
      <c r="M75" s="6">
        <f>IF(J75="","",(K75/J75)/LOOKUP(RIGHT($D$2,3),定数!$A$6:$A$13,定数!$B$6:$B$13))</f>
        <v>3.8010263984012833</v>
      </c>
      <c r="N75" s="71"/>
      <c r="O75" s="8">
        <v>43689</v>
      </c>
      <c r="P75" s="73">
        <v>1.4257</v>
      </c>
      <c r="Q75" s="73"/>
      <c r="R75" s="76">
        <f>IF(P75="","",T75*M75*LOOKUP(RIGHT($D$2,3),定数!$A$6:$A$13,定数!$B$6:$B$13))</f>
        <v>-32384.744914378403</v>
      </c>
      <c r="S75" s="76"/>
      <c r="T75" s="77">
        <f t="shared" si="4"/>
        <v>-70.999999999998835</v>
      </c>
      <c r="U75" s="77"/>
      <c r="V75" t="str">
        <f t="shared" ref="V75:W90" si="10">IF(S75&lt;&gt;"",IF(S75&lt;0,1+V74,0),"")</f>
        <v/>
      </c>
      <c r="W75">
        <f t="shared" si="10"/>
        <v>3</v>
      </c>
      <c r="X75" s="37">
        <f t="shared" si="5"/>
        <v>1269669.9842443017</v>
      </c>
      <c r="Y75" s="38">
        <f t="shared" si="6"/>
        <v>0.14978576280318223</v>
      </c>
    </row>
    <row r="76" spans="2:25">
      <c r="B76" s="71">
        <v>68</v>
      </c>
      <c r="C76" s="72">
        <f t="shared" si="8"/>
        <v>1047106.7522315861</v>
      </c>
      <c r="D76" s="72"/>
      <c r="E76" s="71"/>
      <c r="F76" s="8">
        <v>43701</v>
      </c>
      <c r="G76" s="71" t="s">
        <v>4</v>
      </c>
      <c r="H76" s="73">
        <v>1.4450000000000001</v>
      </c>
      <c r="I76" s="73"/>
      <c r="J76" s="71">
        <v>71</v>
      </c>
      <c r="K76" s="74">
        <f t="shared" si="9"/>
        <v>31413.202566947584</v>
      </c>
      <c r="L76" s="75"/>
      <c r="M76" s="6">
        <f>IF(J76="","",(K76/J76)/LOOKUP(RIGHT($D$2,3),定数!$A$6:$A$13,定数!$B$6:$B$13))</f>
        <v>3.6869956064492468</v>
      </c>
      <c r="N76" s="71"/>
      <c r="O76" s="8">
        <v>43702</v>
      </c>
      <c r="P76" s="73">
        <v>1.4379</v>
      </c>
      <c r="Q76" s="73"/>
      <c r="R76" s="76">
        <f>IF(P76="","",T76*M76*LOOKUP(RIGHT($D$2,3),定数!$A$6:$A$13,定数!$B$6:$B$13))</f>
        <v>-31413.202566948054</v>
      </c>
      <c r="S76" s="76"/>
      <c r="T76" s="77">
        <f t="shared" ref="T76:T108" si="11">IF(P76="","",IF(G76="買",(P76-H76),(H76-P76))*IF(RIGHT($D$2,3)="JPY",100,10000))</f>
        <v>-71.000000000001066</v>
      </c>
      <c r="U76" s="77"/>
      <c r="V76" t="str">
        <f t="shared" si="10"/>
        <v/>
      </c>
      <c r="W76">
        <f t="shared" si="10"/>
        <v>4</v>
      </c>
      <c r="X76" s="37">
        <f t="shared" ref="X76:X108" si="12">IF(C76&lt;&gt;"",MAX(X75,C76),"")</f>
        <v>1269669.9842443017</v>
      </c>
      <c r="Y76" s="38">
        <f t="shared" ref="Y76:Y108" si="13">IF(X76&lt;&gt;"",1-(C76/X76),"")</f>
        <v>0.17529218991908635</v>
      </c>
    </row>
    <row r="77" spans="2:25">
      <c r="B77" s="71">
        <v>69</v>
      </c>
      <c r="C77" s="72">
        <f t="shared" si="8"/>
        <v>1015693.5496646381</v>
      </c>
      <c r="D77" s="72"/>
      <c r="E77" s="71"/>
      <c r="F77" s="8">
        <v>43710</v>
      </c>
      <c r="G77" s="71" t="s">
        <v>3</v>
      </c>
      <c r="H77" s="73">
        <v>1.4198999999999999</v>
      </c>
      <c r="I77" s="73"/>
      <c r="J77" s="71">
        <v>87</v>
      </c>
      <c r="K77" s="74">
        <f t="shared" si="9"/>
        <v>30470.806489939143</v>
      </c>
      <c r="L77" s="75"/>
      <c r="M77" s="6">
        <f>IF(J77="","",(K77/J77)/LOOKUP(RIGHT($D$2,3),定数!$A$6:$A$13,定数!$B$6:$B$13))</f>
        <v>2.9186596254730981</v>
      </c>
      <c r="N77" s="71"/>
      <c r="O77" s="8">
        <v>43714</v>
      </c>
      <c r="P77" s="73">
        <v>1.4028</v>
      </c>
      <c r="Q77" s="73"/>
      <c r="R77" s="76">
        <f>IF(P77="","",T77*M77*LOOKUP(RIGHT($D$2,3),定数!$A$6:$A$13,定数!$B$6:$B$13))</f>
        <v>59890.895514707598</v>
      </c>
      <c r="S77" s="76"/>
      <c r="T77" s="77">
        <f t="shared" si="11"/>
        <v>170.99999999999892</v>
      </c>
      <c r="U77" s="77"/>
      <c r="V77" t="str">
        <f t="shared" si="10"/>
        <v/>
      </c>
      <c r="W77">
        <f t="shared" si="10"/>
        <v>0</v>
      </c>
      <c r="X77" s="37">
        <f t="shared" si="12"/>
        <v>1269669.9842443017</v>
      </c>
      <c r="Y77" s="38">
        <f t="shared" si="13"/>
        <v>0.20003342422151416</v>
      </c>
    </row>
    <row r="78" spans="2:25">
      <c r="B78" s="71">
        <v>70</v>
      </c>
      <c r="C78" s="72">
        <f>IF(R77="","",C77+R77)</f>
        <v>1075584.4451793458</v>
      </c>
      <c r="D78" s="72"/>
      <c r="E78" s="71"/>
      <c r="F78" s="8">
        <v>43723</v>
      </c>
      <c r="G78" s="71" t="s">
        <v>4</v>
      </c>
      <c r="H78" s="73">
        <v>1.379</v>
      </c>
      <c r="I78" s="73"/>
      <c r="J78" s="71">
        <v>84</v>
      </c>
      <c r="K78" s="74">
        <f t="shared" si="9"/>
        <v>32267.533355380372</v>
      </c>
      <c r="L78" s="75"/>
      <c r="M78" s="6">
        <f>IF(J78="","",(K78/J78)/LOOKUP(RIGHT($D$2,3),定数!$A$6:$A$13,定数!$B$6:$B$13))</f>
        <v>3.2011441820813862</v>
      </c>
      <c r="N78" s="71"/>
      <c r="O78" s="8">
        <v>43727</v>
      </c>
      <c r="P78" s="73">
        <v>1.3675999999999999</v>
      </c>
      <c r="Q78" s="73"/>
      <c r="R78" s="76">
        <f>IF(P78="","",T78*M78*LOOKUP(RIGHT($D$2,3),定数!$A$6:$A$13,定数!$B$6:$B$13))</f>
        <v>-43791.652410873656</v>
      </c>
      <c r="S78" s="76"/>
      <c r="T78" s="77">
        <f t="shared" si="11"/>
        <v>-114.00000000000077</v>
      </c>
      <c r="U78" s="77"/>
      <c r="V78" t="str">
        <f t="shared" si="10"/>
        <v/>
      </c>
      <c r="W78">
        <f t="shared" si="10"/>
        <v>1</v>
      </c>
      <c r="X78" s="37">
        <f t="shared" si="12"/>
        <v>1269669.9842443017</v>
      </c>
      <c r="Y78" s="38">
        <f t="shared" si="13"/>
        <v>0.15286298130492093</v>
      </c>
    </row>
    <row r="79" spans="2:25">
      <c r="B79" s="71">
        <v>71</v>
      </c>
      <c r="C79" s="72">
        <f t="shared" si="8"/>
        <v>1031792.7927684721</v>
      </c>
      <c r="D79" s="72"/>
      <c r="E79" s="71"/>
      <c r="F79" s="8">
        <v>43736</v>
      </c>
      <c r="G79" s="71" t="s">
        <v>4</v>
      </c>
      <c r="H79" s="73">
        <v>1.3638999999999999</v>
      </c>
      <c r="I79" s="73"/>
      <c r="J79" s="71">
        <v>88</v>
      </c>
      <c r="K79" s="74">
        <f t="shared" si="9"/>
        <v>30953.783783054161</v>
      </c>
      <c r="L79" s="75"/>
      <c r="M79" s="6">
        <f>IF(J79="","",(K79/J79)/LOOKUP(RIGHT($D$2,3),定数!$A$6:$A$13,定数!$B$6:$B$13))</f>
        <v>2.9312295249104321</v>
      </c>
      <c r="N79" s="71"/>
      <c r="O79" s="8">
        <v>43736</v>
      </c>
      <c r="P79" s="73">
        <v>1.3551</v>
      </c>
      <c r="Q79" s="73"/>
      <c r="R79" s="76">
        <f>IF(P79="","",T79*M79*LOOKUP(RIGHT($D$2,3),定数!$A$6:$A$13,定数!$B$6:$B$13))</f>
        <v>-30953.783783053874</v>
      </c>
      <c r="S79" s="76"/>
      <c r="T79" s="77">
        <f t="shared" si="11"/>
        <v>-87.99999999999919</v>
      </c>
      <c r="U79" s="77"/>
      <c r="V79" t="str">
        <f t="shared" si="10"/>
        <v/>
      </c>
      <c r="W79">
        <f t="shared" si="10"/>
        <v>2</v>
      </c>
      <c r="X79" s="37">
        <f t="shared" si="12"/>
        <v>1269669.9842443017</v>
      </c>
      <c r="Y79" s="38">
        <f t="shared" si="13"/>
        <v>0.18735355992322078</v>
      </c>
    </row>
    <row r="80" spans="2:25">
      <c r="B80" s="71">
        <v>72</v>
      </c>
      <c r="C80" s="72">
        <f>IF(R79="","",C79+R79)</f>
        <v>1000839.0089854182</v>
      </c>
      <c r="D80" s="72"/>
      <c r="E80" s="71"/>
      <c r="F80" s="8">
        <v>43737</v>
      </c>
      <c r="G80" s="71" t="s">
        <v>4</v>
      </c>
      <c r="H80" s="73">
        <v>1.3637999999999999</v>
      </c>
      <c r="I80" s="73"/>
      <c r="J80" s="71">
        <v>109</v>
      </c>
      <c r="K80" s="74">
        <f t="shared" si="9"/>
        <v>30025.170269562546</v>
      </c>
      <c r="L80" s="75"/>
      <c r="M80" s="6">
        <f>IF(J80="","",(K80/J80)/LOOKUP(RIGHT($D$2,3),定数!$A$6:$A$13,定数!$B$6:$B$13))</f>
        <v>2.2955023141867392</v>
      </c>
      <c r="N80" s="71"/>
      <c r="O80" s="8">
        <v>43738</v>
      </c>
      <c r="P80" s="73">
        <v>1.3529</v>
      </c>
      <c r="Q80" s="73"/>
      <c r="R80" s="76">
        <f>IF(P80="","",T80*M80*LOOKUP(RIGHT($D$2,3),定数!$A$6:$A$13,定数!$B$6:$B$13))</f>
        <v>-30025.170269562299</v>
      </c>
      <c r="S80" s="76"/>
      <c r="T80" s="77">
        <f t="shared" si="11"/>
        <v>-108.99999999999909</v>
      </c>
      <c r="U80" s="77"/>
      <c r="V80" t="str">
        <f t="shared" si="10"/>
        <v/>
      </c>
      <c r="W80">
        <f t="shared" si="10"/>
        <v>3</v>
      </c>
      <c r="X80" s="37">
        <f t="shared" si="12"/>
        <v>1269669.9842443017</v>
      </c>
      <c r="Y80" s="38">
        <f t="shared" si="13"/>
        <v>0.21173295312552398</v>
      </c>
    </row>
    <row r="81" spans="2:25">
      <c r="B81" s="71">
        <v>73</v>
      </c>
      <c r="C81" s="72">
        <f t="shared" si="8"/>
        <v>970813.83871585596</v>
      </c>
      <c r="D81" s="72"/>
      <c r="E81" s="71"/>
      <c r="F81" s="8">
        <v>43749</v>
      </c>
      <c r="G81" s="71" t="s">
        <v>4</v>
      </c>
      <c r="H81" s="73">
        <v>1.3667</v>
      </c>
      <c r="I81" s="73"/>
      <c r="J81" s="71">
        <v>102</v>
      </c>
      <c r="K81" s="74">
        <f t="shared" si="9"/>
        <v>29124.415161475677</v>
      </c>
      <c r="L81" s="75"/>
      <c r="M81" s="6">
        <f>IF(J81="","",(K81/J81)/LOOKUP(RIGHT($D$2,3),定数!$A$6:$A$13,定数!$B$6:$B$13))</f>
        <v>2.3794456831270976</v>
      </c>
      <c r="N81" s="71"/>
      <c r="O81" s="8">
        <v>43752</v>
      </c>
      <c r="P81" s="73">
        <v>1.3866000000000001</v>
      </c>
      <c r="Q81" s="73"/>
      <c r="R81" s="76">
        <f>IF(P81="","",T81*M81*LOOKUP(RIGHT($D$2,3),定数!$A$6:$A$13,定数!$B$6:$B$13))</f>
        <v>56821.162913075175</v>
      </c>
      <c r="S81" s="76"/>
      <c r="T81" s="77">
        <f t="shared" si="11"/>
        <v>199.00000000000028</v>
      </c>
      <c r="U81" s="77"/>
      <c r="V81" t="str">
        <f t="shared" si="10"/>
        <v/>
      </c>
      <c r="W81">
        <f t="shared" si="10"/>
        <v>0</v>
      </c>
      <c r="X81" s="37">
        <f t="shared" si="12"/>
        <v>1269669.9842443017</v>
      </c>
      <c r="Y81" s="38">
        <f t="shared" si="13"/>
        <v>0.23538096453175805</v>
      </c>
    </row>
    <row r="82" spans="2:25">
      <c r="B82" s="71">
        <v>74</v>
      </c>
      <c r="C82" s="72">
        <f t="shared" si="8"/>
        <v>1027635.0016289311</v>
      </c>
      <c r="D82" s="72"/>
      <c r="E82" s="71"/>
      <c r="F82" s="8">
        <v>43786</v>
      </c>
      <c r="G82" s="71" t="s">
        <v>3</v>
      </c>
      <c r="H82" s="73">
        <v>1.3472999999999999</v>
      </c>
      <c r="I82" s="73"/>
      <c r="J82" s="71">
        <v>80</v>
      </c>
      <c r="K82" s="74">
        <f t="shared" si="9"/>
        <v>30829.050048867932</v>
      </c>
      <c r="L82" s="75"/>
      <c r="M82" s="6">
        <f>IF(J82="","",(K82/J82)/LOOKUP(RIGHT($D$2,3),定数!$A$6:$A$13,定数!$B$6:$B$13))</f>
        <v>3.2113593800904092</v>
      </c>
      <c r="N82" s="71"/>
      <c r="O82" s="8">
        <v>43787</v>
      </c>
      <c r="P82" s="73">
        <v>1.3552999999999999</v>
      </c>
      <c r="Q82" s="73"/>
      <c r="R82" s="76">
        <f>IF(P82="","",T82*M82*LOOKUP(RIGHT($D$2,3),定数!$A$6:$A$13,定数!$B$6:$B$13))</f>
        <v>-30829.050048867954</v>
      </c>
      <c r="S82" s="76"/>
      <c r="T82" s="77">
        <f t="shared" si="11"/>
        <v>-80.000000000000071</v>
      </c>
      <c r="U82" s="77"/>
      <c r="V82" t="str">
        <f t="shared" si="10"/>
        <v/>
      </c>
      <c r="W82">
        <f t="shared" si="10"/>
        <v>1</v>
      </c>
      <c r="X82" s="37">
        <f t="shared" si="12"/>
        <v>1269669.9842443017</v>
      </c>
      <c r="Y82" s="38">
        <f t="shared" si="13"/>
        <v>0.19062826216170492</v>
      </c>
    </row>
    <row r="83" spans="2:25">
      <c r="B83" s="71">
        <v>75</v>
      </c>
      <c r="C83" s="72">
        <f>IF(R82="","",C82+R82)</f>
        <v>996805.95158006321</v>
      </c>
      <c r="D83" s="72"/>
      <c r="E83" s="71">
        <v>2012</v>
      </c>
      <c r="F83" s="8">
        <v>43483</v>
      </c>
      <c r="G83" s="71" t="s">
        <v>4</v>
      </c>
      <c r="H83" s="73">
        <v>1.2845</v>
      </c>
      <c r="I83" s="73"/>
      <c r="J83" s="71">
        <v>90</v>
      </c>
      <c r="K83" s="74">
        <f t="shared" si="9"/>
        <v>29904.178547401894</v>
      </c>
      <c r="L83" s="75"/>
      <c r="M83" s="6">
        <f>IF(J83="","",(K83/J83)/LOOKUP(RIGHT($D$2,3),定数!$A$6:$A$13,定数!$B$6:$B$13))</f>
        <v>2.7689054210557313</v>
      </c>
      <c r="N83" s="71">
        <v>2012</v>
      </c>
      <c r="O83" s="8">
        <v>43490</v>
      </c>
      <c r="P83" s="73">
        <v>1.3065</v>
      </c>
      <c r="Q83" s="73"/>
      <c r="R83" s="76">
        <f>IF(P83="","",T83*M83*LOOKUP(RIGHT($D$2,3),定数!$A$6:$A$13,定数!$B$6:$B$13))</f>
        <v>73099.103115871374</v>
      </c>
      <c r="S83" s="76"/>
      <c r="T83" s="77">
        <f t="shared" si="11"/>
        <v>220.0000000000002</v>
      </c>
      <c r="U83" s="77"/>
      <c r="V83" t="str">
        <f t="shared" si="10"/>
        <v/>
      </c>
      <c r="W83">
        <f t="shared" si="10"/>
        <v>0</v>
      </c>
      <c r="X83" s="37">
        <f t="shared" si="12"/>
        <v>1269669.9842443017</v>
      </c>
      <c r="Y83" s="38">
        <f t="shared" si="13"/>
        <v>0.21490941429685384</v>
      </c>
    </row>
    <row r="84" spans="2:25">
      <c r="B84" s="71">
        <v>76</v>
      </c>
      <c r="C84" s="72">
        <f>IF(R83="","",C83+R83)</f>
        <v>1069905.0546959345</v>
      </c>
      <c r="D84" s="72"/>
      <c r="E84" s="71"/>
      <c r="F84" s="8">
        <v>43492</v>
      </c>
      <c r="G84" s="71" t="s">
        <v>4</v>
      </c>
      <c r="H84" s="73">
        <v>1.3160000000000001</v>
      </c>
      <c r="I84" s="73"/>
      <c r="J84" s="71">
        <v>80</v>
      </c>
      <c r="K84" s="74">
        <f t="shared" si="9"/>
        <v>32097.151640878034</v>
      </c>
      <c r="L84" s="75"/>
      <c r="M84" s="6">
        <f>IF(J84="","",(K84/J84)/LOOKUP(RIGHT($D$2,3),定数!$A$6:$A$13,定数!$B$6:$B$13))</f>
        <v>3.3434532959247951</v>
      </c>
      <c r="N84" s="71"/>
      <c r="O84" s="8">
        <v>43495</v>
      </c>
      <c r="P84" s="73">
        <v>1.3080000000000001</v>
      </c>
      <c r="Q84" s="73"/>
      <c r="R84" s="76">
        <f>IF(P84="","",T84*M84*LOOKUP(RIGHT($D$2,3),定数!$A$6:$A$13,定数!$B$6:$B$13))</f>
        <v>-32097.151640878063</v>
      </c>
      <c r="S84" s="76"/>
      <c r="T84" s="77">
        <f t="shared" si="11"/>
        <v>-80.000000000000071</v>
      </c>
      <c r="U84" s="77"/>
      <c r="V84" t="str">
        <f t="shared" si="10"/>
        <v/>
      </c>
      <c r="W84">
        <f t="shared" si="10"/>
        <v>1</v>
      </c>
      <c r="X84" s="37">
        <f t="shared" si="12"/>
        <v>1269669.9842443017</v>
      </c>
      <c r="Y84" s="38">
        <f t="shared" si="13"/>
        <v>0.15733610467862302</v>
      </c>
    </row>
    <row r="85" spans="2:25">
      <c r="B85" s="71">
        <v>77</v>
      </c>
      <c r="C85" s="72">
        <f>IF(R84="","",C84+R84)</f>
        <v>1037807.9030550565</v>
      </c>
      <c r="D85" s="72"/>
      <c r="E85" s="71"/>
      <c r="F85" s="8">
        <v>43505</v>
      </c>
      <c r="G85" s="71" t="s">
        <v>4</v>
      </c>
      <c r="H85" s="73">
        <v>1.3279000000000001</v>
      </c>
      <c r="I85" s="73"/>
      <c r="J85" s="71">
        <v>54</v>
      </c>
      <c r="K85" s="74">
        <f t="shared" si="9"/>
        <v>31134.237091651692</v>
      </c>
      <c r="L85" s="75"/>
      <c r="M85" s="6">
        <f>IF(J85="","",(K85/J85)/LOOKUP(RIGHT($D$2,3),定数!$A$6:$A$13,定数!$B$6:$B$13))</f>
        <v>4.8046662178474833</v>
      </c>
      <c r="N85" s="71"/>
      <c r="O85" s="8">
        <v>43506</v>
      </c>
      <c r="P85" s="73">
        <v>1.3225</v>
      </c>
      <c r="Q85" s="73"/>
      <c r="R85" s="76">
        <f>IF(P85="","",T85*M85*LOOKUP(RIGHT($D$2,3),定数!$A$6:$A$13,定数!$B$6:$B$13))</f>
        <v>-31134.237091652099</v>
      </c>
      <c r="S85" s="76"/>
      <c r="T85" s="77">
        <f t="shared" si="11"/>
        <v>-54.000000000000711</v>
      </c>
      <c r="U85" s="77"/>
      <c r="V85" t="str">
        <f t="shared" si="10"/>
        <v/>
      </c>
      <c r="W85">
        <f t="shared" si="10"/>
        <v>2</v>
      </c>
      <c r="X85" s="37">
        <f t="shared" si="12"/>
        <v>1269669.9842443017</v>
      </c>
      <c r="Y85" s="38">
        <f t="shared" si="13"/>
        <v>0.18261602153826439</v>
      </c>
    </row>
    <row r="86" spans="2:25">
      <c r="B86" s="71">
        <v>78</v>
      </c>
      <c r="C86" s="72">
        <f t="shared" si="8"/>
        <v>1006673.6659634043</v>
      </c>
      <c r="D86" s="72"/>
      <c r="E86" s="71"/>
      <c r="F86" s="8">
        <v>43510</v>
      </c>
      <c r="G86" s="71" t="s">
        <v>3</v>
      </c>
      <c r="H86" s="73">
        <v>1.3126</v>
      </c>
      <c r="I86" s="73"/>
      <c r="J86" s="71">
        <v>56</v>
      </c>
      <c r="K86" s="74">
        <f t="shared" si="9"/>
        <v>30200.20997890213</v>
      </c>
      <c r="L86" s="75"/>
      <c r="M86" s="6">
        <f>IF(J86="","",(K86/J86)/LOOKUP(RIGHT($D$2,3),定数!$A$6:$A$13,定数!$B$6:$B$13))</f>
        <v>4.4940788659080546</v>
      </c>
      <c r="N86" s="71"/>
      <c r="O86" s="8">
        <v>43511</v>
      </c>
      <c r="P86" s="73">
        <v>1.3182</v>
      </c>
      <c r="Q86" s="73"/>
      <c r="R86" s="76">
        <f>IF(P86="","",T86*M86*LOOKUP(RIGHT($D$2,3),定数!$A$6:$A$13,定数!$B$6:$B$13))</f>
        <v>-30200.209978902396</v>
      </c>
      <c r="S86" s="76"/>
      <c r="T86" s="77">
        <f t="shared" si="11"/>
        <v>-56.000000000000497</v>
      </c>
      <c r="U86" s="77"/>
      <c r="V86" t="str">
        <f t="shared" si="10"/>
        <v/>
      </c>
      <c r="W86">
        <f t="shared" si="10"/>
        <v>3</v>
      </c>
      <c r="X86" s="37">
        <f t="shared" si="12"/>
        <v>1269669.9842443017</v>
      </c>
      <c r="Y86" s="38">
        <f t="shared" si="13"/>
        <v>0.20713754089211678</v>
      </c>
    </row>
    <row r="87" spans="2:25">
      <c r="B87" s="71">
        <v>79</v>
      </c>
      <c r="C87" s="72">
        <f>IF(R86="","",C86+R86)</f>
        <v>976473.45598450198</v>
      </c>
      <c r="D87" s="72"/>
      <c r="E87" s="71"/>
      <c r="F87" s="8">
        <v>43545</v>
      </c>
      <c r="G87" s="71" t="s">
        <v>4</v>
      </c>
      <c r="H87" s="73">
        <v>1.3251999999999999</v>
      </c>
      <c r="I87" s="73"/>
      <c r="J87" s="71">
        <v>68</v>
      </c>
      <c r="K87" s="74">
        <f t="shared" si="9"/>
        <v>29294.203679535058</v>
      </c>
      <c r="L87" s="75"/>
      <c r="M87" s="6">
        <f>IF(J87="","",(K87/J87)/LOOKUP(RIGHT($D$2,3),定数!$A$6:$A$13,定数!$B$6:$B$13))</f>
        <v>3.5899759411194925</v>
      </c>
      <c r="N87" s="71"/>
      <c r="O87" s="8">
        <v>43545</v>
      </c>
      <c r="P87" s="73">
        <v>1.3184</v>
      </c>
      <c r="Q87" s="73"/>
      <c r="R87" s="76">
        <f>IF(P87="","",T87*M87*LOOKUP(RIGHT($D$2,3),定数!$A$6:$A$13,定数!$B$6:$B$13))</f>
        <v>-29294.203679534701</v>
      </c>
      <c r="S87" s="76"/>
      <c r="T87" s="77">
        <f t="shared" si="11"/>
        <v>-67.999999999999176</v>
      </c>
      <c r="U87" s="77"/>
      <c r="V87" t="str">
        <f t="shared" si="10"/>
        <v/>
      </c>
      <c r="W87">
        <f t="shared" si="10"/>
        <v>4</v>
      </c>
      <c r="X87" s="37">
        <f t="shared" si="12"/>
        <v>1269669.9842443017</v>
      </c>
      <c r="Y87" s="38">
        <f t="shared" si="13"/>
        <v>0.23092341466535349</v>
      </c>
    </row>
    <row r="88" spans="2:25">
      <c r="B88" s="71">
        <v>80</v>
      </c>
      <c r="C88" s="72">
        <f t="shared" si="8"/>
        <v>947179.25230496726</v>
      </c>
      <c r="D88" s="72"/>
      <c r="E88" s="71"/>
      <c r="F88" s="8">
        <v>43560</v>
      </c>
      <c r="G88" s="71" t="s">
        <v>3</v>
      </c>
      <c r="H88" s="73">
        <v>1.3109</v>
      </c>
      <c r="I88" s="73"/>
      <c r="J88" s="71">
        <v>55</v>
      </c>
      <c r="K88" s="74">
        <f t="shared" si="9"/>
        <v>28415.377569149015</v>
      </c>
      <c r="L88" s="75"/>
      <c r="M88" s="6">
        <f>IF(J88="","",(K88/J88)/LOOKUP(RIGHT($D$2,3),定数!$A$6:$A$13,定数!$B$6:$B$13))</f>
        <v>4.3053602377498512</v>
      </c>
      <c r="N88" s="71"/>
      <c r="O88" s="8">
        <v>43567</v>
      </c>
      <c r="P88" s="73">
        <v>1.3165</v>
      </c>
      <c r="Q88" s="73"/>
      <c r="R88" s="76">
        <f>IF(P88="","",T88*M88*LOOKUP(RIGHT($D$2,3),定数!$A$6:$A$13,定数!$B$6:$B$13))</f>
        <v>-28932.020797679259</v>
      </c>
      <c r="S88" s="76"/>
      <c r="T88" s="77">
        <f t="shared" si="11"/>
        <v>-56.000000000000497</v>
      </c>
      <c r="U88" s="77"/>
      <c r="V88" t="str">
        <f t="shared" si="10"/>
        <v/>
      </c>
      <c r="W88">
        <f t="shared" si="10"/>
        <v>5</v>
      </c>
      <c r="X88" s="37">
        <f t="shared" si="12"/>
        <v>1269669.9842443017</v>
      </c>
      <c r="Y88" s="38">
        <f t="shared" si="13"/>
        <v>0.25399571222539263</v>
      </c>
    </row>
    <row r="89" spans="2:25">
      <c r="B89" s="71">
        <v>81</v>
      </c>
      <c r="C89" s="72">
        <f>IF(R88="","",C88+R88)</f>
        <v>918247.23150728806</v>
      </c>
      <c r="D89" s="72"/>
      <c r="E89" s="71"/>
      <c r="F89" s="8">
        <v>43581</v>
      </c>
      <c r="G89" s="71" t="s">
        <v>4</v>
      </c>
      <c r="H89" s="73">
        <v>1.3232999999999999</v>
      </c>
      <c r="I89" s="73"/>
      <c r="J89" s="71">
        <v>61</v>
      </c>
      <c r="K89" s="74">
        <f t="shared" si="9"/>
        <v>27547.41694521864</v>
      </c>
      <c r="L89" s="75"/>
      <c r="M89" s="6">
        <f>IF(J89="","",(K89/J89)/LOOKUP(RIGHT($D$2,3),定数!$A$6:$A$13,定数!$B$6:$B$13))</f>
        <v>3.763308325849541</v>
      </c>
      <c r="N89" s="71"/>
      <c r="O89" s="8">
        <v>43582</v>
      </c>
      <c r="P89" s="73">
        <v>1.3171999999999999</v>
      </c>
      <c r="Q89" s="73"/>
      <c r="R89" s="76">
        <f>IF(P89="","",T89*M89*LOOKUP(RIGHT($D$2,3),定数!$A$6:$A$13,定数!$B$6:$B$13))</f>
        <v>-27547.416945218614</v>
      </c>
      <c r="S89" s="76"/>
      <c r="T89" s="77">
        <f t="shared" si="11"/>
        <v>-60.999999999999943</v>
      </c>
      <c r="U89" s="77"/>
      <c r="V89" t="str">
        <f t="shared" si="10"/>
        <v/>
      </c>
      <c r="W89">
        <f t="shared" si="10"/>
        <v>6</v>
      </c>
      <c r="X89" s="37">
        <f t="shared" si="12"/>
        <v>1269669.9842443017</v>
      </c>
      <c r="Y89" s="38">
        <f t="shared" si="13"/>
        <v>0.27678275228832627</v>
      </c>
    </row>
    <row r="90" spans="2:25">
      <c r="B90" s="71">
        <v>82</v>
      </c>
      <c r="C90" s="72">
        <f t="shared" si="8"/>
        <v>890699.81456206948</v>
      </c>
      <c r="D90" s="72"/>
      <c r="E90" s="71"/>
      <c r="F90" s="8">
        <v>43589</v>
      </c>
      <c r="G90" s="71" t="s">
        <v>3</v>
      </c>
      <c r="H90" s="73">
        <v>1.3080000000000001</v>
      </c>
      <c r="I90" s="73"/>
      <c r="J90" s="71">
        <v>99</v>
      </c>
      <c r="K90" s="74">
        <f t="shared" si="9"/>
        <v>26720.994436862082</v>
      </c>
      <c r="L90" s="75"/>
      <c r="M90" s="6">
        <f>IF(J90="","",(K90/J90)/LOOKUP(RIGHT($D$2,3),定数!$A$6:$A$13,定数!$B$6:$B$13))</f>
        <v>2.2492419559648216</v>
      </c>
      <c r="N90" s="71"/>
      <c r="O90" s="8">
        <v>43599</v>
      </c>
      <c r="P90" s="73">
        <v>1.2887999999999999</v>
      </c>
      <c r="Q90" s="73"/>
      <c r="R90" s="76">
        <f>IF(P90="","",T90*M90*LOOKUP(RIGHT($D$2,3),定数!$A$6:$A$13,定数!$B$6:$B$13))</f>
        <v>51822.534665429775</v>
      </c>
      <c r="S90" s="76"/>
      <c r="T90" s="77">
        <f t="shared" si="11"/>
        <v>192.00000000000105</v>
      </c>
      <c r="U90" s="77"/>
      <c r="V90" t="str">
        <f t="shared" si="10"/>
        <v/>
      </c>
      <c r="W90">
        <f t="shared" si="10"/>
        <v>0</v>
      </c>
      <c r="X90" s="37">
        <f t="shared" si="12"/>
        <v>1269669.9842443017</v>
      </c>
      <c r="Y90" s="38">
        <f t="shared" si="13"/>
        <v>0.29847926971967642</v>
      </c>
    </row>
    <row r="91" spans="2:25">
      <c r="B91" s="71">
        <v>83</v>
      </c>
      <c r="C91" s="72">
        <f t="shared" si="8"/>
        <v>942522.34922749922</v>
      </c>
      <c r="D91" s="72"/>
      <c r="E91" s="71"/>
      <c r="F91" s="8">
        <v>43600</v>
      </c>
      <c r="G91" s="71" t="s">
        <v>3</v>
      </c>
      <c r="H91" s="73">
        <v>1.28</v>
      </c>
      <c r="I91" s="73"/>
      <c r="J91" s="71">
        <v>63</v>
      </c>
      <c r="K91" s="74">
        <f t="shared" si="9"/>
        <v>28275.670476824977</v>
      </c>
      <c r="L91" s="75"/>
      <c r="M91" s="6">
        <f>IF(J91="","",(K91/J91)/LOOKUP(RIGHT($D$2,3),定数!$A$6:$A$13,定数!$B$6:$B$13))</f>
        <v>3.7401680524900764</v>
      </c>
      <c r="N91" s="71"/>
      <c r="O91" s="8">
        <v>43603</v>
      </c>
      <c r="P91" s="73">
        <v>1.2665</v>
      </c>
      <c r="Q91" s="73"/>
      <c r="R91" s="76">
        <f>IF(P91="","",T91*M91*LOOKUP(RIGHT($D$2,3),定数!$A$6:$A$13,定数!$B$6:$B$13))</f>
        <v>60590.722450339541</v>
      </c>
      <c r="S91" s="76"/>
      <c r="T91" s="77">
        <f t="shared" si="11"/>
        <v>135.00000000000068</v>
      </c>
      <c r="U91" s="77"/>
      <c r="V91" t="str">
        <f t="shared" ref="V91:W106" si="14">IF(S91&lt;&gt;"",IF(S91&lt;0,1+V90,0),"")</f>
        <v/>
      </c>
      <c r="W91">
        <f t="shared" si="14"/>
        <v>0</v>
      </c>
      <c r="X91" s="37">
        <f t="shared" si="12"/>
        <v>1269669.9842443017</v>
      </c>
      <c r="Y91" s="38">
        <f t="shared" si="13"/>
        <v>0.2576635181397301</v>
      </c>
    </row>
    <row r="92" spans="2:25">
      <c r="B92" s="71">
        <v>84</v>
      </c>
      <c r="C92" s="72">
        <f t="shared" si="8"/>
        <v>1003113.0716778388</v>
      </c>
      <c r="D92" s="72"/>
      <c r="E92" s="71"/>
      <c r="F92" s="8">
        <v>43606</v>
      </c>
      <c r="G92" s="71" t="s">
        <v>4</v>
      </c>
      <c r="H92" s="73">
        <v>1.2794000000000001</v>
      </c>
      <c r="I92" s="73"/>
      <c r="J92" s="71">
        <v>70</v>
      </c>
      <c r="K92" s="74">
        <f t="shared" si="9"/>
        <v>30093.392150335163</v>
      </c>
      <c r="L92" s="75"/>
      <c r="M92" s="6">
        <f>IF(J92="","",(K92/J92)/LOOKUP(RIGHT($D$2,3),定数!$A$6:$A$13,定数!$B$6:$B$13))</f>
        <v>3.5825466845637099</v>
      </c>
      <c r="N92" s="71"/>
      <c r="O92" s="8">
        <v>43607</v>
      </c>
      <c r="P92" s="73">
        <v>1.2724</v>
      </c>
      <c r="Q92" s="73"/>
      <c r="R92" s="76">
        <f>IF(P92="","",T92*M92*LOOKUP(RIGHT($D$2,3),定数!$A$6:$A$13,定数!$B$6:$B$13))</f>
        <v>-30093.392150335665</v>
      </c>
      <c r="S92" s="76"/>
      <c r="T92" s="77">
        <f t="shared" si="11"/>
        <v>-70.000000000001165</v>
      </c>
      <c r="U92" s="77"/>
      <c r="V92" t="str">
        <f t="shared" si="14"/>
        <v/>
      </c>
      <c r="W92">
        <f t="shared" si="14"/>
        <v>1</v>
      </c>
      <c r="X92" s="37">
        <f t="shared" si="12"/>
        <v>1269669.9842443017</v>
      </c>
      <c r="Y92" s="38">
        <f t="shared" si="13"/>
        <v>0.20994188716299822</v>
      </c>
    </row>
    <row r="93" spans="2:25">
      <c r="B93" s="71">
        <v>85</v>
      </c>
      <c r="C93" s="72">
        <f>IF(R92="","",C92+R92)</f>
        <v>973019.67952750309</v>
      </c>
      <c r="D93" s="72"/>
      <c r="E93" s="71"/>
      <c r="F93" s="8">
        <v>43609</v>
      </c>
      <c r="G93" s="71" t="s">
        <v>3</v>
      </c>
      <c r="H93" s="73">
        <v>1.2541</v>
      </c>
      <c r="I93" s="73"/>
      <c r="J93" s="71">
        <v>79</v>
      </c>
      <c r="K93" s="74">
        <f t="shared" si="9"/>
        <v>29190.590385825093</v>
      </c>
      <c r="L93" s="75"/>
      <c r="M93" s="6">
        <f>IF(J93="","",(K93/J93)/LOOKUP(RIGHT($D$2,3),定数!$A$6:$A$13,定数!$B$6:$B$13))</f>
        <v>3.0791762010364025</v>
      </c>
      <c r="N93" s="71"/>
      <c r="O93" s="8">
        <v>43613</v>
      </c>
      <c r="P93" s="73">
        <v>1.262</v>
      </c>
      <c r="Q93" s="73"/>
      <c r="R93" s="76">
        <f>IF(P93="","",T93*M93*LOOKUP(RIGHT($D$2,3),定数!$A$6:$A$13,定数!$B$6:$B$13))</f>
        <v>-29190.590385825162</v>
      </c>
      <c r="S93" s="76"/>
      <c r="T93" s="77">
        <f t="shared" si="11"/>
        <v>-79.000000000000185</v>
      </c>
      <c r="U93" s="77"/>
      <c r="V93" t="str">
        <f t="shared" si="14"/>
        <v/>
      </c>
      <c r="W93">
        <f t="shared" si="14"/>
        <v>2</v>
      </c>
      <c r="X93" s="37">
        <f t="shared" si="12"/>
        <v>1269669.9842443017</v>
      </c>
      <c r="Y93" s="38">
        <f t="shared" si="13"/>
        <v>0.23364363054810866</v>
      </c>
    </row>
    <row r="94" spans="2:25">
      <c r="B94" s="71">
        <v>86</v>
      </c>
      <c r="C94" s="72">
        <f>IF(R93="","",C93+R93)</f>
        <v>943829.08914167795</v>
      </c>
      <c r="D94" s="72"/>
      <c r="E94" s="71"/>
      <c r="F94" s="8">
        <v>43656</v>
      </c>
      <c r="G94" s="71" t="s">
        <v>3</v>
      </c>
      <c r="H94" s="73">
        <v>1.226</v>
      </c>
      <c r="I94" s="73"/>
      <c r="J94" s="71">
        <v>74</v>
      </c>
      <c r="K94" s="74">
        <f t="shared" si="9"/>
        <v>28314.872674250339</v>
      </c>
      <c r="L94" s="75"/>
      <c r="M94" s="6">
        <f>IF(J94="","",(K94/J94)/LOOKUP(RIGHT($D$2,3),定数!$A$6:$A$13,定数!$B$6:$B$13))</f>
        <v>3.188611787640804</v>
      </c>
      <c r="N94" s="71"/>
      <c r="O94" s="8">
        <v>43669</v>
      </c>
      <c r="P94" s="73">
        <v>1.2118</v>
      </c>
      <c r="Q94" s="73"/>
      <c r="R94" s="76">
        <f>IF(P94="","",T94*M94*LOOKUP(RIGHT($D$2,3),定数!$A$6:$A$13,定数!$B$6:$B$13))</f>
        <v>54333.944861399272</v>
      </c>
      <c r="S94" s="76"/>
      <c r="T94" s="77">
        <f t="shared" si="11"/>
        <v>141.99999999999991</v>
      </c>
      <c r="U94" s="77"/>
      <c r="V94" t="str">
        <f t="shared" si="14"/>
        <v/>
      </c>
      <c r="W94">
        <f t="shared" si="14"/>
        <v>0</v>
      </c>
      <c r="X94" s="37">
        <f t="shared" si="12"/>
        <v>1269669.9842443017</v>
      </c>
      <c r="Y94" s="38">
        <f t="shared" si="13"/>
        <v>0.25663432163166544</v>
      </c>
    </row>
    <row r="95" spans="2:25">
      <c r="B95" s="71">
        <v>87</v>
      </c>
      <c r="C95" s="72">
        <f t="shared" si="8"/>
        <v>998163.03400307719</v>
      </c>
      <c r="D95" s="72"/>
      <c r="E95" s="71"/>
      <c r="F95" s="8">
        <v>43670</v>
      </c>
      <c r="G95" s="71" t="s">
        <v>3</v>
      </c>
      <c r="H95" s="73">
        <v>1.2090000000000001</v>
      </c>
      <c r="I95" s="73"/>
      <c r="J95" s="71">
        <v>42</v>
      </c>
      <c r="K95" s="74">
        <f t="shared" si="9"/>
        <v>29944.891020092313</v>
      </c>
      <c r="L95" s="75"/>
      <c r="M95" s="6">
        <f>IF(J95="","",(K95/J95)/LOOKUP(RIGHT($D$2,3),定数!$A$6:$A$13,定数!$B$6:$B$13))</f>
        <v>5.941446630970697</v>
      </c>
      <c r="N95" s="71"/>
      <c r="O95" s="8">
        <v>43671</v>
      </c>
      <c r="P95" s="73">
        <v>1.2132000000000001</v>
      </c>
      <c r="Q95" s="73"/>
      <c r="R95" s="76">
        <f>IF(P95="","",T95*M95*LOOKUP(RIGHT($D$2,3),定数!$A$6:$A$13,定数!$B$6:$B$13))</f>
        <v>-29944.891020092182</v>
      </c>
      <c r="S95" s="76"/>
      <c r="T95" s="77">
        <f t="shared" si="11"/>
        <v>-41.999999999999815</v>
      </c>
      <c r="U95" s="77"/>
      <c r="V95" t="str">
        <f t="shared" si="14"/>
        <v/>
      </c>
      <c r="W95">
        <f t="shared" si="14"/>
        <v>1</v>
      </c>
      <c r="X95" s="37">
        <f t="shared" si="12"/>
        <v>1269669.9842443017</v>
      </c>
      <c r="Y95" s="38">
        <f t="shared" si="13"/>
        <v>0.21384056771478566</v>
      </c>
    </row>
    <row r="96" spans="2:25">
      <c r="B96" s="71">
        <v>88</v>
      </c>
      <c r="C96" s="72">
        <f t="shared" si="8"/>
        <v>968218.14298298501</v>
      </c>
      <c r="D96" s="72"/>
      <c r="E96" s="71"/>
      <c r="F96" s="8">
        <v>43672</v>
      </c>
      <c r="G96" s="71" t="s">
        <v>4</v>
      </c>
      <c r="H96" s="73">
        <v>1.2316</v>
      </c>
      <c r="I96" s="73"/>
      <c r="J96" s="71">
        <v>198</v>
      </c>
      <c r="K96" s="74">
        <f t="shared" si="9"/>
        <v>29046.54428948955</v>
      </c>
      <c r="L96" s="75"/>
      <c r="M96" s="6">
        <f>IF(J96="","",(K96/J96)/LOOKUP(RIGHT($D$2,3),定数!$A$6:$A$13,定数!$B$6:$B$13))</f>
        <v>1.2224976552815467</v>
      </c>
      <c r="N96" s="71"/>
      <c r="O96" s="8">
        <v>43715</v>
      </c>
      <c r="P96" s="73">
        <v>1.2706</v>
      </c>
      <c r="Q96" s="73"/>
      <c r="R96" s="76">
        <f>IF(P96="","",T96*M96*LOOKUP(RIGHT($D$2,3),定数!$A$6:$A$13,定数!$B$6:$B$13))</f>
        <v>57212.890267176277</v>
      </c>
      <c r="S96" s="76"/>
      <c r="T96" s="77">
        <f t="shared" si="11"/>
        <v>389.99999999999926</v>
      </c>
      <c r="U96" s="77"/>
      <c r="V96" t="str">
        <f t="shared" si="14"/>
        <v/>
      </c>
      <c r="W96">
        <f t="shared" si="14"/>
        <v>0</v>
      </c>
      <c r="X96" s="37">
        <f t="shared" si="12"/>
        <v>1269669.9842443017</v>
      </c>
      <c r="Y96" s="38">
        <f t="shared" si="13"/>
        <v>0.23742535068334203</v>
      </c>
    </row>
    <row r="97" spans="2:25">
      <c r="B97" s="71">
        <v>89</v>
      </c>
      <c r="C97" s="72">
        <f t="shared" si="8"/>
        <v>1025431.0332501613</v>
      </c>
      <c r="D97" s="72"/>
      <c r="E97" s="71"/>
      <c r="F97" s="8">
        <v>43741</v>
      </c>
      <c r="G97" s="71" t="s">
        <v>4</v>
      </c>
      <c r="H97" s="73">
        <v>1.2929999999999999</v>
      </c>
      <c r="I97" s="73"/>
      <c r="J97" s="71">
        <v>54</v>
      </c>
      <c r="K97" s="74">
        <f t="shared" si="9"/>
        <v>30762.930997504838</v>
      </c>
      <c r="L97" s="75"/>
      <c r="M97" s="6">
        <f>IF(J97="","",(K97/J97)/LOOKUP(RIGHT($D$2,3),定数!$A$6:$A$13,定数!$B$6:$B$13))</f>
        <v>4.7473658946766726</v>
      </c>
      <c r="N97" s="71"/>
      <c r="O97" s="8">
        <v>43743</v>
      </c>
      <c r="P97" s="73">
        <v>1.3033999999999999</v>
      </c>
      <c r="Q97" s="73"/>
      <c r="R97" s="76">
        <f>IF(P97="","",T97*M97*LOOKUP(RIGHT($D$2,3),定数!$A$6:$A$13,定数!$B$6:$B$13))</f>
        <v>59247.126365564676</v>
      </c>
      <c r="S97" s="76"/>
      <c r="T97" s="77">
        <f t="shared" si="11"/>
        <v>103.99999999999964</v>
      </c>
      <c r="U97" s="77"/>
      <c r="V97" t="str">
        <f t="shared" si="14"/>
        <v/>
      </c>
      <c r="W97">
        <f t="shared" si="14"/>
        <v>0</v>
      </c>
      <c r="X97" s="37">
        <f t="shared" si="12"/>
        <v>1269669.9842443017</v>
      </c>
      <c r="Y97" s="38">
        <f t="shared" si="13"/>
        <v>0.1923641214055396</v>
      </c>
    </row>
    <row r="98" spans="2:25">
      <c r="B98" s="71">
        <v>90</v>
      </c>
      <c r="C98" s="72">
        <f t="shared" si="8"/>
        <v>1084678.159615726</v>
      </c>
      <c r="D98" s="72"/>
      <c r="E98" s="71"/>
      <c r="F98" s="8">
        <v>43749</v>
      </c>
      <c r="G98" s="71" t="s">
        <v>3</v>
      </c>
      <c r="H98" s="73">
        <v>1.2870999999999999</v>
      </c>
      <c r="I98" s="73"/>
      <c r="J98" s="71">
        <v>41</v>
      </c>
      <c r="K98" s="74">
        <f t="shared" si="9"/>
        <v>32540.344788471779</v>
      </c>
      <c r="L98" s="75"/>
      <c r="M98" s="6">
        <f>IF(J98="","",(K98/J98)/LOOKUP(RIGHT($D$2,3),定数!$A$6:$A$13,定数!$B$6:$B$13))</f>
        <v>6.6138912171690603</v>
      </c>
      <c r="N98" s="71"/>
      <c r="O98" s="8">
        <v>43749</v>
      </c>
      <c r="P98" s="73">
        <v>1.2911999999999999</v>
      </c>
      <c r="Q98" s="73"/>
      <c r="R98" s="76">
        <f>IF(P98="","",T98*M98*LOOKUP(RIGHT($D$2,3),定数!$A$6:$A$13,定数!$B$6:$B$13))</f>
        <v>-32540.344788471724</v>
      </c>
      <c r="S98" s="76"/>
      <c r="T98" s="77">
        <f t="shared" si="11"/>
        <v>-40.999999999999929</v>
      </c>
      <c r="U98" s="77"/>
      <c r="V98" t="str">
        <f t="shared" si="14"/>
        <v/>
      </c>
      <c r="W98">
        <f t="shared" si="14"/>
        <v>1</v>
      </c>
      <c r="X98" s="37">
        <f t="shared" si="12"/>
        <v>1269669.9842443017</v>
      </c>
      <c r="Y98" s="38">
        <f t="shared" si="13"/>
        <v>0.14570071508674864</v>
      </c>
    </row>
    <row r="99" spans="2:25">
      <c r="B99" s="71">
        <v>91</v>
      </c>
      <c r="C99" s="72">
        <f t="shared" si="8"/>
        <v>1052137.8148272543</v>
      </c>
      <c r="D99" s="72"/>
      <c r="E99" s="71"/>
      <c r="F99" s="8">
        <v>43767</v>
      </c>
      <c r="G99" s="71" t="s">
        <v>3</v>
      </c>
      <c r="H99" s="73">
        <v>1.2885</v>
      </c>
      <c r="I99" s="73"/>
      <c r="J99" s="71">
        <v>50</v>
      </c>
      <c r="K99" s="74">
        <f t="shared" si="9"/>
        <v>31564.134444817628</v>
      </c>
      <c r="L99" s="75"/>
      <c r="M99" s="6">
        <f>IF(J99="","",(K99/J99)/LOOKUP(RIGHT($D$2,3),定数!$A$6:$A$13,定数!$B$6:$B$13))</f>
        <v>5.2606890741362706</v>
      </c>
      <c r="N99" s="60"/>
      <c r="O99" s="8">
        <v>43768</v>
      </c>
      <c r="P99" s="73">
        <v>1.2935000000000001</v>
      </c>
      <c r="Q99" s="73"/>
      <c r="R99" s="76">
        <f>IF(P99="","",T99*M99*LOOKUP(RIGHT($D$2,3),定数!$A$6:$A$13,定数!$B$6:$B$13))</f>
        <v>-31564.134444818352</v>
      </c>
      <c r="S99" s="76"/>
      <c r="T99" s="77">
        <f t="shared" si="11"/>
        <v>-50.000000000001151</v>
      </c>
      <c r="U99" s="77"/>
      <c r="V99" t="str">
        <f t="shared" si="14"/>
        <v/>
      </c>
      <c r="W99">
        <f t="shared" si="14"/>
        <v>2</v>
      </c>
      <c r="X99" s="37">
        <f t="shared" si="12"/>
        <v>1269669.9842443017</v>
      </c>
      <c r="Y99" s="38">
        <f t="shared" si="13"/>
        <v>0.17132969363414619</v>
      </c>
    </row>
    <row r="100" spans="2:25">
      <c r="B100" s="71">
        <v>92</v>
      </c>
      <c r="C100" s="72">
        <f t="shared" si="8"/>
        <v>1020573.6803824359</v>
      </c>
      <c r="D100" s="72"/>
      <c r="E100" s="71"/>
      <c r="F100" s="8">
        <v>43769</v>
      </c>
      <c r="G100" s="71" t="s">
        <v>4</v>
      </c>
      <c r="H100" s="73">
        <v>1.3006</v>
      </c>
      <c r="I100" s="73"/>
      <c r="J100" s="71">
        <v>61</v>
      </c>
      <c r="K100" s="74">
        <f t="shared" si="9"/>
        <v>30617.210411473076</v>
      </c>
      <c r="L100" s="75"/>
      <c r="M100" s="6">
        <f>IF(J100="","",(K100/J100)/LOOKUP(RIGHT($D$2,3),定数!$A$6:$A$13,定数!$B$6:$B$13))</f>
        <v>4.1826790179608029</v>
      </c>
      <c r="N100" s="71"/>
      <c r="O100" s="8">
        <v>43770</v>
      </c>
      <c r="P100" s="73">
        <v>1.2945</v>
      </c>
      <c r="Q100" s="73"/>
      <c r="R100" s="76">
        <f>IF(P100="","",T100*M100*LOOKUP(RIGHT($D$2,3),定数!$A$6:$A$13,定数!$B$6:$B$13))</f>
        <v>-30617.21041147305</v>
      </c>
      <c r="S100" s="76"/>
      <c r="T100" s="77">
        <f t="shared" si="11"/>
        <v>-60.999999999999943</v>
      </c>
      <c r="U100" s="77"/>
      <c r="V100" t="str">
        <f t="shared" si="14"/>
        <v/>
      </c>
      <c r="W100">
        <f t="shared" si="14"/>
        <v>3</v>
      </c>
      <c r="X100" s="37">
        <f t="shared" si="12"/>
        <v>1269669.9842443017</v>
      </c>
      <c r="Y100" s="38">
        <f t="shared" si="13"/>
        <v>0.19618980282512233</v>
      </c>
    </row>
    <row r="101" spans="2:25">
      <c r="B101" s="71">
        <v>93</v>
      </c>
      <c r="C101" s="72">
        <f t="shared" si="8"/>
        <v>989956.46997096285</v>
      </c>
      <c r="D101" s="72"/>
      <c r="E101" s="71"/>
      <c r="F101" s="8">
        <v>43778</v>
      </c>
      <c r="G101" s="71" t="s">
        <v>3</v>
      </c>
      <c r="H101" s="73">
        <v>1.2732000000000001</v>
      </c>
      <c r="I101" s="73"/>
      <c r="J101" s="71">
        <v>59</v>
      </c>
      <c r="K101" s="74">
        <f t="shared" si="9"/>
        <v>29698.694099128883</v>
      </c>
      <c r="L101" s="75"/>
      <c r="M101" s="6">
        <f>IF(J101="","",(K101/J101)/LOOKUP(RIGHT($D$2,3),定数!$A$6:$A$13,定数!$B$6:$B$13))</f>
        <v>4.1947308049617069</v>
      </c>
      <c r="N101" s="71"/>
      <c r="O101" s="8">
        <v>43784</v>
      </c>
      <c r="P101" s="73">
        <v>1.2790999999999999</v>
      </c>
      <c r="Q101" s="73"/>
      <c r="R101" s="76">
        <f>IF(P101="","",T101*M101*LOOKUP(RIGHT($D$2,3),定数!$A$6:$A$13,定数!$B$6:$B$13))</f>
        <v>-29698.69409912785</v>
      </c>
      <c r="S101" s="76"/>
      <c r="T101" s="77">
        <f t="shared" si="11"/>
        <v>-58.999999999997939</v>
      </c>
      <c r="U101" s="77"/>
      <c r="V101" t="str">
        <f t="shared" si="14"/>
        <v/>
      </c>
      <c r="W101">
        <f t="shared" si="14"/>
        <v>4</v>
      </c>
      <c r="X101" s="37">
        <f t="shared" si="12"/>
        <v>1269669.9842443017</v>
      </c>
      <c r="Y101" s="38">
        <f t="shared" si="13"/>
        <v>0.22030410874036865</v>
      </c>
    </row>
    <row r="102" spans="2:25">
      <c r="B102" s="71">
        <v>94</v>
      </c>
      <c r="C102" s="72">
        <f t="shared" si="8"/>
        <v>960257.77587183495</v>
      </c>
      <c r="D102" s="72"/>
      <c r="E102" s="71"/>
      <c r="F102" s="8">
        <v>43789</v>
      </c>
      <c r="G102" s="71" t="s">
        <v>4</v>
      </c>
      <c r="H102" s="73">
        <v>1.2822</v>
      </c>
      <c r="I102" s="73"/>
      <c r="J102" s="71">
        <v>39</v>
      </c>
      <c r="K102" s="74">
        <f t="shared" si="9"/>
        <v>28807.733276155046</v>
      </c>
      <c r="L102" s="75"/>
      <c r="M102" s="6">
        <f>IF(J102="","",(K102/J102)/LOOKUP(RIGHT($D$2,3),定数!$A$6:$A$13,定数!$B$6:$B$13))</f>
        <v>6.1554985632809922</v>
      </c>
      <c r="N102" s="71"/>
      <c r="O102" s="8">
        <v>43790</v>
      </c>
      <c r="P102" s="73">
        <v>1.2783</v>
      </c>
      <c r="Q102" s="73"/>
      <c r="R102" s="76">
        <f>IF(P102="","",T102*M102*LOOKUP(RIGHT($D$2,3),定数!$A$6:$A$13,定数!$B$6:$B$13))</f>
        <v>-28807.733276155148</v>
      </c>
      <c r="S102" s="76"/>
      <c r="T102" s="77">
        <f t="shared" si="11"/>
        <v>-39.000000000000142</v>
      </c>
      <c r="U102" s="77"/>
      <c r="V102" t="str">
        <f t="shared" si="14"/>
        <v/>
      </c>
      <c r="W102">
        <f t="shared" si="14"/>
        <v>5</v>
      </c>
      <c r="X102" s="37">
        <f t="shared" si="12"/>
        <v>1269669.9842443017</v>
      </c>
      <c r="Y102" s="38">
        <f t="shared" si="13"/>
        <v>0.24369498547815682</v>
      </c>
    </row>
    <row r="103" spans="2:25">
      <c r="B103" s="71">
        <v>95</v>
      </c>
      <c r="C103" s="72">
        <f>IF(R102="","",C102+R102)</f>
        <v>931450.04259567976</v>
      </c>
      <c r="D103" s="72"/>
      <c r="E103" s="71"/>
      <c r="F103" s="8">
        <v>43792</v>
      </c>
      <c r="G103" s="71" t="s">
        <v>4</v>
      </c>
      <c r="H103" s="73">
        <v>1.2916000000000001</v>
      </c>
      <c r="I103" s="73"/>
      <c r="J103" s="71">
        <v>42</v>
      </c>
      <c r="K103" s="74">
        <f t="shared" si="9"/>
        <v>27943.501277870393</v>
      </c>
      <c r="L103" s="75"/>
      <c r="M103" s="6">
        <f>IF(J103="","",(K103/J103)/LOOKUP(RIGHT($D$2,3),定数!$A$6:$A$13,定数!$B$6:$B$13))</f>
        <v>5.5443454916409509</v>
      </c>
      <c r="N103" s="71"/>
      <c r="O103" s="8">
        <v>43796</v>
      </c>
      <c r="P103" s="73">
        <v>1.2995000000000001</v>
      </c>
      <c r="Q103" s="73"/>
      <c r="R103" s="76">
        <f>IF(P103="","",T103*M103*LOOKUP(RIGHT($D$2,3),定数!$A$6:$A$13,定数!$B$6:$B$13))</f>
        <v>52560.395260756341</v>
      </c>
      <c r="S103" s="76"/>
      <c r="T103" s="77">
        <f t="shared" si="11"/>
        <v>79.000000000000185</v>
      </c>
      <c r="U103" s="77"/>
      <c r="V103" t="str">
        <f t="shared" si="14"/>
        <v/>
      </c>
      <c r="W103">
        <f t="shared" si="14"/>
        <v>0</v>
      </c>
      <c r="X103" s="37">
        <f t="shared" si="12"/>
        <v>1269669.9842443017</v>
      </c>
      <c r="Y103" s="38">
        <f t="shared" si="13"/>
        <v>0.26638413591381227</v>
      </c>
    </row>
    <row r="104" spans="2:25">
      <c r="B104" s="71">
        <v>96</v>
      </c>
      <c r="C104" s="72">
        <f t="shared" si="8"/>
        <v>984010.43785643613</v>
      </c>
      <c r="D104" s="72"/>
      <c r="E104" s="71"/>
      <c r="F104" s="8">
        <v>43813</v>
      </c>
      <c r="G104" s="71" t="s">
        <v>4</v>
      </c>
      <c r="H104" s="73">
        <v>1.3096000000000001</v>
      </c>
      <c r="I104" s="73"/>
      <c r="J104" s="71">
        <v>29</v>
      </c>
      <c r="K104" s="74">
        <f t="shared" si="9"/>
        <v>29520.313135693083</v>
      </c>
      <c r="L104" s="75"/>
      <c r="M104" s="6">
        <f>IF(J104="","",(K104/J104)/LOOKUP(RIGHT($D$2,3),定数!$A$6:$A$13,定数!$B$6:$B$13))</f>
        <v>8.4828486022106553</v>
      </c>
      <c r="N104" s="71"/>
      <c r="O104" s="8">
        <v>43813</v>
      </c>
      <c r="P104" s="73">
        <v>1.3151999999999999</v>
      </c>
      <c r="Q104" s="73"/>
      <c r="R104" s="76">
        <f>IF(P104="","",T104*M104*LOOKUP(RIGHT($D$2,3),定数!$A$6:$A$13,定数!$B$6:$B$13))</f>
        <v>57004.742606853848</v>
      </c>
      <c r="S104" s="76"/>
      <c r="T104" s="77">
        <f t="shared" si="11"/>
        <v>55.999999999998273</v>
      </c>
      <c r="U104" s="77"/>
      <c r="V104" t="str">
        <f t="shared" si="14"/>
        <v/>
      </c>
      <c r="W104">
        <f t="shared" si="14"/>
        <v>0</v>
      </c>
      <c r="X104" s="37">
        <f t="shared" si="12"/>
        <v>1269669.9842443017</v>
      </c>
      <c r="Y104" s="38">
        <f t="shared" si="13"/>
        <v>0.22498724072609155</v>
      </c>
    </row>
    <row r="105" spans="2:25">
      <c r="B105" s="71">
        <v>97</v>
      </c>
      <c r="C105" s="72">
        <f t="shared" si="8"/>
        <v>1041015.18046329</v>
      </c>
      <c r="D105" s="72"/>
      <c r="E105" s="71"/>
      <c r="F105" s="8">
        <v>43817</v>
      </c>
      <c r="G105" s="71" t="s">
        <v>4</v>
      </c>
      <c r="H105" s="73">
        <v>1.319</v>
      </c>
      <c r="I105" s="73"/>
      <c r="J105" s="71">
        <v>24</v>
      </c>
      <c r="K105" s="74">
        <f t="shared" si="9"/>
        <v>31230.455413898697</v>
      </c>
      <c r="L105" s="75"/>
      <c r="M105" s="6">
        <f>IF(J105="","",(K105/J105)/LOOKUP(RIGHT($D$2,3),定数!$A$6:$A$13,定数!$B$6:$B$13))</f>
        <v>10.843908129825936</v>
      </c>
      <c r="N105" s="71"/>
      <c r="O105" s="8">
        <v>43818</v>
      </c>
      <c r="P105" s="73">
        <v>1.3254999999999999</v>
      </c>
      <c r="Q105" s="73"/>
      <c r="R105" s="76">
        <f>IF(P105="","",T105*M105*LOOKUP(RIGHT($D$2,3),定数!$A$6:$A$13,定数!$B$6:$B$13))</f>
        <v>84582.483412641654</v>
      </c>
      <c r="S105" s="76"/>
      <c r="T105" s="77">
        <f t="shared" si="11"/>
        <v>64.999999999999503</v>
      </c>
      <c r="U105" s="77"/>
      <c r="V105" t="str">
        <f t="shared" si="14"/>
        <v/>
      </c>
      <c r="W105">
        <f t="shared" si="14"/>
        <v>0</v>
      </c>
      <c r="X105" s="37">
        <f t="shared" si="12"/>
        <v>1269669.9842443017</v>
      </c>
      <c r="Y105" s="38">
        <f t="shared" si="13"/>
        <v>0.18008994984401827</v>
      </c>
    </row>
    <row r="106" spans="2:25">
      <c r="B106" s="71">
        <v>98</v>
      </c>
      <c r="C106" s="72">
        <f t="shared" si="8"/>
        <v>1125597.6638759316</v>
      </c>
      <c r="D106" s="72"/>
      <c r="E106" s="71">
        <v>2013</v>
      </c>
      <c r="F106" s="8">
        <v>43479</v>
      </c>
      <c r="G106" s="71" t="s">
        <v>4</v>
      </c>
      <c r="H106" s="73">
        <v>1.3371999999999999</v>
      </c>
      <c r="I106" s="73"/>
      <c r="J106" s="71">
        <v>35</v>
      </c>
      <c r="K106" s="74">
        <f t="shared" si="9"/>
        <v>33767.92991627795</v>
      </c>
      <c r="L106" s="75"/>
      <c r="M106" s="6">
        <f>IF(J106="","",(K106/J106)/LOOKUP(RIGHT($D$2,3),定数!$A$6:$A$13,定数!$B$6:$B$13))</f>
        <v>8.039983313399512</v>
      </c>
      <c r="N106" s="71">
        <v>2013</v>
      </c>
      <c r="O106" s="8">
        <v>43480</v>
      </c>
      <c r="P106" s="73">
        <v>1.3334999999999999</v>
      </c>
      <c r="Q106" s="73"/>
      <c r="R106" s="76">
        <f>IF(P106="","",T106*M106*LOOKUP(RIGHT($D$2,3),定数!$A$6:$A$13,定数!$B$6:$B$13))</f>
        <v>-35697.525911494187</v>
      </c>
      <c r="S106" s="76"/>
      <c r="T106" s="77">
        <f t="shared" si="11"/>
        <v>-37.000000000000369</v>
      </c>
      <c r="U106" s="77"/>
      <c r="V106" t="str">
        <f t="shared" si="14"/>
        <v/>
      </c>
      <c r="W106">
        <f t="shared" si="14"/>
        <v>1</v>
      </c>
      <c r="X106" s="37">
        <f t="shared" si="12"/>
        <v>1269669.9842443017</v>
      </c>
      <c r="Y106" s="38">
        <f t="shared" si="13"/>
        <v>0.11347225826884522</v>
      </c>
    </row>
    <row r="107" spans="2:25">
      <c r="B107" s="71">
        <v>99</v>
      </c>
      <c r="C107" s="72">
        <f t="shared" si="8"/>
        <v>1089900.1379644375</v>
      </c>
      <c r="D107" s="72"/>
      <c r="E107" s="71"/>
      <c r="F107" s="8">
        <v>43497</v>
      </c>
      <c r="G107" s="71" t="s">
        <v>4</v>
      </c>
      <c r="H107" s="73">
        <v>1.3593999999999999</v>
      </c>
      <c r="I107" s="73"/>
      <c r="J107" s="71">
        <v>50</v>
      </c>
      <c r="K107" s="74">
        <f t="shared" si="9"/>
        <v>32697.004138933124</v>
      </c>
      <c r="L107" s="75"/>
      <c r="M107" s="6">
        <f>IF(J107="","",(K107/J107)/LOOKUP(RIGHT($D$2,3),定数!$A$6:$A$13,定数!$B$6:$B$13))</f>
        <v>5.4495006898221874</v>
      </c>
      <c r="N107" s="71"/>
      <c r="O107" s="8">
        <v>43497</v>
      </c>
      <c r="P107" s="73">
        <v>1.3697999999999999</v>
      </c>
      <c r="Q107" s="73"/>
      <c r="R107" s="76">
        <f>IF(P107="","",T107*M107*LOOKUP(RIGHT($D$2,3),定数!$A$6:$A$13,定数!$B$6:$B$13))</f>
        <v>68009.768608980667</v>
      </c>
      <c r="S107" s="76"/>
      <c r="T107" s="77">
        <f t="shared" si="11"/>
        <v>103.99999999999964</v>
      </c>
      <c r="U107" s="77"/>
      <c r="V107" t="str">
        <f>IF(S107&lt;&gt;"",IF(S107&lt;0,1+V106,0),"")</f>
        <v/>
      </c>
      <c r="W107">
        <f>IF(T107&lt;&gt;"",IF(T107&lt;0,1+W106,0),"")</f>
        <v>0</v>
      </c>
      <c r="X107" s="37">
        <f t="shared" si="12"/>
        <v>1269669.9842443017</v>
      </c>
      <c r="Y107" s="38">
        <f t="shared" si="13"/>
        <v>0.14158785236374782</v>
      </c>
    </row>
    <row r="108" spans="2:25">
      <c r="B108" s="71">
        <v>100</v>
      </c>
      <c r="C108" s="72">
        <f t="shared" si="8"/>
        <v>1157909.9065734181</v>
      </c>
      <c r="D108" s="72"/>
      <c r="E108" s="71"/>
      <c r="F108" s="8">
        <v>43511</v>
      </c>
      <c r="G108" s="71" t="s">
        <v>3</v>
      </c>
      <c r="H108" s="73">
        <v>1.3309</v>
      </c>
      <c r="I108" s="73"/>
      <c r="J108" s="71">
        <v>85</v>
      </c>
      <c r="K108" s="74">
        <f t="shared" si="9"/>
        <v>34737.297197202541</v>
      </c>
      <c r="L108" s="75"/>
      <c r="M108" s="6">
        <f>IF(J108="","",(K108/J108)/LOOKUP(RIGHT($D$2,3),定数!$A$6:$A$13,定数!$B$6:$B$13))</f>
        <v>3.4056173722747589</v>
      </c>
      <c r="N108" s="71"/>
      <c r="O108" s="8">
        <v>43515</v>
      </c>
      <c r="P108" s="73">
        <v>1.3393999999999999</v>
      </c>
      <c r="Q108" s="73"/>
      <c r="R108" s="76">
        <f>IF(P108="","",T108*M108*LOOKUP(RIGHT($D$2,3),定数!$A$6:$A$13,定数!$B$6:$B$13))</f>
        <v>-34737.297197202344</v>
      </c>
      <c r="S108" s="76"/>
      <c r="T108" s="77">
        <f t="shared" si="11"/>
        <v>-84.999999999999517</v>
      </c>
      <c r="U108" s="77"/>
      <c r="V108" t="str">
        <f>IF(S108&lt;&gt;"",IF(S108&lt;0,1+V107,0),"")</f>
        <v/>
      </c>
      <c r="W108">
        <f>IF(T108&lt;&gt;"",IF(T108&lt;0,1+W107,0),"")</f>
        <v>1</v>
      </c>
      <c r="X108" s="37">
        <f t="shared" si="12"/>
        <v>1269669.9842443017</v>
      </c>
      <c r="Y108" s="38">
        <f t="shared" si="13"/>
        <v>8.8022934351245974E-2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M3"/>
    <mergeCell ref="N3:O3"/>
    <mergeCell ref="P3:Q3"/>
    <mergeCell ref="B2:C2"/>
    <mergeCell ref="D2:E2"/>
    <mergeCell ref="F2:G2"/>
    <mergeCell ref="H2:I2"/>
    <mergeCell ref="J2:K2"/>
    <mergeCell ref="L2:M2"/>
  </mergeCells>
  <phoneticPr fontId="2"/>
  <conditionalFormatting sqref="G9:G108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723"/>
  <sheetViews>
    <sheetView workbookViewId="0">
      <selection activeCell="A724" sqref="A724"/>
    </sheetView>
  </sheetViews>
  <sheetFormatPr defaultRowHeight="13.2"/>
  <cols>
    <col min="1" max="1" width="8.88671875" style="63"/>
  </cols>
  <sheetData>
    <row r="1" spans="1:1">
      <c r="A1" s="63">
        <v>1</v>
      </c>
    </row>
    <row r="39" spans="1:1">
      <c r="A39" s="63">
        <v>5</v>
      </c>
    </row>
    <row r="77" spans="1:1">
      <c r="A77" s="63">
        <v>10</v>
      </c>
    </row>
    <row r="115" spans="1:1">
      <c r="A115" s="63">
        <v>15</v>
      </c>
    </row>
    <row r="153" spans="1:1">
      <c r="A153" s="63">
        <v>17</v>
      </c>
    </row>
    <row r="191" spans="1:1">
      <c r="A191" s="63">
        <v>25</v>
      </c>
    </row>
    <row r="229" spans="1:1">
      <c r="A229" s="63">
        <v>30</v>
      </c>
    </row>
    <row r="267" spans="1:1">
      <c r="A267" s="63">
        <v>35</v>
      </c>
    </row>
    <row r="305" spans="1:1">
      <c r="A305" s="63">
        <v>40</v>
      </c>
    </row>
    <row r="343" spans="1:1">
      <c r="A343" s="63">
        <v>45</v>
      </c>
    </row>
    <row r="381" spans="1:1">
      <c r="A381" s="63">
        <v>50</v>
      </c>
    </row>
    <row r="419" spans="1:1">
      <c r="A419" s="63">
        <v>55</v>
      </c>
    </row>
    <row r="457" spans="1:1">
      <c r="A457" s="63">
        <v>60</v>
      </c>
    </row>
    <row r="495" spans="1:1">
      <c r="A495" s="63">
        <v>65</v>
      </c>
    </row>
    <row r="533" spans="1:1">
      <c r="A533" s="63">
        <v>70</v>
      </c>
    </row>
    <row r="571" spans="1:1">
      <c r="A571" s="63">
        <v>75</v>
      </c>
    </row>
    <row r="609" spans="1:1">
      <c r="A609" s="63">
        <v>80</v>
      </c>
    </row>
    <row r="647" spans="1:1">
      <c r="A647" s="63">
        <v>90</v>
      </c>
    </row>
    <row r="685" spans="1:1">
      <c r="A685" s="63">
        <v>95</v>
      </c>
    </row>
    <row r="723" spans="1:1">
      <c r="A723" s="63">
        <v>100</v>
      </c>
    </row>
  </sheetData>
  <phoneticPr fontId="2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31"/>
  <sheetViews>
    <sheetView tabSelected="1" zoomScale="145" zoomScaleNormal="145" zoomScaleSheetLayoutView="100" workbookViewId="0">
      <selection activeCell="A6" sqref="A6:J14"/>
    </sheetView>
  </sheetViews>
  <sheetFormatPr defaultColWidth="9" defaultRowHeight="13.2"/>
  <cols>
    <col min="2" max="2" width="10.33203125" bestFit="1" customWidth="1"/>
    <col min="12" max="12" width="9.88671875" bestFit="1" customWidth="1"/>
  </cols>
  <sheetData>
    <row r="1" spans="1:10">
      <c r="A1" t="s">
        <v>0</v>
      </c>
    </row>
    <row r="2" spans="1:10" ht="13.2" customHeight="1">
      <c r="A2" s="122" t="s">
        <v>114</v>
      </c>
      <c r="B2" s="122"/>
      <c r="C2" s="122"/>
      <c r="D2" s="122"/>
      <c r="E2" s="122"/>
      <c r="F2" s="122"/>
      <c r="G2" s="122"/>
      <c r="H2" s="122"/>
      <c r="I2" s="122"/>
      <c r="J2" s="122"/>
    </row>
    <row r="3" spans="1:10">
      <c r="A3" s="122"/>
      <c r="B3" s="122"/>
      <c r="C3" s="122"/>
      <c r="D3" s="122"/>
      <c r="E3" s="122"/>
      <c r="F3" s="122"/>
      <c r="G3" s="122"/>
      <c r="H3" s="122"/>
      <c r="I3" s="122"/>
      <c r="J3" s="122"/>
    </row>
    <row r="5" spans="1:10">
      <c r="A5" t="s">
        <v>1</v>
      </c>
    </row>
    <row r="6" spans="1:10" ht="13.2" customHeight="1">
      <c r="A6" s="122" t="s">
        <v>115</v>
      </c>
      <c r="B6" s="122"/>
      <c r="C6" s="122"/>
      <c r="D6" s="122"/>
      <c r="E6" s="122"/>
      <c r="F6" s="122"/>
      <c r="G6" s="122"/>
      <c r="H6" s="122"/>
      <c r="I6" s="122"/>
      <c r="J6" s="122"/>
    </row>
    <row r="7" spans="1:10">
      <c r="A7" s="122"/>
      <c r="B7" s="122"/>
      <c r="C7" s="122"/>
      <c r="D7" s="122"/>
      <c r="E7" s="122"/>
      <c r="F7" s="122"/>
      <c r="G7" s="122"/>
      <c r="H7" s="122"/>
      <c r="I7" s="122"/>
      <c r="J7" s="122"/>
    </row>
    <row r="8" spans="1:10" ht="13.2" hidden="1" customHeight="1">
      <c r="A8" s="122"/>
      <c r="B8" s="122"/>
      <c r="C8" s="122"/>
      <c r="D8" s="122"/>
      <c r="E8" s="122"/>
      <c r="F8" s="122"/>
      <c r="G8" s="122"/>
      <c r="H8" s="122"/>
      <c r="I8" s="122"/>
      <c r="J8" s="122"/>
    </row>
    <row r="9" spans="1:10" ht="13.2" hidden="1" customHeight="1">
      <c r="A9" s="122"/>
      <c r="B9" s="122"/>
      <c r="C9" s="122"/>
      <c r="D9" s="122"/>
      <c r="E9" s="122"/>
      <c r="F9" s="122"/>
      <c r="G9" s="122"/>
      <c r="H9" s="122"/>
      <c r="I9" s="122"/>
      <c r="J9" s="122"/>
    </row>
    <row r="10" spans="1:10" ht="13.2" hidden="1" customHeight="1">
      <c r="A10" s="122"/>
      <c r="B10" s="122"/>
      <c r="C10" s="122"/>
      <c r="D10" s="122"/>
      <c r="E10" s="122"/>
      <c r="F10" s="122"/>
      <c r="G10" s="122"/>
      <c r="H10" s="122"/>
      <c r="I10" s="122"/>
      <c r="J10" s="122"/>
    </row>
    <row r="11" spans="1:10" ht="13.2" hidden="1" customHeight="1">
      <c r="A11" s="122"/>
      <c r="B11" s="122"/>
      <c r="C11" s="122"/>
      <c r="D11" s="122"/>
      <c r="E11" s="122"/>
      <c r="F11" s="122"/>
      <c r="G11" s="122"/>
      <c r="H11" s="122"/>
      <c r="I11" s="122"/>
      <c r="J11" s="122"/>
    </row>
    <row r="12" spans="1:10" ht="13.2" hidden="1" customHeight="1">
      <c r="A12" s="122"/>
      <c r="B12" s="122"/>
      <c r="C12" s="122"/>
      <c r="D12" s="122"/>
      <c r="E12" s="122"/>
      <c r="F12" s="122"/>
      <c r="G12" s="122"/>
      <c r="H12" s="122"/>
      <c r="I12" s="122"/>
      <c r="J12" s="122"/>
    </row>
    <row r="13" spans="1:10" ht="13.2" hidden="1" customHeight="1">
      <c r="A13" s="122"/>
      <c r="B13" s="122"/>
      <c r="C13" s="122"/>
      <c r="D13" s="122"/>
      <c r="E13" s="122"/>
      <c r="F13" s="122"/>
      <c r="G13" s="122"/>
      <c r="H13" s="122"/>
      <c r="I13" s="122"/>
      <c r="J13" s="122"/>
    </row>
    <row r="14" spans="1:10">
      <c r="A14" s="122"/>
      <c r="B14" s="122"/>
      <c r="C14" s="122"/>
      <c r="D14" s="122"/>
      <c r="E14" s="122"/>
      <c r="F14" s="122"/>
      <c r="G14" s="122"/>
      <c r="H14" s="122"/>
      <c r="I14" s="122"/>
      <c r="J14" s="122"/>
    </row>
    <row r="16" spans="1:10">
      <c r="A16" t="s">
        <v>2</v>
      </c>
    </row>
    <row r="17" spans="1:13" ht="13.2" customHeight="1">
      <c r="A17" s="122" t="s">
        <v>116</v>
      </c>
      <c r="B17" s="122"/>
      <c r="C17" s="122"/>
      <c r="D17" s="122"/>
      <c r="E17" s="122"/>
      <c r="F17" s="122"/>
      <c r="G17" s="122"/>
      <c r="H17" s="122"/>
      <c r="I17" s="122"/>
      <c r="J17" s="122"/>
    </row>
    <row r="19" spans="1:13">
      <c r="A19" s="101" t="s">
        <v>62</v>
      </c>
      <c r="B19" s="101" t="s">
        <v>63</v>
      </c>
      <c r="C19" s="101" t="s">
        <v>70</v>
      </c>
      <c r="D19" s="101" t="s">
        <v>71</v>
      </c>
      <c r="E19" s="119" t="s">
        <v>75</v>
      </c>
      <c r="F19" s="101" t="s">
        <v>60</v>
      </c>
      <c r="G19" s="101"/>
      <c r="H19" s="101"/>
      <c r="I19" s="101" t="s">
        <v>61</v>
      </c>
      <c r="J19" s="101"/>
      <c r="K19" s="101"/>
      <c r="L19" s="117" t="s">
        <v>79</v>
      </c>
      <c r="M19" s="117" t="s">
        <v>82</v>
      </c>
    </row>
    <row r="20" spans="1:13" ht="13.8" thickBot="1">
      <c r="A20" s="121"/>
      <c r="B20" s="121"/>
      <c r="C20" s="121"/>
      <c r="D20" s="121"/>
      <c r="E20" s="120"/>
      <c r="F20" s="47" t="s">
        <v>64</v>
      </c>
      <c r="G20" s="47" t="s">
        <v>65</v>
      </c>
      <c r="H20" s="47" t="s">
        <v>66</v>
      </c>
      <c r="I20" s="47" t="s">
        <v>64</v>
      </c>
      <c r="J20" s="47" t="s">
        <v>65</v>
      </c>
      <c r="K20" s="47" t="s">
        <v>66</v>
      </c>
      <c r="L20" s="118"/>
      <c r="M20" s="118"/>
    </row>
    <row r="21" spans="1:13" ht="13.8" thickTop="1">
      <c r="A21" s="114" t="s">
        <v>67</v>
      </c>
      <c r="B21" s="43" t="s">
        <v>68</v>
      </c>
      <c r="C21" s="43" t="s">
        <v>72</v>
      </c>
      <c r="D21" s="43">
        <v>22</v>
      </c>
      <c r="E21" s="48"/>
      <c r="F21" s="44">
        <v>0.47399999999999998</v>
      </c>
      <c r="G21" s="44">
        <v>0.51400000000000001</v>
      </c>
      <c r="H21" s="45">
        <v>0.56799999999999995</v>
      </c>
      <c r="I21" s="46">
        <v>0.73</v>
      </c>
      <c r="J21" s="46">
        <v>0.68</v>
      </c>
      <c r="K21" s="46">
        <v>0.59</v>
      </c>
      <c r="L21" s="51"/>
      <c r="M21" s="48"/>
    </row>
    <row r="22" spans="1:13">
      <c r="A22" s="115"/>
      <c r="B22" s="39"/>
      <c r="C22" s="39" t="s">
        <v>73</v>
      </c>
      <c r="D22" s="39">
        <v>100</v>
      </c>
      <c r="E22" s="49" t="s">
        <v>80</v>
      </c>
      <c r="F22" s="41">
        <v>1.0880000000000001</v>
      </c>
      <c r="G22" s="40">
        <v>0.86899999999999999</v>
      </c>
      <c r="H22" s="40">
        <v>0.307</v>
      </c>
      <c r="I22" s="42">
        <v>0.6</v>
      </c>
      <c r="J22" s="42">
        <v>0.54</v>
      </c>
      <c r="K22" s="42">
        <v>0.41</v>
      </c>
      <c r="L22" s="52" t="s">
        <v>77</v>
      </c>
      <c r="M22" s="49" t="s">
        <v>81</v>
      </c>
    </row>
    <row r="23" spans="1:13">
      <c r="A23" s="115"/>
      <c r="B23" s="39" t="s">
        <v>69</v>
      </c>
      <c r="C23" s="39" t="s">
        <v>74</v>
      </c>
      <c r="D23" s="39">
        <v>100</v>
      </c>
      <c r="E23" s="49" t="s">
        <v>76</v>
      </c>
      <c r="F23" s="40">
        <v>0.72399999999999998</v>
      </c>
      <c r="G23" s="40">
        <v>0.44800000000000001</v>
      </c>
      <c r="H23" s="41">
        <v>0.78800000000000003</v>
      </c>
      <c r="I23" s="42">
        <v>0.54</v>
      </c>
      <c r="J23" s="42">
        <v>0.47</v>
      </c>
      <c r="K23" s="42">
        <v>0.42</v>
      </c>
      <c r="L23" s="52" t="s">
        <v>78</v>
      </c>
      <c r="M23" s="49" t="s">
        <v>81</v>
      </c>
    </row>
    <row r="24" spans="1:13">
      <c r="A24" s="115"/>
      <c r="B24" s="50"/>
      <c r="C24" s="50" t="s">
        <v>84</v>
      </c>
      <c r="D24" s="50">
        <v>100</v>
      </c>
      <c r="E24" s="49" t="s">
        <v>80</v>
      </c>
      <c r="F24" s="40">
        <v>0.14499999999999999</v>
      </c>
      <c r="G24" s="40">
        <v>0.01</v>
      </c>
      <c r="H24" s="41">
        <v>0.21099999999999999</v>
      </c>
      <c r="I24" s="42">
        <v>0.5</v>
      </c>
      <c r="J24" s="42">
        <v>0.44</v>
      </c>
      <c r="K24" s="42">
        <v>0.39</v>
      </c>
      <c r="L24" s="52" t="s">
        <v>85</v>
      </c>
      <c r="M24" s="49" t="s">
        <v>86</v>
      </c>
    </row>
    <row r="25" spans="1:13">
      <c r="A25" s="115"/>
      <c r="B25" s="53" t="s">
        <v>87</v>
      </c>
      <c r="C25" s="53" t="s">
        <v>74</v>
      </c>
      <c r="D25" s="53">
        <v>100</v>
      </c>
      <c r="E25" s="49" t="s">
        <v>88</v>
      </c>
      <c r="F25" s="40">
        <v>0.78400000000000003</v>
      </c>
      <c r="G25" s="40">
        <v>1.347</v>
      </c>
      <c r="H25" s="41">
        <v>4.149</v>
      </c>
      <c r="I25" s="42">
        <v>0.55000000000000004</v>
      </c>
      <c r="J25" s="42">
        <v>0.54</v>
      </c>
      <c r="K25" s="42">
        <v>0.52</v>
      </c>
      <c r="L25" s="52" t="s">
        <v>89</v>
      </c>
      <c r="M25" s="49" t="s">
        <v>90</v>
      </c>
    </row>
    <row r="26" spans="1:13">
      <c r="A26" s="116"/>
      <c r="B26" s="53"/>
      <c r="C26" s="55" t="s">
        <v>92</v>
      </c>
      <c r="D26" s="53">
        <v>100</v>
      </c>
      <c r="E26" s="49" t="s">
        <v>93</v>
      </c>
      <c r="F26" s="40">
        <v>0.18099999999999999</v>
      </c>
      <c r="G26" s="41">
        <v>0.30599999999999999</v>
      </c>
      <c r="H26" s="54">
        <v>6.6000000000000003E-2</v>
      </c>
      <c r="I26" s="42">
        <v>0.5</v>
      </c>
      <c r="J26" s="42">
        <v>0.47</v>
      </c>
      <c r="K26" s="42">
        <v>0.37</v>
      </c>
      <c r="L26" s="52" t="s">
        <v>94</v>
      </c>
      <c r="M26" s="49" t="s">
        <v>95</v>
      </c>
    </row>
    <row r="27" spans="1:13">
      <c r="A27" s="101" t="s">
        <v>98</v>
      </c>
      <c r="B27" s="56" t="s">
        <v>68</v>
      </c>
      <c r="C27" s="56" t="s">
        <v>97</v>
      </c>
      <c r="D27" s="56">
        <v>100</v>
      </c>
      <c r="E27" s="49" t="s">
        <v>99</v>
      </c>
      <c r="F27" s="40">
        <v>2.9119999999999999</v>
      </c>
      <c r="G27" s="54">
        <v>2.6829999999999998</v>
      </c>
      <c r="H27" s="41">
        <v>3.37</v>
      </c>
      <c r="I27" s="42">
        <v>0.56999999999999995</v>
      </c>
      <c r="J27" s="42">
        <v>0.51</v>
      </c>
      <c r="K27" s="42">
        <v>0.45</v>
      </c>
      <c r="L27" s="52" t="s">
        <v>100</v>
      </c>
      <c r="M27" s="49" t="s">
        <v>86</v>
      </c>
    </row>
    <row r="28" spans="1:13">
      <c r="A28" s="101"/>
      <c r="B28" s="58"/>
      <c r="C28" s="58" t="s">
        <v>101</v>
      </c>
      <c r="D28" s="58">
        <v>100</v>
      </c>
      <c r="E28" s="49" t="s">
        <v>80</v>
      </c>
      <c r="F28" s="40">
        <v>-0.13300000000000001</v>
      </c>
      <c r="G28" s="54">
        <v>0.13800000000000001</v>
      </c>
      <c r="H28" s="41">
        <v>0.21299999999999999</v>
      </c>
      <c r="I28" s="42">
        <v>0.43</v>
      </c>
      <c r="J28" s="42">
        <v>0.41</v>
      </c>
      <c r="K28" s="42">
        <v>0.35</v>
      </c>
      <c r="L28" s="52" t="s">
        <v>102</v>
      </c>
      <c r="M28" s="49" t="s">
        <v>90</v>
      </c>
    </row>
    <row r="29" spans="1:13">
      <c r="A29" s="101"/>
      <c r="B29" s="59" t="s">
        <v>69</v>
      </c>
      <c r="C29" s="59" t="s">
        <v>74</v>
      </c>
      <c r="D29" s="59">
        <v>100</v>
      </c>
      <c r="E29" s="49" t="s">
        <v>105</v>
      </c>
      <c r="F29" s="40">
        <v>0.40200000000000002</v>
      </c>
      <c r="G29" s="41">
        <v>0.56999999999999995</v>
      </c>
      <c r="H29" s="54">
        <v>0.50600000000000001</v>
      </c>
      <c r="I29" s="42">
        <v>0.48</v>
      </c>
      <c r="J29" s="42">
        <v>0.45</v>
      </c>
      <c r="K29" s="42">
        <v>0.37</v>
      </c>
      <c r="L29" s="52" t="s">
        <v>111</v>
      </c>
      <c r="M29" s="49" t="s">
        <v>106</v>
      </c>
    </row>
    <row r="30" spans="1:13">
      <c r="A30" s="101"/>
      <c r="B30" s="59"/>
      <c r="C30" s="59" t="s">
        <v>84</v>
      </c>
      <c r="D30" s="59">
        <v>100</v>
      </c>
      <c r="E30" s="49" t="s">
        <v>110</v>
      </c>
      <c r="F30" s="40">
        <v>3.1E-2</v>
      </c>
      <c r="G30" s="40">
        <v>0</v>
      </c>
      <c r="H30" s="41">
        <v>0.123</v>
      </c>
      <c r="I30" s="42">
        <v>0.43</v>
      </c>
      <c r="J30" s="42">
        <v>0.39</v>
      </c>
      <c r="K30" s="42">
        <v>0.34</v>
      </c>
      <c r="L30" s="52" t="s">
        <v>112</v>
      </c>
      <c r="M30" s="49" t="s">
        <v>113</v>
      </c>
    </row>
    <row r="31" spans="1:13">
      <c r="G31" s="57"/>
    </row>
  </sheetData>
  <mergeCells count="14">
    <mergeCell ref="F19:H19"/>
    <mergeCell ref="I19:K19"/>
    <mergeCell ref="A19:A20"/>
    <mergeCell ref="B19:B20"/>
    <mergeCell ref="C19:C20"/>
    <mergeCell ref="D19:D20"/>
    <mergeCell ref="A17:J17"/>
    <mergeCell ref="A6:J14"/>
    <mergeCell ref="A2:J3"/>
    <mergeCell ref="A21:A26"/>
    <mergeCell ref="L19:L20"/>
    <mergeCell ref="M19:M20"/>
    <mergeCell ref="E19:E20"/>
    <mergeCell ref="A27:A30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  <ignoredErrors>
    <ignoredError sqref="L27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dimension ref="B2:I12"/>
  <sheetViews>
    <sheetView zoomScaleSheetLayoutView="100" workbookViewId="0">
      <selection activeCell="H9" sqref="H9"/>
    </sheetView>
  </sheetViews>
  <sheetFormatPr defaultColWidth="8.88671875" defaultRowHeight="16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>
      <c r="B5" s="27" t="s">
        <v>43</v>
      </c>
      <c r="C5" s="28" t="s">
        <v>68</v>
      </c>
      <c r="D5" s="28">
        <v>22</v>
      </c>
      <c r="E5" s="32">
        <v>43606</v>
      </c>
      <c r="F5" s="28">
        <v>100</v>
      </c>
      <c r="G5" s="32">
        <v>43611</v>
      </c>
      <c r="H5" s="28"/>
      <c r="I5" s="32"/>
    </row>
    <row r="6" spans="2:9">
      <c r="B6" s="27" t="s">
        <v>43</v>
      </c>
      <c r="C6" s="28" t="s">
        <v>83</v>
      </c>
      <c r="D6" s="28">
        <v>100</v>
      </c>
      <c r="E6" s="32">
        <v>43617</v>
      </c>
      <c r="F6" s="28">
        <v>100</v>
      </c>
      <c r="G6" s="32">
        <v>43619</v>
      </c>
      <c r="H6" s="28"/>
      <c r="I6" s="33"/>
    </row>
    <row r="7" spans="2:9">
      <c r="B7" s="27" t="s">
        <v>43</v>
      </c>
      <c r="C7" s="28" t="s">
        <v>91</v>
      </c>
      <c r="D7" s="28">
        <v>100</v>
      </c>
      <c r="E7" s="32">
        <v>43621</v>
      </c>
      <c r="F7" s="28">
        <v>100</v>
      </c>
      <c r="G7" s="32">
        <v>43621</v>
      </c>
      <c r="H7" s="28"/>
      <c r="I7" s="33"/>
    </row>
    <row r="8" spans="2:9">
      <c r="B8" s="27" t="s">
        <v>96</v>
      </c>
      <c r="C8" s="28" t="s">
        <v>68</v>
      </c>
      <c r="D8" s="28">
        <v>100</v>
      </c>
      <c r="E8" s="32">
        <v>43624</v>
      </c>
      <c r="F8" s="28">
        <v>100</v>
      </c>
      <c r="G8" s="32">
        <v>43625</v>
      </c>
      <c r="H8" s="28"/>
      <c r="I8" s="33"/>
    </row>
    <row r="9" spans="2:9">
      <c r="B9" s="27" t="s">
        <v>96</v>
      </c>
      <c r="C9" s="28" t="s">
        <v>69</v>
      </c>
      <c r="D9" s="28">
        <v>100</v>
      </c>
      <c r="E9" s="32">
        <v>43627</v>
      </c>
      <c r="F9" s="28">
        <v>100</v>
      </c>
      <c r="G9" s="32">
        <v>43630</v>
      </c>
      <c r="H9" s="28"/>
      <c r="I9" s="33"/>
    </row>
    <row r="10" spans="2:9">
      <c r="B10" s="27" t="s">
        <v>96</v>
      </c>
      <c r="C10" s="28"/>
      <c r="D10" s="28"/>
      <c r="E10" s="32"/>
      <c r="F10" s="28"/>
      <c r="G10" s="32"/>
      <c r="H10" s="28"/>
      <c r="I10" s="33"/>
    </row>
    <row r="11" spans="2:9">
      <c r="B11" s="27"/>
      <c r="C11" s="28"/>
      <c r="D11" s="28"/>
      <c r="E11" s="32"/>
      <c r="F11" s="28"/>
      <c r="G11" s="32"/>
      <c r="H11" s="28"/>
      <c r="I11" s="33"/>
    </row>
    <row r="12" spans="2:9">
      <c r="B12" s="27"/>
      <c r="C12" s="28"/>
      <c r="D12" s="28"/>
      <c r="E12" s="32"/>
      <c r="F12" s="28"/>
      <c r="G12" s="32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/>
  <cols>
    <col min="1" max="1" width="2.88671875" customWidth="1"/>
    <col min="2" max="18" width="6.6640625" customWidth="1"/>
    <col min="22" max="22" width="10.88671875" style="22" bestFit="1" customWidth="1"/>
  </cols>
  <sheetData>
    <row r="2" spans="2:21">
      <c r="B2" s="98" t="s">
        <v>5</v>
      </c>
      <c r="C2" s="98"/>
      <c r="D2" s="101"/>
      <c r="E2" s="101"/>
      <c r="F2" s="98" t="s">
        <v>6</v>
      </c>
      <c r="G2" s="98"/>
      <c r="H2" s="101" t="s">
        <v>36</v>
      </c>
      <c r="I2" s="101"/>
      <c r="J2" s="98" t="s">
        <v>7</v>
      </c>
      <c r="K2" s="98"/>
      <c r="L2" s="103">
        <f>C9</f>
        <v>1000000</v>
      </c>
      <c r="M2" s="101"/>
      <c r="N2" s="98" t="s">
        <v>8</v>
      </c>
      <c r="O2" s="98"/>
      <c r="P2" s="103" t="e">
        <f>C108+R108</f>
        <v>#VALUE!</v>
      </c>
      <c r="Q2" s="101"/>
      <c r="R2" s="1"/>
      <c r="S2" s="1"/>
      <c r="T2" s="1"/>
    </row>
    <row r="3" spans="2:21" ht="57" customHeight="1">
      <c r="B3" s="98" t="s">
        <v>9</v>
      </c>
      <c r="C3" s="98"/>
      <c r="D3" s="123" t="s">
        <v>38</v>
      </c>
      <c r="E3" s="123"/>
      <c r="F3" s="123"/>
      <c r="G3" s="123"/>
      <c r="H3" s="123"/>
      <c r="I3" s="123"/>
      <c r="J3" s="98" t="s">
        <v>10</v>
      </c>
      <c r="K3" s="98"/>
      <c r="L3" s="123" t="s">
        <v>35</v>
      </c>
      <c r="M3" s="124"/>
      <c r="N3" s="124"/>
      <c r="O3" s="124"/>
      <c r="P3" s="124"/>
      <c r="Q3" s="124"/>
      <c r="R3" s="1"/>
      <c r="S3" s="1"/>
    </row>
    <row r="4" spans="2:21">
      <c r="B4" s="98" t="s">
        <v>11</v>
      </c>
      <c r="C4" s="98"/>
      <c r="D4" s="99">
        <f>SUM($R$9:$S$993)</f>
        <v>153684.21052631587</v>
      </c>
      <c r="E4" s="99"/>
      <c r="F4" s="98" t="s">
        <v>12</v>
      </c>
      <c r="G4" s="98"/>
      <c r="H4" s="100">
        <f>SUM($T$9:$U$108)</f>
        <v>292.00000000000017</v>
      </c>
      <c r="I4" s="101"/>
      <c r="J4" s="102" t="s">
        <v>13</v>
      </c>
      <c r="K4" s="102"/>
      <c r="L4" s="103">
        <f>MAX($C$9:$D$990)-C9</f>
        <v>153684.21052631596</v>
      </c>
      <c r="M4" s="103"/>
      <c r="N4" s="102" t="s">
        <v>14</v>
      </c>
      <c r="O4" s="102"/>
      <c r="P4" s="99">
        <f>MIN($C$9:$D$990)-C9</f>
        <v>0</v>
      </c>
      <c r="Q4" s="99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105" t="s">
        <v>19</v>
      </c>
      <c r="K5" s="98"/>
      <c r="L5" s="106"/>
      <c r="M5" s="107"/>
      <c r="N5" s="17" t="s">
        <v>20</v>
      </c>
      <c r="O5" s="9"/>
      <c r="P5" s="106"/>
      <c r="Q5" s="107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78" t="s">
        <v>21</v>
      </c>
      <c r="C7" s="80" t="s">
        <v>22</v>
      </c>
      <c r="D7" s="81"/>
      <c r="E7" s="84" t="s">
        <v>23</v>
      </c>
      <c r="F7" s="85"/>
      <c r="G7" s="85"/>
      <c r="H7" s="85"/>
      <c r="I7" s="86"/>
      <c r="J7" s="87" t="s">
        <v>24</v>
      </c>
      <c r="K7" s="88"/>
      <c r="L7" s="89"/>
      <c r="M7" s="90" t="s">
        <v>25</v>
      </c>
      <c r="N7" s="91" t="s">
        <v>26</v>
      </c>
      <c r="O7" s="92"/>
      <c r="P7" s="92"/>
      <c r="Q7" s="93"/>
      <c r="R7" s="94" t="s">
        <v>27</v>
      </c>
      <c r="S7" s="94"/>
      <c r="T7" s="94"/>
      <c r="U7" s="94"/>
    </row>
    <row r="8" spans="2:21">
      <c r="B8" s="79"/>
      <c r="C8" s="82"/>
      <c r="D8" s="83"/>
      <c r="E8" s="18" t="s">
        <v>28</v>
      </c>
      <c r="F8" s="18" t="s">
        <v>29</v>
      </c>
      <c r="G8" s="18" t="s">
        <v>30</v>
      </c>
      <c r="H8" s="95" t="s">
        <v>31</v>
      </c>
      <c r="I8" s="86"/>
      <c r="J8" s="4" t="s">
        <v>32</v>
      </c>
      <c r="K8" s="96" t="s">
        <v>33</v>
      </c>
      <c r="L8" s="89"/>
      <c r="M8" s="90"/>
      <c r="N8" s="5" t="s">
        <v>28</v>
      </c>
      <c r="O8" s="5" t="s">
        <v>29</v>
      </c>
      <c r="P8" s="97" t="s">
        <v>31</v>
      </c>
      <c r="Q8" s="93"/>
      <c r="R8" s="94" t="s">
        <v>34</v>
      </c>
      <c r="S8" s="94"/>
      <c r="T8" s="94" t="s">
        <v>32</v>
      </c>
      <c r="U8" s="94"/>
    </row>
    <row r="9" spans="2:21">
      <c r="B9" s="19">
        <v>1</v>
      </c>
      <c r="C9" s="72">
        <v>1000000</v>
      </c>
      <c r="D9" s="72"/>
      <c r="E9" s="19">
        <v>2001</v>
      </c>
      <c r="F9" s="8">
        <v>42111</v>
      </c>
      <c r="G9" s="19" t="s">
        <v>4</v>
      </c>
      <c r="H9" s="125">
        <v>105.33</v>
      </c>
      <c r="I9" s="125"/>
      <c r="J9" s="19">
        <v>57</v>
      </c>
      <c r="K9" s="72">
        <f t="shared" ref="K9:K72" si="0">IF(F9="","",C9*0.03)</f>
        <v>30000</v>
      </c>
      <c r="L9" s="72"/>
      <c r="M9" s="6">
        <f>IF(J9="","",(K9/J9)/1000)</f>
        <v>0.52631578947368418</v>
      </c>
      <c r="N9" s="19">
        <v>2001</v>
      </c>
      <c r="O9" s="8">
        <v>42111</v>
      </c>
      <c r="P9" s="125">
        <v>108.25</v>
      </c>
      <c r="Q9" s="125"/>
      <c r="R9" s="76">
        <f>IF(O9="","",(IF(G9="売",H9-P9,P9-H9))*M9*100000)</f>
        <v>153684.21052631587</v>
      </c>
      <c r="S9" s="76"/>
      <c r="T9" s="77">
        <f>IF(O9="","",IF(R9&lt;0,J9*(-1),IF(G9="買",(P9-H9)*100,(H9-P9)*100)))</f>
        <v>292.00000000000017</v>
      </c>
      <c r="U9" s="77"/>
    </row>
    <row r="10" spans="2:21">
      <c r="B10" s="19">
        <v>2</v>
      </c>
      <c r="C10" s="72">
        <f t="shared" ref="C10:C73" si="1">IF(R9="","",C9+R9)</f>
        <v>1153684.210526316</v>
      </c>
      <c r="D10" s="72"/>
      <c r="E10" s="19"/>
      <c r="F10" s="8"/>
      <c r="G10" s="19" t="s">
        <v>4</v>
      </c>
      <c r="H10" s="125"/>
      <c r="I10" s="125"/>
      <c r="J10" s="19"/>
      <c r="K10" s="72" t="str">
        <f t="shared" si="0"/>
        <v/>
      </c>
      <c r="L10" s="72"/>
      <c r="M10" s="6" t="str">
        <f t="shared" ref="M10:M73" si="2">IF(J10="","",(K10/J10)/1000)</f>
        <v/>
      </c>
      <c r="N10" s="19"/>
      <c r="O10" s="8"/>
      <c r="P10" s="125"/>
      <c r="Q10" s="125"/>
      <c r="R10" s="76" t="str">
        <f t="shared" ref="R10:R73" si="3">IF(O10="","",(IF(G10="売",H10-P10,P10-H10))*M10*100000)</f>
        <v/>
      </c>
      <c r="S10" s="76"/>
      <c r="T10" s="77" t="str">
        <f t="shared" ref="T10:T73" si="4">IF(O10="","",IF(R10&lt;0,J10*(-1),IF(G10="買",(P10-H10)*100,(H10-P10)*100)))</f>
        <v/>
      </c>
      <c r="U10" s="77"/>
    </row>
    <row r="11" spans="2:21">
      <c r="B11" s="19">
        <v>3</v>
      </c>
      <c r="C11" s="72" t="str">
        <f t="shared" si="1"/>
        <v/>
      </c>
      <c r="D11" s="72"/>
      <c r="E11" s="19"/>
      <c r="F11" s="8"/>
      <c r="G11" s="19" t="s">
        <v>4</v>
      </c>
      <c r="H11" s="125"/>
      <c r="I11" s="125"/>
      <c r="J11" s="19"/>
      <c r="K11" s="72" t="str">
        <f t="shared" si="0"/>
        <v/>
      </c>
      <c r="L11" s="72"/>
      <c r="M11" s="6" t="str">
        <f t="shared" si="2"/>
        <v/>
      </c>
      <c r="N11" s="19"/>
      <c r="O11" s="8"/>
      <c r="P11" s="125"/>
      <c r="Q11" s="125"/>
      <c r="R11" s="76" t="str">
        <f t="shared" si="3"/>
        <v/>
      </c>
      <c r="S11" s="76"/>
      <c r="T11" s="77" t="str">
        <f t="shared" si="4"/>
        <v/>
      </c>
      <c r="U11" s="77"/>
    </row>
    <row r="12" spans="2:21">
      <c r="B12" s="19">
        <v>4</v>
      </c>
      <c r="C12" s="72" t="str">
        <f t="shared" si="1"/>
        <v/>
      </c>
      <c r="D12" s="72"/>
      <c r="E12" s="19"/>
      <c r="F12" s="8"/>
      <c r="G12" s="19" t="s">
        <v>3</v>
      </c>
      <c r="H12" s="125"/>
      <c r="I12" s="125"/>
      <c r="J12" s="19"/>
      <c r="K12" s="72" t="str">
        <f t="shared" si="0"/>
        <v/>
      </c>
      <c r="L12" s="72"/>
      <c r="M12" s="6" t="str">
        <f t="shared" si="2"/>
        <v/>
      </c>
      <c r="N12" s="19"/>
      <c r="O12" s="8"/>
      <c r="P12" s="125"/>
      <c r="Q12" s="125"/>
      <c r="R12" s="76" t="str">
        <f t="shared" si="3"/>
        <v/>
      </c>
      <c r="S12" s="76"/>
      <c r="T12" s="77" t="str">
        <f t="shared" si="4"/>
        <v/>
      </c>
      <c r="U12" s="77"/>
    </row>
    <row r="13" spans="2:21">
      <c r="B13" s="19">
        <v>5</v>
      </c>
      <c r="C13" s="72" t="str">
        <f t="shared" si="1"/>
        <v/>
      </c>
      <c r="D13" s="72"/>
      <c r="E13" s="19"/>
      <c r="F13" s="8"/>
      <c r="G13" s="19" t="s">
        <v>3</v>
      </c>
      <c r="H13" s="125"/>
      <c r="I13" s="125"/>
      <c r="J13" s="19"/>
      <c r="K13" s="72" t="str">
        <f t="shared" si="0"/>
        <v/>
      </c>
      <c r="L13" s="72"/>
      <c r="M13" s="6" t="str">
        <f t="shared" si="2"/>
        <v/>
      </c>
      <c r="N13" s="19"/>
      <c r="O13" s="8"/>
      <c r="P13" s="125"/>
      <c r="Q13" s="125"/>
      <c r="R13" s="76" t="str">
        <f t="shared" si="3"/>
        <v/>
      </c>
      <c r="S13" s="76"/>
      <c r="T13" s="77" t="str">
        <f t="shared" si="4"/>
        <v/>
      </c>
      <c r="U13" s="77"/>
    </row>
    <row r="14" spans="2:21">
      <c r="B14" s="19">
        <v>6</v>
      </c>
      <c r="C14" s="72" t="str">
        <f t="shared" si="1"/>
        <v/>
      </c>
      <c r="D14" s="72"/>
      <c r="E14" s="19"/>
      <c r="F14" s="8"/>
      <c r="G14" s="19" t="s">
        <v>4</v>
      </c>
      <c r="H14" s="125"/>
      <c r="I14" s="125"/>
      <c r="J14" s="19"/>
      <c r="K14" s="72" t="str">
        <f t="shared" si="0"/>
        <v/>
      </c>
      <c r="L14" s="72"/>
      <c r="M14" s="6" t="str">
        <f t="shared" si="2"/>
        <v/>
      </c>
      <c r="N14" s="19"/>
      <c r="O14" s="8"/>
      <c r="P14" s="125"/>
      <c r="Q14" s="125"/>
      <c r="R14" s="76" t="str">
        <f t="shared" si="3"/>
        <v/>
      </c>
      <c r="S14" s="76"/>
      <c r="T14" s="77" t="str">
        <f t="shared" si="4"/>
        <v/>
      </c>
      <c r="U14" s="77"/>
    </row>
    <row r="15" spans="2:21">
      <c r="B15" s="19">
        <v>7</v>
      </c>
      <c r="C15" s="72" t="str">
        <f t="shared" si="1"/>
        <v/>
      </c>
      <c r="D15" s="72"/>
      <c r="E15" s="19"/>
      <c r="F15" s="8"/>
      <c r="G15" s="19" t="s">
        <v>4</v>
      </c>
      <c r="H15" s="125"/>
      <c r="I15" s="125"/>
      <c r="J15" s="19"/>
      <c r="K15" s="72" t="str">
        <f t="shared" si="0"/>
        <v/>
      </c>
      <c r="L15" s="72"/>
      <c r="M15" s="6" t="str">
        <f t="shared" si="2"/>
        <v/>
      </c>
      <c r="N15" s="19"/>
      <c r="O15" s="8"/>
      <c r="P15" s="125"/>
      <c r="Q15" s="125"/>
      <c r="R15" s="76" t="str">
        <f t="shared" si="3"/>
        <v/>
      </c>
      <c r="S15" s="76"/>
      <c r="T15" s="77" t="str">
        <f t="shared" si="4"/>
        <v/>
      </c>
      <c r="U15" s="77"/>
    </row>
    <row r="16" spans="2:21">
      <c r="B16" s="19">
        <v>8</v>
      </c>
      <c r="C16" s="72" t="str">
        <f t="shared" si="1"/>
        <v/>
      </c>
      <c r="D16" s="72"/>
      <c r="E16" s="19"/>
      <c r="F16" s="8"/>
      <c r="G16" s="19" t="s">
        <v>4</v>
      </c>
      <c r="H16" s="125"/>
      <c r="I16" s="125"/>
      <c r="J16" s="19"/>
      <c r="K16" s="72" t="str">
        <f t="shared" si="0"/>
        <v/>
      </c>
      <c r="L16" s="72"/>
      <c r="M16" s="6" t="str">
        <f t="shared" si="2"/>
        <v/>
      </c>
      <c r="N16" s="19"/>
      <c r="O16" s="8"/>
      <c r="P16" s="125"/>
      <c r="Q16" s="125"/>
      <c r="R16" s="76" t="str">
        <f t="shared" si="3"/>
        <v/>
      </c>
      <c r="S16" s="76"/>
      <c r="T16" s="77" t="str">
        <f t="shared" si="4"/>
        <v/>
      </c>
      <c r="U16" s="77"/>
    </row>
    <row r="17" spans="2:21">
      <c r="B17" s="19">
        <v>9</v>
      </c>
      <c r="C17" s="72" t="str">
        <f t="shared" si="1"/>
        <v/>
      </c>
      <c r="D17" s="72"/>
      <c r="E17" s="19"/>
      <c r="F17" s="8"/>
      <c r="G17" s="19" t="s">
        <v>4</v>
      </c>
      <c r="H17" s="125"/>
      <c r="I17" s="125"/>
      <c r="J17" s="19"/>
      <c r="K17" s="72" t="str">
        <f t="shared" si="0"/>
        <v/>
      </c>
      <c r="L17" s="72"/>
      <c r="M17" s="6" t="str">
        <f t="shared" si="2"/>
        <v/>
      </c>
      <c r="N17" s="19"/>
      <c r="O17" s="8"/>
      <c r="P17" s="125"/>
      <c r="Q17" s="125"/>
      <c r="R17" s="76" t="str">
        <f t="shared" si="3"/>
        <v/>
      </c>
      <c r="S17" s="76"/>
      <c r="T17" s="77" t="str">
        <f t="shared" si="4"/>
        <v/>
      </c>
      <c r="U17" s="77"/>
    </row>
    <row r="18" spans="2:21">
      <c r="B18" s="19">
        <v>10</v>
      </c>
      <c r="C18" s="72" t="str">
        <f t="shared" si="1"/>
        <v/>
      </c>
      <c r="D18" s="72"/>
      <c r="E18" s="19"/>
      <c r="F18" s="8"/>
      <c r="G18" s="19" t="s">
        <v>4</v>
      </c>
      <c r="H18" s="125"/>
      <c r="I18" s="125"/>
      <c r="J18" s="19"/>
      <c r="K18" s="72" t="str">
        <f t="shared" si="0"/>
        <v/>
      </c>
      <c r="L18" s="72"/>
      <c r="M18" s="6" t="str">
        <f t="shared" si="2"/>
        <v/>
      </c>
      <c r="N18" s="19"/>
      <c r="O18" s="8"/>
      <c r="P18" s="125"/>
      <c r="Q18" s="125"/>
      <c r="R18" s="76" t="str">
        <f t="shared" si="3"/>
        <v/>
      </c>
      <c r="S18" s="76"/>
      <c r="T18" s="77" t="str">
        <f t="shared" si="4"/>
        <v/>
      </c>
      <c r="U18" s="77"/>
    </row>
    <row r="19" spans="2:21">
      <c r="B19" s="19">
        <v>11</v>
      </c>
      <c r="C19" s="72" t="str">
        <f t="shared" si="1"/>
        <v/>
      </c>
      <c r="D19" s="72"/>
      <c r="E19" s="19"/>
      <c r="F19" s="8"/>
      <c r="G19" s="19" t="s">
        <v>4</v>
      </c>
      <c r="H19" s="125"/>
      <c r="I19" s="125"/>
      <c r="J19" s="19"/>
      <c r="K19" s="72" t="str">
        <f t="shared" si="0"/>
        <v/>
      </c>
      <c r="L19" s="72"/>
      <c r="M19" s="6" t="str">
        <f t="shared" si="2"/>
        <v/>
      </c>
      <c r="N19" s="19"/>
      <c r="O19" s="8"/>
      <c r="P19" s="125"/>
      <c r="Q19" s="125"/>
      <c r="R19" s="76" t="str">
        <f t="shared" si="3"/>
        <v/>
      </c>
      <c r="S19" s="76"/>
      <c r="T19" s="77" t="str">
        <f t="shared" si="4"/>
        <v/>
      </c>
      <c r="U19" s="77"/>
    </row>
    <row r="20" spans="2:21">
      <c r="B20" s="19">
        <v>12</v>
      </c>
      <c r="C20" s="72" t="str">
        <f t="shared" si="1"/>
        <v/>
      </c>
      <c r="D20" s="72"/>
      <c r="E20" s="19"/>
      <c r="F20" s="8"/>
      <c r="G20" s="19" t="s">
        <v>4</v>
      </c>
      <c r="H20" s="125"/>
      <c r="I20" s="125"/>
      <c r="J20" s="19"/>
      <c r="K20" s="72" t="str">
        <f t="shared" si="0"/>
        <v/>
      </c>
      <c r="L20" s="72"/>
      <c r="M20" s="6" t="str">
        <f t="shared" si="2"/>
        <v/>
      </c>
      <c r="N20" s="19"/>
      <c r="O20" s="8"/>
      <c r="P20" s="125"/>
      <c r="Q20" s="125"/>
      <c r="R20" s="76" t="str">
        <f t="shared" si="3"/>
        <v/>
      </c>
      <c r="S20" s="76"/>
      <c r="T20" s="77" t="str">
        <f t="shared" si="4"/>
        <v/>
      </c>
      <c r="U20" s="77"/>
    </row>
    <row r="21" spans="2:21">
      <c r="B21" s="19">
        <v>13</v>
      </c>
      <c r="C21" s="72" t="str">
        <f t="shared" si="1"/>
        <v/>
      </c>
      <c r="D21" s="72"/>
      <c r="E21" s="19"/>
      <c r="F21" s="8"/>
      <c r="G21" s="19" t="s">
        <v>4</v>
      </c>
      <c r="H21" s="125"/>
      <c r="I21" s="125"/>
      <c r="J21" s="19"/>
      <c r="K21" s="72" t="str">
        <f t="shared" si="0"/>
        <v/>
      </c>
      <c r="L21" s="72"/>
      <c r="M21" s="6" t="str">
        <f t="shared" si="2"/>
        <v/>
      </c>
      <c r="N21" s="19"/>
      <c r="O21" s="8"/>
      <c r="P21" s="125"/>
      <c r="Q21" s="125"/>
      <c r="R21" s="76" t="str">
        <f t="shared" si="3"/>
        <v/>
      </c>
      <c r="S21" s="76"/>
      <c r="T21" s="77" t="str">
        <f t="shared" si="4"/>
        <v/>
      </c>
      <c r="U21" s="77"/>
    </row>
    <row r="22" spans="2:21">
      <c r="B22" s="19">
        <v>14</v>
      </c>
      <c r="C22" s="72" t="str">
        <f t="shared" si="1"/>
        <v/>
      </c>
      <c r="D22" s="72"/>
      <c r="E22" s="19"/>
      <c r="F22" s="8"/>
      <c r="G22" s="19" t="s">
        <v>3</v>
      </c>
      <c r="H22" s="125"/>
      <c r="I22" s="125"/>
      <c r="J22" s="19"/>
      <c r="K22" s="72" t="str">
        <f t="shared" si="0"/>
        <v/>
      </c>
      <c r="L22" s="72"/>
      <c r="M22" s="6" t="str">
        <f t="shared" si="2"/>
        <v/>
      </c>
      <c r="N22" s="19"/>
      <c r="O22" s="8"/>
      <c r="P22" s="125"/>
      <c r="Q22" s="125"/>
      <c r="R22" s="76" t="str">
        <f t="shared" si="3"/>
        <v/>
      </c>
      <c r="S22" s="76"/>
      <c r="T22" s="77" t="str">
        <f t="shared" si="4"/>
        <v/>
      </c>
      <c r="U22" s="77"/>
    </row>
    <row r="23" spans="2:21">
      <c r="B23" s="19">
        <v>15</v>
      </c>
      <c r="C23" s="72" t="str">
        <f t="shared" si="1"/>
        <v/>
      </c>
      <c r="D23" s="72"/>
      <c r="E23" s="19"/>
      <c r="F23" s="8"/>
      <c r="G23" s="19" t="s">
        <v>4</v>
      </c>
      <c r="H23" s="125"/>
      <c r="I23" s="125"/>
      <c r="J23" s="19"/>
      <c r="K23" s="72" t="str">
        <f t="shared" si="0"/>
        <v/>
      </c>
      <c r="L23" s="72"/>
      <c r="M23" s="6" t="str">
        <f t="shared" si="2"/>
        <v/>
      </c>
      <c r="N23" s="19"/>
      <c r="O23" s="8"/>
      <c r="P23" s="125"/>
      <c r="Q23" s="125"/>
      <c r="R23" s="76" t="str">
        <f t="shared" si="3"/>
        <v/>
      </c>
      <c r="S23" s="76"/>
      <c r="T23" s="77" t="str">
        <f t="shared" si="4"/>
        <v/>
      </c>
      <c r="U23" s="77"/>
    </row>
    <row r="24" spans="2:21">
      <c r="B24" s="19">
        <v>16</v>
      </c>
      <c r="C24" s="72" t="str">
        <f t="shared" si="1"/>
        <v/>
      </c>
      <c r="D24" s="72"/>
      <c r="E24" s="19"/>
      <c r="F24" s="8"/>
      <c r="G24" s="19" t="s">
        <v>4</v>
      </c>
      <c r="H24" s="125"/>
      <c r="I24" s="125"/>
      <c r="J24" s="19"/>
      <c r="K24" s="72" t="str">
        <f t="shared" si="0"/>
        <v/>
      </c>
      <c r="L24" s="72"/>
      <c r="M24" s="6" t="str">
        <f t="shared" si="2"/>
        <v/>
      </c>
      <c r="N24" s="19"/>
      <c r="O24" s="8"/>
      <c r="P24" s="125"/>
      <c r="Q24" s="125"/>
      <c r="R24" s="76" t="str">
        <f t="shared" si="3"/>
        <v/>
      </c>
      <c r="S24" s="76"/>
      <c r="T24" s="77" t="str">
        <f t="shared" si="4"/>
        <v/>
      </c>
      <c r="U24" s="77"/>
    </row>
    <row r="25" spans="2:21">
      <c r="B25" s="19">
        <v>17</v>
      </c>
      <c r="C25" s="72" t="str">
        <f t="shared" si="1"/>
        <v/>
      </c>
      <c r="D25" s="72"/>
      <c r="E25" s="19"/>
      <c r="F25" s="8"/>
      <c r="G25" s="19" t="s">
        <v>4</v>
      </c>
      <c r="H25" s="125"/>
      <c r="I25" s="125"/>
      <c r="J25" s="19"/>
      <c r="K25" s="72" t="str">
        <f t="shared" si="0"/>
        <v/>
      </c>
      <c r="L25" s="72"/>
      <c r="M25" s="6" t="str">
        <f t="shared" si="2"/>
        <v/>
      </c>
      <c r="N25" s="19"/>
      <c r="O25" s="8"/>
      <c r="P25" s="125"/>
      <c r="Q25" s="125"/>
      <c r="R25" s="76" t="str">
        <f t="shared" si="3"/>
        <v/>
      </c>
      <c r="S25" s="76"/>
      <c r="T25" s="77" t="str">
        <f t="shared" si="4"/>
        <v/>
      </c>
      <c r="U25" s="77"/>
    </row>
    <row r="26" spans="2:21">
      <c r="B26" s="19">
        <v>18</v>
      </c>
      <c r="C26" s="72" t="str">
        <f t="shared" si="1"/>
        <v/>
      </c>
      <c r="D26" s="72"/>
      <c r="E26" s="19"/>
      <c r="F26" s="8"/>
      <c r="G26" s="19" t="s">
        <v>4</v>
      </c>
      <c r="H26" s="125"/>
      <c r="I26" s="125"/>
      <c r="J26" s="19"/>
      <c r="K26" s="72" t="str">
        <f t="shared" si="0"/>
        <v/>
      </c>
      <c r="L26" s="72"/>
      <c r="M26" s="6" t="str">
        <f t="shared" si="2"/>
        <v/>
      </c>
      <c r="N26" s="19"/>
      <c r="O26" s="8"/>
      <c r="P26" s="125"/>
      <c r="Q26" s="125"/>
      <c r="R26" s="76" t="str">
        <f t="shared" si="3"/>
        <v/>
      </c>
      <c r="S26" s="76"/>
      <c r="T26" s="77" t="str">
        <f t="shared" si="4"/>
        <v/>
      </c>
      <c r="U26" s="77"/>
    </row>
    <row r="27" spans="2:21">
      <c r="B27" s="19">
        <v>19</v>
      </c>
      <c r="C27" s="72" t="str">
        <f t="shared" si="1"/>
        <v/>
      </c>
      <c r="D27" s="72"/>
      <c r="E27" s="19"/>
      <c r="F27" s="8"/>
      <c r="G27" s="19" t="s">
        <v>3</v>
      </c>
      <c r="H27" s="125"/>
      <c r="I27" s="125"/>
      <c r="J27" s="19"/>
      <c r="K27" s="72" t="str">
        <f t="shared" si="0"/>
        <v/>
      </c>
      <c r="L27" s="72"/>
      <c r="M27" s="6" t="str">
        <f t="shared" si="2"/>
        <v/>
      </c>
      <c r="N27" s="19"/>
      <c r="O27" s="8"/>
      <c r="P27" s="125"/>
      <c r="Q27" s="125"/>
      <c r="R27" s="76" t="str">
        <f t="shared" si="3"/>
        <v/>
      </c>
      <c r="S27" s="76"/>
      <c r="T27" s="77" t="str">
        <f t="shared" si="4"/>
        <v/>
      </c>
      <c r="U27" s="77"/>
    </row>
    <row r="28" spans="2:21">
      <c r="B28" s="19">
        <v>20</v>
      </c>
      <c r="C28" s="72" t="str">
        <f t="shared" si="1"/>
        <v/>
      </c>
      <c r="D28" s="72"/>
      <c r="E28" s="19"/>
      <c r="F28" s="8"/>
      <c r="G28" s="19" t="s">
        <v>4</v>
      </c>
      <c r="H28" s="125"/>
      <c r="I28" s="125"/>
      <c r="J28" s="19"/>
      <c r="K28" s="72" t="str">
        <f t="shared" si="0"/>
        <v/>
      </c>
      <c r="L28" s="72"/>
      <c r="M28" s="6" t="str">
        <f t="shared" si="2"/>
        <v/>
      </c>
      <c r="N28" s="19"/>
      <c r="O28" s="8"/>
      <c r="P28" s="125"/>
      <c r="Q28" s="125"/>
      <c r="R28" s="76" t="str">
        <f t="shared" si="3"/>
        <v/>
      </c>
      <c r="S28" s="76"/>
      <c r="T28" s="77" t="str">
        <f t="shared" si="4"/>
        <v/>
      </c>
      <c r="U28" s="77"/>
    </row>
    <row r="29" spans="2:21">
      <c r="B29" s="19">
        <v>21</v>
      </c>
      <c r="C29" s="72" t="str">
        <f t="shared" si="1"/>
        <v/>
      </c>
      <c r="D29" s="72"/>
      <c r="E29" s="19"/>
      <c r="F29" s="8"/>
      <c r="G29" s="19" t="s">
        <v>3</v>
      </c>
      <c r="H29" s="125"/>
      <c r="I29" s="125"/>
      <c r="J29" s="19"/>
      <c r="K29" s="72" t="str">
        <f t="shared" si="0"/>
        <v/>
      </c>
      <c r="L29" s="72"/>
      <c r="M29" s="6" t="str">
        <f t="shared" si="2"/>
        <v/>
      </c>
      <c r="N29" s="19"/>
      <c r="O29" s="8"/>
      <c r="P29" s="125"/>
      <c r="Q29" s="125"/>
      <c r="R29" s="76" t="str">
        <f t="shared" si="3"/>
        <v/>
      </c>
      <c r="S29" s="76"/>
      <c r="T29" s="77" t="str">
        <f t="shared" si="4"/>
        <v/>
      </c>
      <c r="U29" s="77"/>
    </row>
    <row r="30" spans="2:21">
      <c r="B30" s="19">
        <v>22</v>
      </c>
      <c r="C30" s="72" t="str">
        <f t="shared" si="1"/>
        <v/>
      </c>
      <c r="D30" s="72"/>
      <c r="E30" s="19"/>
      <c r="F30" s="8"/>
      <c r="G30" s="19" t="s">
        <v>3</v>
      </c>
      <c r="H30" s="125"/>
      <c r="I30" s="125"/>
      <c r="J30" s="19"/>
      <c r="K30" s="72" t="str">
        <f t="shared" si="0"/>
        <v/>
      </c>
      <c r="L30" s="72"/>
      <c r="M30" s="6" t="str">
        <f t="shared" si="2"/>
        <v/>
      </c>
      <c r="N30" s="19"/>
      <c r="O30" s="8"/>
      <c r="P30" s="125"/>
      <c r="Q30" s="125"/>
      <c r="R30" s="76" t="str">
        <f t="shared" si="3"/>
        <v/>
      </c>
      <c r="S30" s="76"/>
      <c r="T30" s="77" t="str">
        <f t="shared" si="4"/>
        <v/>
      </c>
      <c r="U30" s="77"/>
    </row>
    <row r="31" spans="2:21">
      <c r="B31" s="19">
        <v>23</v>
      </c>
      <c r="C31" s="72" t="str">
        <f t="shared" si="1"/>
        <v/>
      </c>
      <c r="D31" s="72"/>
      <c r="E31" s="19"/>
      <c r="F31" s="8"/>
      <c r="G31" s="19" t="s">
        <v>3</v>
      </c>
      <c r="H31" s="125"/>
      <c r="I31" s="125"/>
      <c r="J31" s="19"/>
      <c r="K31" s="72" t="str">
        <f t="shared" si="0"/>
        <v/>
      </c>
      <c r="L31" s="72"/>
      <c r="M31" s="6" t="str">
        <f t="shared" si="2"/>
        <v/>
      </c>
      <c r="N31" s="19"/>
      <c r="O31" s="8"/>
      <c r="P31" s="125"/>
      <c r="Q31" s="125"/>
      <c r="R31" s="76" t="str">
        <f t="shared" si="3"/>
        <v/>
      </c>
      <c r="S31" s="76"/>
      <c r="T31" s="77" t="str">
        <f t="shared" si="4"/>
        <v/>
      </c>
      <c r="U31" s="77"/>
    </row>
    <row r="32" spans="2:21">
      <c r="B32" s="19">
        <v>24</v>
      </c>
      <c r="C32" s="72" t="str">
        <f t="shared" si="1"/>
        <v/>
      </c>
      <c r="D32" s="72"/>
      <c r="E32" s="19"/>
      <c r="F32" s="8"/>
      <c r="G32" s="19" t="s">
        <v>3</v>
      </c>
      <c r="H32" s="125"/>
      <c r="I32" s="125"/>
      <c r="J32" s="19"/>
      <c r="K32" s="72" t="str">
        <f t="shared" si="0"/>
        <v/>
      </c>
      <c r="L32" s="72"/>
      <c r="M32" s="6" t="str">
        <f t="shared" si="2"/>
        <v/>
      </c>
      <c r="N32" s="19"/>
      <c r="O32" s="8"/>
      <c r="P32" s="125"/>
      <c r="Q32" s="125"/>
      <c r="R32" s="76" t="str">
        <f t="shared" si="3"/>
        <v/>
      </c>
      <c r="S32" s="76"/>
      <c r="T32" s="77" t="str">
        <f t="shared" si="4"/>
        <v/>
      </c>
      <c r="U32" s="77"/>
    </row>
    <row r="33" spans="2:21">
      <c r="B33" s="19">
        <v>25</v>
      </c>
      <c r="C33" s="72" t="str">
        <f t="shared" si="1"/>
        <v/>
      </c>
      <c r="D33" s="72"/>
      <c r="E33" s="19"/>
      <c r="F33" s="8"/>
      <c r="G33" s="19" t="s">
        <v>4</v>
      </c>
      <c r="H33" s="125"/>
      <c r="I33" s="125"/>
      <c r="J33" s="19"/>
      <c r="K33" s="72" t="str">
        <f t="shared" si="0"/>
        <v/>
      </c>
      <c r="L33" s="72"/>
      <c r="M33" s="6" t="str">
        <f t="shared" si="2"/>
        <v/>
      </c>
      <c r="N33" s="19"/>
      <c r="O33" s="8"/>
      <c r="P33" s="125"/>
      <c r="Q33" s="125"/>
      <c r="R33" s="76" t="str">
        <f t="shared" si="3"/>
        <v/>
      </c>
      <c r="S33" s="76"/>
      <c r="T33" s="77" t="str">
        <f t="shared" si="4"/>
        <v/>
      </c>
      <c r="U33" s="77"/>
    </row>
    <row r="34" spans="2:21">
      <c r="B34" s="19">
        <v>26</v>
      </c>
      <c r="C34" s="72" t="str">
        <f t="shared" si="1"/>
        <v/>
      </c>
      <c r="D34" s="72"/>
      <c r="E34" s="19"/>
      <c r="F34" s="8"/>
      <c r="G34" s="19" t="s">
        <v>3</v>
      </c>
      <c r="H34" s="125"/>
      <c r="I34" s="125"/>
      <c r="J34" s="19"/>
      <c r="K34" s="72" t="str">
        <f t="shared" si="0"/>
        <v/>
      </c>
      <c r="L34" s="72"/>
      <c r="M34" s="6" t="str">
        <f t="shared" si="2"/>
        <v/>
      </c>
      <c r="N34" s="19"/>
      <c r="O34" s="8"/>
      <c r="P34" s="125"/>
      <c r="Q34" s="125"/>
      <c r="R34" s="76" t="str">
        <f t="shared" si="3"/>
        <v/>
      </c>
      <c r="S34" s="76"/>
      <c r="T34" s="77" t="str">
        <f t="shared" si="4"/>
        <v/>
      </c>
      <c r="U34" s="77"/>
    </row>
    <row r="35" spans="2:21">
      <c r="B35" s="19">
        <v>27</v>
      </c>
      <c r="C35" s="72" t="str">
        <f t="shared" si="1"/>
        <v/>
      </c>
      <c r="D35" s="72"/>
      <c r="E35" s="19"/>
      <c r="F35" s="8"/>
      <c r="G35" s="19" t="s">
        <v>3</v>
      </c>
      <c r="H35" s="125"/>
      <c r="I35" s="125"/>
      <c r="J35" s="19"/>
      <c r="K35" s="72" t="str">
        <f t="shared" si="0"/>
        <v/>
      </c>
      <c r="L35" s="72"/>
      <c r="M35" s="6" t="str">
        <f t="shared" si="2"/>
        <v/>
      </c>
      <c r="N35" s="19"/>
      <c r="O35" s="8"/>
      <c r="P35" s="125"/>
      <c r="Q35" s="125"/>
      <c r="R35" s="76" t="str">
        <f t="shared" si="3"/>
        <v/>
      </c>
      <c r="S35" s="76"/>
      <c r="T35" s="77" t="str">
        <f t="shared" si="4"/>
        <v/>
      </c>
      <c r="U35" s="77"/>
    </row>
    <row r="36" spans="2:21">
      <c r="B36" s="19">
        <v>28</v>
      </c>
      <c r="C36" s="72" t="str">
        <f t="shared" si="1"/>
        <v/>
      </c>
      <c r="D36" s="72"/>
      <c r="E36" s="19"/>
      <c r="F36" s="8"/>
      <c r="G36" s="19" t="s">
        <v>3</v>
      </c>
      <c r="H36" s="125"/>
      <c r="I36" s="125"/>
      <c r="J36" s="19"/>
      <c r="K36" s="72" t="str">
        <f t="shared" si="0"/>
        <v/>
      </c>
      <c r="L36" s="72"/>
      <c r="M36" s="6" t="str">
        <f t="shared" si="2"/>
        <v/>
      </c>
      <c r="N36" s="19"/>
      <c r="O36" s="8"/>
      <c r="P36" s="125"/>
      <c r="Q36" s="125"/>
      <c r="R36" s="76" t="str">
        <f t="shared" si="3"/>
        <v/>
      </c>
      <c r="S36" s="76"/>
      <c r="T36" s="77" t="str">
        <f t="shared" si="4"/>
        <v/>
      </c>
      <c r="U36" s="77"/>
    </row>
    <row r="37" spans="2:21">
      <c r="B37" s="19">
        <v>29</v>
      </c>
      <c r="C37" s="72" t="str">
        <f t="shared" si="1"/>
        <v/>
      </c>
      <c r="D37" s="72"/>
      <c r="E37" s="19"/>
      <c r="F37" s="8"/>
      <c r="G37" s="19" t="s">
        <v>3</v>
      </c>
      <c r="H37" s="125"/>
      <c r="I37" s="125"/>
      <c r="J37" s="19"/>
      <c r="K37" s="72" t="str">
        <f t="shared" si="0"/>
        <v/>
      </c>
      <c r="L37" s="72"/>
      <c r="M37" s="6" t="str">
        <f t="shared" si="2"/>
        <v/>
      </c>
      <c r="N37" s="19"/>
      <c r="O37" s="8"/>
      <c r="P37" s="125"/>
      <c r="Q37" s="125"/>
      <c r="R37" s="76" t="str">
        <f t="shared" si="3"/>
        <v/>
      </c>
      <c r="S37" s="76"/>
      <c r="T37" s="77" t="str">
        <f t="shared" si="4"/>
        <v/>
      </c>
      <c r="U37" s="77"/>
    </row>
    <row r="38" spans="2:21">
      <c r="B38" s="19">
        <v>30</v>
      </c>
      <c r="C38" s="72" t="str">
        <f t="shared" si="1"/>
        <v/>
      </c>
      <c r="D38" s="72"/>
      <c r="E38" s="19"/>
      <c r="F38" s="8"/>
      <c r="G38" s="19" t="s">
        <v>4</v>
      </c>
      <c r="H38" s="125"/>
      <c r="I38" s="125"/>
      <c r="J38" s="19"/>
      <c r="K38" s="72" t="str">
        <f t="shared" si="0"/>
        <v/>
      </c>
      <c r="L38" s="72"/>
      <c r="M38" s="6" t="str">
        <f t="shared" si="2"/>
        <v/>
      </c>
      <c r="N38" s="19"/>
      <c r="O38" s="8"/>
      <c r="P38" s="125"/>
      <c r="Q38" s="125"/>
      <c r="R38" s="76" t="str">
        <f t="shared" si="3"/>
        <v/>
      </c>
      <c r="S38" s="76"/>
      <c r="T38" s="77" t="str">
        <f t="shared" si="4"/>
        <v/>
      </c>
      <c r="U38" s="77"/>
    </row>
    <row r="39" spans="2:21">
      <c r="B39" s="19">
        <v>31</v>
      </c>
      <c r="C39" s="72" t="str">
        <f t="shared" si="1"/>
        <v/>
      </c>
      <c r="D39" s="72"/>
      <c r="E39" s="19"/>
      <c r="F39" s="8"/>
      <c r="G39" s="19" t="s">
        <v>4</v>
      </c>
      <c r="H39" s="125"/>
      <c r="I39" s="125"/>
      <c r="J39" s="19"/>
      <c r="K39" s="72" t="str">
        <f t="shared" si="0"/>
        <v/>
      </c>
      <c r="L39" s="72"/>
      <c r="M39" s="6" t="str">
        <f t="shared" si="2"/>
        <v/>
      </c>
      <c r="N39" s="19"/>
      <c r="O39" s="8"/>
      <c r="P39" s="125"/>
      <c r="Q39" s="125"/>
      <c r="R39" s="76" t="str">
        <f t="shared" si="3"/>
        <v/>
      </c>
      <c r="S39" s="76"/>
      <c r="T39" s="77" t="str">
        <f t="shared" si="4"/>
        <v/>
      </c>
      <c r="U39" s="77"/>
    </row>
    <row r="40" spans="2:21">
      <c r="B40" s="19">
        <v>32</v>
      </c>
      <c r="C40" s="72" t="str">
        <f t="shared" si="1"/>
        <v/>
      </c>
      <c r="D40" s="72"/>
      <c r="E40" s="19"/>
      <c r="F40" s="8"/>
      <c r="G40" s="19" t="s">
        <v>4</v>
      </c>
      <c r="H40" s="125"/>
      <c r="I40" s="125"/>
      <c r="J40" s="19"/>
      <c r="K40" s="72" t="str">
        <f t="shared" si="0"/>
        <v/>
      </c>
      <c r="L40" s="72"/>
      <c r="M40" s="6" t="str">
        <f t="shared" si="2"/>
        <v/>
      </c>
      <c r="N40" s="19"/>
      <c r="O40" s="8"/>
      <c r="P40" s="125"/>
      <c r="Q40" s="125"/>
      <c r="R40" s="76" t="str">
        <f t="shared" si="3"/>
        <v/>
      </c>
      <c r="S40" s="76"/>
      <c r="T40" s="77" t="str">
        <f t="shared" si="4"/>
        <v/>
      </c>
      <c r="U40" s="77"/>
    </row>
    <row r="41" spans="2:21">
      <c r="B41" s="19">
        <v>33</v>
      </c>
      <c r="C41" s="72" t="str">
        <f t="shared" si="1"/>
        <v/>
      </c>
      <c r="D41" s="72"/>
      <c r="E41" s="19"/>
      <c r="F41" s="8"/>
      <c r="G41" s="19" t="s">
        <v>3</v>
      </c>
      <c r="H41" s="125"/>
      <c r="I41" s="125"/>
      <c r="J41" s="19"/>
      <c r="K41" s="72" t="str">
        <f t="shared" si="0"/>
        <v/>
      </c>
      <c r="L41" s="72"/>
      <c r="M41" s="6" t="str">
        <f t="shared" si="2"/>
        <v/>
      </c>
      <c r="N41" s="19"/>
      <c r="O41" s="8"/>
      <c r="P41" s="125"/>
      <c r="Q41" s="125"/>
      <c r="R41" s="76" t="str">
        <f t="shared" si="3"/>
        <v/>
      </c>
      <c r="S41" s="76"/>
      <c r="T41" s="77" t="str">
        <f t="shared" si="4"/>
        <v/>
      </c>
      <c r="U41" s="77"/>
    </row>
    <row r="42" spans="2:21">
      <c r="B42" s="19">
        <v>34</v>
      </c>
      <c r="C42" s="72" t="str">
        <f t="shared" si="1"/>
        <v/>
      </c>
      <c r="D42" s="72"/>
      <c r="E42" s="19"/>
      <c r="F42" s="8"/>
      <c r="G42" s="19" t="s">
        <v>4</v>
      </c>
      <c r="H42" s="125"/>
      <c r="I42" s="125"/>
      <c r="J42" s="19"/>
      <c r="K42" s="72" t="str">
        <f t="shared" si="0"/>
        <v/>
      </c>
      <c r="L42" s="72"/>
      <c r="M42" s="6" t="str">
        <f t="shared" si="2"/>
        <v/>
      </c>
      <c r="N42" s="19"/>
      <c r="O42" s="8"/>
      <c r="P42" s="125"/>
      <c r="Q42" s="125"/>
      <c r="R42" s="76" t="str">
        <f t="shared" si="3"/>
        <v/>
      </c>
      <c r="S42" s="76"/>
      <c r="T42" s="77" t="str">
        <f t="shared" si="4"/>
        <v/>
      </c>
      <c r="U42" s="77"/>
    </row>
    <row r="43" spans="2:21">
      <c r="B43" s="19">
        <v>35</v>
      </c>
      <c r="C43" s="72" t="str">
        <f t="shared" si="1"/>
        <v/>
      </c>
      <c r="D43" s="72"/>
      <c r="E43" s="19"/>
      <c r="F43" s="8"/>
      <c r="G43" s="19" t="s">
        <v>3</v>
      </c>
      <c r="H43" s="125"/>
      <c r="I43" s="125"/>
      <c r="J43" s="19"/>
      <c r="K43" s="72" t="str">
        <f t="shared" si="0"/>
        <v/>
      </c>
      <c r="L43" s="72"/>
      <c r="M43" s="6" t="str">
        <f t="shared" si="2"/>
        <v/>
      </c>
      <c r="N43" s="19"/>
      <c r="O43" s="8"/>
      <c r="P43" s="125"/>
      <c r="Q43" s="125"/>
      <c r="R43" s="76" t="str">
        <f t="shared" si="3"/>
        <v/>
      </c>
      <c r="S43" s="76"/>
      <c r="T43" s="77" t="str">
        <f t="shared" si="4"/>
        <v/>
      </c>
      <c r="U43" s="77"/>
    </row>
    <row r="44" spans="2:21">
      <c r="B44" s="19">
        <v>36</v>
      </c>
      <c r="C44" s="72" t="str">
        <f t="shared" si="1"/>
        <v/>
      </c>
      <c r="D44" s="72"/>
      <c r="E44" s="19"/>
      <c r="F44" s="8"/>
      <c r="G44" s="19" t="s">
        <v>4</v>
      </c>
      <c r="H44" s="125"/>
      <c r="I44" s="125"/>
      <c r="J44" s="19"/>
      <c r="K44" s="72" t="str">
        <f t="shared" si="0"/>
        <v/>
      </c>
      <c r="L44" s="72"/>
      <c r="M44" s="6" t="str">
        <f t="shared" si="2"/>
        <v/>
      </c>
      <c r="N44" s="19"/>
      <c r="O44" s="8"/>
      <c r="P44" s="125"/>
      <c r="Q44" s="125"/>
      <c r="R44" s="76" t="str">
        <f t="shared" si="3"/>
        <v/>
      </c>
      <c r="S44" s="76"/>
      <c r="T44" s="77" t="str">
        <f t="shared" si="4"/>
        <v/>
      </c>
      <c r="U44" s="77"/>
    </row>
    <row r="45" spans="2:21">
      <c r="B45" s="19">
        <v>37</v>
      </c>
      <c r="C45" s="72" t="str">
        <f t="shared" si="1"/>
        <v/>
      </c>
      <c r="D45" s="72"/>
      <c r="E45" s="19"/>
      <c r="F45" s="8"/>
      <c r="G45" s="19" t="s">
        <v>3</v>
      </c>
      <c r="H45" s="125"/>
      <c r="I45" s="125"/>
      <c r="J45" s="19"/>
      <c r="K45" s="72" t="str">
        <f t="shared" si="0"/>
        <v/>
      </c>
      <c r="L45" s="72"/>
      <c r="M45" s="6" t="str">
        <f t="shared" si="2"/>
        <v/>
      </c>
      <c r="N45" s="19"/>
      <c r="O45" s="8"/>
      <c r="P45" s="125"/>
      <c r="Q45" s="125"/>
      <c r="R45" s="76" t="str">
        <f t="shared" si="3"/>
        <v/>
      </c>
      <c r="S45" s="76"/>
      <c r="T45" s="77" t="str">
        <f t="shared" si="4"/>
        <v/>
      </c>
      <c r="U45" s="77"/>
    </row>
    <row r="46" spans="2:21">
      <c r="B46" s="19">
        <v>38</v>
      </c>
      <c r="C46" s="72" t="str">
        <f t="shared" si="1"/>
        <v/>
      </c>
      <c r="D46" s="72"/>
      <c r="E46" s="19"/>
      <c r="F46" s="8"/>
      <c r="G46" s="19" t="s">
        <v>4</v>
      </c>
      <c r="H46" s="125"/>
      <c r="I46" s="125"/>
      <c r="J46" s="19"/>
      <c r="K46" s="72" t="str">
        <f t="shared" si="0"/>
        <v/>
      </c>
      <c r="L46" s="72"/>
      <c r="M46" s="6" t="str">
        <f t="shared" si="2"/>
        <v/>
      </c>
      <c r="N46" s="19"/>
      <c r="O46" s="8"/>
      <c r="P46" s="125"/>
      <c r="Q46" s="125"/>
      <c r="R46" s="76" t="str">
        <f t="shared" si="3"/>
        <v/>
      </c>
      <c r="S46" s="76"/>
      <c r="T46" s="77" t="str">
        <f t="shared" si="4"/>
        <v/>
      </c>
      <c r="U46" s="77"/>
    </row>
    <row r="47" spans="2:21">
      <c r="B47" s="19">
        <v>39</v>
      </c>
      <c r="C47" s="72" t="str">
        <f t="shared" si="1"/>
        <v/>
      </c>
      <c r="D47" s="72"/>
      <c r="E47" s="19"/>
      <c r="F47" s="8"/>
      <c r="G47" s="19" t="s">
        <v>4</v>
      </c>
      <c r="H47" s="125"/>
      <c r="I47" s="125"/>
      <c r="J47" s="19"/>
      <c r="K47" s="72" t="str">
        <f t="shared" si="0"/>
        <v/>
      </c>
      <c r="L47" s="72"/>
      <c r="M47" s="6" t="str">
        <f t="shared" si="2"/>
        <v/>
      </c>
      <c r="N47" s="19"/>
      <c r="O47" s="8"/>
      <c r="P47" s="125"/>
      <c r="Q47" s="125"/>
      <c r="R47" s="76" t="str">
        <f t="shared" si="3"/>
        <v/>
      </c>
      <c r="S47" s="76"/>
      <c r="T47" s="77" t="str">
        <f t="shared" si="4"/>
        <v/>
      </c>
      <c r="U47" s="77"/>
    </row>
    <row r="48" spans="2:21">
      <c r="B48" s="19">
        <v>40</v>
      </c>
      <c r="C48" s="72" t="str">
        <f t="shared" si="1"/>
        <v/>
      </c>
      <c r="D48" s="72"/>
      <c r="E48" s="19"/>
      <c r="F48" s="8"/>
      <c r="G48" s="19" t="s">
        <v>37</v>
      </c>
      <c r="H48" s="125"/>
      <c r="I48" s="125"/>
      <c r="J48" s="19"/>
      <c r="K48" s="72" t="str">
        <f t="shared" si="0"/>
        <v/>
      </c>
      <c r="L48" s="72"/>
      <c r="M48" s="6" t="str">
        <f t="shared" si="2"/>
        <v/>
      </c>
      <c r="N48" s="19"/>
      <c r="O48" s="8"/>
      <c r="P48" s="125"/>
      <c r="Q48" s="125"/>
      <c r="R48" s="76" t="str">
        <f t="shared" si="3"/>
        <v/>
      </c>
      <c r="S48" s="76"/>
      <c r="T48" s="77" t="str">
        <f t="shared" si="4"/>
        <v/>
      </c>
      <c r="U48" s="77"/>
    </row>
    <row r="49" spans="2:21">
      <c r="B49" s="19">
        <v>41</v>
      </c>
      <c r="C49" s="72" t="str">
        <f t="shared" si="1"/>
        <v/>
      </c>
      <c r="D49" s="72"/>
      <c r="E49" s="19"/>
      <c r="F49" s="8"/>
      <c r="G49" s="19" t="s">
        <v>4</v>
      </c>
      <c r="H49" s="125"/>
      <c r="I49" s="125"/>
      <c r="J49" s="19"/>
      <c r="K49" s="72" t="str">
        <f t="shared" si="0"/>
        <v/>
      </c>
      <c r="L49" s="72"/>
      <c r="M49" s="6" t="str">
        <f t="shared" si="2"/>
        <v/>
      </c>
      <c r="N49" s="19"/>
      <c r="O49" s="8"/>
      <c r="P49" s="125"/>
      <c r="Q49" s="125"/>
      <c r="R49" s="76" t="str">
        <f t="shared" si="3"/>
        <v/>
      </c>
      <c r="S49" s="76"/>
      <c r="T49" s="77" t="str">
        <f t="shared" si="4"/>
        <v/>
      </c>
      <c r="U49" s="77"/>
    </row>
    <row r="50" spans="2:21">
      <c r="B50" s="19">
        <v>42</v>
      </c>
      <c r="C50" s="72" t="str">
        <f t="shared" si="1"/>
        <v/>
      </c>
      <c r="D50" s="72"/>
      <c r="E50" s="19"/>
      <c r="F50" s="8"/>
      <c r="G50" s="19" t="s">
        <v>4</v>
      </c>
      <c r="H50" s="125"/>
      <c r="I50" s="125"/>
      <c r="J50" s="19"/>
      <c r="K50" s="72" t="str">
        <f t="shared" si="0"/>
        <v/>
      </c>
      <c r="L50" s="72"/>
      <c r="M50" s="6" t="str">
        <f t="shared" si="2"/>
        <v/>
      </c>
      <c r="N50" s="19"/>
      <c r="O50" s="8"/>
      <c r="P50" s="125"/>
      <c r="Q50" s="125"/>
      <c r="R50" s="76" t="str">
        <f t="shared" si="3"/>
        <v/>
      </c>
      <c r="S50" s="76"/>
      <c r="T50" s="77" t="str">
        <f t="shared" si="4"/>
        <v/>
      </c>
      <c r="U50" s="77"/>
    </row>
    <row r="51" spans="2:21">
      <c r="B51" s="19">
        <v>43</v>
      </c>
      <c r="C51" s="72" t="str">
        <f t="shared" si="1"/>
        <v/>
      </c>
      <c r="D51" s="72"/>
      <c r="E51" s="19"/>
      <c r="F51" s="8"/>
      <c r="G51" s="19" t="s">
        <v>3</v>
      </c>
      <c r="H51" s="125"/>
      <c r="I51" s="125"/>
      <c r="J51" s="19"/>
      <c r="K51" s="72" t="str">
        <f t="shared" si="0"/>
        <v/>
      </c>
      <c r="L51" s="72"/>
      <c r="M51" s="6" t="str">
        <f t="shared" si="2"/>
        <v/>
      </c>
      <c r="N51" s="19"/>
      <c r="O51" s="8"/>
      <c r="P51" s="125"/>
      <c r="Q51" s="125"/>
      <c r="R51" s="76" t="str">
        <f t="shared" si="3"/>
        <v/>
      </c>
      <c r="S51" s="76"/>
      <c r="T51" s="77" t="str">
        <f t="shared" si="4"/>
        <v/>
      </c>
      <c r="U51" s="77"/>
    </row>
    <row r="52" spans="2:21">
      <c r="B52" s="19">
        <v>44</v>
      </c>
      <c r="C52" s="72" t="str">
        <f t="shared" si="1"/>
        <v/>
      </c>
      <c r="D52" s="72"/>
      <c r="E52" s="19"/>
      <c r="F52" s="8"/>
      <c r="G52" s="19" t="s">
        <v>3</v>
      </c>
      <c r="H52" s="125"/>
      <c r="I52" s="125"/>
      <c r="J52" s="19"/>
      <c r="K52" s="72" t="str">
        <f t="shared" si="0"/>
        <v/>
      </c>
      <c r="L52" s="72"/>
      <c r="M52" s="6" t="str">
        <f t="shared" si="2"/>
        <v/>
      </c>
      <c r="N52" s="19"/>
      <c r="O52" s="8"/>
      <c r="P52" s="125"/>
      <c r="Q52" s="125"/>
      <c r="R52" s="76" t="str">
        <f t="shared" si="3"/>
        <v/>
      </c>
      <c r="S52" s="76"/>
      <c r="T52" s="77" t="str">
        <f t="shared" si="4"/>
        <v/>
      </c>
      <c r="U52" s="77"/>
    </row>
    <row r="53" spans="2:21">
      <c r="B53" s="19">
        <v>45</v>
      </c>
      <c r="C53" s="72" t="str">
        <f t="shared" si="1"/>
        <v/>
      </c>
      <c r="D53" s="72"/>
      <c r="E53" s="19"/>
      <c r="F53" s="8"/>
      <c r="G53" s="19" t="s">
        <v>4</v>
      </c>
      <c r="H53" s="125"/>
      <c r="I53" s="125"/>
      <c r="J53" s="19"/>
      <c r="K53" s="72" t="str">
        <f t="shared" si="0"/>
        <v/>
      </c>
      <c r="L53" s="72"/>
      <c r="M53" s="6" t="str">
        <f t="shared" si="2"/>
        <v/>
      </c>
      <c r="N53" s="19"/>
      <c r="O53" s="8"/>
      <c r="P53" s="125"/>
      <c r="Q53" s="125"/>
      <c r="R53" s="76" t="str">
        <f t="shared" si="3"/>
        <v/>
      </c>
      <c r="S53" s="76"/>
      <c r="T53" s="77" t="str">
        <f t="shared" si="4"/>
        <v/>
      </c>
      <c r="U53" s="77"/>
    </row>
    <row r="54" spans="2:21">
      <c r="B54" s="19">
        <v>46</v>
      </c>
      <c r="C54" s="72" t="str">
        <f t="shared" si="1"/>
        <v/>
      </c>
      <c r="D54" s="72"/>
      <c r="E54" s="19"/>
      <c r="F54" s="8"/>
      <c r="G54" s="19" t="s">
        <v>4</v>
      </c>
      <c r="H54" s="125"/>
      <c r="I54" s="125"/>
      <c r="J54" s="19"/>
      <c r="K54" s="72" t="str">
        <f t="shared" si="0"/>
        <v/>
      </c>
      <c r="L54" s="72"/>
      <c r="M54" s="6" t="str">
        <f t="shared" si="2"/>
        <v/>
      </c>
      <c r="N54" s="19"/>
      <c r="O54" s="8"/>
      <c r="P54" s="125"/>
      <c r="Q54" s="125"/>
      <c r="R54" s="76" t="str">
        <f t="shared" si="3"/>
        <v/>
      </c>
      <c r="S54" s="76"/>
      <c r="T54" s="77" t="str">
        <f t="shared" si="4"/>
        <v/>
      </c>
      <c r="U54" s="77"/>
    </row>
    <row r="55" spans="2:21">
      <c r="B55" s="19">
        <v>47</v>
      </c>
      <c r="C55" s="72" t="str">
        <f t="shared" si="1"/>
        <v/>
      </c>
      <c r="D55" s="72"/>
      <c r="E55" s="19"/>
      <c r="F55" s="8"/>
      <c r="G55" s="19" t="s">
        <v>3</v>
      </c>
      <c r="H55" s="125"/>
      <c r="I55" s="125"/>
      <c r="J55" s="19"/>
      <c r="K55" s="72" t="str">
        <f t="shared" si="0"/>
        <v/>
      </c>
      <c r="L55" s="72"/>
      <c r="M55" s="6" t="str">
        <f t="shared" si="2"/>
        <v/>
      </c>
      <c r="N55" s="19"/>
      <c r="O55" s="8"/>
      <c r="P55" s="125"/>
      <c r="Q55" s="125"/>
      <c r="R55" s="76" t="str">
        <f t="shared" si="3"/>
        <v/>
      </c>
      <c r="S55" s="76"/>
      <c r="T55" s="77" t="str">
        <f t="shared" si="4"/>
        <v/>
      </c>
      <c r="U55" s="77"/>
    </row>
    <row r="56" spans="2:21">
      <c r="B56" s="19">
        <v>48</v>
      </c>
      <c r="C56" s="72" t="str">
        <f t="shared" si="1"/>
        <v/>
      </c>
      <c r="D56" s="72"/>
      <c r="E56" s="19"/>
      <c r="F56" s="8"/>
      <c r="G56" s="19" t="s">
        <v>3</v>
      </c>
      <c r="H56" s="125"/>
      <c r="I56" s="125"/>
      <c r="J56" s="19"/>
      <c r="K56" s="72" t="str">
        <f t="shared" si="0"/>
        <v/>
      </c>
      <c r="L56" s="72"/>
      <c r="M56" s="6" t="str">
        <f t="shared" si="2"/>
        <v/>
      </c>
      <c r="N56" s="19"/>
      <c r="O56" s="8"/>
      <c r="P56" s="125"/>
      <c r="Q56" s="125"/>
      <c r="R56" s="76" t="str">
        <f t="shared" si="3"/>
        <v/>
      </c>
      <c r="S56" s="76"/>
      <c r="T56" s="77" t="str">
        <f t="shared" si="4"/>
        <v/>
      </c>
      <c r="U56" s="77"/>
    </row>
    <row r="57" spans="2:21">
      <c r="B57" s="19">
        <v>49</v>
      </c>
      <c r="C57" s="72" t="str">
        <f t="shared" si="1"/>
        <v/>
      </c>
      <c r="D57" s="72"/>
      <c r="E57" s="19"/>
      <c r="F57" s="8"/>
      <c r="G57" s="19" t="s">
        <v>3</v>
      </c>
      <c r="H57" s="125"/>
      <c r="I57" s="125"/>
      <c r="J57" s="19"/>
      <c r="K57" s="72" t="str">
        <f t="shared" si="0"/>
        <v/>
      </c>
      <c r="L57" s="72"/>
      <c r="M57" s="6" t="str">
        <f t="shared" si="2"/>
        <v/>
      </c>
      <c r="N57" s="19"/>
      <c r="O57" s="8"/>
      <c r="P57" s="125"/>
      <c r="Q57" s="125"/>
      <c r="R57" s="76" t="str">
        <f t="shared" si="3"/>
        <v/>
      </c>
      <c r="S57" s="76"/>
      <c r="T57" s="77" t="str">
        <f t="shared" si="4"/>
        <v/>
      </c>
      <c r="U57" s="77"/>
    </row>
    <row r="58" spans="2:21">
      <c r="B58" s="19">
        <v>50</v>
      </c>
      <c r="C58" s="72" t="str">
        <f t="shared" si="1"/>
        <v/>
      </c>
      <c r="D58" s="72"/>
      <c r="E58" s="19"/>
      <c r="F58" s="8"/>
      <c r="G58" s="19" t="s">
        <v>3</v>
      </c>
      <c r="H58" s="125"/>
      <c r="I58" s="125"/>
      <c r="J58" s="19"/>
      <c r="K58" s="72" t="str">
        <f t="shared" si="0"/>
        <v/>
      </c>
      <c r="L58" s="72"/>
      <c r="M58" s="6" t="str">
        <f t="shared" si="2"/>
        <v/>
      </c>
      <c r="N58" s="19"/>
      <c r="O58" s="8"/>
      <c r="P58" s="125"/>
      <c r="Q58" s="125"/>
      <c r="R58" s="76" t="str">
        <f t="shared" si="3"/>
        <v/>
      </c>
      <c r="S58" s="76"/>
      <c r="T58" s="77" t="str">
        <f t="shared" si="4"/>
        <v/>
      </c>
      <c r="U58" s="77"/>
    </row>
    <row r="59" spans="2:21">
      <c r="B59" s="19">
        <v>51</v>
      </c>
      <c r="C59" s="72" t="str">
        <f t="shared" si="1"/>
        <v/>
      </c>
      <c r="D59" s="72"/>
      <c r="E59" s="19"/>
      <c r="F59" s="8"/>
      <c r="G59" s="19" t="s">
        <v>3</v>
      </c>
      <c r="H59" s="125"/>
      <c r="I59" s="125"/>
      <c r="J59" s="19"/>
      <c r="K59" s="72" t="str">
        <f t="shared" si="0"/>
        <v/>
      </c>
      <c r="L59" s="72"/>
      <c r="M59" s="6" t="str">
        <f t="shared" si="2"/>
        <v/>
      </c>
      <c r="N59" s="19"/>
      <c r="O59" s="8"/>
      <c r="P59" s="125"/>
      <c r="Q59" s="125"/>
      <c r="R59" s="76" t="str">
        <f t="shared" si="3"/>
        <v/>
      </c>
      <c r="S59" s="76"/>
      <c r="T59" s="77" t="str">
        <f t="shared" si="4"/>
        <v/>
      </c>
      <c r="U59" s="77"/>
    </row>
    <row r="60" spans="2:21">
      <c r="B60" s="19">
        <v>52</v>
      </c>
      <c r="C60" s="72" t="str">
        <f t="shared" si="1"/>
        <v/>
      </c>
      <c r="D60" s="72"/>
      <c r="E60" s="19"/>
      <c r="F60" s="8"/>
      <c r="G60" s="19" t="s">
        <v>3</v>
      </c>
      <c r="H60" s="125"/>
      <c r="I60" s="125"/>
      <c r="J60" s="19"/>
      <c r="K60" s="72" t="str">
        <f t="shared" si="0"/>
        <v/>
      </c>
      <c r="L60" s="72"/>
      <c r="M60" s="6" t="str">
        <f t="shared" si="2"/>
        <v/>
      </c>
      <c r="N60" s="19"/>
      <c r="O60" s="8"/>
      <c r="P60" s="125"/>
      <c r="Q60" s="125"/>
      <c r="R60" s="76" t="str">
        <f t="shared" si="3"/>
        <v/>
      </c>
      <c r="S60" s="76"/>
      <c r="T60" s="77" t="str">
        <f t="shared" si="4"/>
        <v/>
      </c>
      <c r="U60" s="77"/>
    </row>
    <row r="61" spans="2:21">
      <c r="B61" s="19">
        <v>53</v>
      </c>
      <c r="C61" s="72" t="str">
        <f t="shared" si="1"/>
        <v/>
      </c>
      <c r="D61" s="72"/>
      <c r="E61" s="19"/>
      <c r="F61" s="8"/>
      <c r="G61" s="19" t="s">
        <v>3</v>
      </c>
      <c r="H61" s="125"/>
      <c r="I61" s="125"/>
      <c r="J61" s="19"/>
      <c r="K61" s="72" t="str">
        <f t="shared" si="0"/>
        <v/>
      </c>
      <c r="L61" s="72"/>
      <c r="M61" s="6" t="str">
        <f t="shared" si="2"/>
        <v/>
      </c>
      <c r="N61" s="19"/>
      <c r="O61" s="8"/>
      <c r="P61" s="125"/>
      <c r="Q61" s="125"/>
      <c r="R61" s="76" t="str">
        <f t="shared" si="3"/>
        <v/>
      </c>
      <c r="S61" s="76"/>
      <c r="T61" s="77" t="str">
        <f t="shared" si="4"/>
        <v/>
      </c>
      <c r="U61" s="77"/>
    </row>
    <row r="62" spans="2:21">
      <c r="B62" s="19">
        <v>54</v>
      </c>
      <c r="C62" s="72" t="str">
        <f t="shared" si="1"/>
        <v/>
      </c>
      <c r="D62" s="72"/>
      <c r="E62" s="19"/>
      <c r="F62" s="8"/>
      <c r="G62" s="19" t="s">
        <v>3</v>
      </c>
      <c r="H62" s="125"/>
      <c r="I62" s="125"/>
      <c r="J62" s="19"/>
      <c r="K62" s="72" t="str">
        <f t="shared" si="0"/>
        <v/>
      </c>
      <c r="L62" s="72"/>
      <c r="M62" s="6" t="str">
        <f t="shared" si="2"/>
        <v/>
      </c>
      <c r="N62" s="19"/>
      <c r="O62" s="8"/>
      <c r="P62" s="125"/>
      <c r="Q62" s="125"/>
      <c r="R62" s="76" t="str">
        <f t="shared" si="3"/>
        <v/>
      </c>
      <c r="S62" s="76"/>
      <c r="T62" s="77" t="str">
        <f t="shared" si="4"/>
        <v/>
      </c>
      <c r="U62" s="77"/>
    </row>
    <row r="63" spans="2:21">
      <c r="B63" s="19">
        <v>55</v>
      </c>
      <c r="C63" s="72" t="str">
        <f t="shared" si="1"/>
        <v/>
      </c>
      <c r="D63" s="72"/>
      <c r="E63" s="19"/>
      <c r="F63" s="8"/>
      <c r="G63" s="19" t="s">
        <v>4</v>
      </c>
      <c r="H63" s="125"/>
      <c r="I63" s="125"/>
      <c r="J63" s="19"/>
      <c r="K63" s="72" t="str">
        <f t="shared" si="0"/>
        <v/>
      </c>
      <c r="L63" s="72"/>
      <c r="M63" s="6" t="str">
        <f t="shared" si="2"/>
        <v/>
      </c>
      <c r="N63" s="19"/>
      <c r="O63" s="8"/>
      <c r="P63" s="125"/>
      <c r="Q63" s="125"/>
      <c r="R63" s="76" t="str">
        <f t="shared" si="3"/>
        <v/>
      </c>
      <c r="S63" s="76"/>
      <c r="T63" s="77" t="str">
        <f t="shared" si="4"/>
        <v/>
      </c>
      <c r="U63" s="77"/>
    </row>
    <row r="64" spans="2:21">
      <c r="B64" s="19">
        <v>56</v>
      </c>
      <c r="C64" s="72" t="str">
        <f t="shared" si="1"/>
        <v/>
      </c>
      <c r="D64" s="72"/>
      <c r="E64" s="19"/>
      <c r="F64" s="8"/>
      <c r="G64" s="19" t="s">
        <v>3</v>
      </c>
      <c r="H64" s="125"/>
      <c r="I64" s="125"/>
      <c r="J64" s="19"/>
      <c r="K64" s="72" t="str">
        <f t="shared" si="0"/>
        <v/>
      </c>
      <c r="L64" s="72"/>
      <c r="M64" s="6" t="str">
        <f t="shared" si="2"/>
        <v/>
      </c>
      <c r="N64" s="19"/>
      <c r="O64" s="8"/>
      <c r="P64" s="125"/>
      <c r="Q64" s="125"/>
      <c r="R64" s="76" t="str">
        <f t="shared" si="3"/>
        <v/>
      </c>
      <c r="S64" s="76"/>
      <c r="T64" s="77" t="str">
        <f t="shared" si="4"/>
        <v/>
      </c>
      <c r="U64" s="77"/>
    </row>
    <row r="65" spans="2:21">
      <c r="B65" s="19">
        <v>57</v>
      </c>
      <c r="C65" s="72" t="str">
        <f t="shared" si="1"/>
        <v/>
      </c>
      <c r="D65" s="72"/>
      <c r="E65" s="19"/>
      <c r="F65" s="8"/>
      <c r="G65" s="19" t="s">
        <v>3</v>
      </c>
      <c r="H65" s="125"/>
      <c r="I65" s="125"/>
      <c r="J65" s="19"/>
      <c r="K65" s="72" t="str">
        <f t="shared" si="0"/>
        <v/>
      </c>
      <c r="L65" s="72"/>
      <c r="M65" s="6" t="str">
        <f t="shared" si="2"/>
        <v/>
      </c>
      <c r="N65" s="19"/>
      <c r="O65" s="8"/>
      <c r="P65" s="125"/>
      <c r="Q65" s="125"/>
      <c r="R65" s="76" t="str">
        <f t="shared" si="3"/>
        <v/>
      </c>
      <c r="S65" s="76"/>
      <c r="T65" s="77" t="str">
        <f t="shared" si="4"/>
        <v/>
      </c>
      <c r="U65" s="77"/>
    </row>
    <row r="66" spans="2:21">
      <c r="B66" s="19">
        <v>58</v>
      </c>
      <c r="C66" s="72" t="str">
        <f t="shared" si="1"/>
        <v/>
      </c>
      <c r="D66" s="72"/>
      <c r="E66" s="19"/>
      <c r="F66" s="8"/>
      <c r="G66" s="19" t="s">
        <v>3</v>
      </c>
      <c r="H66" s="125"/>
      <c r="I66" s="125"/>
      <c r="J66" s="19"/>
      <c r="K66" s="72" t="str">
        <f t="shared" si="0"/>
        <v/>
      </c>
      <c r="L66" s="72"/>
      <c r="M66" s="6" t="str">
        <f t="shared" si="2"/>
        <v/>
      </c>
      <c r="N66" s="19"/>
      <c r="O66" s="8"/>
      <c r="P66" s="125"/>
      <c r="Q66" s="125"/>
      <c r="R66" s="76" t="str">
        <f t="shared" si="3"/>
        <v/>
      </c>
      <c r="S66" s="76"/>
      <c r="T66" s="77" t="str">
        <f t="shared" si="4"/>
        <v/>
      </c>
      <c r="U66" s="77"/>
    </row>
    <row r="67" spans="2:21">
      <c r="B67" s="19">
        <v>59</v>
      </c>
      <c r="C67" s="72" t="str">
        <f t="shared" si="1"/>
        <v/>
      </c>
      <c r="D67" s="72"/>
      <c r="E67" s="19"/>
      <c r="F67" s="8"/>
      <c r="G67" s="19" t="s">
        <v>3</v>
      </c>
      <c r="H67" s="125"/>
      <c r="I67" s="125"/>
      <c r="J67" s="19"/>
      <c r="K67" s="72" t="str">
        <f t="shared" si="0"/>
        <v/>
      </c>
      <c r="L67" s="72"/>
      <c r="M67" s="6" t="str">
        <f t="shared" si="2"/>
        <v/>
      </c>
      <c r="N67" s="19"/>
      <c r="O67" s="8"/>
      <c r="P67" s="125"/>
      <c r="Q67" s="125"/>
      <c r="R67" s="76" t="str">
        <f t="shared" si="3"/>
        <v/>
      </c>
      <c r="S67" s="76"/>
      <c r="T67" s="77" t="str">
        <f t="shared" si="4"/>
        <v/>
      </c>
      <c r="U67" s="77"/>
    </row>
    <row r="68" spans="2:21">
      <c r="B68" s="19">
        <v>60</v>
      </c>
      <c r="C68" s="72" t="str">
        <f t="shared" si="1"/>
        <v/>
      </c>
      <c r="D68" s="72"/>
      <c r="E68" s="19"/>
      <c r="F68" s="8"/>
      <c r="G68" s="19" t="s">
        <v>4</v>
      </c>
      <c r="H68" s="125"/>
      <c r="I68" s="125"/>
      <c r="J68" s="19"/>
      <c r="K68" s="72" t="str">
        <f t="shared" si="0"/>
        <v/>
      </c>
      <c r="L68" s="72"/>
      <c r="M68" s="6" t="str">
        <f t="shared" si="2"/>
        <v/>
      </c>
      <c r="N68" s="19"/>
      <c r="O68" s="8"/>
      <c r="P68" s="125"/>
      <c r="Q68" s="125"/>
      <c r="R68" s="76" t="str">
        <f t="shared" si="3"/>
        <v/>
      </c>
      <c r="S68" s="76"/>
      <c r="T68" s="77" t="str">
        <f t="shared" si="4"/>
        <v/>
      </c>
      <c r="U68" s="77"/>
    </row>
    <row r="69" spans="2:21">
      <c r="B69" s="19">
        <v>61</v>
      </c>
      <c r="C69" s="72" t="str">
        <f t="shared" si="1"/>
        <v/>
      </c>
      <c r="D69" s="72"/>
      <c r="E69" s="19"/>
      <c r="F69" s="8"/>
      <c r="G69" s="19" t="s">
        <v>4</v>
      </c>
      <c r="H69" s="125"/>
      <c r="I69" s="125"/>
      <c r="J69" s="19"/>
      <c r="K69" s="72" t="str">
        <f t="shared" si="0"/>
        <v/>
      </c>
      <c r="L69" s="72"/>
      <c r="M69" s="6" t="str">
        <f t="shared" si="2"/>
        <v/>
      </c>
      <c r="N69" s="19"/>
      <c r="O69" s="8"/>
      <c r="P69" s="125"/>
      <c r="Q69" s="125"/>
      <c r="R69" s="76" t="str">
        <f t="shared" si="3"/>
        <v/>
      </c>
      <c r="S69" s="76"/>
      <c r="T69" s="77" t="str">
        <f t="shared" si="4"/>
        <v/>
      </c>
      <c r="U69" s="77"/>
    </row>
    <row r="70" spans="2:21">
      <c r="B70" s="19">
        <v>62</v>
      </c>
      <c r="C70" s="72" t="str">
        <f t="shared" si="1"/>
        <v/>
      </c>
      <c r="D70" s="72"/>
      <c r="E70" s="19"/>
      <c r="F70" s="8"/>
      <c r="G70" s="19" t="s">
        <v>3</v>
      </c>
      <c r="H70" s="125"/>
      <c r="I70" s="125"/>
      <c r="J70" s="19"/>
      <c r="K70" s="72" t="str">
        <f t="shared" si="0"/>
        <v/>
      </c>
      <c r="L70" s="72"/>
      <c r="M70" s="6" t="str">
        <f t="shared" si="2"/>
        <v/>
      </c>
      <c r="N70" s="19"/>
      <c r="O70" s="8"/>
      <c r="P70" s="125"/>
      <c r="Q70" s="125"/>
      <c r="R70" s="76" t="str">
        <f t="shared" si="3"/>
        <v/>
      </c>
      <c r="S70" s="76"/>
      <c r="T70" s="77" t="str">
        <f t="shared" si="4"/>
        <v/>
      </c>
      <c r="U70" s="77"/>
    </row>
    <row r="71" spans="2:21">
      <c r="B71" s="19">
        <v>63</v>
      </c>
      <c r="C71" s="72" t="str">
        <f t="shared" si="1"/>
        <v/>
      </c>
      <c r="D71" s="72"/>
      <c r="E71" s="19"/>
      <c r="F71" s="8"/>
      <c r="G71" s="19" t="s">
        <v>4</v>
      </c>
      <c r="H71" s="125"/>
      <c r="I71" s="125"/>
      <c r="J71" s="19"/>
      <c r="K71" s="72" t="str">
        <f t="shared" si="0"/>
        <v/>
      </c>
      <c r="L71" s="72"/>
      <c r="M71" s="6" t="str">
        <f t="shared" si="2"/>
        <v/>
      </c>
      <c r="N71" s="19"/>
      <c r="O71" s="8"/>
      <c r="P71" s="125"/>
      <c r="Q71" s="125"/>
      <c r="R71" s="76" t="str">
        <f t="shared" si="3"/>
        <v/>
      </c>
      <c r="S71" s="76"/>
      <c r="T71" s="77" t="str">
        <f t="shared" si="4"/>
        <v/>
      </c>
      <c r="U71" s="77"/>
    </row>
    <row r="72" spans="2:21">
      <c r="B72" s="19">
        <v>64</v>
      </c>
      <c r="C72" s="72" t="str">
        <f t="shared" si="1"/>
        <v/>
      </c>
      <c r="D72" s="72"/>
      <c r="E72" s="19"/>
      <c r="F72" s="8"/>
      <c r="G72" s="19" t="s">
        <v>3</v>
      </c>
      <c r="H72" s="125"/>
      <c r="I72" s="125"/>
      <c r="J72" s="19"/>
      <c r="K72" s="72" t="str">
        <f t="shared" si="0"/>
        <v/>
      </c>
      <c r="L72" s="72"/>
      <c r="M72" s="6" t="str">
        <f t="shared" si="2"/>
        <v/>
      </c>
      <c r="N72" s="19"/>
      <c r="O72" s="8"/>
      <c r="P72" s="125"/>
      <c r="Q72" s="125"/>
      <c r="R72" s="76" t="str">
        <f t="shared" si="3"/>
        <v/>
      </c>
      <c r="S72" s="76"/>
      <c r="T72" s="77" t="str">
        <f t="shared" si="4"/>
        <v/>
      </c>
      <c r="U72" s="77"/>
    </row>
    <row r="73" spans="2:21">
      <c r="B73" s="19">
        <v>65</v>
      </c>
      <c r="C73" s="72" t="str">
        <f t="shared" si="1"/>
        <v/>
      </c>
      <c r="D73" s="72"/>
      <c r="E73" s="19"/>
      <c r="F73" s="8"/>
      <c r="G73" s="19" t="s">
        <v>4</v>
      </c>
      <c r="H73" s="125"/>
      <c r="I73" s="125"/>
      <c r="J73" s="19"/>
      <c r="K73" s="72" t="str">
        <f t="shared" ref="K73:K108" si="5">IF(F73="","",C73*0.03)</f>
        <v/>
      </c>
      <c r="L73" s="72"/>
      <c r="M73" s="6" t="str">
        <f t="shared" si="2"/>
        <v/>
      </c>
      <c r="N73" s="19"/>
      <c r="O73" s="8"/>
      <c r="P73" s="125"/>
      <c r="Q73" s="125"/>
      <c r="R73" s="76" t="str">
        <f t="shared" si="3"/>
        <v/>
      </c>
      <c r="S73" s="76"/>
      <c r="T73" s="77" t="str">
        <f t="shared" si="4"/>
        <v/>
      </c>
      <c r="U73" s="77"/>
    </row>
    <row r="74" spans="2:21">
      <c r="B74" s="19">
        <v>66</v>
      </c>
      <c r="C74" s="72" t="str">
        <f t="shared" ref="C74:C108" si="6">IF(R73="","",C73+R73)</f>
        <v/>
      </c>
      <c r="D74" s="72"/>
      <c r="E74" s="19"/>
      <c r="F74" s="8"/>
      <c r="G74" s="19" t="s">
        <v>4</v>
      </c>
      <c r="H74" s="125"/>
      <c r="I74" s="125"/>
      <c r="J74" s="19"/>
      <c r="K74" s="72" t="str">
        <f t="shared" si="5"/>
        <v/>
      </c>
      <c r="L74" s="72"/>
      <c r="M74" s="6" t="str">
        <f t="shared" ref="M74:M108" si="7">IF(J74="","",(K74/J74)/1000)</f>
        <v/>
      </c>
      <c r="N74" s="19"/>
      <c r="O74" s="8"/>
      <c r="P74" s="125"/>
      <c r="Q74" s="125"/>
      <c r="R74" s="76" t="str">
        <f t="shared" ref="R74:R108" si="8">IF(O74="","",(IF(G74="売",H74-P74,P74-H74))*M74*100000)</f>
        <v/>
      </c>
      <c r="S74" s="76"/>
      <c r="T74" s="77" t="str">
        <f t="shared" ref="T74:T108" si="9">IF(O74="","",IF(R74&lt;0,J74*(-1),IF(G74="買",(P74-H74)*100,(H74-P74)*100)))</f>
        <v/>
      </c>
      <c r="U74" s="77"/>
    </row>
    <row r="75" spans="2:21">
      <c r="B75" s="19">
        <v>67</v>
      </c>
      <c r="C75" s="72" t="str">
        <f t="shared" si="6"/>
        <v/>
      </c>
      <c r="D75" s="72"/>
      <c r="E75" s="19"/>
      <c r="F75" s="8"/>
      <c r="G75" s="19" t="s">
        <v>3</v>
      </c>
      <c r="H75" s="125"/>
      <c r="I75" s="125"/>
      <c r="J75" s="19"/>
      <c r="K75" s="72" t="str">
        <f t="shared" si="5"/>
        <v/>
      </c>
      <c r="L75" s="72"/>
      <c r="M75" s="6" t="str">
        <f t="shared" si="7"/>
        <v/>
      </c>
      <c r="N75" s="19"/>
      <c r="O75" s="8"/>
      <c r="P75" s="125"/>
      <c r="Q75" s="125"/>
      <c r="R75" s="76" t="str">
        <f t="shared" si="8"/>
        <v/>
      </c>
      <c r="S75" s="76"/>
      <c r="T75" s="77" t="str">
        <f t="shared" si="9"/>
        <v/>
      </c>
      <c r="U75" s="77"/>
    </row>
    <row r="76" spans="2:21">
      <c r="B76" s="19">
        <v>68</v>
      </c>
      <c r="C76" s="72" t="str">
        <f t="shared" si="6"/>
        <v/>
      </c>
      <c r="D76" s="72"/>
      <c r="E76" s="19"/>
      <c r="F76" s="8"/>
      <c r="G76" s="19" t="s">
        <v>3</v>
      </c>
      <c r="H76" s="125"/>
      <c r="I76" s="125"/>
      <c r="J76" s="19"/>
      <c r="K76" s="72" t="str">
        <f t="shared" si="5"/>
        <v/>
      </c>
      <c r="L76" s="72"/>
      <c r="M76" s="6" t="str">
        <f t="shared" si="7"/>
        <v/>
      </c>
      <c r="N76" s="19"/>
      <c r="O76" s="8"/>
      <c r="P76" s="125"/>
      <c r="Q76" s="125"/>
      <c r="R76" s="76" t="str">
        <f t="shared" si="8"/>
        <v/>
      </c>
      <c r="S76" s="76"/>
      <c r="T76" s="77" t="str">
        <f t="shared" si="9"/>
        <v/>
      </c>
      <c r="U76" s="77"/>
    </row>
    <row r="77" spans="2:21">
      <c r="B77" s="19">
        <v>69</v>
      </c>
      <c r="C77" s="72" t="str">
        <f t="shared" si="6"/>
        <v/>
      </c>
      <c r="D77" s="72"/>
      <c r="E77" s="19"/>
      <c r="F77" s="8"/>
      <c r="G77" s="19" t="s">
        <v>3</v>
      </c>
      <c r="H77" s="125"/>
      <c r="I77" s="125"/>
      <c r="J77" s="19"/>
      <c r="K77" s="72" t="str">
        <f t="shared" si="5"/>
        <v/>
      </c>
      <c r="L77" s="72"/>
      <c r="M77" s="6" t="str">
        <f t="shared" si="7"/>
        <v/>
      </c>
      <c r="N77" s="19"/>
      <c r="O77" s="8"/>
      <c r="P77" s="125"/>
      <c r="Q77" s="125"/>
      <c r="R77" s="76" t="str">
        <f t="shared" si="8"/>
        <v/>
      </c>
      <c r="S77" s="76"/>
      <c r="T77" s="77" t="str">
        <f t="shared" si="9"/>
        <v/>
      </c>
      <c r="U77" s="77"/>
    </row>
    <row r="78" spans="2:21">
      <c r="B78" s="19">
        <v>70</v>
      </c>
      <c r="C78" s="72" t="str">
        <f t="shared" si="6"/>
        <v/>
      </c>
      <c r="D78" s="72"/>
      <c r="E78" s="19"/>
      <c r="F78" s="8"/>
      <c r="G78" s="19" t="s">
        <v>4</v>
      </c>
      <c r="H78" s="125"/>
      <c r="I78" s="125"/>
      <c r="J78" s="19"/>
      <c r="K78" s="72" t="str">
        <f t="shared" si="5"/>
        <v/>
      </c>
      <c r="L78" s="72"/>
      <c r="M78" s="6" t="str">
        <f t="shared" si="7"/>
        <v/>
      </c>
      <c r="N78" s="19"/>
      <c r="O78" s="8"/>
      <c r="P78" s="125"/>
      <c r="Q78" s="125"/>
      <c r="R78" s="76" t="str">
        <f t="shared" si="8"/>
        <v/>
      </c>
      <c r="S78" s="76"/>
      <c r="T78" s="77" t="str">
        <f t="shared" si="9"/>
        <v/>
      </c>
      <c r="U78" s="77"/>
    </row>
    <row r="79" spans="2:21">
      <c r="B79" s="19">
        <v>71</v>
      </c>
      <c r="C79" s="72" t="str">
        <f t="shared" si="6"/>
        <v/>
      </c>
      <c r="D79" s="72"/>
      <c r="E79" s="19"/>
      <c r="F79" s="8"/>
      <c r="G79" s="19" t="s">
        <v>3</v>
      </c>
      <c r="H79" s="125"/>
      <c r="I79" s="125"/>
      <c r="J79" s="19"/>
      <c r="K79" s="72" t="str">
        <f t="shared" si="5"/>
        <v/>
      </c>
      <c r="L79" s="72"/>
      <c r="M79" s="6" t="str">
        <f t="shared" si="7"/>
        <v/>
      </c>
      <c r="N79" s="19"/>
      <c r="O79" s="8"/>
      <c r="P79" s="125"/>
      <c r="Q79" s="125"/>
      <c r="R79" s="76" t="str">
        <f t="shared" si="8"/>
        <v/>
      </c>
      <c r="S79" s="76"/>
      <c r="T79" s="77" t="str">
        <f t="shared" si="9"/>
        <v/>
      </c>
      <c r="U79" s="77"/>
    </row>
    <row r="80" spans="2:21">
      <c r="B80" s="19">
        <v>72</v>
      </c>
      <c r="C80" s="72" t="str">
        <f t="shared" si="6"/>
        <v/>
      </c>
      <c r="D80" s="72"/>
      <c r="E80" s="19"/>
      <c r="F80" s="8"/>
      <c r="G80" s="19" t="s">
        <v>4</v>
      </c>
      <c r="H80" s="125"/>
      <c r="I80" s="125"/>
      <c r="J80" s="19"/>
      <c r="K80" s="72" t="str">
        <f t="shared" si="5"/>
        <v/>
      </c>
      <c r="L80" s="72"/>
      <c r="M80" s="6" t="str">
        <f t="shared" si="7"/>
        <v/>
      </c>
      <c r="N80" s="19"/>
      <c r="O80" s="8"/>
      <c r="P80" s="125"/>
      <c r="Q80" s="125"/>
      <c r="R80" s="76" t="str">
        <f t="shared" si="8"/>
        <v/>
      </c>
      <c r="S80" s="76"/>
      <c r="T80" s="77" t="str">
        <f t="shared" si="9"/>
        <v/>
      </c>
      <c r="U80" s="77"/>
    </row>
    <row r="81" spans="2:21">
      <c r="B81" s="19">
        <v>73</v>
      </c>
      <c r="C81" s="72" t="str">
        <f t="shared" si="6"/>
        <v/>
      </c>
      <c r="D81" s="72"/>
      <c r="E81" s="19"/>
      <c r="F81" s="8"/>
      <c r="G81" s="19" t="s">
        <v>3</v>
      </c>
      <c r="H81" s="125"/>
      <c r="I81" s="125"/>
      <c r="J81" s="19"/>
      <c r="K81" s="72" t="str">
        <f t="shared" si="5"/>
        <v/>
      </c>
      <c r="L81" s="72"/>
      <c r="M81" s="6" t="str">
        <f t="shared" si="7"/>
        <v/>
      </c>
      <c r="N81" s="19"/>
      <c r="O81" s="8"/>
      <c r="P81" s="125"/>
      <c r="Q81" s="125"/>
      <c r="R81" s="76" t="str">
        <f t="shared" si="8"/>
        <v/>
      </c>
      <c r="S81" s="76"/>
      <c r="T81" s="77" t="str">
        <f t="shared" si="9"/>
        <v/>
      </c>
      <c r="U81" s="77"/>
    </row>
    <row r="82" spans="2:21">
      <c r="B82" s="19">
        <v>74</v>
      </c>
      <c r="C82" s="72" t="str">
        <f t="shared" si="6"/>
        <v/>
      </c>
      <c r="D82" s="72"/>
      <c r="E82" s="19"/>
      <c r="F82" s="8"/>
      <c r="G82" s="19" t="s">
        <v>3</v>
      </c>
      <c r="H82" s="125"/>
      <c r="I82" s="125"/>
      <c r="J82" s="19"/>
      <c r="K82" s="72" t="str">
        <f t="shared" si="5"/>
        <v/>
      </c>
      <c r="L82" s="72"/>
      <c r="M82" s="6" t="str">
        <f t="shared" si="7"/>
        <v/>
      </c>
      <c r="N82" s="19"/>
      <c r="O82" s="8"/>
      <c r="P82" s="125"/>
      <c r="Q82" s="125"/>
      <c r="R82" s="76" t="str">
        <f t="shared" si="8"/>
        <v/>
      </c>
      <c r="S82" s="76"/>
      <c r="T82" s="77" t="str">
        <f t="shared" si="9"/>
        <v/>
      </c>
      <c r="U82" s="77"/>
    </row>
    <row r="83" spans="2:21">
      <c r="B83" s="19">
        <v>75</v>
      </c>
      <c r="C83" s="72" t="str">
        <f t="shared" si="6"/>
        <v/>
      </c>
      <c r="D83" s="72"/>
      <c r="E83" s="19"/>
      <c r="F83" s="8"/>
      <c r="G83" s="19" t="s">
        <v>3</v>
      </c>
      <c r="H83" s="125"/>
      <c r="I83" s="125"/>
      <c r="J83" s="19"/>
      <c r="K83" s="72" t="str">
        <f t="shared" si="5"/>
        <v/>
      </c>
      <c r="L83" s="72"/>
      <c r="M83" s="6" t="str">
        <f t="shared" si="7"/>
        <v/>
      </c>
      <c r="N83" s="19"/>
      <c r="O83" s="8"/>
      <c r="P83" s="125"/>
      <c r="Q83" s="125"/>
      <c r="R83" s="76" t="str">
        <f t="shared" si="8"/>
        <v/>
      </c>
      <c r="S83" s="76"/>
      <c r="T83" s="77" t="str">
        <f t="shared" si="9"/>
        <v/>
      </c>
      <c r="U83" s="77"/>
    </row>
    <row r="84" spans="2:21">
      <c r="B84" s="19">
        <v>76</v>
      </c>
      <c r="C84" s="72" t="str">
        <f t="shared" si="6"/>
        <v/>
      </c>
      <c r="D84" s="72"/>
      <c r="E84" s="19"/>
      <c r="F84" s="8"/>
      <c r="G84" s="19" t="s">
        <v>3</v>
      </c>
      <c r="H84" s="125"/>
      <c r="I84" s="125"/>
      <c r="J84" s="19"/>
      <c r="K84" s="72" t="str">
        <f t="shared" si="5"/>
        <v/>
      </c>
      <c r="L84" s="72"/>
      <c r="M84" s="6" t="str">
        <f t="shared" si="7"/>
        <v/>
      </c>
      <c r="N84" s="19"/>
      <c r="O84" s="8"/>
      <c r="P84" s="125"/>
      <c r="Q84" s="125"/>
      <c r="R84" s="76" t="str">
        <f t="shared" si="8"/>
        <v/>
      </c>
      <c r="S84" s="76"/>
      <c r="T84" s="77" t="str">
        <f t="shared" si="9"/>
        <v/>
      </c>
      <c r="U84" s="77"/>
    </row>
    <row r="85" spans="2:21">
      <c r="B85" s="19">
        <v>77</v>
      </c>
      <c r="C85" s="72" t="str">
        <f t="shared" si="6"/>
        <v/>
      </c>
      <c r="D85" s="72"/>
      <c r="E85" s="19"/>
      <c r="F85" s="8"/>
      <c r="G85" s="19" t="s">
        <v>4</v>
      </c>
      <c r="H85" s="125"/>
      <c r="I85" s="125"/>
      <c r="J85" s="19"/>
      <c r="K85" s="72" t="str">
        <f t="shared" si="5"/>
        <v/>
      </c>
      <c r="L85" s="72"/>
      <c r="M85" s="6" t="str">
        <f t="shared" si="7"/>
        <v/>
      </c>
      <c r="N85" s="19"/>
      <c r="O85" s="8"/>
      <c r="P85" s="125"/>
      <c r="Q85" s="125"/>
      <c r="R85" s="76" t="str">
        <f t="shared" si="8"/>
        <v/>
      </c>
      <c r="S85" s="76"/>
      <c r="T85" s="77" t="str">
        <f t="shared" si="9"/>
        <v/>
      </c>
      <c r="U85" s="77"/>
    </row>
    <row r="86" spans="2:21">
      <c r="B86" s="19">
        <v>78</v>
      </c>
      <c r="C86" s="72" t="str">
        <f t="shared" si="6"/>
        <v/>
      </c>
      <c r="D86" s="72"/>
      <c r="E86" s="19"/>
      <c r="F86" s="8"/>
      <c r="G86" s="19" t="s">
        <v>3</v>
      </c>
      <c r="H86" s="125"/>
      <c r="I86" s="125"/>
      <c r="J86" s="19"/>
      <c r="K86" s="72" t="str">
        <f t="shared" si="5"/>
        <v/>
      </c>
      <c r="L86" s="72"/>
      <c r="M86" s="6" t="str">
        <f t="shared" si="7"/>
        <v/>
      </c>
      <c r="N86" s="19"/>
      <c r="O86" s="8"/>
      <c r="P86" s="125"/>
      <c r="Q86" s="125"/>
      <c r="R86" s="76" t="str">
        <f t="shared" si="8"/>
        <v/>
      </c>
      <c r="S86" s="76"/>
      <c r="T86" s="77" t="str">
        <f t="shared" si="9"/>
        <v/>
      </c>
      <c r="U86" s="77"/>
    </row>
    <row r="87" spans="2:21">
      <c r="B87" s="19">
        <v>79</v>
      </c>
      <c r="C87" s="72" t="str">
        <f t="shared" si="6"/>
        <v/>
      </c>
      <c r="D87" s="72"/>
      <c r="E87" s="19"/>
      <c r="F87" s="8"/>
      <c r="G87" s="19" t="s">
        <v>4</v>
      </c>
      <c r="H87" s="125"/>
      <c r="I87" s="125"/>
      <c r="J87" s="19"/>
      <c r="K87" s="72" t="str">
        <f t="shared" si="5"/>
        <v/>
      </c>
      <c r="L87" s="72"/>
      <c r="M87" s="6" t="str">
        <f t="shared" si="7"/>
        <v/>
      </c>
      <c r="N87" s="19"/>
      <c r="O87" s="8"/>
      <c r="P87" s="125"/>
      <c r="Q87" s="125"/>
      <c r="R87" s="76" t="str">
        <f t="shared" si="8"/>
        <v/>
      </c>
      <c r="S87" s="76"/>
      <c r="T87" s="77" t="str">
        <f t="shared" si="9"/>
        <v/>
      </c>
      <c r="U87" s="77"/>
    </row>
    <row r="88" spans="2:21">
      <c r="B88" s="19">
        <v>80</v>
      </c>
      <c r="C88" s="72" t="str">
        <f t="shared" si="6"/>
        <v/>
      </c>
      <c r="D88" s="72"/>
      <c r="E88" s="19"/>
      <c r="F88" s="8"/>
      <c r="G88" s="19" t="s">
        <v>4</v>
      </c>
      <c r="H88" s="125"/>
      <c r="I88" s="125"/>
      <c r="J88" s="19"/>
      <c r="K88" s="72" t="str">
        <f t="shared" si="5"/>
        <v/>
      </c>
      <c r="L88" s="72"/>
      <c r="M88" s="6" t="str">
        <f t="shared" si="7"/>
        <v/>
      </c>
      <c r="N88" s="19"/>
      <c r="O88" s="8"/>
      <c r="P88" s="125"/>
      <c r="Q88" s="125"/>
      <c r="R88" s="76" t="str">
        <f t="shared" si="8"/>
        <v/>
      </c>
      <c r="S88" s="76"/>
      <c r="T88" s="77" t="str">
        <f t="shared" si="9"/>
        <v/>
      </c>
      <c r="U88" s="77"/>
    </row>
    <row r="89" spans="2:21">
      <c r="B89" s="19">
        <v>81</v>
      </c>
      <c r="C89" s="72" t="str">
        <f t="shared" si="6"/>
        <v/>
      </c>
      <c r="D89" s="72"/>
      <c r="E89" s="19"/>
      <c r="F89" s="8"/>
      <c r="G89" s="19" t="s">
        <v>4</v>
      </c>
      <c r="H89" s="125"/>
      <c r="I89" s="125"/>
      <c r="J89" s="19"/>
      <c r="K89" s="72" t="str">
        <f t="shared" si="5"/>
        <v/>
      </c>
      <c r="L89" s="72"/>
      <c r="M89" s="6" t="str">
        <f t="shared" si="7"/>
        <v/>
      </c>
      <c r="N89" s="19"/>
      <c r="O89" s="8"/>
      <c r="P89" s="125"/>
      <c r="Q89" s="125"/>
      <c r="R89" s="76" t="str">
        <f t="shared" si="8"/>
        <v/>
      </c>
      <c r="S89" s="76"/>
      <c r="T89" s="77" t="str">
        <f t="shared" si="9"/>
        <v/>
      </c>
      <c r="U89" s="77"/>
    </row>
    <row r="90" spans="2:21">
      <c r="B90" s="19">
        <v>82</v>
      </c>
      <c r="C90" s="72" t="str">
        <f t="shared" si="6"/>
        <v/>
      </c>
      <c r="D90" s="72"/>
      <c r="E90" s="19"/>
      <c r="F90" s="8"/>
      <c r="G90" s="19" t="s">
        <v>4</v>
      </c>
      <c r="H90" s="125"/>
      <c r="I90" s="125"/>
      <c r="J90" s="19"/>
      <c r="K90" s="72" t="str">
        <f t="shared" si="5"/>
        <v/>
      </c>
      <c r="L90" s="72"/>
      <c r="M90" s="6" t="str">
        <f t="shared" si="7"/>
        <v/>
      </c>
      <c r="N90" s="19"/>
      <c r="O90" s="8"/>
      <c r="P90" s="125"/>
      <c r="Q90" s="125"/>
      <c r="R90" s="76" t="str">
        <f t="shared" si="8"/>
        <v/>
      </c>
      <c r="S90" s="76"/>
      <c r="T90" s="77" t="str">
        <f t="shared" si="9"/>
        <v/>
      </c>
      <c r="U90" s="77"/>
    </row>
    <row r="91" spans="2:21">
      <c r="B91" s="19">
        <v>83</v>
      </c>
      <c r="C91" s="72" t="str">
        <f t="shared" si="6"/>
        <v/>
      </c>
      <c r="D91" s="72"/>
      <c r="E91" s="19"/>
      <c r="F91" s="8"/>
      <c r="G91" s="19" t="s">
        <v>4</v>
      </c>
      <c r="H91" s="125"/>
      <c r="I91" s="125"/>
      <c r="J91" s="19"/>
      <c r="K91" s="72" t="str">
        <f t="shared" si="5"/>
        <v/>
      </c>
      <c r="L91" s="72"/>
      <c r="M91" s="6" t="str">
        <f t="shared" si="7"/>
        <v/>
      </c>
      <c r="N91" s="19"/>
      <c r="O91" s="8"/>
      <c r="P91" s="125"/>
      <c r="Q91" s="125"/>
      <c r="R91" s="76" t="str">
        <f t="shared" si="8"/>
        <v/>
      </c>
      <c r="S91" s="76"/>
      <c r="T91" s="77" t="str">
        <f t="shared" si="9"/>
        <v/>
      </c>
      <c r="U91" s="77"/>
    </row>
    <row r="92" spans="2:21">
      <c r="B92" s="19">
        <v>84</v>
      </c>
      <c r="C92" s="72" t="str">
        <f t="shared" si="6"/>
        <v/>
      </c>
      <c r="D92" s="72"/>
      <c r="E92" s="19"/>
      <c r="F92" s="8"/>
      <c r="G92" s="19" t="s">
        <v>3</v>
      </c>
      <c r="H92" s="125"/>
      <c r="I92" s="125"/>
      <c r="J92" s="19"/>
      <c r="K92" s="72" t="str">
        <f t="shared" si="5"/>
        <v/>
      </c>
      <c r="L92" s="72"/>
      <c r="M92" s="6" t="str">
        <f t="shared" si="7"/>
        <v/>
      </c>
      <c r="N92" s="19"/>
      <c r="O92" s="8"/>
      <c r="P92" s="125"/>
      <c r="Q92" s="125"/>
      <c r="R92" s="76" t="str">
        <f t="shared" si="8"/>
        <v/>
      </c>
      <c r="S92" s="76"/>
      <c r="T92" s="77" t="str">
        <f t="shared" si="9"/>
        <v/>
      </c>
      <c r="U92" s="77"/>
    </row>
    <row r="93" spans="2:21">
      <c r="B93" s="19">
        <v>85</v>
      </c>
      <c r="C93" s="72" t="str">
        <f t="shared" si="6"/>
        <v/>
      </c>
      <c r="D93" s="72"/>
      <c r="E93" s="19"/>
      <c r="F93" s="8"/>
      <c r="G93" s="19" t="s">
        <v>4</v>
      </c>
      <c r="H93" s="125"/>
      <c r="I93" s="125"/>
      <c r="J93" s="19"/>
      <c r="K93" s="72" t="str">
        <f t="shared" si="5"/>
        <v/>
      </c>
      <c r="L93" s="72"/>
      <c r="M93" s="6" t="str">
        <f t="shared" si="7"/>
        <v/>
      </c>
      <c r="N93" s="19"/>
      <c r="O93" s="8"/>
      <c r="P93" s="125"/>
      <c r="Q93" s="125"/>
      <c r="R93" s="76" t="str">
        <f t="shared" si="8"/>
        <v/>
      </c>
      <c r="S93" s="76"/>
      <c r="T93" s="77" t="str">
        <f t="shared" si="9"/>
        <v/>
      </c>
      <c r="U93" s="77"/>
    </row>
    <row r="94" spans="2:21">
      <c r="B94" s="19">
        <v>86</v>
      </c>
      <c r="C94" s="72" t="str">
        <f t="shared" si="6"/>
        <v/>
      </c>
      <c r="D94" s="72"/>
      <c r="E94" s="19"/>
      <c r="F94" s="8"/>
      <c r="G94" s="19" t="s">
        <v>3</v>
      </c>
      <c r="H94" s="125"/>
      <c r="I94" s="125"/>
      <c r="J94" s="19"/>
      <c r="K94" s="72" t="str">
        <f t="shared" si="5"/>
        <v/>
      </c>
      <c r="L94" s="72"/>
      <c r="M94" s="6" t="str">
        <f t="shared" si="7"/>
        <v/>
      </c>
      <c r="N94" s="19"/>
      <c r="O94" s="8"/>
      <c r="P94" s="125"/>
      <c r="Q94" s="125"/>
      <c r="R94" s="76" t="str">
        <f t="shared" si="8"/>
        <v/>
      </c>
      <c r="S94" s="76"/>
      <c r="T94" s="77" t="str">
        <f t="shared" si="9"/>
        <v/>
      </c>
      <c r="U94" s="77"/>
    </row>
    <row r="95" spans="2:21">
      <c r="B95" s="19">
        <v>87</v>
      </c>
      <c r="C95" s="72" t="str">
        <f t="shared" si="6"/>
        <v/>
      </c>
      <c r="D95" s="72"/>
      <c r="E95" s="19"/>
      <c r="F95" s="8"/>
      <c r="G95" s="19" t="s">
        <v>4</v>
      </c>
      <c r="H95" s="125"/>
      <c r="I95" s="125"/>
      <c r="J95" s="19"/>
      <c r="K95" s="72" t="str">
        <f t="shared" si="5"/>
        <v/>
      </c>
      <c r="L95" s="72"/>
      <c r="M95" s="6" t="str">
        <f t="shared" si="7"/>
        <v/>
      </c>
      <c r="N95" s="19"/>
      <c r="O95" s="8"/>
      <c r="P95" s="125"/>
      <c r="Q95" s="125"/>
      <c r="R95" s="76" t="str">
        <f t="shared" si="8"/>
        <v/>
      </c>
      <c r="S95" s="76"/>
      <c r="T95" s="77" t="str">
        <f t="shared" si="9"/>
        <v/>
      </c>
      <c r="U95" s="77"/>
    </row>
    <row r="96" spans="2:21">
      <c r="B96" s="19">
        <v>88</v>
      </c>
      <c r="C96" s="72" t="str">
        <f t="shared" si="6"/>
        <v/>
      </c>
      <c r="D96" s="72"/>
      <c r="E96" s="19"/>
      <c r="F96" s="8"/>
      <c r="G96" s="19" t="s">
        <v>3</v>
      </c>
      <c r="H96" s="125"/>
      <c r="I96" s="125"/>
      <c r="J96" s="19"/>
      <c r="K96" s="72" t="str">
        <f t="shared" si="5"/>
        <v/>
      </c>
      <c r="L96" s="72"/>
      <c r="M96" s="6" t="str">
        <f t="shared" si="7"/>
        <v/>
      </c>
      <c r="N96" s="19"/>
      <c r="O96" s="8"/>
      <c r="P96" s="125"/>
      <c r="Q96" s="125"/>
      <c r="R96" s="76" t="str">
        <f t="shared" si="8"/>
        <v/>
      </c>
      <c r="S96" s="76"/>
      <c r="T96" s="77" t="str">
        <f t="shared" si="9"/>
        <v/>
      </c>
      <c r="U96" s="77"/>
    </row>
    <row r="97" spans="2:21">
      <c r="B97" s="19">
        <v>89</v>
      </c>
      <c r="C97" s="72" t="str">
        <f t="shared" si="6"/>
        <v/>
      </c>
      <c r="D97" s="72"/>
      <c r="E97" s="19"/>
      <c r="F97" s="8"/>
      <c r="G97" s="19" t="s">
        <v>4</v>
      </c>
      <c r="H97" s="125"/>
      <c r="I97" s="125"/>
      <c r="J97" s="19"/>
      <c r="K97" s="72" t="str">
        <f t="shared" si="5"/>
        <v/>
      </c>
      <c r="L97" s="72"/>
      <c r="M97" s="6" t="str">
        <f t="shared" si="7"/>
        <v/>
      </c>
      <c r="N97" s="19"/>
      <c r="O97" s="8"/>
      <c r="P97" s="125"/>
      <c r="Q97" s="125"/>
      <c r="R97" s="76" t="str">
        <f t="shared" si="8"/>
        <v/>
      </c>
      <c r="S97" s="76"/>
      <c r="T97" s="77" t="str">
        <f t="shared" si="9"/>
        <v/>
      </c>
      <c r="U97" s="77"/>
    </row>
    <row r="98" spans="2:21">
      <c r="B98" s="19">
        <v>90</v>
      </c>
      <c r="C98" s="72" t="str">
        <f t="shared" si="6"/>
        <v/>
      </c>
      <c r="D98" s="72"/>
      <c r="E98" s="19"/>
      <c r="F98" s="8"/>
      <c r="G98" s="19" t="s">
        <v>3</v>
      </c>
      <c r="H98" s="125"/>
      <c r="I98" s="125"/>
      <c r="J98" s="19"/>
      <c r="K98" s="72" t="str">
        <f t="shared" si="5"/>
        <v/>
      </c>
      <c r="L98" s="72"/>
      <c r="M98" s="6" t="str">
        <f t="shared" si="7"/>
        <v/>
      </c>
      <c r="N98" s="19"/>
      <c r="O98" s="8"/>
      <c r="P98" s="125"/>
      <c r="Q98" s="125"/>
      <c r="R98" s="76" t="str">
        <f t="shared" si="8"/>
        <v/>
      </c>
      <c r="S98" s="76"/>
      <c r="T98" s="77" t="str">
        <f t="shared" si="9"/>
        <v/>
      </c>
      <c r="U98" s="77"/>
    </row>
    <row r="99" spans="2:21">
      <c r="B99" s="19">
        <v>91</v>
      </c>
      <c r="C99" s="72" t="str">
        <f t="shared" si="6"/>
        <v/>
      </c>
      <c r="D99" s="72"/>
      <c r="E99" s="19"/>
      <c r="F99" s="8"/>
      <c r="G99" s="19" t="s">
        <v>4</v>
      </c>
      <c r="H99" s="125"/>
      <c r="I99" s="125"/>
      <c r="J99" s="19"/>
      <c r="K99" s="72" t="str">
        <f t="shared" si="5"/>
        <v/>
      </c>
      <c r="L99" s="72"/>
      <c r="M99" s="6" t="str">
        <f t="shared" si="7"/>
        <v/>
      </c>
      <c r="N99" s="19"/>
      <c r="O99" s="8"/>
      <c r="P99" s="125"/>
      <c r="Q99" s="125"/>
      <c r="R99" s="76" t="str">
        <f t="shared" si="8"/>
        <v/>
      </c>
      <c r="S99" s="76"/>
      <c r="T99" s="77" t="str">
        <f t="shared" si="9"/>
        <v/>
      </c>
      <c r="U99" s="77"/>
    </row>
    <row r="100" spans="2:21">
      <c r="B100" s="19">
        <v>92</v>
      </c>
      <c r="C100" s="72" t="str">
        <f t="shared" si="6"/>
        <v/>
      </c>
      <c r="D100" s="72"/>
      <c r="E100" s="19"/>
      <c r="F100" s="8"/>
      <c r="G100" s="19" t="s">
        <v>4</v>
      </c>
      <c r="H100" s="125"/>
      <c r="I100" s="125"/>
      <c r="J100" s="19"/>
      <c r="K100" s="72" t="str">
        <f t="shared" si="5"/>
        <v/>
      </c>
      <c r="L100" s="72"/>
      <c r="M100" s="6" t="str">
        <f t="shared" si="7"/>
        <v/>
      </c>
      <c r="N100" s="19"/>
      <c r="O100" s="8"/>
      <c r="P100" s="125"/>
      <c r="Q100" s="125"/>
      <c r="R100" s="76" t="str">
        <f t="shared" si="8"/>
        <v/>
      </c>
      <c r="S100" s="76"/>
      <c r="T100" s="77" t="str">
        <f t="shared" si="9"/>
        <v/>
      </c>
      <c r="U100" s="77"/>
    </row>
    <row r="101" spans="2:21">
      <c r="B101" s="19">
        <v>93</v>
      </c>
      <c r="C101" s="72" t="str">
        <f t="shared" si="6"/>
        <v/>
      </c>
      <c r="D101" s="72"/>
      <c r="E101" s="19"/>
      <c r="F101" s="8"/>
      <c r="G101" s="19" t="s">
        <v>3</v>
      </c>
      <c r="H101" s="125"/>
      <c r="I101" s="125"/>
      <c r="J101" s="19"/>
      <c r="K101" s="72" t="str">
        <f t="shared" si="5"/>
        <v/>
      </c>
      <c r="L101" s="72"/>
      <c r="M101" s="6" t="str">
        <f t="shared" si="7"/>
        <v/>
      </c>
      <c r="N101" s="19"/>
      <c r="O101" s="8"/>
      <c r="P101" s="125"/>
      <c r="Q101" s="125"/>
      <c r="R101" s="76" t="str">
        <f t="shared" si="8"/>
        <v/>
      </c>
      <c r="S101" s="76"/>
      <c r="T101" s="77" t="str">
        <f t="shared" si="9"/>
        <v/>
      </c>
      <c r="U101" s="77"/>
    </row>
    <row r="102" spans="2:21">
      <c r="B102" s="19">
        <v>94</v>
      </c>
      <c r="C102" s="72" t="str">
        <f t="shared" si="6"/>
        <v/>
      </c>
      <c r="D102" s="72"/>
      <c r="E102" s="19"/>
      <c r="F102" s="8"/>
      <c r="G102" s="19" t="s">
        <v>3</v>
      </c>
      <c r="H102" s="125"/>
      <c r="I102" s="125"/>
      <c r="J102" s="19"/>
      <c r="K102" s="72" t="str">
        <f t="shared" si="5"/>
        <v/>
      </c>
      <c r="L102" s="72"/>
      <c r="M102" s="6" t="str">
        <f t="shared" si="7"/>
        <v/>
      </c>
      <c r="N102" s="19"/>
      <c r="O102" s="8"/>
      <c r="P102" s="125"/>
      <c r="Q102" s="125"/>
      <c r="R102" s="76" t="str">
        <f t="shared" si="8"/>
        <v/>
      </c>
      <c r="S102" s="76"/>
      <c r="T102" s="77" t="str">
        <f t="shared" si="9"/>
        <v/>
      </c>
      <c r="U102" s="77"/>
    </row>
    <row r="103" spans="2:21">
      <c r="B103" s="19">
        <v>95</v>
      </c>
      <c r="C103" s="72" t="str">
        <f t="shared" si="6"/>
        <v/>
      </c>
      <c r="D103" s="72"/>
      <c r="E103" s="19"/>
      <c r="F103" s="8"/>
      <c r="G103" s="19" t="s">
        <v>3</v>
      </c>
      <c r="H103" s="125"/>
      <c r="I103" s="125"/>
      <c r="J103" s="19"/>
      <c r="K103" s="72" t="str">
        <f t="shared" si="5"/>
        <v/>
      </c>
      <c r="L103" s="72"/>
      <c r="M103" s="6" t="str">
        <f t="shared" si="7"/>
        <v/>
      </c>
      <c r="N103" s="19"/>
      <c r="O103" s="8"/>
      <c r="P103" s="125"/>
      <c r="Q103" s="125"/>
      <c r="R103" s="76" t="str">
        <f t="shared" si="8"/>
        <v/>
      </c>
      <c r="S103" s="76"/>
      <c r="T103" s="77" t="str">
        <f t="shared" si="9"/>
        <v/>
      </c>
      <c r="U103" s="77"/>
    </row>
    <row r="104" spans="2:21">
      <c r="B104" s="19">
        <v>96</v>
      </c>
      <c r="C104" s="72" t="str">
        <f t="shared" si="6"/>
        <v/>
      </c>
      <c r="D104" s="72"/>
      <c r="E104" s="19"/>
      <c r="F104" s="8"/>
      <c r="G104" s="19" t="s">
        <v>4</v>
      </c>
      <c r="H104" s="125"/>
      <c r="I104" s="125"/>
      <c r="J104" s="19"/>
      <c r="K104" s="72" t="str">
        <f t="shared" si="5"/>
        <v/>
      </c>
      <c r="L104" s="72"/>
      <c r="M104" s="6" t="str">
        <f t="shared" si="7"/>
        <v/>
      </c>
      <c r="N104" s="19"/>
      <c r="O104" s="8"/>
      <c r="P104" s="125"/>
      <c r="Q104" s="125"/>
      <c r="R104" s="76" t="str">
        <f t="shared" si="8"/>
        <v/>
      </c>
      <c r="S104" s="76"/>
      <c r="T104" s="77" t="str">
        <f t="shared" si="9"/>
        <v/>
      </c>
      <c r="U104" s="77"/>
    </row>
    <row r="105" spans="2:21">
      <c r="B105" s="19">
        <v>97</v>
      </c>
      <c r="C105" s="72" t="str">
        <f t="shared" si="6"/>
        <v/>
      </c>
      <c r="D105" s="72"/>
      <c r="E105" s="19"/>
      <c r="F105" s="8"/>
      <c r="G105" s="19" t="s">
        <v>3</v>
      </c>
      <c r="H105" s="125"/>
      <c r="I105" s="125"/>
      <c r="J105" s="19"/>
      <c r="K105" s="72" t="str">
        <f t="shared" si="5"/>
        <v/>
      </c>
      <c r="L105" s="72"/>
      <c r="M105" s="6" t="str">
        <f t="shared" si="7"/>
        <v/>
      </c>
      <c r="N105" s="19"/>
      <c r="O105" s="8"/>
      <c r="P105" s="125"/>
      <c r="Q105" s="125"/>
      <c r="R105" s="76" t="str">
        <f t="shared" si="8"/>
        <v/>
      </c>
      <c r="S105" s="76"/>
      <c r="T105" s="77" t="str">
        <f t="shared" si="9"/>
        <v/>
      </c>
      <c r="U105" s="77"/>
    </row>
    <row r="106" spans="2:21">
      <c r="B106" s="19">
        <v>98</v>
      </c>
      <c r="C106" s="72" t="str">
        <f t="shared" si="6"/>
        <v/>
      </c>
      <c r="D106" s="72"/>
      <c r="E106" s="19"/>
      <c r="F106" s="8"/>
      <c r="G106" s="19" t="s">
        <v>4</v>
      </c>
      <c r="H106" s="125"/>
      <c r="I106" s="125"/>
      <c r="J106" s="19"/>
      <c r="K106" s="72" t="str">
        <f t="shared" si="5"/>
        <v/>
      </c>
      <c r="L106" s="72"/>
      <c r="M106" s="6" t="str">
        <f t="shared" si="7"/>
        <v/>
      </c>
      <c r="N106" s="19"/>
      <c r="O106" s="8"/>
      <c r="P106" s="125"/>
      <c r="Q106" s="125"/>
      <c r="R106" s="76" t="str">
        <f t="shared" si="8"/>
        <v/>
      </c>
      <c r="S106" s="76"/>
      <c r="T106" s="77" t="str">
        <f t="shared" si="9"/>
        <v/>
      </c>
      <c r="U106" s="77"/>
    </row>
    <row r="107" spans="2:21">
      <c r="B107" s="19">
        <v>99</v>
      </c>
      <c r="C107" s="72" t="str">
        <f t="shared" si="6"/>
        <v/>
      </c>
      <c r="D107" s="72"/>
      <c r="E107" s="19"/>
      <c r="F107" s="8"/>
      <c r="G107" s="19" t="s">
        <v>4</v>
      </c>
      <c r="H107" s="125"/>
      <c r="I107" s="125"/>
      <c r="J107" s="19"/>
      <c r="K107" s="72" t="str">
        <f t="shared" si="5"/>
        <v/>
      </c>
      <c r="L107" s="72"/>
      <c r="M107" s="6" t="str">
        <f t="shared" si="7"/>
        <v/>
      </c>
      <c r="N107" s="19"/>
      <c r="O107" s="8"/>
      <c r="P107" s="125"/>
      <c r="Q107" s="125"/>
      <c r="R107" s="76" t="str">
        <f t="shared" si="8"/>
        <v/>
      </c>
      <c r="S107" s="76"/>
      <c r="T107" s="77" t="str">
        <f t="shared" si="9"/>
        <v/>
      </c>
      <c r="U107" s="77"/>
    </row>
    <row r="108" spans="2:21">
      <c r="B108" s="19">
        <v>100</v>
      </c>
      <c r="C108" s="72" t="str">
        <f t="shared" si="6"/>
        <v/>
      </c>
      <c r="D108" s="72"/>
      <c r="E108" s="19"/>
      <c r="F108" s="8"/>
      <c r="G108" s="19" t="s">
        <v>3</v>
      </c>
      <c r="H108" s="125"/>
      <c r="I108" s="125"/>
      <c r="J108" s="19"/>
      <c r="K108" s="72" t="str">
        <f t="shared" si="5"/>
        <v/>
      </c>
      <c r="L108" s="72"/>
      <c r="M108" s="6" t="str">
        <f t="shared" si="7"/>
        <v/>
      </c>
      <c r="N108" s="19"/>
      <c r="O108" s="8"/>
      <c r="P108" s="125"/>
      <c r="Q108" s="125"/>
      <c r="R108" s="76" t="str">
        <f t="shared" si="8"/>
        <v/>
      </c>
      <c r="S108" s="76"/>
      <c r="T108" s="77" t="str">
        <f t="shared" si="9"/>
        <v/>
      </c>
      <c r="U108" s="77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11" priority="1" stopIfTrue="1" operator="equal">
      <formula>"買"</formula>
    </cfRule>
    <cfRule type="cellIs" dxfId="10" priority="2" stopIfTrue="1" operator="equal">
      <formula>"売"</formula>
    </cfRule>
  </conditionalFormatting>
  <conditionalFormatting sqref="G9:G11 G14:G45 G47:G108">
    <cfRule type="cellIs" dxfId="9" priority="7" stopIfTrue="1" operator="equal">
      <formula>"買"</formula>
    </cfRule>
    <cfRule type="cellIs" dxfId="8" priority="8" stopIfTrue="1" operator="equal">
      <formula>"売"</formula>
    </cfRule>
  </conditionalFormatting>
  <conditionalFormatting sqref="G12">
    <cfRule type="cellIs" dxfId="7" priority="5" stopIfTrue="1" operator="equal">
      <formula>"買"</formula>
    </cfRule>
    <cfRule type="cellIs" dxfId="6" priority="6" stopIfTrue="1" operator="equal">
      <formula>"売"</formula>
    </cfRule>
  </conditionalFormatting>
  <conditionalFormatting sqref="G13">
    <cfRule type="cellIs" dxfId="5" priority="3" stopIfTrue="1" operator="equal">
      <formula>"買"</formula>
    </cfRule>
    <cfRule type="cellIs" dxfId="4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fib1.27</vt:lpstr>
      <vt:lpstr>fib1.50</vt:lpstr>
      <vt:lpstr>fib2.00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wagatsuma</cp:lastModifiedBy>
  <cp:revision/>
  <cp:lastPrinted>2015-07-15T10:17:15Z</cp:lastPrinted>
  <dcterms:created xsi:type="dcterms:W3CDTF">2013-10-09T23:04:08Z</dcterms:created>
  <dcterms:modified xsi:type="dcterms:W3CDTF">2019-06-14T14:59:56Z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