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7" rupBuild="4507"/>
  <workbookPr defaultThemeVersion="124226"/>
  <bookViews>
    <workbookView xWindow="10296" yWindow="408" windowWidth="10068" windowHeight="10512" tabRatio="804" firstSheet="1" activeTab="5"/>
  </bookViews>
  <sheets>
    <sheet name="定数" sheetId="29" state="hidden" r:id="rId1"/>
    <sheet name="fib1.27" sheetId="33" r:id="rId2"/>
    <sheet name="fib1.50" sheetId="38" r:id="rId3"/>
    <sheet name="fib2.00" sheetId="39" r:id="rId4"/>
    <sheet name="画像" sheetId="37" r:id="rId5"/>
    <sheet name="気づき" sheetId="9" r:id="rId6"/>
    <sheet name="検証終了通貨" sheetId="10" r:id="rId7"/>
    <sheet name="テンプレ" sheetId="17" state="hidden" r:id="rId8"/>
  </sheets>
  <calcPr calcId="125725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V108" i="39"/>
  <c r="T108"/>
  <c r="W108" s="1"/>
  <c r="V107"/>
  <c r="T107"/>
  <c r="V106"/>
  <c r="T106"/>
  <c r="V105"/>
  <c r="T105"/>
  <c r="V104"/>
  <c r="T104"/>
  <c r="W104" s="1"/>
  <c r="V103"/>
  <c r="T103"/>
  <c r="V102"/>
  <c r="T102"/>
  <c r="W102" s="1"/>
  <c r="V101"/>
  <c r="T101"/>
  <c r="V100"/>
  <c r="T100"/>
  <c r="V99"/>
  <c r="T99"/>
  <c r="W99" s="1"/>
  <c r="V98"/>
  <c r="T98"/>
  <c r="W98" s="1"/>
  <c r="V97"/>
  <c r="T97"/>
  <c r="V96"/>
  <c r="T96"/>
  <c r="V95"/>
  <c r="T95"/>
  <c r="W95" s="1"/>
  <c r="V94"/>
  <c r="T94"/>
  <c r="V93"/>
  <c r="T93"/>
  <c r="V92"/>
  <c r="T92"/>
  <c r="V91"/>
  <c r="T91"/>
  <c r="V90"/>
  <c r="T90"/>
  <c r="W90" s="1"/>
  <c r="V89"/>
  <c r="T89"/>
  <c r="V88"/>
  <c r="T88"/>
  <c r="W88" s="1"/>
  <c r="V87"/>
  <c r="T87"/>
  <c r="W87" s="1"/>
  <c r="V86"/>
  <c r="T86"/>
  <c r="W86" s="1"/>
  <c r="V85"/>
  <c r="T85"/>
  <c r="V84"/>
  <c r="T84"/>
  <c r="V83"/>
  <c r="T83"/>
  <c r="V82"/>
  <c r="T82"/>
  <c r="V81"/>
  <c r="T81"/>
  <c r="W81" s="1"/>
  <c r="V80"/>
  <c r="T80"/>
  <c r="V79"/>
  <c r="T79"/>
  <c r="V78"/>
  <c r="T78"/>
  <c r="W78" s="1"/>
  <c r="V77"/>
  <c r="T77"/>
  <c r="V76"/>
  <c r="T76"/>
  <c r="W76" s="1"/>
  <c r="V75"/>
  <c r="T75"/>
  <c r="W75" s="1"/>
  <c r="V74"/>
  <c r="T74"/>
  <c r="W74" s="1"/>
  <c r="V73"/>
  <c r="T73"/>
  <c r="V72"/>
  <c r="T72"/>
  <c r="V71"/>
  <c r="T71"/>
  <c r="V70"/>
  <c r="T70"/>
  <c r="V69"/>
  <c r="T69"/>
  <c r="V68"/>
  <c r="T68"/>
  <c r="V67"/>
  <c r="T67"/>
  <c r="V66"/>
  <c r="T66"/>
  <c r="W66" s="1"/>
  <c r="V65"/>
  <c r="T65"/>
  <c r="V64"/>
  <c r="T64"/>
  <c r="V63"/>
  <c r="T63"/>
  <c r="V62"/>
  <c r="T62"/>
  <c r="V61"/>
  <c r="T61"/>
  <c r="V60"/>
  <c r="T60"/>
  <c r="W60" s="1"/>
  <c r="V59"/>
  <c r="T59"/>
  <c r="W59" s="1"/>
  <c r="V58"/>
  <c r="T58"/>
  <c r="V57"/>
  <c r="T57"/>
  <c r="V56"/>
  <c r="T56"/>
  <c r="V55"/>
  <c r="T55"/>
  <c r="W55" s="1"/>
  <c r="V54"/>
  <c r="T54"/>
  <c r="W54" s="1"/>
  <c r="V53"/>
  <c r="T53"/>
  <c r="W53" s="1"/>
  <c r="V52"/>
  <c r="T52"/>
  <c r="W52" s="1"/>
  <c r="V51"/>
  <c r="T51"/>
  <c r="W51" s="1"/>
  <c r="V50"/>
  <c r="T50"/>
  <c r="V49"/>
  <c r="T49"/>
  <c r="V48"/>
  <c r="T48"/>
  <c r="W48" s="1"/>
  <c r="V47"/>
  <c r="T47"/>
  <c r="W47" s="1"/>
  <c r="V46"/>
  <c r="T46"/>
  <c r="V45"/>
  <c r="T45"/>
  <c r="W45" s="1"/>
  <c r="V44"/>
  <c r="T44"/>
  <c r="W44" s="1"/>
  <c r="V43"/>
  <c r="T43"/>
  <c r="V42"/>
  <c r="T42"/>
  <c r="W42" s="1"/>
  <c r="V41"/>
  <c r="T41"/>
  <c r="V40"/>
  <c r="T40"/>
  <c r="W40" s="1"/>
  <c r="V39"/>
  <c r="T39"/>
  <c r="W39" s="1"/>
  <c r="V38"/>
  <c r="T38"/>
  <c r="W38" s="1"/>
  <c r="V37"/>
  <c r="T37"/>
  <c r="V36"/>
  <c r="T36"/>
  <c r="W36" s="1"/>
  <c r="V35"/>
  <c r="T35"/>
  <c r="W35" s="1"/>
  <c r="V34"/>
  <c r="T34"/>
  <c r="W34" s="1"/>
  <c r="V33"/>
  <c r="T33"/>
  <c r="W33" s="1"/>
  <c r="V32"/>
  <c r="T32"/>
  <c r="V31"/>
  <c r="T31"/>
  <c r="V30"/>
  <c r="T30"/>
  <c r="V29"/>
  <c r="T29"/>
  <c r="W29" s="1"/>
  <c r="V28"/>
  <c r="T28"/>
  <c r="V27"/>
  <c r="T27"/>
  <c r="W27" s="1"/>
  <c r="V26"/>
  <c r="T26"/>
  <c r="W26" s="1"/>
  <c r="V25"/>
  <c r="T25"/>
  <c r="W25" s="1"/>
  <c r="V24"/>
  <c r="T24"/>
  <c r="V23"/>
  <c r="T23"/>
  <c r="T22"/>
  <c r="W22" s="1"/>
  <c r="T21"/>
  <c r="T20"/>
  <c r="W20" s="1"/>
  <c r="T19"/>
  <c r="T18"/>
  <c r="W18" s="1"/>
  <c r="T17"/>
  <c r="W17" s="1"/>
  <c r="T16"/>
  <c r="W16" s="1"/>
  <c r="T15"/>
  <c r="V14"/>
  <c r="T14"/>
  <c r="T13"/>
  <c r="T12"/>
  <c r="W12" s="1"/>
  <c r="T11"/>
  <c r="T10"/>
  <c r="T9"/>
  <c r="W9" s="1"/>
  <c r="K9"/>
  <c r="M9" s="1"/>
  <c r="C9"/>
  <c r="V108" i="38"/>
  <c r="T108"/>
  <c r="V107"/>
  <c r="T107"/>
  <c r="V106"/>
  <c r="T106"/>
  <c r="V105"/>
  <c r="T105"/>
  <c r="W105" s="1"/>
  <c r="V104"/>
  <c r="T104"/>
  <c r="V103"/>
  <c r="T103"/>
  <c r="V102"/>
  <c r="T102"/>
  <c r="V101"/>
  <c r="T101"/>
  <c r="V100"/>
  <c r="T100"/>
  <c r="V99"/>
  <c r="T99"/>
  <c r="W99" s="1"/>
  <c r="V98"/>
  <c r="T98"/>
  <c r="V97"/>
  <c r="T97"/>
  <c r="V96"/>
  <c r="T96"/>
  <c r="V95"/>
  <c r="T95"/>
  <c r="W95" s="1"/>
  <c r="V94"/>
  <c r="T94"/>
  <c r="V93"/>
  <c r="T93"/>
  <c r="V92"/>
  <c r="T92"/>
  <c r="V91"/>
  <c r="T91"/>
  <c r="V90"/>
  <c r="T90"/>
  <c r="V89"/>
  <c r="T89"/>
  <c r="V88"/>
  <c r="T88"/>
  <c r="V87"/>
  <c r="T87"/>
  <c r="W87" s="1"/>
  <c r="V86"/>
  <c r="T86"/>
  <c r="V85"/>
  <c r="T85"/>
  <c r="V84"/>
  <c r="T84"/>
  <c r="V83"/>
  <c r="T83"/>
  <c r="V82"/>
  <c r="T82"/>
  <c r="V81"/>
  <c r="T81"/>
  <c r="W81" s="1"/>
  <c r="V80"/>
  <c r="T80"/>
  <c r="V79"/>
  <c r="T79"/>
  <c r="W79" s="1"/>
  <c r="V78"/>
  <c r="T78"/>
  <c r="V77"/>
  <c r="T77"/>
  <c r="V76"/>
  <c r="T76"/>
  <c r="V75"/>
  <c r="T75"/>
  <c r="W75" s="1"/>
  <c r="V74"/>
  <c r="T74"/>
  <c r="V73"/>
  <c r="T73"/>
  <c r="V72"/>
  <c r="T72"/>
  <c r="V71"/>
  <c r="T71"/>
  <c r="V70"/>
  <c r="T70"/>
  <c r="V69"/>
  <c r="T69"/>
  <c r="V68"/>
  <c r="T68"/>
  <c r="V67"/>
  <c r="T67"/>
  <c r="V66"/>
  <c r="T66"/>
  <c r="V65"/>
  <c r="T65"/>
  <c r="W65" s="1"/>
  <c r="V64"/>
  <c r="T64"/>
  <c r="V63"/>
  <c r="T63"/>
  <c r="V62"/>
  <c r="T62"/>
  <c r="V61"/>
  <c r="T61"/>
  <c r="V60"/>
  <c r="T60"/>
  <c r="W60" s="1"/>
  <c r="V59"/>
  <c r="T59"/>
  <c r="W59" s="1"/>
  <c r="V58"/>
  <c r="T58"/>
  <c r="V57"/>
  <c r="T57"/>
  <c r="V56"/>
  <c r="T56"/>
  <c r="V55"/>
  <c r="T55"/>
  <c r="W55" s="1"/>
  <c r="V54"/>
  <c r="T54"/>
  <c r="W54" s="1"/>
  <c r="V53"/>
  <c r="T53"/>
  <c r="W53" s="1"/>
  <c r="V52"/>
  <c r="T52"/>
  <c r="W52" s="1"/>
  <c r="V51"/>
  <c r="T51"/>
  <c r="W51" s="1"/>
  <c r="V50"/>
  <c r="T50"/>
  <c r="V49"/>
  <c r="T49"/>
  <c r="V48"/>
  <c r="T48"/>
  <c r="V47"/>
  <c r="T47"/>
  <c r="W47" s="1"/>
  <c r="V46"/>
  <c r="T46"/>
  <c r="V45"/>
  <c r="T45"/>
  <c r="W45" s="1"/>
  <c r="V44"/>
  <c r="T44"/>
  <c r="V43"/>
  <c r="T43"/>
  <c r="W43" s="1"/>
  <c r="V42"/>
  <c r="T42"/>
  <c r="V41"/>
  <c r="T41"/>
  <c r="V40"/>
  <c r="T40"/>
  <c r="V39"/>
  <c r="T39"/>
  <c r="W39" s="1"/>
  <c r="V38"/>
  <c r="T38"/>
  <c r="V37"/>
  <c r="T37"/>
  <c r="V36"/>
  <c r="T36"/>
  <c r="V35"/>
  <c r="T35"/>
  <c r="W35" s="1"/>
  <c r="V34"/>
  <c r="T34"/>
  <c r="W34" s="1"/>
  <c r="V33"/>
  <c r="T33"/>
  <c r="W33" s="1"/>
  <c r="V32"/>
  <c r="T32"/>
  <c r="V31"/>
  <c r="T31"/>
  <c r="V30"/>
  <c r="T30"/>
  <c r="V29"/>
  <c r="T29"/>
  <c r="W29" s="1"/>
  <c r="V28"/>
  <c r="T28"/>
  <c r="V27"/>
  <c r="T27"/>
  <c r="W27" s="1"/>
  <c r="V26"/>
  <c r="T26"/>
  <c r="W26" s="1"/>
  <c r="V25"/>
  <c r="T25"/>
  <c r="W25" s="1"/>
  <c r="V24"/>
  <c r="T24"/>
  <c r="V23"/>
  <c r="T23"/>
  <c r="T22"/>
  <c r="W22" s="1"/>
  <c r="T21"/>
  <c r="T20"/>
  <c r="W20" s="1"/>
  <c r="T19"/>
  <c r="T18"/>
  <c r="W18" s="1"/>
  <c r="T17"/>
  <c r="W17" s="1"/>
  <c r="T16"/>
  <c r="W16" s="1"/>
  <c r="T15"/>
  <c r="W15" s="1"/>
  <c r="V14"/>
  <c r="T14"/>
  <c r="T13"/>
  <c r="T12"/>
  <c r="W12" s="1"/>
  <c r="T11"/>
  <c r="T10"/>
  <c r="T9"/>
  <c r="W9" s="1"/>
  <c r="K9"/>
  <c r="M9" s="1"/>
  <c r="C9"/>
  <c r="C9" i="33"/>
  <c r="V108"/>
  <c r="T108"/>
  <c r="V107"/>
  <c r="T107"/>
  <c r="V106"/>
  <c r="T106"/>
  <c r="V105"/>
  <c r="T105"/>
  <c r="V104"/>
  <c r="T104"/>
  <c r="V103"/>
  <c r="T103"/>
  <c r="V102"/>
  <c r="T102"/>
  <c r="V101"/>
  <c r="T101"/>
  <c r="V100"/>
  <c r="T100"/>
  <c r="V99"/>
  <c r="T99"/>
  <c r="V98"/>
  <c r="T98"/>
  <c r="V97"/>
  <c r="T97"/>
  <c r="V96"/>
  <c r="T96"/>
  <c r="V95"/>
  <c r="T95"/>
  <c r="V94"/>
  <c r="T94"/>
  <c r="V93"/>
  <c r="T93"/>
  <c r="V92"/>
  <c r="T92"/>
  <c r="V91"/>
  <c r="T91"/>
  <c r="V90"/>
  <c r="T90"/>
  <c r="V89"/>
  <c r="T89"/>
  <c r="V88"/>
  <c r="T88"/>
  <c r="V87"/>
  <c r="T87"/>
  <c r="V86"/>
  <c r="T86"/>
  <c r="V85"/>
  <c r="T85"/>
  <c r="V84"/>
  <c r="T84"/>
  <c r="V83"/>
  <c r="T83"/>
  <c r="V82"/>
  <c r="T82"/>
  <c r="V81"/>
  <c r="T81"/>
  <c r="V80"/>
  <c r="T80"/>
  <c r="V79"/>
  <c r="T79"/>
  <c r="V78"/>
  <c r="T78"/>
  <c r="V77"/>
  <c r="T77"/>
  <c r="V76"/>
  <c r="T76"/>
  <c r="V75"/>
  <c r="T75"/>
  <c r="V74"/>
  <c r="T74"/>
  <c r="V73"/>
  <c r="T73"/>
  <c r="V72"/>
  <c r="T72"/>
  <c r="V71"/>
  <c r="T71"/>
  <c r="V70"/>
  <c r="T70"/>
  <c r="V69"/>
  <c r="T69"/>
  <c r="V68"/>
  <c r="T68"/>
  <c r="V67"/>
  <c r="T67"/>
  <c r="V66"/>
  <c r="T66"/>
  <c r="V65"/>
  <c r="T65"/>
  <c r="V64"/>
  <c r="T64"/>
  <c r="V63"/>
  <c r="T63"/>
  <c r="V62"/>
  <c r="T62"/>
  <c r="V61"/>
  <c r="T61"/>
  <c r="V60"/>
  <c r="T60"/>
  <c r="V59"/>
  <c r="T59"/>
  <c r="V58"/>
  <c r="T58"/>
  <c r="V57"/>
  <c r="T57"/>
  <c r="V56"/>
  <c r="T56"/>
  <c r="V55"/>
  <c r="T55"/>
  <c r="V54"/>
  <c r="T54"/>
  <c r="V53"/>
  <c r="T53"/>
  <c r="V52"/>
  <c r="T52"/>
  <c r="V51"/>
  <c r="T51"/>
  <c r="V50"/>
  <c r="T50"/>
  <c r="V49"/>
  <c r="T49"/>
  <c r="V48"/>
  <c r="T48"/>
  <c r="V47"/>
  <c r="T47"/>
  <c r="V46"/>
  <c r="T46"/>
  <c r="V45"/>
  <c r="T45"/>
  <c r="V44"/>
  <c r="T44"/>
  <c r="V43"/>
  <c r="T43"/>
  <c r="V42"/>
  <c r="T42"/>
  <c r="V41"/>
  <c r="T41"/>
  <c r="V40"/>
  <c r="T40"/>
  <c r="V39"/>
  <c r="T39"/>
  <c r="V38"/>
  <c r="T38"/>
  <c r="V37"/>
  <c r="T37"/>
  <c r="V36"/>
  <c r="T36"/>
  <c r="V35"/>
  <c r="T35"/>
  <c r="V34"/>
  <c r="T34"/>
  <c r="V33"/>
  <c r="T33"/>
  <c r="V32"/>
  <c r="T32"/>
  <c r="V31"/>
  <c r="T31"/>
  <c r="V30"/>
  <c r="T30"/>
  <c r="V29"/>
  <c r="T29"/>
  <c r="V28"/>
  <c r="T28"/>
  <c r="V27"/>
  <c r="T27"/>
  <c r="V26"/>
  <c r="T26"/>
  <c r="V25"/>
  <c r="T25"/>
  <c r="V24"/>
  <c r="T24"/>
  <c r="V23"/>
  <c r="T23"/>
  <c r="T22"/>
  <c r="T21"/>
  <c r="T20"/>
  <c r="T19"/>
  <c r="T18"/>
  <c r="T17"/>
  <c r="T16"/>
  <c r="T15"/>
  <c r="T14"/>
  <c r="T13"/>
  <c r="T12"/>
  <c r="T11"/>
  <c r="T10"/>
  <c r="T9"/>
  <c r="V9" s="1"/>
  <c r="K9"/>
  <c r="M9" s="1"/>
  <c r="R10" i="17"/>
  <c r="C11" s="1"/>
  <c r="T10"/>
  <c r="R11"/>
  <c r="C12" s="1"/>
  <c r="T11"/>
  <c r="R12"/>
  <c r="C13" s="1"/>
  <c r="T12"/>
  <c r="R13"/>
  <c r="T13"/>
  <c r="R14"/>
  <c r="T14"/>
  <c r="R15"/>
  <c r="T15"/>
  <c r="R16"/>
  <c r="C17"/>
  <c r="T16"/>
  <c r="R17"/>
  <c r="T17"/>
  <c r="R18"/>
  <c r="T18"/>
  <c r="R19"/>
  <c r="T19"/>
  <c r="R20"/>
  <c r="C21" s="1"/>
  <c r="T20"/>
  <c r="R21"/>
  <c r="C22" s="1"/>
  <c r="T21"/>
  <c r="R22"/>
  <c r="C23" s="1"/>
  <c r="T22"/>
  <c r="R23"/>
  <c r="C24" s="1"/>
  <c r="T23"/>
  <c r="R24"/>
  <c r="C25" s="1"/>
  <c r="T24"/>
  <c r="R25"/>
  <c r="T25"/>
  <c r="R26"/>
  <c r="T26"/>
  <c r="R27"/>
  <c r="T27"/>
  <c r="R28"/>
  <c r="C29" s="1"/>
  <c r="T28"/>
  <c r="R29"/>
  <c r="T29"/>
  <c r="R30"/>
  <c r="T30"/>
  <c r="R31"/>
  <c r="T31"/>
  <c r="R32"/>
  <c r="C33"/>
  <c r="T32"/>
  <c r="R33"/>
  <c r="T33"/>
  <c r="R34"/>
  <c r="T34"/>
  <c r="R35"/>
  <c r="T35"/>
  <c r="R36"/>
  <c r="C37" s="1"/>
  <c r="T36"/>
  <c r="R37"/>
  <c r="C38" s="1"/>
  <c r="T37"/>
  <c r="R38"/>
  <c r="C39" s="1"/>
  <c r="T38"/>
  <c r="R39"/>
  <c r="C40" s="1"/>
  <c r="T39"/>
  <c r="R40"/>
  <c r="C41" s="1"/>
  <c r="T40"/>
  <c r="R41"/>
  <c r="T41"/>
  <c r="R42"/>
  <c r="T42"/>
  <c r="R43"/>
  <c r="T43"/>
  <c r="R44"/>
  <c r="C45" s="1"/>
  <c r="T44"/>
  <c r="R45"/>
  <c r="T45"/>
  <c r="R46"/>
  <c r="T46"/>
  <c r="R47"/>
  <c r="T47"/>
  <c r="R48"/>
  <c r="C49"/>
  <c r="T48"/>
  <c r="R49"/>
  <c r="T49"/>
  <c r="R50"/>
  <c r="T50"/>
  <c r="R51"/>
  <c r="T51"/>
  <c r="R52"/>
  <c r="C53" s="1"/>
  <c r="T52"/>
  <c r="R53"/>
  <c r="C54" s="1"/>
  <c r="T53"/>
  <c r="R54"/>
  <c r="C55" s="1"/>
  <c r="T54"/>
  <c r="R55"/>
  <c r="C56" s="1"/>
  <c r="T55"/>
  <c r="R56"/>
  <c r="C57" s="1"/>
  <c r="T56"/>
  <c r="R57"/>
  <c r="T57"/>
  <c r="R58"/>
  <c r="T58"/>
  <c r="R59"/>
  <c r="T59"/>
  <c r="R60"/>
  <c r="C61" s="1"/>
  <c r="T60"/>
  <c r="R61"/>
  <c r="T61"/>
  <c r="R62"/>
  <c r="T62"/>
  <c r="R63"/>
  <c r="T63"/>
  <c r="R64"/>
  <c r="C65"/>
  <c r="T64"/>
  <c r="R65"/>
  <c r="T65"/>
  <c r="R66"/>
  <c r="T66"/>
  <c r="R67"/>
  <c r="T67"/>
  <c r="R68"/>
  <c r="C69" s="1"/>
  <c r="T68"/>
  <c r="R69"/>
  <c r="C70" s="1"/>
  <c r="T69"/>
  <c r="R70"/>
  <c r="C71" s="1"/>
  <c r="T70"/>
  <c r="R71"/>
  <c r="C72" s="1"/>
  <c r="T71"/>
  <c r="R72"/>
  <c r="C73" s="1"/>
  <c r="T72"/>
  <c r="R73"/>
  <c r="T73"/>
  <c r="R74"/>
  <c r="T74"/>
  <c r="R75"/>
  <c r="C76" s="1"/>
  <c r="T75"/>
  <c r="R76"/>
  <c r="C77"/>
  <c r="T76"/>
  <c r="R77"/>
  <c r="T77"/>
  <c r="R78"/>
  <c r="T78"/>
  <c r="R79"/>
  <c r="C80" s="1"/>
  <c r="T79"/>
  <c r="R80"/>
  <c r="C81" s="1"/>
  <c r="T80"/>
  <c r="R81"/>
  <c r="C82" s="1"/>
  <c r="T81"/>
  <c r="R82"/>
  <c r="C83" s="1"/>
  <c r="T82"/>
  <c r="R83"/>
  <c r="C84" s="1"/>
  <c r="T83"/>
  <c r="R84"/>
  <c r="C85"/>
  <c r="T84"/>
  <c r="R85"/>
  <c r="C86" s="1"/>
  <c r="T85"/>
  <c r="R86"/>
  <c r="C87" s="1"/>
  <c r="T86"/>
  <c r="R87"/>
  <c r="C88" s="1"/>
  <c r="T87"/>
  <c r="R88"/>
  <c r="C89" s="1"/>
  <c r="T88"/>
  <c r="R89"/>
  <c r="C90" s="1"/>
  <c r="T89"/>
  <c r="R90"/>
  <c r="C91" s="1"/>
  <c r="T90"/>
  <c r="R91"/>
  <c r="C92" s="1"/>
  <c r="T91"/>
  <c r="R92"/>
  <c r="C93"/>
  <c r="T92"/>
  <c r="R93"/>
  <c r="C94" s="1"/>
  <c r="T93"/>
  <c r="R94"/>
  <c r="C95" s="1"/>
  <c r="T94"/>
  <c r="R95"/>
  <c r="C96" s="1"/>
  <c r="T95"/>
  <c r="R96"/>
  <c r="C97" s="1"/>
  <c r="T96"/>
  <c r="R97"/>
  <c r="C98" s="1"/>
  <c r="T97"/>
  <c r="R98"/>
  <c r="C99" s="1"/>
  <c r="T98"/>
  <c r="R99"/>
  <c r="C100" s="1"/>
  <c r="T99"/>
  <c r="R100"/>
  <c r="C101"/>
  <c r="T100"/>
  <c r="R101"/>
  <c r="C102" s="1"/>
  <c r="T101"/>
  <c r="R102"/>
  <c r="C103" s="1"/>
  <c r="T102"/>
  <c r="R103"/>
  <c r="C104" s="1"/>
  <c r="T103"/>
  <c r="R104"/>
  <c r="C105" s="1"/>
  <c r="T104"/>
  <c r="R105"/>
  <c r="C106" s="1"/>
  <c r="T105"/>
  <c r="R106"/>
  <c r="C107" s="1"/>
  <c r="T106"/>
  <c r="R107"/>
  <c r="C108" s="1"/>
  <c r="T107"/>
  <c r="R108"/>
  <c r="T108"/>
  <c r="M10"/>
  <c r="M11"/>
  <c r="M12"/>
  <c r="M13"/>
  <c r="M14"/>
  <c r="M15"/>
  <c r="M16"/>
  <c r="M17"/>
  <c r="M18"/>
  <c r="M19"/>
  <c r="M20"/>
  <c r="M21"/>
  <c r="M22"/>
  <c r="M23"/>
  <c r="M24"/>
  <c r="M25"/>
  <c r="M26"/>
  <c r="M27"/>
  <c r="M28"/>
  <c r="M29"/>
  <c r="M30"/>
  <c r="M31"/>
  <c r="M32"/>
  <c r="M33"/>
  <c r="M34"/>
  <c r="M35"/>
  <c r="M36"/>
  <c r="M37"/>
  <c r="M38"/>
  <c r="M39"/>
  <c r="M40"/>
  <c r="M41"/>
  <c r="M42"/>
  <c r="M43"/>
  <c r="M44"/>
  <c r="M45"/>
  <c r="M46"/>
  <c r="M47"/>
  <c r="M48"/>
  <c r="M49"/>
  <c r="M50"/>
  <c r="M51"/>
  <c r="M52"/>
  <c r="M53"/>
  <c r="M54"/>
  <c r="M55"/>
  <c r="M56"/>
  <c r="M57"/>
  <c r="M58"/>
  <c r="M59"/>
  <c r="M60"/>
  <c r="M61"/>
  <c r="M62"/>
  <c r="M63"/>
  <c r="M64"/>
  <c r="M65"/>
  <c r="M66"/>
  <c r="M67"/>
  <c r="M68"/>
  <c r="M69"/>
  <c r="M70"/>
  <c r="M71"/>
  <c r="M72"/>
  <c r="M73"/>
  <c r="M74"/>
  <c r="M75"/>
  <c r="M76"/>
  <c r="M77"/>
  <c r="M78"/>
  <c r="M79"/>
  <c r="M80"/>
  <c r="M81"/>
  <c r="M82"/>
  <c r="M83"/>
  <c r="M84"/>
  <c r="M85"/>
  <c r="M86"/>
  <c r="M87"/>
  <c r="M88"/>
  <c r="M89"/>
  <c r="M90"/>
  <c r="M91"/>
  <c r="M92"/>
  <c r="M93"/>
  <c r="M94"/>
  <c r="M95"/>
  <c r="M96"/>
  <c r="M97"/>
  <c r="M98"/>
  <c r="M99"/>
  <c r="M100"/>
  <c r="M101"/>
  <c r="M102"/>
  <c r="M103"/>
  <c r="M104"/>
  <c r="M105"/>
  <c r="M106"/>
  <c r="M107"/>
  <c r="M108"/>
  <c r="K108"/>
  <c r="K107"/>
  <c r="K106"/>
  <c r="K105"/>
  <c r="K104"/>
  <c r="K103"/>
  <c r="K102"/>
  <c r="K101"/>
  <c r="K100"/>
  <c r="K99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C79"/>
  <c r="K78"/>
  <c r="C78"/>
  <c r="K77"/>
  <c r="K76"/>
  <c r="K75"/>
  <c r="C75"/>
  <c r="K74"/>
  <c r="C74"/>
  <c r="K73"/>
  <c r="K72"/>
  <c r="K71"/>
  <c r="K70"/>
  <c r="K69"/>
  <c r="K68"/>
  <c r="C68"/>
  <c r="K67"/>
  <c r="C67"/>
  <c r="K66"/>
  <c r="C66"/>
  <c r="K65"/>
  <c r="K64"/>
  <c r="C64"/>
  <c r="K63"/>
  <c r="C63"/>
  <c r="K62"/>
  <c r="C62"/>
  <c r="K61"/>
  <c r="K60"/>
  <c r="C60"/>
  <c r="K59"/>
  <c r="C59"/>
  <c r="K58"/>
  <c r="C58"/>
  <c r="K57"/>
  <c r="K56"/>
  <c r="K55"/>
  <c r="K54"/>
  <c r="K53"/>
  <c r="K52"/>
  <c r="C52"/>
  <c r="K51"/>
  <c r="C51"/>
  <c r="K50"/>
  <c r="C50"/>
  <c r="K49"/>
  <c r="K48"/>
  <c r="C48"/>
  <c r="K47"/>
  <c r="C47"/>
  <c r="K46"/>
  <c r="C46"/>
  <c r="K45"/>
  <c r="K44"/>
  <c r="C44"/>
  <c r="K43"/>
  <c r="C43"/>
  <c r="K42"/>
  <c r="C42"/>
  <c r="K41"/>
  <c r="K40"/>
  <c r="K39"/>
  <c r="K38"/>
  <c r="K37"/>
  <c r="K36"/>
  <c r="C36"/>
  <c r="K35"/>
  <c r="C35"/>
  <c r="K34"/>
  <c r="C34"/>
  <c r="K33"/>
  <c r="K32"/>
  <c r="C32"/>
  <c r="K31"/>
  <c r="C31"/>
  <c r="K30"/>
  <c r="C30"/>
  <c r="K29"/>
  <c r="K28"/>
  <c r="C28"/>
  <c r="K27"/>
  <c r="C27"/>
  <c r="K26"/>
  <c r="C26"/>
  <c r="K25"/>
  <c r="K24"/>
  <c r="K23"/>
  <c r="K22"/>
  <c r="K21"/>
  <c r="K20"/>
  <c r="C20"/>
  <c r="K19"/>
  <c r="C19"/>
  <c r="K18"/>
  <c r="C18"/>
  <c r="K17"/>
  <c r="K16"/>
  <c r="C16"/>
  <c r="K15"/>
  <c r="C15"/>
  <c r="K14"/>
  <c r="C14"/>
  <c r="K13"/>
  <c r="K12"/>
  <c r="K11"/>
  <c r="K10"/>
  <c r="K9"/>
  <c r="M9" s="1"/>
  <c r="R9" s="1"/>
  <c r="L2"/>
  <c r="H4" i="39" l="1"/>
  <c r="R9"/>
  <c r="V9"/>
  <c r="W19"/>
  <c r="W21"/>
  <c r="W23"/>
  <c r="W37"/>
  <c r="C10"/>
  <c r="W13"/>
  <c r="W14" s="1"/>
  <c r="W15" s="1"/>
  <c r="W10"/>
  <c r="W11" s="1"/>
  <c r="W24"/>
  <c r="W28"/>
  <c r="W30"/>
  <c r="W31" s="1"/>
  <c r="W32" s="1"/>
  <c r="V10"/>
  <c r="V11"/>
  <c r="V12" s="1"/>
  <c r="V13"/>
  <c r="V15"/>
  <c r="V16" s="1"/>
  <c r="V17" s="1"/>
  <c r="V18" s="1"/>
  <c r="V19"/>
  <c r="V20" s="1"/>
  <c r="V21"/>
  <c r="V22" s="1"/>
  <c r="W41"/>
  <c r="W43"/>
  <c r="W46"/>
  <c r="W49"/>
  <c r="W50" s="1"/>
  <c r="W56"/>
  <c r="W57" s="1"/>
  <c r="W58" s="1"/>
  <c r="W61"/>
  <c r="W62" s="1"/>
  <c r="W63" s="1"/>
  <c r="W64" s="1"/>
  <c r="W65" s="1"/>
  <c r="W67"/>
  <c r="W68" s="1"/>
  <c r="W69" s="1"/>
  <c r="W70" s="1"/>
  <c r="W71" s="1"/>
  <c r="W72" s="1"/>
  <c r="W73" s="1"/>
  <c r="W77"/>
  <c r="W79"/>
  <c r="W80" s="1"/>
  <c r="W82"/>
  <c r="W83" s="1"/>
  <c r="W84" s="1"/>
  <c r="W85" s="1"/>
  <c r="W89"/>
  <c r="W91"/>
  <c r="W92" s="1"/>
  <c r="W93" s="1"/>
  <c r="W94" s="1"/>
  <c r="W96"/>
  <c r="W97" s="1"/>
  <c r="W100"/>
  <c r="W101" s="1"/>
  <c r="W103"/>
  <c r="W105"/>
  <c r="W106" s="1"/>
  <c r="W107" s="1"/>
  <c r="H4" i="38"/>
  <c r="R9"/>
  <c r="V9"/>
  <c r="W19"/>
  <c r="W21"/>
  <c r="W23"/>
  <c r="C10"/>
  <c r="W13"/>
  <c r="W14" s="1"/>
  <c r="W10"/>
  <c r="W11" s="1"/>
  <c r="W24"/>
  <c r="W28"/>
  <c r="W30"/>
  <c r="W31" s="1"/>
  <c r="W32" s="1"/>
  <c r="V10"/>
  <c r="V11"/>
  <c r="V12" s="1"/>
  <c r="V13"/>
  <c r="V15"/>
  <c r="V16" s="1"/>
  <c r="V17" s="1"/>
  <c r="V18" s="1"/>
  <c r="V19"/>
  <c r="V20" s="1"/>
  <c r="V21"/>
  <c r="V22" s="1"/>
  <c r="W56"/>
  <c r="W57" s="1"/>
  <c r="W58" s="1"/>
  <c r="W61"/>
  <c r="W36"/>
  <c r="W37" s="1"/>
  <c r="W38"/>
  <c r="W40"/>
  <c r="W41" s="1"/>
  <c r="W42"/>
  <c r="W44"/>
  <c r="W46"/>
  <c r="W48"/>
  <c r="W49" s="1"/>
  <c r="W50" s="1"/>
  <c r="W62"/>
  <c r="W63" s="1"/>
  <c r="W64" s="1"/>
  <c r="W66"/>
  <c r="W67" s="1"/>
  <c r="W68" s="1"/>
  <c r="W69" s="1"/>
  <c r="W70" s="1"/>
  <c r="W71" s="1"/>
  <c r="W72" s="1"/>
  <c r="W73" s="1"/>
  <c r="W74"/>
  <c r="W76"/>
  <c r="W77" s="1"/>
  <c r="W78"/>
  <c r="W80"/>
  <c r="W82"/>
  <c r="W83" s="1"/>
  <c r="W84" s="1"/>
  <c r="W85" s="1"/>
  <c r="W86"/>
  <c r="W88"/>
  <c r="W89" s="1"/>
  <c r="W90"/>
  <c r="W91" s="1"/>
  <c r="W92" s="1"/>
  <c r="W93" s="1"/>
  <c r="W94" s="1"/>
  <c r="W96"/>
  <c r="W97" s="1"/>
  <c r="W98"/>
  <c r="W100"/>
  <c r="W101" s="1"/>
  <c r="W102"/>
  <c r="W103" s="1"/>
  <c r="W104"/>
  <c r="W106"/>
  <c r="W107" s="1"/>
  <c r="W108"/>
  <c r="W9" i="33"/>
  <c r="W10" s="1"/>
  <c r="W11" s="1"/>
  <c r="W12" s="1"/>
  <c r="W13" s="1"/>
  <c r="W14" s="1"/>
  <c r="W15" s="1"/>
  <c r="W16" s="1"/>
  <c r="W17" s="1"/>
  <c r="W18" s="1"/>
  <c r="W19" s="1"/>
  <c r="W20" s="1"/>
  <c r="W21" s="1"/>
  <c r="W22" s="1"/>
  <c r="W23" s="1"/>
  <c r="W24" s="1"/>
  <c r="W25" s="1"/>
  <c r="W26" s="1"/>
  <c r="W27" s="1"/>
  <c r="W28" s="1"/>
  <c r="W29" s="1"/>
  <c r="W30" s="1"/>
  <c r="W31" s="1"/>
  <c r="W32" s="1"/>
  <c r="W33" s="1"/>
  <c r="W34" s="1"/>
  <c r="W35" s="1"/>
  <c r="W36" s="1"/>
  <c r="W37" s="1"/>
  <c r="W38" s="1"/>
  <c r="W39" s="1"/>
  <c r="W40" s="1"/>
  <c r="W41" s="1"/>
  <c r="W42" s="1"/>
  <c r="W43" s="1"/>
  <c r="W44" s="1"/>
  <c r="W45" s="1"/>
  <c r="W46" s="1"/>
  <c r="W47" s="1"/>
  <c r="W48" s="1"/>
  <c r="W49" s="1"/>
  <c r="W50" s="1"/>
  <c r="W51" s="1"/>
  <c r="W52" s="1"/>
  <c r="W53" s="1"/>
  <c r="W54" s="1"/>
  <c r="W55" s="1"/>
  <c r="W56" s="1"/>
  <c r="W57" s="1"/>
  <c r="W58" s="1"/>
  <c r="W59" s="1"/>
  <c r="W60" s="1"/>
  <c r="W61" s="1"/>
  <c r="W62" s="1"/>
  <c r="W63" s="1"/>
  <c r="W64" s="1"/>
  <c r="W65" s="1"/>
  <c r="W66" s="1"/>
  <c r="W67" s="1"/>
  <c r="W68" s="1"/>
  <c r="W69" s="1"/>
  <c r="W70" s="1"/>
  <c r="W71" s="1"/>
  <c r="W72" s="1"/>
  <c r="W73" s="1"/>
  <c r="W74" s="1"/>
  <c r="W75" s="1"/>
  <c r="W76" s="1"/>
  <c r="W77" s="1"/>
  <c r="W78" s="1"/>
  <c r="W79" s="1"/>
  <c r="W80" s="1"/>
  <c r="W81" s="1"/>
  <c r="W82" s="1"/>
  <c r="W83" s="1"/>
  <c r="W84" s="1"/>
  <c r="W85" s="1"/>
  <c r="W86" s="1"/>
  <c r="W87" s="1"/>
  <c r="W88" s="1"/>
  <c r="W89" s="1"/>
  <c r="W90" s="1"/>
  <c r="W91" s="1"/>
  <c r="W92" s="1"/>
  <c r="W93" s="1"/>
  <c r="W94" s="1"/>
  <c r="W95" s="1"/>
  <c r="W96" s="1"/>
  <c r="W97" s="1"/>
  <c r="W98" s="1"/>
  <c r="W99" s="1"/>
  <c r="W100" s="1"/>
  <c r="W101" s="1"/>
  <c r="W102" s="1"/>
  <c r="W103" s="1"/>
  <c r="W104" s="1"/>
  <c r="W105" s="1"/>
  <c r="W106" s="1"/>
  <c r="W107" s="1"/>
  <c r="W108" s="1"/>
  <c r="P2" i="17"/>
  <c r="V13" i="33"/>
  <c r="V14" s="1"/>
  <c r="V15" s="1"/>
  <c r="V16" s="1"/>
  <c r="V17" s="1"/>
  <c r="V18" s="1"/>
  <c r="V19" s="1"/>
  <c r="V20" s="1"/>
  <c r="V21" s="1"/>
  <c r="V22" s="1"/>
  <c r="H4"/>
  <c r="V10"/>
  <c r="V11" s="1"/>
  <c r="V12" s="1"/>
  <c r="R9"/>
  <c r="G5" i="17"/>
  <c r="T9"/>
  <c r="H4" s="1"/>
  <c r="E5"/>
  <c r="C10"/>
  <c r="D4"/>
  <c r="C5"/>
  <c r="I5" s="1"/>
  <c r="L5" i="39" l="1"/>
  <c r="X10"/>
  <c r="K10"/>
  <c r="M10" s="1"/>
  <c r="R10" s="1"/>
  <c r="T5"/>
  <c r="L5" i="38"/>
  <c r="X10"/>
  <c r="K10"/>
  <c r="M10" s="1"/>
  <c r="R10" s="1"/>
  <c r="T5"/>
  <c r="L5" i="33"/>
  <c r="C10"/>
  <c r="T5"/>
  <c r="L4" i="17"/>
  <c r="P4"/>
  <c r="C11" i="39" l="1"/>
  <c r="C11" i="38"/>
  <c r="X10" i="33"/>
  <c r="K10"/>
  <c r="M10" s="1"/>
  <c r="R10" s="1"/>
  <c r="X11" i="39" l="1"/>
  <c r="Y11" s="1"/>
  <c r="K11"/>
  <c r="M11" s="1"/>
  <c r="R11" s="1"/>
  <c r="X11" i="38"/>
  <c r="Y11" s="1"/>
  <c r="K11"/>
  <c r="M11" s="1"/>
  <c r="R11" s="1"/>
  <c r="C11" i="33"/>
  <c r="C12" i="39" l="1"/>
  <c r="C12" i="38"/>
  <c r="X11" i="33"/>
  <c r="Y11" s="1"/>
  <c r="K11"/>
  <c r="M11" s="1"/>
  <c r="R11" s="1"/>
  <c r="X12" i="39" l="1"/>
  <c r="Y12" s="1"/>
  <c r="K12"/>
  <c r="M12" s="1"/>
  <c r="R12" s="1"/>
  <c r="X12" i="38"/>
  <c r="Y12" s="1"/>
  <c r="K12"/>
  <c r="M12" s="1"/>
  <c r="R12" s="1"/>
  <c r="C12" i="33"/>
  <c r="C13" i="39" l="1"/>
  <c r="C13" i="38"/>
  <c r="X12" i="33"/>
  <c r="Y12" s="1"/>
  <c r="K12"/>
  <c r="M12" s="1"/>
  <c r="R12" s="1"/>
  <c r="X13" i="39" l="1"/>
  <c r="Y13" s="1"/>
  <c r="K13"/>
  <c r="M13" s="1"/>
  <c r="R13" s="1"/>
  <c r="X13" i="38"/>
  <c r="Y13" s="1"/>
  <c r="K13"/>
  <c r="M13" s="1"/>
  <c r="R13" s="1"/>
  <c r="C13" i="33"/>
  <c r="C14" i="39" l="1"/>
  <c r="C14" i="38"/>
  <c r="X13" i="33"/>
  <c r="Y13" s="1"/>
  <c r="K13"/>
  <c r="M13" s="1"/>
  <c r="R13" s="1"/>
  <c r="X14" i="39" l="1"/>
  <c r="Y14" s="1"/>
  <c r="K14"/>
  <c r="M14" s="1"/>
  <c r="R14" s="1"/>
  <c r="C15" s="1"/>
  <c r="X14" i="38"/>
  <c r="Y14" s="1"/>
  <c r="K14"/>
  <c r="M14" s="1"/>
  <c r="R14" s="1"/>
  <c r="C15" s="1"/>
  <c r="C14" i="33"/>
  <c r="X15" i="39" l="1"/>
  <c r="Y15" s="1"/>
  <c r="K15"/>
  <c r="M15" s="1"/>
  <c r="R15" s="1"/>
  <c r="C16" s="1"/>
  <c r="X15" i="38"/>
  <c r="Y15" s="1"/>
  <c r="K15"/>
  <c r="M15" s="1"/>
  <c r="R15" s="1"/>
  <c r="C16" s="1"/>
  <c r="X14" i="33"/>
  <c r="Y14" s="1"/>
  <c r="K14"/>
  <c r="M14" s="1"/>
  <c r="R14" s="1"/>
  <c r="X16" i="39" l="1"/>
  <c r="Y16" s="1"/>
  <c r="K16"/>
  <c r="M16" s="1"/>
  <c r="R16" s="1"/>
  <c r="C17" s="1"/>
  <c r="X16" i="38"/>
  <c r="Y16" s="1"/>
  <c r="K16"/>
  <c r="M16" s="1"/>
  <c r="R16" s="1"/>
  <c r="C17" s="1"/>
  <c r="C15" i="33"/>
  <c r="X17" i="39" l="1"/>
  <c r="Y17" s="1"/>
  <c r="K17"/>
  <c r="M17" s="1"/>
  <c r="R17" s="1"/>
  <c r="C18" s="1"/>
  <c r="X17" i="38"/>
  <c r="Y17" s="1"/>
  <c r="K17"/>
  <c r="M17" s="1"/>
  <c r="R17" s="1"/>
  <c r="C18" s="1"/>
  <c r="X15" i="33"/>
  <c r="Y15" s="1"/>
  <c r="K15"/>
  <c r="M15" s="1"/>
  <c r="R15" s="1"/>
  <c r="C16" s="1"/>
  <c r="X18" i="39" l="1"/>
  <c r="Y18" s="1"/>
  <c r="K18"/>
  <c r="M18" s="1"/>
  <c r="R18" s="1"/>
  <c r="C19" s="1"/>
  <c r="X18" i="38"/>
  <c r="Y18" s="1"/>
  <c r="K18"/>
  <c r="M18" s="1"/>
  <c r="R18" s="1"/>
  <c r="C19" s="1"/>
  <c r="X16" i="33"/>
  <c r="Y16" s="1"/>
  <c r="K16"/>
  <c r="M16" s="1"/>
  <c r="R16" s="1"/>
  <c r="C17" s="1"/>
  <c r="X19" i="39" l="1"/>
  <c r="Y19" s="1"/>
  <c r="K19"/>
  <c r="M19" s="1"/>
  <c r="R19" s="1"/>
  <c r="C20" s="1"/>
  <c r="X19" i="38"/>
  <c r="Y19" s="1"/>
  <c r="K19"/>
  <c r="M19" s="1"/>
  <c r="R19" s="1"/>
  <c r="C20" s="1"/>
  <c r="X17" i="33"/>
  <c r="Y17" s="1"/>
  <c r="K17"/>
  <c r="M17" s="1"/>
  <c r="R17" s="1"/>
  <c r="C18" s="1"/>
  <c r="X20" i="39" l="1"/>
  <c r="Y20" s="1"/>
  <c r="K20"/>
  <c r="M20" s="1"/>
  <c r="R20" s="1"/>
  <c r="C21" s="1"/>
  <c r="X20" i="38"/>
  <c r="Y20" s="1"/>
  <c r="K20"/>
  <c r="M20" s="1"/>
  <c r="R20" s="1"/>
  <c r="C21" s="1"/>
  <c r="X18" i="33"/>
  <c r="Y18" s="1"/>
  <c r="K18"/>
  <c r="M18" s="1"/>
  <c r="R18" s="1"/>
  <c r="C19" s="1"/>
  <c r="X21" i="39" l="1"/>
  <c r="Y21" s="1"/>
  <c r="K21"/>
  <c r="M21" s="1"/>
  <c r="R21" s="1"/>
  <c r="C22" s="1"/>
  <c r="X21" i="38"/>
  <c r="Y21" s="1"/>
  <c r="K21"/>
  <c r="M21" s="1"/>
  <c r="R21" s="1"/>
  <c r="C22" s="1"/>
  <c r="X19" i="33"/>
  <c r="Y19" s="1"/>
  <c r="K19"/>
  <c r="M19" s="1"/>
  <c r="R19" s="1"/>
  <c r="C20" s="1"/>
  <c r="X22" i="39" l="1"/>
  <c r="Y22" s="1"/>
  <c r="K22"/>
  <c r="M22" s="1"/>
  <c r="R22" s="1"/>
  <c r="C23" s="1"/>
  <c r="X22" i="38"/>
  <c r="Y22" s="1"/>
  <c r="K22"/>
  <c r="M22" s="1"/>
  <c r="R22" s="1"/>
  <c r="C23" s="1"/>
  <c r="X20" i="33"/>
  <c r="Y20" s="1"/>
  <c r="K20"/>
  <c r="M20" s="1"/>
  <c r="R20" s="1"/>
  <c r="C21" s="1"/>
  <c r="X23" i="39" l="1"/>
  <c r="Y23" s="1"/>
  <c r="K23"/>
  <c r="M23" s="1"/>
  <c r="R23" s="1"/>
  <c r="C24" s="1"/>
  <c r="X23" i="38"/>
  <c r="Y23" s="1"/>
  <c r="K23"/>
  <c r="M23" s="1"/>
  <c r="R23" s="1"/>
  <c r="C24" s="1"/>
  <c r="X21" i="33"/>
  <c r="Y21" s="1"/>
  <c r="K21"/>
  <c r="M21" s="1"/>
  <c r="R21" s="1"/>
  <c r="C22" s="1"/>
  <c r="X24" i="39" l="1"/>
  <c r="Y24" s="1"/>
  <c r="K24"/>
  <c r="M24" s="1"/>
  <c r="R24" s="1"/>
  <c r="C25" s="1"/>
  <c r="X24" i="38"/>
  <c r="Y24" s="1"/>
  <c r="K24"/>
  <c r="M24" s="1"/>
  <c r="R24" s="1"/>
  <c r="C25" s="1"/>
  <c r="X22" i="33"/>
  <c r="Y22" s="1"/>
  <c r="K22"/>
  <c r="M22" s="1"/>
  <c r="R22" s="1"/>
  <c r="C23" s="1"/>
  <c r="X25" i="39" l="1"/>
  <c r="Y25" s="1"/>
  <c r="K25"/>
  <c r="M25" s="1"/>
  <c r="R25" s="1"/>
  <c r="C26" s="1"/>
  <c r="X25" i="38"/>
  <c r="Y25" s="1"/>
  <c r="K25"/>
  <c r="M25" s="1"/>
  <c r="R25" s="1"/>
  <c r="C26" s="1"/>
  <c r="X23" i="33"/>
  <c r="Y23" s="1"/>
  <c r="K23"/>
  <c r="M23" s="1"/>
  <c r="R23" s="1"/>
  <c r="C24" s="1"/>
  <c r="X26" i="39" l="1"/>
  <c r="Y26" s="1"/>
  <c r="K26"/>
  <c r="M26" s="1"/>
  <c r="R26" s="1"/>
  <c r="C27" s="1"/>
  <c r="X26" i="38"/>
  <c r="Y26" s="1"/>
  <c r="K26"/>
  <c r="M26" s="1"/>
  <c r="R26" s="1"/>
  <c r="C27" s="1"/>
  <c r="X24" i="33"/>
  <c r="Y24" s="1"/>
  <c r="K24"/>
  <c r="M24" s="1"/>
  <c r="R24" s="1"/>
  <c r="C25" s="1"/>
  <c r="X27" i="39" l="1"/>
  <c r="Y27" s="1"/>
  <c r="K27"/>
  <c r="M27" s="1"/>
  <c r="R27" s="1"/>
  <c r="C28" s="1"/>
  <c r="X27" i="38"/>
  <c r="Y27" s="1"/>
  <c r="K27"/>
  <c r="M27" s="1"/>
  <c r="R27" s="1"/>
  <c r="C28" s="1"/>
  <c r="X25" i="33"/>
  <c r="Y25" s="1"/>
  <c r="K25"/>
  <c r="M25" s="1"/>
  <c r="R25" s="1"/>
  <c r="C26" s="1"/>
  <c r="X28" i="39" l="1"/>
  <c r="Y28" s="1"/>
  <c r="K28"/>
  <c r="M28" s="1"/>
  <c r="R28" s="1"/>
  <c r="C29" s="1"/>
  <c r="X28" i="38"/>
  <c r="Y28" s="1"/>
  <c r="K28"/>
  <c r="M28" s="1"/>
  <c r="R28" s="1"/>
  <c r="C29" s="1"/>
  <c r="X26" i="33"/>
  <c r="Y26" s="1"/>
  <c r="K26"/>
  <c r="M26" s="1"/>
  <c r="R26" s="1"/>
  <c r="C27" s="1"/>
  <c r="X29" i="39" l="1"/>
  <c r="Y29" s="1"/>
  <c r="K29"/>
  <c r="M29" s="1"/>
  <c r="R29" s="1"/>
  <c r="C30" s="1"/>
  <c r="X29" i="38"/>
  <c r="Y29" s="1"/>
  <c r="K29"/>
  <c r="M29" s="1"/>
  <c r="R29" s="1"/>
  <c r="C30" s="1"/>
  <c r="X27" i="33"/>
  <c r="Y27" s="1"/>
  <c r="K27"/>
  <c r="M27" s="1"/>
  <c r="R27" s="1"/>
  <c r="C28" s="1"/>
  <c r="X30" i="39" l="1"/>
  <c r="Y30" s="1"/>
  <c r="K30"/>
  <c r="M30" s="1"/>
  <c r="R30" s="1"/>
  <c r="C31" s="1"/>
  <c r="X30" i="38"/>
  <c r="Y30" s="1"/>
  <c r="K30"/>
  <c r="M30" s="1"/>
  <c r="R30" s="1"/>
  <c r="C31" s="1"/>
  <c r="X28" i="33"/>
  <c r="Y28" s="1"/>
  <c r="K28"/>
  <c r="M28" s="1"/>
  <c r="R28" s="1"/>
  <c r="C29" s="1"/>
  <c r="X31" i="39" l="1"/>
  <c r="Y31" s="1"/>
  <c r="K31"/>
  <c r="M31" s="1"/>
  <c r="R31" s="1"/>
  <c r="C32" s="1"/>
  <c r="X31" i="38"/>
  <c r="Y31" s="1"/>
  <c r="K31"/>
  <c r="M31" s="1"/>
  <c r="R31" s="1"/>
  <c r="C32" s="1"/>
  <c r="X29" i="33"/>
  <c r="Y29" s="1"/>
  <c r="K29"/>
  <c r="M29" s="1"/>
  <c r="R29" s="1"/>
  <c r="C30" s="1"/>
  <c r="X32" i="39" l="1"/>
  <c r="Y32" s="1"/>
  <c r="K32"/>
  <c r="M32" s="1"/>
  <c r="R32" s="1"/>
  <c r="C33" s="1"/>
  <c r="X32" i="38"/>
  <c r="Y32" s="1"/>
  <c r="K32"/>
  <c r="M32" s="1"/>
  <c r="R32" s="1"/>
  <c r="C33" s="1"/>
  <c r="X30" i="33"/>
  <c r="Y30" s="1"/>
  <c r="K30"/>
  <c r="M30" s="1"/>
  <c r="R30" s="1"/>
  <c r="C31" s="1"/>
  <c r="X33" i="39" l="1"/>
  <c r="Y33" s="1"/>
  <c r="K33"/>
  <c r="M33" s="1"/>
  <c r="R33" s="1"/>
  <c r="C34" s="1"/>
  <c r="X33" i="38"/>
  <c r="Y33" s="1"/>
  <c r="K33"/>
  <c r="M33" s="1"/>
  <c r="R33" s="1"/>
  <c r="C34" s="1"/>
  <c r="X31" i="33"/>
  <c r="Y31" s="1"/>
  <c r="K31"/>
  <c r="M31" s="1"/>
  <c r="R31" s="1"/>
  <c r="C32" s="1"/>
  <c r="X34" i="39" l="1"/>
  <c r="Y34" s="1"/>
  <c r="K34"/>
  <c r="M34" s="1"/>
  <c r="R34" s="1"/>
  <c r="C35" s="1"/>
  <c r="X34" i="38"/>
  <c r="Y34" s="1"/>
  <c r="K34"/>
  <c r="M34" s="1"/>
  <c r="R34" s="1"/>
  <c r="C35" s="1"/>
  <c r="X32" i="33"/>
  <c r="Y32" s="1"/>
  <c r="K32"/>
  <c r="M32" s="1"/>
  <c r="R32" s="1"/>
  <c r="C33" s="1"/>
  <c r="X35" i="39" l="1"/>
  <c r="Y35" s="1"/>
  <c r="K35"/>
  <c r="M35" s="1"/>
  <c r="R35" s="1"/>
  <c r="C36" s="1"/>
  <c r="X35" i="38"/>
  <c r="Y35" s="1"/>
  <c r="K35"/>
  <c r="M35" s="1"/>
  <c r="R35" s="1"/>
  <c r="C36" s="1"/>
  <c r="X33" i="33"/>
  <c r="Y33" s="1"/>
  <c r="K33"/>
  <c r="M33" s="1"/>
  <c r="R33" s="1"/>
  <c r="C34" s="1"/>
  <c r="X36" i="39" l="1"/>
  <c r="Y36" s="1"/>
  <c r="K36"/>
  <c r="M36" s="1"/>
  <c r="R36" s="1"/>
  <c r="C37" s="1"/>
  <c r="X36" i="38"/>
  <c r="Y36" s="1"/>
  <c r="K36"/>
  <c r="M36" s="1"/>
  <c r="R36" s="1"/>
  <c r="C37" s="1"/>
  <c r="X34" i="33"/>
  <c r="Y34" s="1"/>
  <c r="K34"/>
  <c r="M34" s="1"/>
  <c r="R34" s="1"/>
  <c r="C35" s="1"/>
  <c r="X37" i="39" l="1"/>
  <c r="Y37" s="1"/>
  <c r="K37"/>
  <c r="M37" s="1"/>
  <c r="R37" s="1"/>
  <c r="C38" s="1"/>
  <c r="X37" i="38"/>
  <c r="Y37" s="1"/>
  <c r="K37"/>
  <c r="M37" s="1"/>
  <c r="R37" s="1"/>
  <c r="C38" s="1"/>
  <c r="X35" i="33"/>
  <c r="Y35" s="1"/>
  <c r="K35"/>
  <c r="M35" s="1"/>
  <c r="R35" s="1"/>
  <c r="C36" s="1"/>
  <c r="X38" i="39" l="1"/>
  <c r="Y38" s="1"/>
  <c r="K38"/>
  <c r="M38" s="1"/>
  <c r="R38" s="1"/>
  <c r="C39" s="1"/>
  <c r="X38" i="38"/>
  <c r="Y38" s="1"/>
  <c r="K38"/>
  <c r="M38" s="1"/>
  <c r="R38" s="1"/>
  <c r="C39" s="1"/>
  <c r="X36" i="33"/>
  <c r="Y36" s="1"/>
  <c r="K36"/>
  <c r="M36" s="1"/>
  <c r="R36" s="1"/>
  <c r="C37" s="1"/>
  <c r="X39" i="39" l="1"/>
  <c r="Y39" s="1"/>
  <c r="K39"/>
  <c r="M39" s="1"/>
  <c r="R39" s="1"/>
  <c r="C40" s="1"/>
  <c r="X39" i="38"/>
  <c r="Y39" s="1"/>
  <c r="K39"/>
  <c r="M39" s="1"/>
  <c r="R39" s="1"/>
  <c r="C40" s="1"/>
  <c r="X37" i="33"/>
  <c r="Y37" s="1"/>
  <c r="K37"/>
  <c r="M37" s="1"/>
  <c r="R37" s="1"/>
  <c r="C38" s="1"/>
  <c r="X40" i="39" l="1"/>
  <c r="Y40" s="1"/>
  <c r="K40"/>
  <c r="M40" s="1"/>
  <c r="R40" s="1"/>
  <c r="C41" s="1"/>
  <c r="X40" i="38"/>
  <c r="Y40" s="1"/>
  <c r="K40"/>
  <c r="M40" s="1"/>
  <c r="R40" s="1"/>
  <c r="C41" s="1"/>
  <c r="X38" i="33"/>
  <c r="Y38" s="1"/>
  <c r="K38"/>
  <c r="M38" s="1"/>
  <c r="R38" s="1"/>
  <c r="C39" s="1"/>
  <c r="X41" i="39" l="1"/>
  <c r="Y41" s="1"/>
  <c r="K41"/>
  <c r="M41" s="1"/>
  <c r="R41" s="1"/>
  <c r="C42" s="1"/>
  <c r="X41" i="38"/>
  <c r="Y41" s="1"/>
  <c r="K41"/>
  <c r="M41" s="1"/>
  <c r="R41" s="1"/>
  <c r="C42" s="1"/>
  <c r="X39" i="33"/>
  <c r="Y39" s="1"/>
  <c r="K39"/>
  <c r="M39" s="1"/>
  <c r="R39" s="1"/>
  <c r="C40" s="1"/>
  <c r="X42" i="39" l="1"/>
  <c r="Y42" s="1"/>
  <c r="K42"/>
  <c r="M42" s="1"/>
  <c r="R42" s="1"/>
  <c r="C43" s="1"/>
  <c r="X42" i="38"/>
  <c r="Y42" s="1"/>
  <c r="K42"/>
  <c r="M42" s="1"/>
  <c r="R42" s="1"/>
  <c r="C43" s="1"/>
  <c r="X40" i="33"/>
  <c r="Y40" s="1"/>
  <c r="K40"/>
  <c r="M40" s="1"/>
  <c r="R40" s="1"/>
  <c r="C41" s="1"/>
  <c r="X43" i="39" l="1"/>
  <c r="Y43" s="1"/>
  <c r="K43"/>
  <c r="M43" s="1"/>
  <c r="R43" s="1"/>
  <c r="C44" s="1"/>
  <c r="X43" i="38"/>
  <c r="Y43" s="1"/>
  <c r="K43"/>
  <c r="M43" s="1"/>
  <c r="R43" s="1"/>
  <c r="C44" s="1"/>
  <c r="X41" i="33"/>
  <c r="Y41" s="1"/>
  <c r="K41"/>
  <c r="M41" s="1"/>
  <c r="R41" s="1"/>
  <c r="C42" s="1"/>
  <c r="K42" s="1"/>
  <c r="X44" i="39" l="1"/>
  <c r="Y44" s="1"/>
  <c r="K44"/>
  <c r="M44" s="1"/>
  <c r="R44" s="1"/>
  <c r="C45" s="1"/>
  <c r="X44" i="38"/>
  <c r="Y44" s="1"/>
  <c r="K44"/>
  <c r="M44" s="1"/>
  <c r="R44" s="1"/>
  <c r="C45" s="1"/>
  <c r="X42" i="33"/>
  <c r="Y42" s="1"/>
  <c r="M42"/>
  <c r="R42" s="1"/>
  <c r="C43" s="1"/>
  <c r="X45" i="39" l="1"/>
  <c r="Y45" s="1"/>
  <c r="K45"/>
  <c r="M45" s="1"/>
  <c r="R45" s="1"/>
  <c r="C46" s="1"/>
  <c r="X45" i="38"/>
  <c r="Y45" s="1"/>
  <c r="K45"/>
  <c r="M45" s="1"/>
  <c r="R45" s="1"/>
  <c r="C46" s="1"/>
  <c r="X43" i="33"/>
  <c r="Y43" s="1"/>
  <c r="K43"/>
  <c r="M43" s="1"/>
  <c r="R43" s="1"/>
  <c r="C44" s="1"/>
  <c r="X46" i="39" l="1"/>
  <c r="Y46" s="1"/>
  <c r="K46"/>
  <c r="M46" s="1"/>
  <c r="R46" s="1"/>
  <c r="C47" s="1"/>
  <c r="X46" i="38"/>
  <c r="Y46" s="1"/>
  <c r="K46"/>
  <c r="M46" s="1"/>
  <c r="R46" s="1"/>
  <c r="C47" s="1"/>
  <c r="X44" i="33"/>
  <c r="Y44" s="1"/>
  <c r="K44"/>
  <c r="M44" s="1"/>
  <c r="R44" s="1"/>
  <c r="C45" s="1"/>
  <c r="X47" i="39" l="1"/>
  <c r="Y47" s="1"/>
  <c r="K47"/>
  <c r="M47" s="1"/>
  <c r="R47" s="1"/>
  <c r="C48" s="1"/>
  <c r="X47" i="38"/>
  <c r="Y47" s="1"/>
  <c r="K47"/>
  <c r="M47" s="1"/>
  <c r="R47" s="1"/>
  <c r="C48" s="1"/>
  <c r="X45" i="33"/>
  <c r="Y45" s="1"/>
  <c r="K45"/>
  <c r="M45" s="1"/>
  <c r="R45" s="1"/>
  <c r="C46" s="1"/>
  <c r="X48" i="39" l="1"/>
  <c r="Y48" s="1"/>
  <c r="K48"/>
  <c r="M48" s="1"/>
  <c r="R48" s="1"/>
  <c r="C49" s="1"/>
  <c r="X48" i="38"/>
  <c r="Y48" s="1"/>
  <c r="K48"/>
  <c r="M48" s="1"/>
  <c r="R48" s="1"/>
  <c r="C49" s="1"/>
  <c r="X46" i="33"/>
  <c r="Y46" s="1"/>
  <c r="K46"/>
  <c r="M46" s="1"/>
  <c r="R46" s="1"/>
  <c r="C47" s="1"/>
  <c r="X49" i="39" l="1"/>
  <c r="Y49" s="1"/>
  <c r="K49"/>
  <c r="M49" s="1"/>
  <c r="R49" s="1"/>
  <c r="C50" s="1"/>
  <c r="X49" i="38"/>
  <c r="Y49" s="1"/>
  <c r="K49"/>
  <c r="M49" s="1"/>
  <c r="R49" s="1"/>
  <c r="C50" s="1"/>
  <c r="X47" i="33"/>
  <c r="Y47" s="1"/>
  <c r="K47"/>
  <c r="M47" s="1"/>
  <c r="R47" s="1"/>
  <c r="C48" s="1"/>
  <c r="X50" i="39" l="1"/>
  <c r="Y50" s="1"/>
  <c r="K50"/>
  <c r="M50" s="1"/>
  <c r="R50" s="1"/>
  <c r="C51" s="1"/>
  <c r="X50" i="38"/>
  <c r="Y50" s="1"/>
  <c r="K50"/>
  <c r="M50" s="1"/>
  <c r="R50" s="1"/>
  <c r="C51" s="1"/>
  <c r="X48" i="33"/>
  <c r="Y48" s="1"/>
  <c r="K48"/>
  <c r="M48" s="1"/>
  <c r="R48" s="1"/>
  <c r="C49" s="1"/>
  <c r="X51" i="39" l="1"/>
  <c r="Y51" s="1"/>
  <c r="K51"/>
  <c r="M51" s="1"/>
  <c r="R51" s="1"/>
  <c r="C52" s="1"/>
  <c r="X51" i="38"/>
  <c r="Y51" s="1"/>
  <c r="K51"/>
  <c r="M51" s="1"/>
  <c r="R51" s="1"/>
  <c r="C52" s="1"/>
  <c r="X49" i="33"/>
  <c r="Y49" s="1"/>
  <c r="K49"/>
  <c r="M49" s="1"/>
  <c r="R49" s="1"/>
  <c r="C50" s="1"/>
  <c r="X52" i="39" l="1"/>
  <c r="Y52" s="1"/>
  <c r="K52"/>
  <c r="M52" s="1"/>
  <c r="R52" s="1"/>
  <c r="C53" s="1"/>
  <c r="X52" i="38"/>
  <c r="Y52" s="1"/>
  <c r="K52"/>
  <c r="M52" s="1"/>
  <c r="R52" s="1"/>
  <c r="C53" s="1"/>
  <c r="X50" i="33"/>
  <c r="Y50" s="1"/>
  <c r="K50"/>
  <c r="M50" s="1"/>
  <c r="R50" s="1"/>
  <c r="C51" s="1"/>
  <c r="X53" i="39" l="1"/>
  <c r="Y53" s="1"/>
  <c r="K53"/>
  <c r="M53" s="1"/>
  <c r="R53" s="1"/>
  <c r="C54" s="1"/>
  <c r="X53" i="38"/>
  <c r="Y53" s="1"/>
  <c r="K53"/>
  <c r="M53" s="1"/>
  <c r="R53" s="1"/>
  <c r="C54" s="1"/>
  <c r="X51" i="33"/>
  <c r="Y51" s="1"/>
  <c r="K51"/>
  <c r="M51" s="1"/>
  <c r="R51" s="1"/>
  <c r="C52" s="1"/>
  <c r="X54" i="39" l="1"/>
  <c r="Y54" s="1"/>
  <c r="K54"/>
  <c r="M54" s="1"/>
  <c r="R54" s="1"/>
  <c r="C55" s="1"/>
  <c r="X54" i="38"/>
  <c r="Y54" s="1"/>
  <c r="K54"/>
  <c r="M54" s="1"/>
  <c r="R54" s="1"/>
  <c r="C55" s="1"/>
  <c r="X52" i="33"/>
  <c r="Y52" s="1"/>
  <c r="K52"/>
  <c r="M52" s="1"/>
  <c r="R52" s="1"/>
  <c r="C53" s="1"/>
  <c r="X55" i="39" l="1"/>
  <c r="Y55" s="1"/>
  <c r="K55"/>
  <c r="M55" s="1"/>
  <c r="R55" s="1"/>
  <c r="C56" s="1"/>
  <c r="X55" i="38"/>
  <c r="Y55" s="1"/>
  <c r="K55"/>
  <c r="M55" s="1"/>
  <c r="R55" s="1"/>
  <c r="C56" s="1"/>
  <c r="X53" i="33"/>
  <c r="Y53" s="1"/>
  <c r="K53"/>
  <c r="M53" s="1"/>
  <c r="R53" s="1"/>
  <c r="C54" s="1"/>
  <c r="X56" i="39" l="1"/>
  <c r="Y56" s="1"/>
  <c r="K56"/>
  <c r="M56" s="1"/>
  <c r="R56" s="1"/>
  <c r="C57" s="1"/>
  <c r="X56" i="38"/>
  <c r="Y56" s="1"/>
  <c r="K56"/>
  <c r="M56" s="1"/>
  <c r="R56" s="1"/>
  <c r="C57" s="1"/>
  <c r="X54" i="33"/>
  <c r="Y54" s="1"/>
  <c r="K54"/>
  <c r="M54" s="1"/>
  <c r="R54" s="1"/>
  <c r="C55" s="1"/>
  <c r="X57" i="39" l="1"/>
  <c r="Y57" s="1"/>
  <c r="K57"/>
  <c r="M57" s="1"/>
  <c r="R57" s="1"/>
  <c r="C58" s="1"/>
  <c r="X57" i="38"/>
  <c r="Y57" s="1"/>
  <c r="K57"/>
  <c r="M57" s="1"/>
  <c r="R57" s="1"/>
  <c r="C58" s="1"/>
  <c r="X55" i="33"/>
  <c r="Y55" s="1"/>
  <c r="K55"/>
  <c r="M55" s="1"/>
  <c r="R55" s="1"/>
  <c r="C56" s="1"/>
  <c r="X58" i="39" l="1"/>
  <c r="Y58" s="1"/>
  <c r="K58"/>
  <c r="M58" s="1"/>
  <c r="R58" s="1"/>
  <c r="C59" s="1"/>
  <c r="X58" i="38"/>
  <c r="Y58" s="1"/>
  <c r="K58"/>
  <c r="M58" s="1"/>
  <c r="R58" s="1"/>
  <c r="C59" s="1"/>
  <c r="X56" i="33"/>
  <c r="Y56" s="1"/>
  <c r="K56"/>
  <c r="M56" s="1"/>
  <c r="R56" s="1"/>
  <c r="C57" s="1"/>
  <c r="X59" i="39" l="1"/>
  <c r="Y59" s="1"/>
  <c r="K59"/>
  <c r="M59" s="1"/>
  <c r="R59" s="1"/>
  <c r="C60" s="1"/>
  <c r="X59" i="38"/>
  <c r="Y59" s="1"/>
  <c r="K59"/>
  <c r="M59" s="1"/>
  <c r="R59" s="1"/>
  <c r="C60" s="1"/>
  <c r="X57" i="33"/>
  <c r="Y57" s="1"/>
  <c r="K57"/>
  <c r="M57" s="1"/>
  <c r="R57" s="1"/>
  <c r="C58" s="1"/>
  <c r="X60" i="39" l="1"/>
  <c r="Y60" s="1"/>
  <c r="K60"/>
  <c r="M60" s="1"/>
  <c r="R60" s="1"/>
  <c r="C61" s="1"/>
  <c r="X60" i="38"/>
  <c r="Y60" s="1"/>
  <c r="K60"/>
  <c r="M60" s="1"/>
  <c r="R60" s="1"/>
  <c r="C61" s="1"/>
  <c r="X58" i="33"/>
  <c r="Y58" s="1"/>
  <c r="K58"/>
  <c r="M58" s="1"/>
  <c r="R58" s="1"/>
  <c r="C59" s="1"/>
  <c r="X61" i="39" l="1"/>
  <c r="Y61" s="1"/>
  <c r="K61"/>
  <c r="M61" s="1"/>
  <c r="R61" s="1"/>
  <c r="C62" s="1"/>
  <c r="X61" i="38"/>
  <c r="Y61" s="1"/>
  <c r="K61"/>
  <c r="M61" s="1"/>
  <c r="R61" s="1"/>
  <c r="C62" s="1"/>
  <c r="X59" i="33"/>
  <c r="Y59" s="1"/>
  <c r="K59"/>
  <c r="M59" s="1"/>
  <c r="R59" s="1"/>
  <c r="C60" s="1"/>
  <c r="X62" i="39" l="1"/>
  <c r="Y62" s="1"/>
  <c r="K62"/>
  <c r="M62" s="1"/>
  <c r="R62" s="1"/>
  <c r="C63" s="1"/>
  <c r="X62" i="38"/>
  <c r="Y62" s="1"/>
  <c r="K62"/>
  <c r="M62" s="1"/>
  <c r="R62" s="1"/>
  <c r="C63" s="1"/>
  <c r="X60" i="33"/>
  <c r="Y60" s="1"/>
  <c r="K60"/>
  <c r="M60" s="1"/>
  <c r="R60" s="1"/>
  <c r="C61" s="1"/>
  <c r="X63" i="39" l="1"/>
  <c r="Y63" s="1"/>
  <c r="K63"/>
  <c r="M63" s="1"/>
  <c r="R63" s="1"/>
  <c r="C64" s="1"/>
  <c r="X63" i="38"/>
  <c r="Y63" s="1"/>
  <c r="K63"/>
  <c r="M63" s="1"/>
  <c r="R63" s="1"/>
  <c r="C64" s="1"/>
  <c r="X61" i="33"/>
  <c r="Y61" s="1"/>
  <c r="K61"/>
  <c r="M61" s="1"/>
  <c r="R61" s="1"/>
  <c r="C62" s="1"/>
  <c r="X64" i="39" l="1"/>
  <c r="Y64" s="1"/>
  <c r="K64"/>
  <c r="M64" s="1"/>
  <c r="R64" s="1"/>
  <c r="C65" s="1"/>
  <c r="X64" i="38"/>
  <c r="Y64" s="1"/>
  <c r="K64"/>
  <c r="M64" s="1"/>
  <c r="R64" s="1"/>
  <c r="C65" s="1"/>
  <c r="X62" i="33"/>
  <c r="Y62" s="1"/>
  <c r="K62"/>
  <c r="M62" s="1"/>
  <c r="R62" s="1"/>
  <c r="C63" s="1"/>
  <c r="X65" i="39" l="1"/>
  <c r="Y65" s="1"/>
  <c r="K65"/>
  <c r="M65" s="1"/>
  <c r="R65" s="1"/>
  <c r="C66" s="1"/>
  <c r="X65" i="38"/>
  <c r="Y65" s="1"/>
  <c r="K65"/>
  <c r="M65" s="1"/>
  <c r="R65" s="1"/>
  <c r="C66" s="1"/>
  <c r="X63" i="33"/>
  <c r="Y63" s="1"/>
  <c r="K63"/>
  <c r="M63" s="1"/>
  <c r="R63" s="1"/>
  <c r="C64" s="1"/>
  <c r="X66" i="39" l="1"/>
  <c r="Y66" s="1"/>
  <c r="K66"/>
  <c r="M66" s="1"/>
  <c r="R66" s="1"/>
  <c r="C67" s="1"/>
  <c r="X66" i="38"/>
  <c r="Y66" s="1"/>
  <c r="K66"/>
  <c r="M66" s="1"/>
  <c r="R66" s="1"/>
  <c r="C67" s="1"/>
  <c r="X64" i="33"/>
  <c r="Y64" s="1"/>
  <c r="K64"/>
  <c r="M64" s="1"/>
  <c r="R64" s="1"/>
  <c r="C65" s="1"/>
  <c r="X67" i="39" l="1"/>
  <c r="Y67" s="1"/>
  <c r="K67"/>
  <c r="M67" s="1"/>
  <c r="R67" s="1"/>
  <c r="C68" s="1"/>
  <c r="X67" i="38"/>
  <c r="Y67" s="1"/>
  <c r="K67"/>
  <c r="M67" s="1"/>
  <c r="R67" s="1"/>
  <c r="C68" s="1"/>
  <c r="X65" i="33"/>
  <c r="Y65" s="1"/>
  <c r="K65"/>
  <c r="M65" s="1"/>
  <c r="R65" s="1"/>
  <c r="C66" s="1"/>
  <c r="X68" i="39" l="1"/>
  <c r="Y68" s="1"/>
  <c r="K68"/>
  <c r="M68" s="1"/>
  <c r="R68" s="1"/>
  <c r="C69" s="1"/>
  <c r="X68" i="38"/>
  <c r="Y68" s="1"/>
  <c r="K68"/>
  <c r="M68" s="1"/>
  <c r="R68" s="1"/>
  <c r="C69" s="1"/>
  <c r="X66" i="33"/>
  <c r="Y66" s="1"/>
  <c r="K66"/>
  <c r="M66" s="1"/>
  <c r="R66" s="1"/>
  <c r="C67" s="1"/>
  <c r="X69" i="39" l="1"/>
  <c r="Y69" s="1"/>
  <c r="K69"/>
  <c r="M69" s="1"/>
  <c r="R69" s="1"/>
  <c r="C70" s="1"/>
  <c r="X69" i="38"/>
  <c r="Y69" s="1"/>
  <c r="K69"/>
  <c r="M69" s="1"/>
  <c r="R69" s="1"/>
  <c r="C70" s="1"/>
  <c r="X67" i="33"/>
  <c r="Y67" s="1"/>
  <c r="K67"/>
  <c r="M67" s="1"/>
  <c r="R67" s="1"/>
  <c r="C68" s="1"/>
  <c r="X70" i="39" l="1"/>
  <c r="Y70" s="1"/>
  <c r="K70"/>
  <c r="M70" s="1"/>
  <c r="R70" s="1"/>
  <c r="C71" s="1"/>
  <c r="X70" i="38"/>
  <c r="Y70" s="1"/>
  <c r="K70"/>
  <c r="M70" s="1"/>
  <c r="R70" s="1"/>
  <c r="C71" s="1"/>
  <c r="X68" i="33"/>
  <c r="Y68" s="1"/>
  <c r="K68"/>
  <c r="M68" s="1"/>
  <c r="R68" s="1"/>
  <c r="C69" s="1"/>
  <c r="X71" i="39" l="1"/>
  <c r="Y71" s="1"/>
  <c r="K71"/>
  <c r="M71" s="1"/>
  <c r="R71" s="1"/>
  <c r="C72" s="1"/>
  <c r="X71" i="38"/>
  <c r="Y71" s="1"/>
  <c r="K71"/>
  <c r="M71" s="1"/>
  <c r="R71" s="1"/>
  <c r="C72" s="1"/>
  <c r="X69" i="33"/>
  <c r="Y69" s="1"/>
  <c r="K69"/>
  <c r="M69" s="1"/>
  <c r="R69" s="1"/>
  <c r="C70" s="1"/>
  <c r="X72" i="39" l="1"/>
  <c r="Y72" s="1"/>
  <c r="K72"/>
  <c r="M72" s="1"/>
  <c r="R72" s="1"/>
  <c r="C73" s="1"/>
  <c r="X72" i="38"/>
  <c r="Y72" s="1"/>
  <c r="K72"/>
  <c r="M72" s="1"/>
  <c r="R72" s="1"/>
  <c r="C73" s="1"/>
  <c r="X70" i="33"/>
  <c r="Y70" s="1"/>
  <c r="K70"/>
  <c r="M70" s="1"/>
  <c r="R70" s="1"/>
  <c r="C71" s="1"/>
  <c r="X73" i="39" l="1"/>
  <c r="Y73" s="1"/>
  <c r="K73"/>
  <c r="M73" s="1"/>
  <c r="R73" s="1"/>
  <c r="C74" s="1"/>
  <c r="X73" i="38"/>
  <c r="Y73" s="1"/>
  <c r="K73"/>
  <c r="M73" s="1"/>
  <c r="R73" s="1"/>
  <c r="C74" s="1"/>
  <c r="X71" i="33"/>
  <c r="Y71" s="1"/>
  <c r="K71"/>
  <c r="M71" s="1"/>
  <c r="R71" s="1"/>
  <c r="C72" s="1"/>
  <c r="X74" i="39" l="1"/>
  <c r="Y74" s="1"/>
  <c r="K74"/>
  <c r="M74" s="1"/>
  <c r="R74" s="1"/>
  <c r="C75" s="1"/>
  <c r="X74" i="38"/>
  <c r="Y74" s="1"/>
  <c r="K74"/>
  <c r="M74" s="1"/>
  <c r="R74" s="1"/>
  <c r="C75" s="1"/>
  <c r="X72" i="33"/>
  <c r="Y72" s="1"/>
  <c r="K72"/>
  <c r="M72" s="1"/>
  <c r="R72" s="1"/>
  <c r="C73" s="1"/>
  <c r="X75" i="39" l="1"/>
  <c r="Y75" s="1"/>
  <c r="K75"/>
  <c r="M75" s="1"/>
  <c r="R75" s="1"/>
  <c r="C76" s="1"/>
  <c r="X75" i="38"/>
  <c r="Y75" s="1"/>
  <c r="K75"/>
  <c r="M75" s="1"/>
  <c r="R75" s="1"/>
  <c r="C76" s="1"/>
  <c r="X73" i="33"/>
  <c r="Y73" s="1"/>
  <c r="K73"/>
  <c r="M73" s="1"/>
  <c r="R73" s="1"/>
  <c r="C74" s="1"/>
  <c r="X76" i="39" l="1"/>
  <c r="Y76" s="1"/>
  <c r="K76"/>
  <c r="M76" s="1"/>
  <c r="R76" s="1"/>
  <c r="C77" s="1"/>
  <c r="X76" i="38"/>
  <c r="Y76" s="1"/>
  <c r="K76"/>
  <c r="M76" s="1"/>
  <c r="R76" s="1"/>
  <c r="C77" s="1"/>
  <c r="X74" i="33"/>
  <c r="Y74" s="1"/>
  <c r="K74"/>
  <c r="M74" s="1"/>
  <c r="R74" s="1"/>
  <c r="C75" s="1"/>
  <c r="X77" i="39" l="1"/>
  <c r="Y77" s="1"/>
  <c r="K77"/>
  <c r="M77" s="1"/>
  <c r="R77" s="1"/>
  <c r="C78" s="1"/>
  <c r="X77" i="38"/>
  <c r="Y77" s="1"/>
  <c r="K77"/>
  <c r="M77" s="1"/>
  <c r="R77" s="1"/>
  <c r="C78" s="1"/>
  <c r="X75" i="33"/>
  <c r="Y75" s="1"/>
  <c r="K75"/>
  <c r="M75" s="1"/>
  <c r="R75" s="1"/>
  <c r="C76" s="1"/>
  <c r="X78" i="39" l="1"/>
  <c r="Y78" s="1"/>
  <c r="K78"/>
  <c r="M78" s="1"/>
  <c r="R78" s="1"/>
  <c r="C79" s="1"/>
  <c r="X78" i="38"/>
  <c r="Y78" s="1"/>
  <c r="K78"/>
  <c r="M78" s="1"/>
  <c r="R78" s="1"/>
  <c r="C79" s="1"/>
  <c r="X76" i="33"/>
  <c r="Y76" s="1"/>
  <c r="K76"/>
  <c r="M76" s="1"/>
  <c r="R76" s="1"/>
  <c r="C77" s="1"/>
  <c r="X79" i="39" l="1"/>
  <c r="Y79" s="1"/>
  <c r="K79"/>
  <c r="M79" s="1"/>
  <c r="R79" s="1"/>
  <c r="C80" s="1"/>
  <c r="X79" i="38"/>
  <c r="Y79" s="1"/>
  <c r="K79"/>
  <c r="M79" s="1"/>
  <c r="R79" s="1"/>
  <c r="C80" s="1"/>
  <c r="X77" i="33"/>
  <c r="Y77" s="1"/>
  <c r="K77"/>
  <c r="M77" s="1"/>
  <c r="R77" s="1"/>
  <c r="C78" s="1"/>
  <c r="X80" i="39" l="1"/>
  <c r="Y80" s="1"/>
  <c r="K80"/>
  <c r="M80" s="1"/>
  <c r="R80" s="1"/>
  <c r="C81" s="1"/>
  <c r="X80" i="38"/>
  <c r="Y80" s="1"/>
  <c r="K80"/>
  <c r="M80" s="1"/>
  <c r="R80" s="1"/>
  <c r="C81" s="1"/>
  <c r="X78" i="33"/>
  <c r="Y78" s="1"/>
  <c r="K78"/>
  <c r="M78" s="1"/>
  <c r="R78" s="1"/>
  <c r="C79" s="1"/>
  <c r="X81" i="39" l="1"/>
  <c r="Y81" s="1"/>
  <c r="K81"/>
  <c r="M81" s="1"/>
  <c r="R81" s="1"/>
  <c r="C82" s="1"/>
  <c r="X81" i="38"/>
  <c r="Y81" s="1"/>
  <c r="K81"/>
  <c r="M81" s="1"/>
  <c r="R81" s="1"/>
  <c r="C82" s="1"/>
  <c r="X79" i="33"/>
  <c r="Y79" s="1"/>
  <c r="K79"/>
  <c r="M79" s="1"/>
  <c r="R79" s="1"/>
  <c r="C80" s="1"/>
  <c r="X82" i="39" l="1"/>
  <c r="Y82" s="1"/>
  <c r="K82"/>
  <c r="M82" s="1"/>
  <c r="R82" s="1"/>
  <c r="C83" s="1"/>
  <c r="X82" i="38"/>
  <c r="Y82" s="1"/>
  <c r="K82"/>
  <c r="M82" s="1"/>
  <c r="R82" s="1"/>
  <c r="C83" s="1"/>
  <c r="X80" i="33"/>
  <c r="Y80" s="1"/>
  <c r="K80"/>
  <c r="M80" s="1"/>
  <c r="R80" s="1"/>
  <c r="C81" s="1"/>
  <c r="X83" i="39" l="1"/>
  <c r="Y83" s="1"/>
  <c r="K83"/>
  <c r="M83" s="1"/>
  <c r="R83" s="1"/>
  <c r="C84" s="1"/>
  <c r="X83" i="38"/>
  <c r="Y83" s="1"/>
  <c r="K83"/>
  <c r="M83" s="1"/>
  <c r="R83" s="1"/>
  <c r="C84" s="1"/>
  <c r="X81" i="33"/>
  <c r="Y81" s="1"/>
  <c r="K81"/>
  <c r="M81" s="1"/>
  <c r="R81" s="1"/>
  <c r="C82" s="1"/>
  <c r="X84" i="39" l="1"/>
  <c r="Y84" s="1"/>
  <c r="K84"/>
  <c r="M84" s="1"/>
  <c r="R84" s="1"/>
  <c r="C85" s="1"/>
  <c r="X84" i="38"/>
  <c r="Y84" s="1"/>
  <c r="K84"/>
  <c r="M84" s="1"/>
  <c r="R84" s="1"/>
  <c r="C85" s="1"/>
  <c r="X82" i="33"/>
  <c r="Y82" s="1"/>
  <c r="K82"/>
  <c r="M82" s="1"/>
  <c r="X85" i="39" l="1"/>
  <c r="Y85" s="1"/>
  <c r="K85"/>
  <c r="M85" s="1"/>
  <c r="R85" s="1"/>
  <c r="C86" s="1"/>
  <c r="X85" i="38"/>
  <c r="Y85" s="1"/>
  <c r="K85"/>
  <c r="M85" s="1"/>
  <c r="R85" s="1"/>
  <c r="C86" s="1"/>
  <c r="R82" i="33"/>
  <c r="C83" s="1"/>
  <c r="X86" i="39" l="1"/>
  <c r="Y86" s="1"/>
  <c r="K86"/>
  <c r="M86" s="1"/>
  <c r="R86" s="1"/>
  <c r="C87" s="1"/>
  <c r="X86" i="38"/>
  <c r="Y86" s="1"/>
  <c r="K86"/>
  <c r="M86" s="1"/>
  <c r="R86" s="1"/>
  <c r="C87" s="1"/>
  <c r="X83" i="33"/>
  <c r="Y83" s="1"/>
  <c r="K83"/>
  <c r="M83" s="1"/>
  <c r="R83" s="1"/>
  <c r="C84" s="1"/>
  <c r="X84" s="1"/>
  <c r="Y84" s="1"/>
  <c r="X87" i="39" l="1"/>
  <c r="Y87" s="1"/>
  <c r="K87"/>
  <c r="M87" s="1"/>
  <c r="R87" s="1"/>
  <c r="C88" s="1"/>
  <c r="X87" i="38"/>
  <c r="Y87" s="1"/>
  <c r="K87"/>
  <c r="M87" s="1"/>
  <c r="R87" s="1"/>
  <c r="C88" s="1"/>
  <c r="K84" i="33"/>
  <c r="M84" s="1"/>
  <c r="R84" s="1"/>
  <c r="C85" s="1"/>
  <c r="X85" s="1"/>
  <c r="Y85" s="1"/>
  <c r="X88" i="39" l="1"/>
  <c r="Y88" s="1"/>
  <c r="K88"/>
  <c r="M88" s="1"/>
  <c r="R88" s="1"/>
  <c r="C89" s="1"/>
  <c r="X88" i="38"/>
  <c r="Y88" s="1"/>
  <c r="K88"/>
  <c r="M88" s="1"/>
  <c r="R88" s="1"/>
  <c r="C89" s="1"/>
  <c r="K85" i="33"/>
  <c r="M85" s="1"/>
  <c r="R85" s="1"/>
  <c r="C86" s="1"/>
  <c r="X86" s="1"/>
  <c r="Y86" s="1"/>
  <c r="X89" i="39" l="1"/>
  <c r="Y89" s="1"/>
  <c r="K89"/>
  <c r="M89" s="1"/>
  <c r="R89" s="1"/>
  <c r="C90" s="1"/>
  <c r="X89" i="38"/>
  <c r="Y89" s="1"/>
  <c r="K89"/>
  <c r="M89" s="1"/>
  <c r="R89" s="1"/>
  <c r="C90" s="1"/>
  <c r="K86" i="33"/>
  <c r="M86" s="1"/>
  <c r="R86" s="1"/>
  <c r="C87" s="1"/>
  <c r="X87" s="1"/>
  <c r="Y87" s="1"/>
  <c r="X90" i="39" l="1"/>
  <c r="Y90" s="1"/>
  <c r="K90"/>
  <c r="M90" s="1"/>
  <c r="R90" s="1"/>
  <c r="C91" s="1"/>
  <c r="X90" i="38"/>
  <c r="Y90" s="1"/>
  <c r="K90"/>
  <c r="M90" s="1"/>
  <c r="R90" s="1"/>
  <c r="C91" s="1"/>
  <c r="K87" i="33"/>
  <c r="M87" s="1"/>
  <c r="R87" s="1"/>
  <c r="C88" s="1"/>
  <c r="X88" s="1"/>
  <c r="Y88" s="1"/>
  <c r="X91" i="39" l="1"/>
  <c r="Y91" s="1"/>
  <c r="K91"/>
  <c r="M91" s="1"/>
  <c r="R91" s="1"/>
  <c r="C92" s="1"/>
  <c r="X91" i="38"/>
  <c r="Y91" s="1"/>
  <c r="K91"/>
  <c r="M91" s="1"/>
  <c r="R91" s="1"/>
  <c r="C92" s="1"/>
  <c r="K88" i="33"/>
  <c r="M88" s="1"/>
  <c r="R88" s="1"/>
  <c r="C89" s="1"/>
  <c r="X89" s="1"/>
  <c r="Y89" s="1"/>
  <c r="X92" i="39" l="1"/>
  <c r="Y92" s="1"/>
  <c r="K92"/>
  <c r="M92" s="1"/>
  <c r="R92" s="1"/>
  <c r="C93" s="1"/>
  <c r="X92" i="38"/>
  <c r="Y92" s="1"/>
  <c r="K92"/>
  <c r="M92" s="1"/>
  <c r="R92" s="1"/>
  <c r="C93" s="1"/>
  <c r="K89" i="33"/>
  <c r="M89" s="1"/>
  <c r="R89" s="1"/>
  <c r="C90" s="1"/>
  <c r="X90" s="1"/>
  <c r="Y90" s="1"/>
  <c r="X93" i="39" l="1"/>
  <c r="Y93" s="1"/>
  <c r="K93"/>
  <c r="M93" s="1"/>
  <c r="R93" s="1"/>
  <c r="C94" s="1"/>
  <c r="X93" i="38"/>
  <c r="Y93" s="1"/>
  <c r="K93"/>
  <c r="M93" s="1"/>
  <c r="R93" s="1"/>
  <c r="C94" s="1"/>
  <c r="K90" i="33"/>
  <c r="M90" s="1"/>
  <c r="R90" s="1"/>
  <c r="C91" s="1"/>
  <c r="X91" s="1"/>
  <c r="Y91" s="1"/>
  <c r="X94" i="39" l="1"/>
  <c r="Y94" s="1"/>
  <c r="K94"/>
  <c r="M94" s="1"/>
  <c r="R94" s="1"/>
  <c r="C95" s="1"/>
  <c r="X94" i="38"/>
  <c r="Y94" s="1"/>
  <c r="K94"/>
  <c r="M94" s="1"/>
  <c r="R94" s="1"/>
  <c r="C95" s="1"/>
  <c r="K91" i="33"/>
  <c r="M91" s="1"/>
  <c r="R91" s="1"/>
  <c r="C92" s="1"/>
  <c r="X92" s="1"/>
  <c r="Y92" s="1"/>
  <c r="X95" i="39" l="1"/>
  <c r="Y95" s="1"/>
  <c r="K95"/>
  <c r="M95" s="1"/>
  <c r="R95" s="1"/>
  <c r="C96" s="1"/>
  <c r="X95" i="38"/>
  <c r="Y95" s="1"/>
  <c r="K95"/>
  <c r="M95" s="1"/>
  <c r="R95" s="1"/>
  <c r="C96" s="1"/>
  <c r="K92" i="33"/>
  <c r="M92" s="1"/>
  <c r="R92" s="1"/>
  <c r="C93" s="1"/>
  <c r="X93" s="1"/>
  <c r="Y93" s="1"/>
  <c r="X96" i="39" l="1"/>
  <c r="Y96" s="1"/>
  <c r="K96"/>
  <c r="M96" s="1"/>
  <c r="R96" s="1"/>
  <c r="C97" s="1"/>
  <c r="X96" i="38"/>
  <c r="Y96" s="1"/>
  <c r="K96"/>
  <c r="M96" s="1"/>
  <c r="R96" s="1"/>
  <c r="C97" s="1"/>
  <c r="K93" i="33"/>
  <c r="M93" s="1"/>
  <c r="R93" s="1"/>
  <c r="C94" s="1"/>
  <c r="X94" s="1"/>
  <c r="Y94" s="1"/>
  <c r="X97" i="39" l="1"/>
  <c r="Y97" s="1"/>
  <c r="K97"/>
  <c r="M97" s="1"/>
  <c r="R97" s="1"/>
  <c r="C98" s="1"/>
  <c r="X97" i="38"/>
  <c r="Y97" s="1"/>
  <c r="K97"/>
  <c r="M97" s="1"/>
  <c r="R97" s="1"/>
  <c r="C98" s="1"/>
  <c r="K94" i="33"/>
  <c r="M94" s="1"/>
  <c r="R94" s="1"/>
  <c r="C95" s="1"/>
  <c r="X98" i="39" l="1"/>
  <c r="Y98" s="1"/>
  <c r="K98"/>
  <c r="M98" s="1"/>
  <c r="R98" s="1"/>
  <c r="C99" s="1"/>
  <c r="X98" i="38"/>
  <c r="Y98" s="1"/>
  <c r="K98"/>
  <c r="M98" s="1"/>
  <c r="R98" s="1"/>
  <c r="C99" s="1"/>
  <c r="X95" i="33"/>
  <c r="Y95" s="1"/>
  <c r="K95"/>
  <c r="M95" s="1"/>
  <c r="R95" s="1"/>
  <c r="X99" i="39" l="1"/>
  <c r="Y99" s="1"/>
  <c r="K99"/>
  <c r="M99" s="1"/>
  <c r="R99" s="1"/>
  <c r="C100" s="1"/>
  <c r="X99" i="38"/>
  <c r="Y99" s="1"/>
  <c r="K99"/>
  <c r="M99" s="1"/>
  <c r="R99" s="1"/>
  <c r="C100" s="1"/>
  <c r="C96" i="33"/>
  <c r="X100" i="39" l="1"/>
  <c r="Y100" s="1"/>
  <c r="K100"/>
  <c r="M100" s="1"/>
  <c r="R100" s="1"/>
  <c r="C101" s="1"/>
  <c r="X100" i="38"/>
  <c r="Y100" s="1"/>
  <c r="K100"/>
  <c r="M100" s="1"/>
  <c r="R100" s="1"/>
  <c r="C101" s="1"/>
  <c r="X96" i="33"/>
  <c r="Y96" s="1"/>
  <c r="K96"/>
  <c r="M96" s="1"/>
  <c r="R96" s="1"/>
  <c r="X101" i="39" l="1"/>
  <c r="Y101" s="1"/>
  <c r="K101"/>
  <c r="M101" s="1"/>
  <c r="R101" s="1"/>
  <c r="C102" s="1"/>
  <c r="X101" i="38"/>
  <c r="Y101" s="1"/>
  <c r="K101"/>
  <c r="M101" s="1"/>
  <c r="R101" s="1"/>
  <c r="C102" s="1"/>
  <c r="C97" i="33"/>
  <c r="X102" i="39" l="1"/>
  <c r="Y102" s="1"/>
  <c r="K102"/>
  <c r="M102" s="1"/>
  <c r="R102" s="1"/>
  <c r="C103" s="1"/>
  <c r="X102" i="38"/>
  <c r="Y102" s="1"/>
  <c r="K102"/>
  <c r="M102" s="1"/>
  <c r="R102" s="1"/>
  <c r="C103" s="1"/>
  <c r="X97" i="33"/>
  <c r="Y97" s="1"/>
  <c r="K97"/>
  <c r="M97" s="1"/>
  <c r="R97" s="1"/>
  <c r="X103" i="39" l="1"/>
  <c r="Y103" s="1"/>
  <c r="K103"/>
  <c r="M103" s="1"/>
  <c r="R103" s="1"/>
  <c r="C104" s="1"/>
  <c r="X103" i="38"/>
  <c r="Y103" s="1"/>
  <c r="K103"/>
  <c r="M103" s="1"/>
  <c r="R103" s="1"/>
  <c r="C104" s="1"/>
  <c r="C98" i="33"/>
  <c r="X104" i="39" l="1"/>
  <c r="Y104" s="1"/>
  <c r="K104"/>
  <c r="M104" s="1"/>
  <c r="R104" s="1"/>
  <c r="C105" s="1"/>
  <c r="X104" i="38"/>
  <c r="Y104" s="1"/>
  <c r="K104"/>
  <c r="M104" s="1"/>
  <c r="R104" s="1"/>
  <c r="C105" s="1"/>
  <c r="X98" i="33"/>
  <c r="Y98" s="1"/>
  <c r="K98"/>
  <c r="M98" s="1"/>
  <c r="R98" s="1"/>
  <c r="C99" s="1"/>
  <c r="X105" i="39" l="1"/>
  <c r="Y105" s="1"/>
  <c r="K105"/>
  <c r="M105" s="1"/>
  <c r="R105" s="1"/>
  <c r="C106" s="1"/>
  <c r="X105" i="38"/>
  <c r="Y105" s="1"/>
  <c r="K105"/>
  <c r="M105" s="1"/>
  <c r="R105" s="1"/>
  <c r="C106" s="1"/>
  <c r="X99" i="33"/>
  <c r="Y99" s="1"/>
  <c r="K99"/>
  <c r="M99" s="1"/>
  <c r="R99" s="1"/>
  <c r="C100" s="1"/>
  <c r="X106" i="39" l="1"/>
  <c r="Y106" s="1"/>
  <c r="K106"/>
  <c r="M106" s="1"/>
  <c r="R106" s="1"/>
  <c r="C107" s="1"/>
  <c r="X106" i="38"/>
  <c r="Y106" s="1"/>
  <c r="K106"/>
  <c r="M106" s="1"/>
  <c r="R106" s="1"/>
  <c r="C107" s="1"/>
  <c r="X100" i="33"/>
  <c r="Y100" s="1"/>
  <c r="K100"/>
  <c r="M100" s="1"/>
  <c r="R100" s="1"/>
  <c r="C101" s="1"/>
  <c r="X107" i="39" l="1"/>
  <c r="Y107" s="1"/>
  <c r="K107"/>
  <c r="M107" s="1"/>
  <c r="R107" s="1"/>
  <c r="C108" s="1"/>
  <c r="X107" i="38"/>
  <c r="Y107" s="1"/>
  <c r="K107"/>
  <c r="M107" s="1"/>
  <c r="R107" s="1"/>
  <c r="C108" s="1"/>
  <c r="X101" i="33"/>
  <c r="Y101" s="1"/>
  <c r="K101"/>
  <c r="M101" s="1"/>
  <c r="R101" s="1"/>
  <c r="C102" s="1"/>
  <c r="X108" i="39" l="1"/>
  <c r="Y108" s="1"/>
  <c r="T4" s="1"/>
  <c r="K108"/>
  <c r="M108" s="1"/>
  <c r="R108" s="1"/>
  <c r="X108" i="38"/>
  <c r="Y108" s="1"/>
  <c r="T4" s="1"/>
  <c r="K108"/>
  <c r="M108" s="1"/>
  <c r="R108" s="1"/>
  <c r="X102" i="33"/>
  <c r="Y102" s="1"/>
  <c r="K102"/>
  <c r="M102" s="1"/>
  <c r="R102" s="1"/>
  <c r="G5" i="39" l="1"/>
  <c r="E5"/>
  <c r="C5"/>
  <c r="D4"/>
  <c r="T2" s="1"/>
  <c r="C5" i="38"/>
  <c r="D4"/>
  <c r="T2" s="1"/>
  <c r="G5"/>
  <c r="E5"/>
  <c r="C103" i="33"/>
  <c r="K103" s="1"/>
  <c r="M103" s="1"/>
  <c r="R103" s="1"/>
  <c r="C104" s="1"/>
  <c r="I5" i="39" l="1"/>
  <c r="I5" i="38"/>
  <c r="X103" i="33"/>
  <c r="Y103" s="1"/>
  <c r="K104"/>
  <c r="M104" s="1"/>
  <c r="R104" s="1"/>
  <c r="C105" s="1"/>
  <c r="K105" l="1"/>
  <c r="M105" s="1"/>
  <c r="R105" s="1"/>
  <c r="C106" s="1"/>
  <c r="X104"/>
  <c r="Y104" s="1"/>
  <c r="X105" l="1"/>
  <c r="Y105" s="1"/>
  <c r="K106"/>
  <c r="M106" s="1"/>
  <c r="R106" s="1"/>
  <c r="C107" s="1"/>
  <c r="X106" l="1"/>
  <c r="Y106" s="1"/>
  <c r="K107"/>
  <c r="M107" s="1"/>
  <c r="R107" s="1"/>
  <c r="C108" s="1"/>
  <c r="X107"/>
  <c r="Y107" s="1"/>
  <c r="X108" l="1"/>
  <c r="Y108" s="1"/>
  <c r="T4" s="1"/>
  <c r="K108"/>
  <c r="M108" s="1"/>
  <c r="R108" s="1"/>
  <c r="E5" l="1"/>
  <c r="D4"/>
  <c r="T2" s="1"/>
  <c r="C5"/>
  <c r="G5"/>
  <c r="I5" l="1"/>
</calcChain>
</file>

<file path=xl/sharedStrings.xml><?xml version="1.0" encoding="utf-8"?>
<sst xmlns="http://schemas.openxmlformats.org/spreadsheetml/2006/main" count="655" uniqueCount="119">
  <si>
    <t>気付き　質問</t>
  </si>
  <si>
    <t>感想</t>
  </si>
  <si>
    <t>今後</t>
  </si>
  <si>
    <t>売</t>
  </si>
  <si>
    <t>買</t>
  </si>
  <si>
    <t>通貨ペア</t>
    <rPh sb="0" eb="2">
      <t>ツウカ</t>
    </rPh>
    <phoneticPr fontId="3"/>
  </si>
  <si>
    <t>時間足</t>
    <rPh sb="0" eb="2">
      <t>ジカン</t>
    </rPh>
    <rPh sb="2" eb="3">
      <t>アシ</t>
    </rPh>
    <phoneticPr fontId="3"/>
  </si>
  <si>
    <t>当初資金</t>
    <rPh sb="0" eb="2">
      <t>トウショ</t>
    </rPh>
    <rPh sb="2" eb="4">
      <t>シキン</t>
    </rPh>
    <phoneticPr fontId="3"/>
  </si>
  <si>
    <t>最終資金</t>
    <rPh sb="0" eb="2">
      <t>サイシュウ</t>
    </rPh>
    <rPh sb="2" eb="4">
      <t>シキン</t>
    </rPh>
    <phoneticPr fontId="3"/>
  </si>
  <si>
    <t>エントリー理由</t>
    <rPh sb="5" eb="7">
      <t>リユウ</t>
    </rPh>
    <phoneticPr fontId="3"/>
  </si>
  <si>
    <t>決済理由</t>
    <rPh sb="0" eb="2">
      <t>ケッサイ</t>
    </rPh>
    <rPh sb="2" eb="4">
      <t>リユウ</t>
    </rPh>
    <phoneticPr fontId="3"/>
  </si>
  <si>
    <t>損益金額</t>
    <rPh sb="0" eb="2">
      <t>ソンエキ</t>
    </rPh>
    <rPh sb="2" eb="4">
      <t>キンガク</t>
    </rPh>
    <phoneticPr fontId="3"/>
  </si>
  <si>
    <t>損益pips</t>
    <rPh sb="0" eb="2">
      <t>ソンエキ</t>
    </rPh>
    <phoneticPr fontId="3"/>
  </si>
  <si>
    <t>最大ドローアップ</t>
    <rPh sb="0" eb="2">
      <t>サイダイ</t>
    </rPh>
    <phoneticPr fontId="3"/>
  </si>
  <si>
    <t>最大ドローダウン</t>
    <rPh sb="0" eb="2">
      <t>サイダイ</t>
    </rPh>
    <phoneticPr fontId="3"/>
  </si>
  <si>
    <t>勝数</t>
    <rPh sb="0" eb="1">
      <t>カ</t>
    </rPh>
    <rPh sb="1" eb="2">
      <t>カズ</t>
    </rPh>
    <phoneticPr fontId="3"/>
  </si>
  <si>
    <t>負数</t>
    <rPh sb="0" eb="1">
      <t>マ</t>
    </rPh>
    <rPh sb="1" eb="2">
      <t>カズ</t>
    </rPh>
    <phoneticPr fontId="3"/>
  </si>
  <si>
    <t>引分</t>
    <rPh sb="0" eb="1">
      <t>ヒ</t>
    </rPh>
    <rPh sb="1" eb="2">
      <t>ワ</t>
    </rPh>
    <phoneticPr fontId="3"/>
  </si>
  <si>
    <t>勝率</t>
    <rPh sb="0" eb="2">
      <t>ショウリツ</t>
    </rPh>
    <phoneticPr fontId="3"/>
  </si>
  <si>
    <t>最大連勝</t>
    <rPh sb="0" eb="2">
      <t>サイダイ</t>
    </rPh>
    <rPh sb="2" eb="4">
      <t>レンショウ</t>
    </rPh>
    <phoneticPr fontId="3"/>
  </si>
  <si>
    <t>最大連敗</t>
    <rPh sb="0" eb="2">
      <t>サイダイ</t>
    </rPh>
    <rPh sb="2" eb="4">
      <t>レンパイ</t>
    </rPh>
    <phoneticPr fontId="3"/>
  </si>
  <si>
    <t>No.</t>
    <phoneticPr fontId="3"/>
  </si>
  <si>
    <t>資金</t>
    <rPh sb="0" eb="2">
      <t>シキン</t>
    </rPh>
    <phoneticPr fontId="3"/>
  </si>
  <si>
    <t>エントリー</t>
    <phoneticPr fontId="3"/>
  </si>
  <si>
    <t>リスク（3%）</t>
    <phoneticPr fontId="3"/>
  </si>
  <si>
    <t>ロット</t>
    <phoneticPr fontId="3"/>
  </si>
  <si>
    <t>決済</t>
    <rPh sb="0" eb="2">
      <t>ケッサイ</t>
    </rPh>
    <phoneticPr fontId="3"/>
  </si>
  <si>
    <t>損益</t>
    <rPh sb="0" eb="2">
      <t>ソンエキ</t>
    </rPh>
    <phoneticPr fontId="3"/>
  </si>
  <si>
    <t>西暦</t>
    <rPh sb="0" eb="2">
      <t>セイレキ</t>
    </rPh>
    <phoneticPr fontId="3"/>
  </si>
  <si>
    <t>日付</t>
    <rPh sb="0" eb="2">
      <t>ヒヅケ</t>
    </rPh>
    <phoneticPr fontId="3"/>
  </si>
  <si>
    <t>売買</t>
    <rPh sb="0" eb="2">
      <t>バイバイ</t>
    </rPh>
    <phoneticPr fontId="3"/>
  </si>
  <si>
    <t>レート</t>
    <phoneticPr fontId="3"/>
  </si>
  <si>
    <t>pips</t>
    <phoneticPr fontId="3"/>
  </si>
  <si>
    <t>損失上限</t>
    <rPh sb="0" eb="2">
      <t>ソンシツ</t>
    </rPh>
    <rPh sb="2" eb="4">
      <t>ジョウゲン</t>
    </rPh>
    <phoneticPr fontId="3"/>
  </si>
  <si>
    <t>金額</t>
    <rPh sb="0" eb="2">
      <t>キンガク</t>
    </rPh>
    <phoneticPr fontId="3"/>
  </si>
  <si>
    <t>・トレーリングストップ（ダウ理論）</t>
    <rPh sb="14" eb="16">
      <t>リロン</t>
    </rPh>
    <phoneticPr fontId="3"/>
  </si>
  <si>
    <t>日足</t>
    <rPh sb="0" eb="2">
      <t>ヒアシ</t>
    </rPh>
    <phoneticPr fontId="3"/>
  </si>
  <si>
    <t>売</t>
    <phoneticPr fontId="2"/>
  </si>
  <si>
    <t>10MA・20MAの両方の上側にキャンドルがあれば買い方向、下側なら売り方向。MAに触れてPB出現でエントリー待ち、PB高値or安値ブレイクでエントリー。</t>
    <phoneticPr fontId="3"/>
  </si>
  <si>
    <t>検証終了通貨</t>
    <rPh sb="0" eb="2">
      <t>ケンショウ</t>
    </rPh>
    <rPh sb="2" eb="4">
      <t>シュウリョウ</t>
    </rPh>
    <rPh sb="4" eb="6">
      <t>ツウカ</t>
    </rPh>
    <phoneticPr fontId="2"/>
  </si>
  <si>
    <t>通貨ペア</t>
    <rPh sb="0" eb="2">
      <t>ツウカ</t>
    </rPh>
    <phoneticPr fontId="2"/>
  </si>
  <si>
    <t>終了日</t>
    <rPh sb="0" eb="3">
      <t>シュウリョウビ</t>
    </rPh>
    <phoneticPr fontId="2"/>
  </si>
  <si>
    <t>ルール</t>
    <phoneticPr fontId="2"/>
  </si>
  <si>
    <t>PB</t>
    <phoneticPr fontId="2"/>
  </si>
  <si>
    <t>日足</t>
    <rPh sb="0" eb="2">
      <t>ヒアシ</t>
    </rPh>
    <phoneticPr fontId="2"/>
  </si>
  <si>
    <t>4Ｈ足</t>
    <rPh sb="2" eb="3">
      <t>アシ</t>
    </rPh>
    <phoneticPr fontId="2"/>
  </si>
  <si>
    <t>１Ｈ足</t>
    <rPh sb="2" eb="3">
      <t>アシ</t>
    </rPh>
    <phoneticPr fontId="2"/>
  </si>
  <si>
    <t>取引通貨単位</t>
    <rPh sb="0" eb="2">
      <t>トリヒキ</t>
    </rPh>
    <rPh sb="2" eb="4">
      <t>ツウカ</t>
    </rPh>
    <rPh sb="4" eb="6">
      <t>タンイ</t>
    </rPh>
    <phoneticPr fontId="2"/>
  </si>
  <si>
    <t>通貨平均価格</t>
    <rPh sb="0" eb="2">
      <t>ツウカ</t>
    </rPh>
    <rPh sb="2" eb="4">
      <t>ヘイキン</t>
    </rPh>
    <rPh sb="4" eb="6">
      <t>カカク</t>
    </rPh>
    <phoneticPr fontId="2"/>
  </si>
  <si>
    <t>USD</t>
    <phoneticPr fontId="2"/>
  </si>
  <si>
    <t>EUR</t>
    <phoneticPr fontId="2"/>
  </si>
  <si>
    <t>GBP</t>
    <phoneticPr fontId="2"/>
  </si>
  <si>
    <t>CHF</t>
    <phoneticPr fontId="2"/>
  </si>
  <si>
    <t>NZD</t>
    <phoneticPr fontId="2"/>
  </si>
  <si>
    <t>CAD</t>
    <phoneticPr fontId="2"/>
  </si>
  <si>
    <t>AUD</t>
    <phoneticPr fontId="2"/>
  </si>
  <si>
    <t>JPY</t>
    <phoneticPr fontId="2"/>
  </si>
  <si>
    <t>ドローダウン％</t>
    <phoneticPr fontId="2"/>
  </si>
  <si>
    <t>最大ドローダウン%</t>
    <rPh sb="0" eb="2">
      <t>サイダイ</t>
    </rPh>
    <phoneticPr fontId="3"/>
  </si>
  <si>
    <t>FIB-1.27</t>
    <phoneticPr fontId="3"/>
  </si>
  <si>
    <t>利益率</t>
  </si>
  <si>
    <t>勝率</t>
  </si>
  <si>
    <t>ルール</t>
  </si>
  <si>
    <t>通貨ペア</t>
  </si>
  <si>
    <t>fib1.27</t>
  </si>
  <si>
    <t>fib1.50</t>
  </si>
  <si>
    <t>fib2.00</t>
  </si>
  <si>
    <t>PB</t>
  </si>
  <si>
    <t>USD/JPY</t>
  </si>
  <si>
    <t>EUR/USD</t>
    <phoneticPr fontId="2"/>
  </si>
  <si>
    <t>時間足</t>
    <rPh sb="0" eb="2">
      <t>ジカン</t>
    </rPh>
    <rPh sb="2" eb="3">
      <t>アシ</t>
    </rPh>
    <phoneticPr fontId="2"/>
  </si>
  <si>
    <t>検証回数</t>
    <rPh sb="0" eb="2">
      <t>ケンショウ</t>
    </rPh>
    <rPh sb="2" eb="4">
      <t>カイスウ</t>
    </rPh>
    <phoneticPr fontId="2"/>
  </si>
  <si>
    <t>Ｄ１</t>
    <phoneticPr fontId="2"/>
  </si>
  <si>
    <t>Ｈ4</t>
    <phoneticPr fontId="2"/>
  </si>
  <si>
    <t>D1</t>
    <phoneticPr fontId="2"/>
  </si>
  <si>
    <t>検証年数</t>
    <rPh sb="0" eb="2">
      <t>ケンショウ</t>
    </rPh>
    <rPh sb="2" eb="4">
      <t>ネンスウ</t>
    </rPh>
    <phoneticPr fontId="2"/>
  </si>
  <si>
    <t>26年</t>
    <rPh sb="2" eb="3">
      <t>ネン</t>
    </rPh>
    <phoneticPr fontId="2"/>
  </si>
  <si>
    <t>5/22-26</t>
    <phoneticPr fontId="2"/>
  </si>
  <si>
    <t>5/28-6/1</t>
    <phoneticPr fontId="2"/>
  </si>
  <si>
    <t>検証した日</t>
    <rPh sb="0" eb="2">
      <t>ケンショウ</t>
    </rPh>
    <rPh sb="4" eb="5">
      <t>ヒ</t>
    </rPh>
    <phoneticPr fontId="2"/>
  </si>
  <si>
    <t>5年</t>
    <rPh sb="1" eb="2">
      <t>ネン</t>
    </rPh>
    <phoneticPr fontId="2"/>
  </si>
  <si>
    <t>5日間</t>
    <rPh sb="1" eb="3">
      <t>ニチカン</t>
    </rPh>
    <phoneticPr fontId="2"/>
  </si>
  <si>
    <t>検証に要した日数</t>
    <rPh sb="0" eb="2">
      <t>ケンショウ</t>
    </rPh>
    <rPh sb="3" eb="4">
      <t>ヨウ</t>
    </rPh>
    <rPh sb="6" eb="8">
      <t>ニッスウ</t>
    </rPh>
    <phoneticPr fontId="2"/>
  </si>
  <si>
    <t>EUR/USD</t>
    <phoneticPr fontId="2"/>
  </si>
  <si>
    <t>H4</t>
    <phoneticPr fontId="2"/>
  </si>
  <si>
    <t>6/1-3</t>
    <phoneticPr fontId="2"/>
  </si>
  <si>
    <t>3日間</t>
    <rPh sb="1" eb="3">
      <t>ニチカン</t>
    </rPh>
    <phoneticPr fontId="2"/>
  </si>
  <si>
    <t>AUD/USD</t>
    <phoneticPr fontId="2"/>
  </si>
  <si>
    <t>20年</t>
    <rPh sb="2" eb="3">
      <t>ネン</t>
    </rPh>
    <phoneticPr fontId="2"/>
  </si>
  <si>
    <t>6/4-5</t>
    <phoneticPr fontId="2"/>
  </si>
  <si>
    <t>2日間</t>
    <rPh sb="1" eb="3">
      <t>ニチカン</t>
    </rPh>
    <phoneticPr fontId="2"/>
  </si>
  <si>
    <t>AUD/USD</t>
    <phoneticPr fontId="2"/>
  </si>
  <si>
    <t>H4</t>
    <phoneticPr fontId="2"/>
  </si>
  <si>
    <t>5年</t>
    <rPh sb="1" eb="2">
      <t>ネン</t>
    </rPh>
    <phoneticPr fontId="2"/>
  </si>
  <si>
    <t>6/5</t>
    <phoneticPr fontId="2"/>
  </si>
  <si>
    <t>1日間</t>
    <rPh sb="1" eb="3">
      <t>ニチカン</t>
    </rPh>
    <phoneticPr fontId="2"/>
  </si>
  <si>
    <t>EB</t>
    <phoneticPr fontId="2"/>
  </si>
  <si>
    <t>Ｄ１</t>
  </si>
  <si>
    <t>EB</t>
    <phoneticPr fontId="2"/>
  </si>
  <si>
    <t>19年</t>
    <rPh sb="2" eb="3">
      <t>ネン</t>
    </rPh>
    <phoneticPr fontId="2"/>
  </si>
  <si>
    <t>6/6-8</t>
    <phoneticPr fontId="2"/>
  </si>
  <si>
    <t>H4</t>
    <phoneticPr fontId="2"/>
  </si>
  <si>
    <t>6/8-9</t>
    <phoneticPr fontId="2"/>
  </si>
  <si>
    <t>10MAの上側にキャンドル終値があれば買い方向、下側なら売り方向。MAに触れてＥB出現でエントリー待ち、ＥB高値or安値ブレイクでエントリー。
取引時間帯8:00～0：00。　左側キャンドル2pips以下は無効とする。
リスクpips 右のキャンドル高値安値幅をリスクpipsとする。</t>
    <rPh sb="13" eb="15">
      <t>オワリネ</t>
    </rPh>
    <rPh sb="72" eb="74">
      <t>トリヒキ</t>
    </rPh>
    <rPh sb="74" eb="77">
      <t>ジカンタイ</t>
    </rPh>
    <rPh sb="88" eb="90">
      <t>ヒダリガワ</t>
    </rPh>
    <rPh sb="100" eb="102">
      <t>イカ</t>
    </rPh>
    <rPh sb="103" eb="105">
      <t>ムコウ</t>
    </rPh>
    <rPh sb="118" eb="119">
      <t>ミギ</t>
    </rPh>
    <rPh sb="125" eb="127">
      <t>タカネ</t>
    </rPh>
    <rPh sb="127" eb="129">
      <t>ヤスネ</t>
    </rPh>
    <rPh sb="129" eb="130">
      <t>ハバ</t>
    </rPh>
    <phoneticPr fontId="3"/>
  </si>
  <si>
    <t>15年</t>
    <rPh sb="2" eb="3">
      <t>ネン</t>
    </rPh>
    <phoneticPr fontId="2"/>
  </si>
  <si>
    <t>3日間</t>
    <rPh sb="1" eb="3">
      <t>ニチカン</t>
    </rPh>
    <phoneticPr fontId="2"/>
  </si>
  <si>
    <t>4年</t>
    <rPh sb="1" eb="2">
      <t>ネン</t>
    </rPh>
    <phoneticPr fontId="2"/>
  </si>
  <si>
    <t>6/9-11</t>
    <phoneticPr fontId="2"/>
  </si>
  <si>
    <t>6/12-14</t>
    <phoneticPr fontId="2"/>
  </si>
  <si>
    <t>3日間</t>
    <rPh sb="1" eb="3">
      <t>ニチカン</t>
    </rPh>
    <phoneticPr fontId="2"/>
  </si>
  <si>
    <t>AUDUSD</t>
    <phoneticPr fontId="2"/>
  </si>
  <si>
    <t>2/29</t>
    <phoneticPr fontId="2"/>
  </si>
  <si>
    <t>FIB-1.50</t>
    <phoneticPr fontId="3"/>
  </si>
  <si>
    <t>FIB-2.00</t>
    <phoneticPr fontId="3"/>
  </si>
  <si>
    <t>6/15</t>
    <phoneticPr fontId="2"/>
  </si>
  <si>
    <t>21年</t>
    <rPh sb="2" eb="3">
      <t>ネン</t>
    </rPh>
    <phoneticPr fontId="2"/>
  </si>
  <si>
    <t>100回検証で、データ20年分…年間5回ですから、10通貨を同時に見ればEBだけでOKということになりますね、理論上。</t>
    <rPh sb="3" eb="4">
      <t>カイ</t>
    </rPh>
    <rPh sb="4" eb="6">
      <t>ケンショウ</t>
    </rPh>
    <rPh sb="13" eb="15">
      <t>ネンブン</t>
    </rPh>
    <rPh sb="16" eb="18">
      <t>ネンカン</t>
    </rPh>
    <rPh sb="19" eb="20">
      <t>カイ</t>
    </rPh>
    <rPh sb="27" eb="29">
      <t>ツウカ</t>
    </rPh>
    <rPh sb="30" eb="32">
      <t>ドウジ</t>
    </rPh>
    <rPh sb="33" eb="34">
      <t>ミ</t>
    </rPh>
    <rPh sb="55" eb="57">
      <t>リロン</t>
    </rPh>
    <rPh sb="57" eb="58">
      <t>ジョウ</t>
    </rPh>
    <phoneticPr fontId="2"/>
  </si>
  <si>
    <t>fib2.00で13連敗、と実践だったらへこむ結果です。でも利益率は良いので、損小利大なのでしょうね。</t>
    <rPh sb="10" eb="12">
      <t>レンパイ</t>
    </rPh>
    <rPh sb="14" eb="16">
      <t>ジッセン</t>
    </rPh>
    <rPh sb="23" eb="25">
      <t>ケッカ</t>
    </rPh>
    <rPh sb="30" eb="32">
      <t>リエキ</t>
    </rPh>
    <rPh sb="32" eb="33">
      <t>リツ</t>
    </rPh>
    <rPh sb="34" eb="35">
      <t>イ</t>
    </rPh>
    <rPh sb="39" eb="40">
      <t>ソン</t>
    </rPh>
    <rPh sb="40" eb="41">
      <t>ショウ</t>
    </rPh>
    <rPh sb="41" eb="42">
      <t>リ</t>
    </rPh>
    <rPh sb="42" eb="43">
      <t>ダイ</t>
    </rPh>
    <phoneticPr fontId="2"/>
  </si>
  <si>
    <t>4時間足検証します。</t>
    <rPh sb="1" eb="3">
      <t>ジカン</t>
    </rPh>
    <rPh sb="3" eb="4">
      <t>アシ</t>
    </rPh>
    <rPh sb="4" eb="6">
      <t>ケンショウ</t>
    </rPh>
    <phoneticPr fontId="2"/>
  </si>
</sst>
</file>

<file path=xl/styles.xml><?xml version="1.0" encoding="utf-8"?>
<styleSheet xmlns="http://schemas.openxmlformats.org/spreadsheetml/2006/main">
  <numFmts count="7">
    <numFmt numFmtId="176" formatCode="0.00_ "/>
    <numFmt numFmtId="177" formatCode="m/d;@"/>
    <numFmt numFmtId="178" formatCode="#,##0_ ;[Red]\-#,##0\ "/>
    <numFmt numFmtId="179" formatCode="0.0%"/>
    <numFmt numFmtId="180" formatCode="#,##0_ "/>
    <numFmt numFmtId="181" formatCode="0.0_ ;[Red]\-0.0\ "/>
    <numFmt numFmtId="182" formatCode="0.0000_ "/>
  </numFmts>
  <fonts count="10">
    <font>
      <sz val="11"/>
      <color indexed="8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6"/>
      <name val="ＭＳ Ｐゴシック"/>
      <family val="3"/>
      <charset val="128"/>
    </font>
    <font>
      <sz val="6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4"/>
      <color indexed="8"/>
      <name val="ＭＳ Ｐゴシック"/>
      <family val="3"/>
      <charset val="128"/>
    </font>
    <font>
      <sz val="14"/>
      <color indexed="8"/>
      <name val="ＭＳ Ｐゴシック"/>
      <family val="3"/>
      <charset val="128"/>
    </font>
    <font>
      <b/>
      <sz val="11"/>
      <color theme="1"/>
      <name val="ＭＳ Ｐゴシック"/>
      <family val="3"/>
      <charset val="128"/>
      <scheme val="minor"/>
    </font>
    <font>
      <sz val="11"/>
      <name val="ＭＳ Ｐゴシック"/>
      <family val="3"/>
      <charset val="128"/>
      <scheme val="minor"/>
    </font>
    <font>
      <b/>
      <sz val="14"/>
      <color rgb="FFFF0000"/>
      <name val="ＭＳ Ｐゴシック"/>
      <family val="3"/>
      <charset val="128"/>
    </font>
  </fonts>
  <fills count="13">
    <fill>
      <patternFill patternType="none"/>
    </fill>
    <fill>
      <patternFill patternType="gray125"/>
    </fill>
    <fill>
      <patternFill patternType="solid">
        <fgColor rgb="FFFFCC99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EAEAEA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FFFF00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4">
    <xf numFmtId="0" fontId="0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</cellStyleXfs>
  <cellXfs count="130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0" fillId="0" borderId="1" xfId="0" applyBorder="1" applyAlignment="1">
      <alignment horizontal="center" vertical="center"/>
    </xf>
    <xf numFmtId="179" fontId="0" fillId="0" borderId="1" xfId="1" applyNumberFormat="1" applyFont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 shrinkToFit="1"/>
    </xf>
    <xf numFmtId="0" fontId="7" fillId="3" borderId="1" xfId="0" applyFont="1" applyFill="1" applyBorder="1" applyAlignment="1">
      <alignment horizontal="center" vertical="center" shrinkToFit="1"/>
    </xf>
    <xf numFmtId="176" fontId="8" fillId="0" borderId="1" xfId="0" applyNumberFormat="1" applyFont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177" fontId="8" fillId="0" borderId="1" xfId="0" applyNumberFormat="1" applyFont="1" applyBorder="1" applyAlignment="1">
      <alignment horizontal="center" vertical="center"/>
    </xf>
    <xf numFmtId="0" fontId="7" fillId="4" borderId="2" xfId="0" applyFont="1" applyFill="1" applyBorder="1">
      <alignment vertical="center"/>
    </xf>
    <xf numFmtId="0" fontId="0" fillId="0" borderId="3" xfId="0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7" fillId="0" borderId="3" xfId="0" applyFont="1" applyBorder="1">
      <alignment vertical="center"/>
    </xf>
    <xf numFmtId="0" fontId="0" fillId="0" borderId="4" xfId="0" applyBorder="1" applyAlignment="1">
      <alignment horizontal="center" vertical="center"/>
    </xf>
    <xf numFmtId="0" fontId="7" fillId="0" borderId="4" xfId="0" applyFont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179" fontId="0" fillId="0" borderId="3" xfId="1" applyNumberFormat="1" applyFont="1" applyBorder="1" applyAlignment="1">
      <alignment horizontal="center" vertical="center"/>
    </xf>
    <xf numFmtId="0" fontId="7" fillId="4" borderId="6" xfId="0" applyFont="1" applyFill="1" applyBorder="1">
      <alignment vertical="center"/>
    </xf>
    <xf numFmtId="0" fontId="7" fillId="5" borderId="1" xfId="0" applyFont="1" applyFill="1" applyBorder="1" applyAlignment="1">
      <alignment horizontal="center" vertical="center" shrinkToFit="1"/>
    </xf>
    <xf numFmtId="0" fontId="8" fillId="0" borderId="1" xfId="0" applyFont="1" applyBorder="1" applyAlignment="1">
      <alignment horizontal="center" vertical="center"/>
    </xf>
    <xf numFmtId="0" fontId="7" fillId="4" borderId="1" xfId="0" applyFont="1" applyFill="1" applyBorder="1" applyAlignment="1">
      <alignment horizontal="center" vertical="center"/>
    </xf>
    <xf numFmtId="0" fontId="7" fillId="4" borderId="5" xfId="0" applyFont="1" applyFill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0" fontId="6" fillId="0" borderId="0" xfId="0" applyFont="1" applyAlignment="1">
      <alignment horizontal="center" vertical="center"/>
    </xf>
    <xf numFmtId="0" fontId="6" fillId="0" borderId="0" xfId="0" applyFont="1">
      <alignment vertical="center"/>
    </xf>
    <xf numFmtId="0" fontId="5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5" fillId="6" borderId="1" xfId="0" applyFont="1" applyFill="1" applyBorder="1" applyAlignment="1">
      <alignment horizontal="center" vertical="center"/>
    </xf>
    <xf numFmtId="0" fontId="9" fillId="6" borderId="1" xfId="0" applyFont="1" applyFill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14" fontId="9" fillId="0" borderId="1" xfId="0" applyNumberFormat="1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7" fillId="4" borderId="1" xfId="0" applyFont="1" applyFill="1" applyBorder="1" applyAlignment="1">
      <alignment horizontal="center" vertical="center"/>
    </xf>
    <xf numFmtId="0" fontId="7" fillId="4" borderId="5" xfId="0" applyFont="1" applyFill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180" fontId="0" fillId="0" borderId="0" xfId="0" applyNumberFormat="1">
      <alignment vertical="center"/>
    </xf>
    <xf numFmtId="179" fontId="0" fillId="0" borderId="0" xfId="1" applyNumberFormat="1" applyFont="1">
      <alignment vertical="center"/>
    </xf>
    <xf numFmtId="0" fontId="0" fillId="0" borderId="1" xfId="0" applyBorder="1">
      <alignment vertical="center"/>
    </xf>
    <xf numFmtId="179" fontId="0" fillId="0" borderId="1" xfId="0" applyNumberFormat="1" applyBorder="1">
      <alignment vertical="center"/>
    </xf>
    <xf numFmtId="179" fontId="0" fillId="12" borderId="1" xfId="0" applyNumberFormat="1" applyFill="1" applyBorder="1">
      <alignment vertical="center"/>
    </xf>
    <xf numFmtId="9" fontId="0" fillId="0" borderId="1" xfId="0" applyNumberFormat="1" applyBorder="1">
      <alignment vertical="center"/>
    </xf>
    <xf numFmtId="0" fontId="0" fillId="0" borderId="8" xfId="0" applyBorder="1">
      <alignment vertical="center"/>
    </xf>
    <xf numFmtId="179" fontId="0" fillId="0" borderId="8" xfId="0" applyNumberFormat="1" applyBorder="1">
      <alignment vertical="center"/>
    </xf>
    <xf numFmtId="179" fontId="0" fillId="12" borderId="8" xfId="0" applyNumberFormat="1" applyFill="1" applyBorder="1">
      <alignment vertical="center"/>
    </xf>
    <xf numFmtId="9" fontId="0" fillId="0" borderId="8" xfId="0" applyNumberFormat="1" applyBorder="1">
      <alignment vertical="center"/>
    </xf>
    <xf numFmtId="0" fontId="0" fillId="0" borderId="12" xfId="0" applyBorder="1">
      <alignment vertical="center"/>
    </xf>
    <xf numFmtId="0" fontId="0" fillId="0" borderId="8" xfId="0" applyBorder="1" applyAlignment="1">
      <alignment horizontal="right" vertical="center"/>
    </xf>
    <xf numFmtId="0" fontId="0" fillId="0" borderId="1" xfId="0" applyBorder="1" applyAlignment="1">
      <alignment horizontal="right" vertical="center"/>
    </xf>
    <xf numFmtId="0" fontId="0" fillId="0" borderId="1" xfId="0" applyBorder="1">
      <alignment vertical="center"/>
    </xf>
    <xf numFmtId="49" fontId="0" fillId="0" borderId="8" xfId="0" applyNumberFormat="1" applyBorder="1">
      <alignment vertical="center"/>
    </xf>
    <xf numFmtId="49" fontId="0" fillId="0" borderId="1" xfId="0" applyNumberFormat="1" applyBorder="1">
      <alignment vertical="center"/>
    </xf>
    <xf numFmtId="0" fontId="0" fillId="0" borderId="1" xfId="0" applyBorder="1">
      <alignment vertical="center"/>
    </xf>
    <xf numFmtId="179" fontId="0" fillId="0" borderId="1" xfId="0" applyNumberFormat="1" applyFill="1" applyBorder="1">
      <alignment vertical="center"/>
    </xf>
    <xf numFmtId="0" fontId="0" fillId="0" borderId="1" xfId="0" applyBorder="1">
      <alignment vertical="center"/>
    </xf>
    <xf numFmtId="0" fontId="0" fillId="0" borderId="1" xfId="0" applyBorder="1">
      <alignment vertical="center"/>
    </xf>
    <xf numFmtId="0" fontId="0" fillId="0" borderId="1" xfId="0" applyBorder="1">
      <alignment vertical="center"/>
    </xf>
    <xf numFmtId="0" fontId="0" fillId="0" borderId="1" xfId="0" applyBorder="1">
      <alignment vertical="center"/>
    </xf>
    <xf numFmtId="0" fontId="0" fillId="0" borderId="0" xfId="0" applyAlignment="1">
      <alignment horizontal="left" vertical="center"/>
    </xf>
    <xf numFmtId="0" fontId="0" fillId="0" borderId="1" xfId="0" applyBorder="1">
      <alignment vertical="center"/>
    </xf>
    <xf numFmtId="0" fontId="8" fillId="0" borderId="1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7" fillId="4" borderId="1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179" fontId="0" fillId="0" borderId="1" xfId="1" applyNumberFormat="1" applyFont="1" applyBorder="1" applyAlignment="1">
      <alignment horizontal="center" vertical="center"/>
    </xf>
    <xf numFmtId="0" fontId="7" fillId="4" borderId="5" xfId="0" applyFont="1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7" fillId="4" borderId="1" xfId="0" applyFont="1" applyFill="1" applyBorder="1" applyAlignment="1">
      <alignment horizontal="center" vertical="center"/>
    </xf>
    <xf numFmtId="180" fontId="0" fillId="7" borderId="1" xfId="0" applyNumberFormat="1" applyFill="1" applyBorder="1" applyAlignment="1">
      <alignment horizontal="center" vertical="center"/>
    </xf>
    <xf numFmtId="0" fontId="0" fillId="7" borderId="1" xfId="0" applyFill="1" applyBorder="1" applyAlignment="1">
      <alignment horizontal="center" vertical="center"/>
    </xf>
    <xf numFmtId="180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178" fontId="0" fillId="0" borderId="1" xfId="0" applyNumberFormat="1" applyBorder="1" applyAlignment="1">
      <alignment horizontal="center" vertical="center"/>
    </xf>
    <xf numFmtId="181" fontId="0" fillId="0" borderId="1" xfId="0" applyNumberFormat="1" applyBorder="1" applyAlignment="1">
      <alignment horizontal="center" vertical="center"/>
    </xf>
    <xf numFmtId="0" fontId="7" fillId="4" borderId="1" xfId="0" applyFont="1" applyFill="1" applyBorder="1" applyAlignment="1">
      <alignment horizontal="center" vertical="center" shrinkToFit="1"/>
    </xf>
    <xf numFmtId="179" fontId="0" fillId="0" borderId="1" xfId="1" applyNumberFormat="1" applyFont="1" applyBorder="1" applyAlignment="1">
      <alignment horizontal="center" vertical="center"/>
    </xf>
    <xf numFmtId="0" fontId="7" fillId="4" borderId="5" xfId="0" applyFont="1" applyFill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7" fillId="8" borderId="8" xfId="0" applyFont="1" applyFill="1" applyBorder="1" applyAlignment="1">
      <alignment horizontal="center" vertical="center" shrinkToFit="1"/>
    </xf>
    <xf numFmtId="0" fontId="7" fillId="8" borderId="1" xfId="0" applyFont="1" applyFill="1" applyBorder="1" applyAlignment="1">
      <alignment horizontal="center" vertical="center" shrinkToFit="1"/>
    </xf>
    <xf numFmtId="0" fontId="7" fillId="9" borderId="6" xfId="0" applyFont="1" applyFill="1" applyBorder="1" applyAlignment="1">
      <alignment horizontal="center" vertical="center" shrinkToFit="1"/>
    </xf>
    <xf numFmtId="0" fontId="7" fillId="9" borderId="9" xfId="0" applyFont="1" applyFill="1" applyBorder="1" applyAlignment="1">
      <alignment horizontal="center" vertical="center" shrinkToFit="1"/>
    </xf>
    <xf numFmtId="0" fontId="7" fillId="9" borderId="10" xfId="0" applyFont="1" applyFill="1" applyBorder="1" applyAlignment="1">
      <alignment horizontal="center" vertical="center" shrinkToFit="1"/>
    </xf>
    <xf numFmtId="0" fontId="7" fillId="9" borderId="11" xfId="0" applyFont="1" applyFill="1" applyBorder="1" applyAlignment="1">
      <alignment horizontal="center" vertical="center" shrinkToFit="1"/>
    </xf>
    <xf numFmtId="0" fontId="7" fillId="5" borderId="10" xfId="0" applyFont="1" applyFill="1" applyBorder="1" applyAlignment="1">
      <alignment horizontal="center" vertical="center" shrinkToFit="1"/>
    </xf>
    <xf numFmtId="0" fontId="7" fillId="5" borderId="3" xfId="0" applyFont="1" applyFill="1" applyBorder="1" applyAlignment="1">
      <alignment horizontal="center" vertical="center" shrinkToFit="1"/>
    </xf>
    <xf numFmtId="0" fontId="7" fillId="5" borderId="2" xfId="0" applyFont="1" applyFill="1" applyBorder="1" applyAlignment="1">
      <alignment horizontal="center" vertical="center" shrinkToFit="1"/>
    </xf>
    <xf numFmtId="0" fontId="7" fillId="2" borderId="10" xfId="0" applyFont="1" applyFill="1" applyBorder="1" applyAlignment="1">
      <alignment horizontal="center" vertical="center" shrinkToFit="1"/>
    </xf>
    <xf numFmtId="0" fontId="7" fillId="2" borderId="3" xfId="0" applyFont="1" applyFill="1" applyBorder="1" applyAlignment="1">
      <alignment horizontal="center" vertical="center" shrinkToFit="1"/>
    </xf>
    <xf numFmtId="0" fontId="7" fillId="2" borderId="2" xfId="0" applyFont="1" applyFill="1" applyBorder="1" applyAlignment="1">
      <alignment horizontal="center" vertical="center" shrinkToFit="1"/>
    </xf>
    <xf numFmtId="0" fontId="7" fillId="10" borderId="1" xfId="0" applyFont="1" applyFill="1" applyBorder="1" applyAlignment="1">
      <alignment horizontal="center" vertical="center" shrinkToFit="1"/>
    </xf>
    <xf numFmtId="0" fontId="7" fillId="3" borderId="10" xfId="0" applyFont="1" applyFill="1" applyBorder="1" applyAlignment="1">
      <alignment horizontal="center" vertical="center" shrinkToFit="1"/>
    </xf>
    <xf numFmtId="0" fontId="7" fillId="3" borderId="3" xfId="0" applyFont="1" applyFill="1" applyBorder="1" applyAlignment="1">
      <alignment horizontal="center" vertical="center" shrinkToFit="1"/>
    </xf>
    <xf numFmtId="0" fontId="7" fillId="3" borderId="2" xfId="0" applyFont="1" applyFill="1" applyBorder="1" applyAlignment="1">
      <alignment horizontal="center" vertical="center" shrinkToFit="1"/>
    </xf>
    <xf numFmtId="0" fontId="7" fillId="11" borderId="1" xfId="0" applyFont="1" applyFill="1" applyBorder="1" applyAlignment="1">
      <alignment horizontal="center" vertical="center" shrinkToFit="1"/>
    </xf>
    <xf numFmtId="0" fontId="7" fillId="5" borderId="7" xfId="0" applyFont="1" applyFill="1" applyBorder="1" applyAlignment="1">
      <alignment horizontal="center" vertical="center" shrinkToFit="1"/>
    </xf>
    <xf numFmtId="0" fontId="7" fillId="2" borderId="7" xfId="0" applyFont="1" applyFill="1" applyBorder="1" applyAlignment="1">
      <alignment horizontal="center" vertical="center" shrinkToFit="1"/>
    </xf>
    <xf numFmtId="0" fontId="7" fillId="3" borderId="7" xfId="0" applyFont="1" applyFill="1" applyBorder="1" applyAlignment="1">
      <alignment horizontal="center" vertical="center" shrinkToFit="1"/>
    </xf>
    <xf numFmtId="180" fontId="8" fillId="0" borderId="1" xfId="0" applyNumberFormat="1" applyFont="1" applyBorder="1" applyAlignment="1">
      <alignment horizontal="center" vertical="center"/>
    </xf>
    <xf numFmtId="182" fontId="8" fillId="0" borderId="1" xfId="0" applyNumberFormat="1" applyFont="1" applyBorder="1" applyAlignment="1">
      <alignment horizontal="center" vertical="center"/>
    </xf>
    <xf numFmtId="178" fontId="8" fillId="0" borderId="1" xfId="0" applyNumberFormat="1" applyFont="1" applyBorder="1" applyAlignment="1">
      <alignment horizontal="center" vertical="center"/>
    </xf>
    <xf numFmtId="181" fontId="8" fillId="0" borderId="1" xfId="0" applyNumberFormat="1" applyFont="1" applyBorder="1" applyAlignment="1">
      <alignment horizontal="center" vertical="center"/>
    </xf>
    <xf numFmtId="180" fontId="8" fillId="0" borderId="7" xfId="0" applyNumberFormat="1" applyFont="1" applyBorder="1" applyAlignment="1">
      <alignment horizontal="center" vertical="center"/>
    </xf>
    <xf numFmtId="180" fontId="8" fillId="0" borderId="2" xfId="0" applyNumberFormat="1" applyFont="1" applyBorder="1" applyAlignment="1">
      <alignment horizontal="center" vertical="center"/>
    </xf>
    <xf numFmtId="0" fontId="0" fillId="7" borderId="7" xfId="0" applyFill="1" applyBorder="1" applyAlignment="1">
      <alignment horizontal="center" vertical="center"/>
    </xf>
    <xf numFmtId="0" fontId="0" fillId="7" borderId="3" xfId="0" applyFill="1" applyBorder="1" applyAlignment="1">
      <alignment horizontal="center" vertical="center"/>
    </xf>
    <xf numFmtId="0" fontId="0" fillId="7" borderId="2" xfId="0" applyFill="1" applyBorder="1" applyAlignment="1">
      <alignment horizontal="center" vertical="center"/>
    </xf>
    <xf numFmtId="180" fontId="0" fillId="0" borderId="7" xfId="0" applyNumberFormat="1" applyBorder="1" applyAlignment="1">
      <alignment horizontal="center" vertical="center"/>
    </xf>
    <xf numFmtId="180" fontId="0" fillId="0" borderId="3" xfId="0" applyNumberFormat="1" applyBorder="1" applyAlignment="1">
      <alignment horizontal="center" vertical="center"/>
    </xf>
    <xf numFmtId="180" fontId="0" fillId="0" borderId="2" xfId="0" applyNumberFormat="1" applyBorder="1" applyAlignment="1">
      <alignment horizontal="center" vertical="center"/>
    </xf>
    <xf numFmtId="0" fontId="0" fillId="0" borderId="7" xfId="0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0" fillId="0" borderId="2" xfId="0" applyBorder="1" applyAlignment="1">
      <alignment vertical="center" wrapText="1"/>
    </xf>
    <xf numFmtId="0" fontId="0" fillId="0" borderId="0" xfId="0" applyAlignment="1">
      <alignment vertical="top" wrapText="1"/>
    </xf>
    <xf numFmtId="0" fontId="0" fillId="0" borderId="14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5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0" fillId="0" borderId="1" xfId="0" applyBorder="1" applyAlignment="1">
      <alignment vertical="center" wrapText="1"/>
    </xf>
    <xf numFmtId="0" fontId="0" fillId="0" borderId="1" xfId="0" applyBorder="1">
      <alignment vertical="center"/>
    </xf>
  </cellXfs>
  <cellStyles count="4">
    <cellStyle name="パーセント" xfId="1" builtinId="5"/>
    <cellStyle name="標準" xfId="0" builtinId="0"/>
    <cellStyle name="標準 2" xfId="2"/>
    <cellStyle name="標準 3" xfId="3"/>
  </cellStyles>
  <dxfs count="14"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11</xdr:col>
      <xdr:colOff>15240</xdr:colOff>
      <xdr:row>37</xdr:row>
      <xdr:rowOff>99060</xdr:rowOff>
    </xdr:to>
    <xdr:pic>
      <xdr:nvPicPr>
        <xdr:cNvPr id="307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67640"/>
          <a:ext cx="6720840" cy="61341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39</xdr:row>
      <xdr:rowOff>0</xdr:rowOff>
    </xdr:from>
    <xdr:to>
      <xdr:col>11</xdr:col>
      <xdr:colOff>17246</xdr:colOff>
      <xdr:row>75</xdr:row>
      <xdr:rowOff>100891</xdr:rowOff>
    </xdr:to>
    <xdr:pic>
      <xdr:nvPicPr>
        <xdr:cNvPr id="3" name="図 2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6537960"/>
          <a:ext cx="6722846" cy="61359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77</xdr:row>
      <xdr:rowOff>0</xdr:rowOff>
    </xdr:from>
    <xdr:to>
      <xdr:col>10</xdr:col>
      <xdr:colOff>367689</xdr:colOff>
      <xdr:row>113</xdr:row>
      <xdr:rowOff>100891</xdr:rowOff>
    </xdr:to>
    <xdr:pic>
      <xdr:nvPicPr>
        <xdr:cNvPr id="4" name="図 3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12908280"/>
          <a:ext cx="6463689" cy="61359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115</xdr:row>
      <xdr:rowOff>0</xdr:rowOff>
    </xdr:from>
    <xdr:to>
      <xdr:col>10</xdr:col>
      <xdr:colOff>535379</xdr:colOff>
      <xdr:row>151</xdr:row>
      <xdr:rowOff>100891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0" y="19278600"/>
          <a:ext cx="6631379" cy="61359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153</xdr:row>
      <xdr:rowOff>0</xdr:rowOff>
    </xdr:from>
    <xdr:to>
      <xdr:col>11</xdr:col>
      <xdr:colOff>40113</xdr:colOff>
      <xdr:row>189</xdr:row>
      <xdr:rowOff>100891</xdr:rowOff>
    </xdr:to>
    <xdr:pic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0" y="25648920"/>
          <a:ext cx="6745713" cy="61359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191</xdr:row>
      <xdr:rowOff>0</xdr:rowOff>
    </xdr:from>
    <xdr:to>
      <xdr:col>11</xdr:col>
      <xdr:colOff>40113</xdr:colOff>
      <xdr:row>227</xdr:row>
      <xdr:rowOff>100891</xdr:rowOff>
    </xdr:to>
    <xdr:pic>
      <xdr:nvPicPr>
        <xdr:cNvPr id="7" name="図 6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0" y="32019240"/>
          <a:ext cx="6745713" cy="61359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229</xdr:row>
      <xdr:rowOff>0</xdr:rowOff>
    </xdr:from>
    <xdr:to>
      <xdr:col>12</xdr:col>
      <xdr:colOff>398542</xdr:colOff>
      <xdr:row>265</xdr:row>
      <xdr:rowOff>100891</xdr:rowOff>
    </xdr:to>
    <xdr:pic>
      <xdr:nvPicPr>
        <xdr:cNvPr id="8" name="図 7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0" y="38389560"/>
          <a:ext cx="7713742" cy="61359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267</xdr:row>
      <xdr:rowOff>0</xdr:rowOff>
    </xdr:from>
    <xdr:to>
      <xdr:col>11</xdr:col>
      <xdr:colOff>360248</xdr:colOff>
      <xdr:row>303</xdr:row>
      <xdr:rowOff>100891</xdr:rowOff>
    </xdr:to>
    <xdr:pic>
      <xdr:nvPicPr>
        <xdr:cNvPr id="9" name="図 8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0" y="44759880"/>
          <a:ext cx="7065848" cy="61359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305</xdr:row>
      <xdr:rowOff>0</xdr:rowOff>
    </xdr:from>
    <xdr:to>
      <xdr:col>11</xdr:col>
      <xdr:colOff>337381</xdr:colOff>
      <xdr:row>341</xdr:row>
      <xdr:rowOff>100891</xdr:rowOff>
    </xdr:to>
    <xdr:pic>
      <xdr:nvPicPr>
        <xdr:cNvPr id="10" name="図 9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0" y="51130200"/>
          <a:ext cx="7042981" cy="61359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343</xdr:row>
      <xdr:rowOff>0</xdr:rowOff>
    </xdr:from>
    <xdr:to>
      <xdr:col>11</xdr:col>
      <xdr:colOff>337381</xdr:colOff>
      <xdr:row>379</xdr:row>
      <xdr:rowOff>100891</xdr:rowOff>
    </xdr:to>
    <xdr:pic>
      <xdr:nvPicPr>
        <xdr:cNvPr id="11" name="図 10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0" y="57500520"/>
          <a:ext cx="7042981" cy="61359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381</xdr:row>
      <xdr:rowOff>0</xdr:rowOff>
    </xdr:from>
    <xdr:to>
      <xdr:col>11</xdr:col>
      <xdr:colOff>337381</xdr:colOff>
      <xdr:row>417</xdr:row>
      <xdr:rowOff>100891</xdr:rowOff>
    </xdr:to>
    <xdr:pic>
      <xdr:nvPicPr>
        <xdr:cNvPr id="12" name="図 11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0" y="63870840"/>
          <a:ext cx="7042981" cy="61359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419</xdr:row>
      <xdr:rowOff>0</xdr:rowOff>
    </xdr:from>
    <xdr:to>
      <xdr:col>11</xdr:col>
      <xdr:colOff>337381</xdr:colOff>
      <xdr:row>455</xdr:row>
      <xdr:rowOff>100891</xdr:rowOff>
    </xdr:to>
    <xdr:pic>
      <xdr:nvPicPr>
        <xdr:cNvPr id="13" name="図 12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0" y="70241160"/>
          <a:ext cx="7042981" cy="61359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457</xdr:row>
      <xdr:rowOff>0</xdr:rowOff>
    </xdr:from>
    <xdr:to>
      <xdr:col>11</xdr:col>
      <xdr:colOff>337381</xdr:colOff>
      <xdr:row>493</xdr:row>
      <xdr:rowOff>100891</xdr:rowOff>
    </xdr:to>
    <xdr:pic>
      <xdr:nvPicPr>
        <xdr:cNvPr id="14" name="図 13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0" y="76611480"/>
          <a:ext cx="7042981" cy="61359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495</xdr:row>
      <xdr:rowOff>0</xdr:rowOff>
    </xdr:from>
    <xdr:to>
      <xdr:col>11</xdr:col>
      <xdr:colOff>337381</xdr:colOff>
      <xdr:row>531</xdr:row>
      <xdr:rowOff>100891</xdr:rowOff>
    </xdr:to>
    <xdr:pic>
      <xdr:nvPicPr>
        <xdr:cNvPr id="15" name="図 14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0" y="82981800"/>
          <a:ext cx="7042981" cy="61359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533</xdr:row>
      <xdr:rowOff>0</xdr:rowOff>
    </xdr:from>
    <xdr:to>
      <xdr:col>11</xdr:col>
      <xdr:colOff>550805</xdr:colOff>
      <xdr:row>569</xdr:row>
      <xdr:rowOff>100891</xdr:rowOff>
    </xdr:to>
    <xdr:pic>
      <xdr:nvPicPr>
        <xdr:cNvPr id="16" name="図 15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0" y="89352120"/>
          <a:ext cx="7256405" cy="61359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571</xdr:row>
      <xdr:rowOff>0</xdr:rowOff>
    </xdr:from>
    <xdr:to>
      <xdr:col>11</xdr:col>
      <xdr:colOff>550805</xdr:colOff>
      <xdr:row>607</xdr:row>
      <xdr:rowOff>100891</xdr:rowOff>
    </xdr:to>
    <xdr:pic>
      <xdr:nvPicPr>
        <xdr:cNvPr id="17" name="図 16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0" y="95722440"/>
          <a:ext cx="7256405" cy="61359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609</xdr:row>
      <xdr:rowOff>0</xdr:rowOff>
    </xdr:from>
    <xdr:to>
      <xdr:col>11</xdr:col>
      <xdr:colOff>550805</xdr:colOff>
      <xdr:row>645</xdr:row>
      <xdr:rowOff>100891</xdr:rowOff>
    </xdr:to>
    <xdr:pic>
      <xdr:nvPicPr>
        <xdr:cNvPr id="18" name="図 17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0" y="102092760"/>
          <a:ext cx="7256405" cy="61359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647</xdr:row>
      <xdr:rowOff>0</xdr:rowOff>
    </xdr:from>
    <xdr:to>
      <xdr:col>11</xdr:col>
      <xdr:colOff>550805</xdr:colOff>
      <xdr:row>683</xdr:row>
      <xdr:rowOff>100891</xdr:rowOff>
    </xdr:to>
    <xdr:pic>
      <xdr:nvPicPr>
        <xdr:cNvPr id="19" name="図 18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0" y="108463080"/>
          <a:ext cx="7256405" cy="61359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685</xdr:row>
      <xdr:rowOff>0</xdr:rowOff>
    </xdr:from>
    <xdr:to>
      <xdr:col>11</xdr:col>
      <xdr:colOff>550805</xdr:colOff>
      <xdr:row>721</xdr:row>
      <xdr:rowOff>100891</xdr:rowOff>
    </xdr:to>
    <xdr:pic>
      <xdr:nvPicPr>
        <xdr:cNvPr id="20" name="図 19"/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0" y="114833400"/>
          <a:ext cx="7256405" cy="61359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723</xdr:row>
      <xdr:rowOff>0</xdr:rowOff>
    </xdr:from>
    <xdr:to>
      <xdr:col>11</xdr:col>
      <xdr:colOff>550805</xdr:colOff>
      <xdr:row>759</xdr:row>
      <xdr:rowOff>100891</xdr:rowOff>
    </xdr:to>
    <xdr:pic>
      <xdr:nvPicPr>
        <xdr:cNvPr id="21" name="図 20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0" y="121203720"/>
          <a:ext cx="7256405" cy="61359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761</xdr:row>
      <xdr:rowOff>0</xdr:rowOff>
    </xdr:from>
    <xdr:to>
      <xdr:col>10</xdr:col>
      <xdr:colOff>299088</xdr:colOff>
      <xdr:row>797</xdr:row>
      <xdr:rowOff>100891</xdr:rowOff>
    </xdr:to>
    <xdr:pic>
      <xdr:nvPicPr>
        <xdr:cNvPr id="22" name="図 21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0" y="127574040"/>
          <a:ext cx="6395088" cy="613593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2:B13"/>
  <sheetViews>
    <sheetView workbookViewId="0">
      <selection activeCell="A3" sqref="A3"/>
    </sheetView>
  </sheetViews>
  <sheetFormatPr defaultRowHeight="13.2"/>
  <sheetData>
    <row r="2" spans="1:2">
      <c r="A2" t="s">
        <v>47</v>
      </c>
    </row>
    <row r="3" spans="1:2">
      <c r="A3">
        <v>100000</v>
      </c>
    </row>
    <row r="5" spans="1:2">
      <c r="A5" t="s">
        <v>48</v>
      </c>
    </row>
    <row r="6" spans="1:2">
      <c r="A6" t="s">
        <v>55</v>
      </c>
      <c r="B6">
        <v>90</v>
      </c>
    </row>
    <row r="7" spans="1:2">
      <c r="A7" t="s">
        <v>54</v>
      </c>
      <c r="B7">
        <v>90</v>
      </c>
    </row>
    <row r="8" spans="1:2">
      <c r="A8" t="s">
        <v>52</v>
      </c>
      <c r="B8">
        <v>110</v>
      </c>
    </row>
    <row r="9" spans="1:2">
      <c r="A9" t="s">
        <v>50</v>
      </c>
      <c r="B9">
        <v>120</v>
      </c>
    </row>
    <row r="10" spans="1:2">
      <c r="A10" t="s">
        <v>51</v>
      </c>
      <c r="B10">
        <v>150</v>
      </c>
    </row>
    <row r="11" spans="1:2">
      <c r="A11" t="s">
        <v>56</v>
      </c>
      <c r="B11">
        <v>100</v>
      </c>
    </row>
    <row r="12" spans="1:2">
      <c r="A12" t="s">
        <v>53</v>
      </c>
      <c r="B12">
        <v>80</v>
      </c>
    </row>
    <row r="13" spans="1:2">
      <c r="A13" t="s">
        <v>49</v>
      </c>
      <c r="B13">
        <v>120</v>
      </c>
    </row>
  </sheetData>
  <phoneticPr fontId="2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B2:Z109"/>
  <sheetViews>
    <sheetView zoomScale="115" zoomScaleNormal="115" workbookViewId="0">
      <pane ySplit="8" topLeftCell="A9" activePane="bottomLeft" state="frozen"/>
      <selection pane="bottomLeft" activeCell="B10" sqref="B10"/>
    </sheetView>
  </sheetViews>
  <sheetFormatPr defaultRowHeight="13.2"/>
  <cols>
    <col min="1" max="1" width="2.88671875" customWidth="1"/>
    <col min="2" max="18" width="6.6640625" customWidth="1"/>
    <col min="22" max="22" width="10.88671875" style="22" hidden="1" customWidth="1"/>
    <col min="23" max="23" width="0" hidden="1" customWidth="1"/>
  </cols>
  <sheetData>
    <row r="2" spans="2:26">
      <c r="B2" s="70" t="s">
        <v>5</v>
      </c>
      <c r="C2" s="70"/>
      <c r="D2" s="72" t="s">
        <v>110</v>
      </c>
      <c r="E2" s="72"/>
      <c r="F2" s="70" t="s">
        <v>6</v>
      </c>
      <c r="G2" s="70"/>
      <c r="H2" s="74" t="s">
        <v>36</v>
      </c>
      <c r="I2" s="74"/>
      <c r="J2" s="70" t="s">
        <v>7</v>
      </c>
      <c r="K2" s="70"/>
      <c r="L2" s="71">
        <v>1000000</v>
      </c>
      <c r="M2" s="72"/>
      <c r="N2" s="109"/>
      <c r="O2" s="110"/>
      <c r="P2" s="110"/>
      <c r="Q2" s="111"/>
      <c r="R2" s="70" t="s">
        <v>8</v>
      </c>
      <c r="S2" s="70"/>
      <c r="T2" s="73">
        <f>SUM(L2,D4)</f>
        <v>1983727.0269454317</v>
      </c>
      <c r="U2" s="74"/>
      <c r="V2" s="1"/>
      <c r="W2" s="1"/>
      <c r="X2" s="1"/>
      <c r="Z2" s="22"/>
    </row>
    <row r="3" spans="2:26" ht="60" customHeight="1">
      <c r="B3" s="70" t="s">
        <v>9</v>
      </c>
      <c r="C3" s="70"/>
      <c r="D3" s="115" t="s">
        <v>103</v>
      </c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7"/>
      <c r="R3" s="70" t="s">
        <v>10</v>
      </c>
      <c r="S3" s="70"/>
      <c r="T3" s="75" t="s">
        <v>59</v>
      </c>
      <c r="U3" s="75"/>
      <c r="V3" s="1"/>
      <c r="W3" s="1"/>
      <c r="Z3" s="22"/>
    </row>
    <row r="4" spans="2:26">
      <c r="B4" s="70" t="s">
        <v>11</v>
      </c>
      <c r="C4" s="70"/>
      <c r="D4" s="76">
        <f>SUM($R$9:$S$993)</f>
        <v>983727.02694543172</v>
      </c>
      <c r="E4" s="76"/>
      <c r="F4" s="70" t="s">
        <v>12</v>
      </c>
      <c r="G4" s="70"/>
      <c r="H4" s="77">
        <f>SUM($T$9:$U$108)</f>
        <v>2336.0000000000073</v>
      </c>
      <c r="I4" s="74"/>
      <c r="J4" s="78"/>
      <c r="K4" s="78"/>
      <c r="L4" s="73"/>
      <c r="M4" s="73"/>
      <c r="N4" s="112"/>
      <c r="O4" s="113"/>
      <c r="P4" s="113"/>
      <c r="Q4" s="114"/>
      <c r="R4" s="78" t="s">
        <v>58</v>
      </c>
      <c r="S4" s="78"/>
      <c r="T4" s="79">
        <f>MAX(Y:Y)</f>
        <v>0.22761145189385235</v>
      </c>
      <c r="U4" s="79"/>
      <c r="V4" s="1"/>
      <c r="W4" s="1"/>
      <c r="X4" s="1"/>
      <c r="Z4" s="22"/>
    </row>
    <row r="5" spans="2:26">
      <c r="B5" s="35" t="s">
        <v>15</v>
      </c>
      <c r="C5" s="2">
        <f>COUNTIF($R$9:$R$990,"&gt;0")</f>
        <v>52</v>
      </c>
      <c r="D5" s="34" t="s">
        <v>16</v>
      </c>
      <c r="E5" s="15">
        <f>COUNTIF($R$9:$R$990,"&lt;0")</f>
        <v>48</v>
      </c>
      <c r="F5" s="34" t="s">
        <v>17</v>
      </c>
      <c r="G5" s="2">
        <f>COUNTIF($R$9:$R$990,"=0")</f>
        <v>0</v>
      </c>
      <c r="H5" s="34" t="s">
        <v>18</v>
      </c>
      <c r="I5" s="3">
        <f>C5/SUM(C5,E5,G5)</f>
        <v>0.52</v>
      </c>
      <c r="J5" s="80" t="s">
        <v>19</v>
      </c>
      <c r="K5" s="70"/>
      <c r="L5" s="81">
        <f>MAX(V9:V993)</f>
        <v>4</v>
      </c>
      <c r="M5" s="82"/>
      <c r="N5" s="13"/>
      <c r="O5" s="13"/>
      <c r="P5" s="13"/>
      <c r="Q5" s="13"/>
      <c r="R5" s="17" t="s">
        <v>20</v>
      </c>
      <c r="S5" s="9"/>
      <c r="T5" s="81">
        <f>MAX(W9:W993)</f>
        <v>7</v>
      </c>
      <c r="U5" s="82"/>
      <c r="V5" s="1"/>
      <c r="W5" s="1"/>
      <c r="X5" s="1"/>
      <c r="Z5" s="22"/>
    </row>
    <row r="6" spans="2:26">
      <c r="B6" s="11"/>
      <c r="C6" s="13"/>
      <c r="D6" s="14"/>
      <c r="E6" s="10"/>
      <c r="F6" s="11"/>
      <c r="G6" s="10"/>
      <c r="H6" s="11"/>
      <c r="I6" s="16"/>
      <c r="J6" s="11"/>
      <c r="K6" s="11"/>
      <c r="L6" s="10"/>
      <c r="M6" s="10"/>
      <c r="N6" s="12"/>
      <c r="O6" s="12"/>
      <c r="P6" s="10"/>
      <c r="Q6" s="7"/>
      <c r="R6" s="1"/>
      <c r="S6" s="1"/>
      <c r="T6" s="1"/>
    </row>
    <row r="7" spans="2:26">
      <c r="B7" s="83" t="s">
        <v>21</v>
      </c>
      <c r="C7" s="85" t="s">
        <v>22</v>
      </c>
      <c r="D7" s="86"/>
      <c r="E7" s="89" t="s">
        <v>23</v>
      </c>
      <c r="F7" s="90"/>
      <c r="G7" s="90"/>
      <c r="H7" s="90"/>
      <c r="I7" s="91"/>
      <c r="J7" s="92" t="s">
        <v>24</v>
      </c>
      <c r="K7" s="93"/>
      <c r="L7" s="94"/>
      <c r="M7" s="95" t="s">
        <v>25</v>
      </c>
      <c r="N7" s="96" t="s">
        <v>26</v>
      </c>
      <c r="O7" s="97"/>
      <c r="P7" s="97"/>
      <c r="Q7" s="98"/>
      <c r="R7" s="99" t="s">
        <v>27</v>
      </c>
      <c r="S7" s="99"/>
      <c r="T7" s="99"/>
      <c r="U7" s="99"/>
    </row>
    <row r="8" spans="2:26">
      <c r="B8" s="84"/>
      <c r="C8" s="87"/>
      <c r="D8" s="88"/>
      <c r="E8" s="18" t="s">
        <v>28</v>
      </c>
      <c r="F8" s="18" t="s">
        <v>29</v>
      </c>
      <c r="G8" s="18" t="s">
        <v>30</v>
      </c>
      <c r="H8" s="100" t="s">
        <v>31</v>
      </c>
      <c r="I8" s="91"/>
      <c r="J8" s="4" t="s">
        <v>32</v>
      </c>
      <c r="K8" s="101" t="s">
        <v>33</v>
      </c>
      <c r="L8" s="94"/>
      <c r="M8" s="95"/>
      <c r="N8" s="5" t="s">
        <v>28</v>
      </c>
      <c r="O8" s="5" t="s">
        <v>29</v>
      </c>
      <c r="P8" s="102" t="s">
        <v>31</v>
      </c>
      <c r="Q8" s="98"/>
      <c r="R8" s="99" t="s">
        <v>34</v>
      </c>
      <c r="S8" s="99"/>
      <c r="T8" s="99" t="s">
        <v>32</v>
      </c>
      <c r="U8" s="99"/>
      <c r="Y8" t="s">
        <v>57</v>
      </c>
    </row>
    <row r="9" spans="2:26">
      <c r="B9" s="36">
        <v>1</v>
      </c>
      <c r="C9" s="103">
        <f>L2</f>
        <v>1000000</v>
      </c>
      <c r="D9" s="103"/>
      <c r="E9" s="36">
        <v>1993</v>
      </c>
      <c r="F9" s="8">
        <v>43814</v>
      </c>
      <c r="G9" s="61" t="s">
        <v>4</v>
      </c>
      <c r="H9" s="104">
        <v>0.67510000000000003</v>
      </c>
      <c r="I9" s="104"/>
      <c r="J9" s="36">
        <v>98</v>
      </c>
      <c r="K9" s="103">
        <f>IF(J9="","",C9*0.03)</f>
        <v>30000</v>
      </c>
      <c r="L9" s="103"/>
      <c r="M9" s="6">
        <f>IF(J9="","",(K9/J9)/LOOKUP(RIGHT($D$2,3),定数!$A$6:$A$13,定数!$B$6:$B$13))</f>
        <v>2.5510204081632653</v>
      </c>
      <c r="N9" s="36">
        <v>1994</v>
      </c>
      <c r="O9" s="8">
        <v>43477</v>
      </c>
      <c r="P9" s="104">
        <v>0.69179999999999997</v>
      </c>
      <c r="Q9" s="104"/>
      <c r="R9" s="105">
        <f>IF(P9="","",T9*M9*LOOKUP(RIGHT($D$2,3),定数!$A$6:$A$13,定数!$B$6:$B$13))</f>
        <v>51122.448979591645</v>
      </c>
      <c r="S9" s="105"/>
      <c r="T9" s="106">
        <f>IF(P9="","",IF(G9="買",(P9-H9),(H9-P9))*IF(RIGHT($D$2,3)="JPY",100,10000))</f>
        <v>166.99999999999937</v>
      </c>
      <c r="U9" s="106"/>
      <c r="V9" s="1">
        <f>IF(T9&lt;&gt;"",IF(T9&gt;0,1+V8,0),"")</f>
        <v>1</v>
      </c>
      <c r="W9">
        <f>IF(T9&lt;&gt;"",IF(T9&lt;0,1+W8,0),"")</f>
        <v>0</v>
      </c>
    </row>
    <row r="10" spans="2:26">
      <c r="B10" s="36">
        <v>2</v>
      </c>
      <c r="C10" s="103">
        <f t="shared" ref="C10:C73" si="0">IF(R9="","",C9+R9)</f>
        <v>1051122.4489795917</v>
      </c>
      <c r="D10" s="103"/>
      <c r="E10" s="36">
        <v>1994</v>
      </c>
      <c r="F10" s="8">
        <v>43504</v>
      </c>
      <c r="G10" s="61" t="s">
        <v>4</v>
      </c>
      <c r="H10" s="104">
        <v>0.71689999999999998</v>
      </c>
      <c r="I10" s="104"/>
      <c r="J10" s="36">
        <v>73</v>
      </c>
      <c r="K10" s="107">
        <f>IF(J10="","",C10*0.03)</f>
        <v>31533.673469387752</v>
      </c>
      <c r="L10" s="108"/>
      <c r="M10" s="6">
        <f>IF(J10="","",(K10/J10)/LOOKUP(RIGHT($D$2,3),定数!$A$6:$A$13,定数!$B$6:$B$13))</f>
        <v>3.5997344143136702</v>
      </c>
      <c r="N10" s="36"/>
      <c r="O10" s="8">
        <v>43510</v>
      </c>
      <c r="P10" s="104">
        <v>0.70960000000000001</v>
      </c>
      <c r="Q10" s="104"/>
      <c r="R10" s="105">
        <f>IF(P10="","",T10*M10*LOOKUP(RIGHT($D$2,3),定数!$A$6:$A$13,定数!$B$6:$B$13))</f>
        <v>-31533.673469387631</v>
      </c>
      <c r="S10" s="105"/>
      <c r="T10" s="106">
        <f>IF(P10="","",IF(G10="買",(P10-H10),(H10-P10))*IF(RIGHT($D$2,3)="JPY",100,10000))</f>
        <v>-72.99999999999973</v>
      </c>
      <c r="U10" s="106"/>
      <c r="V10" s="22">
        <f t="shared" ref="V10:V22" si="1">IF(T10&lt;&gt;"",IF(T10&gt;0,1+V9,0),"")</f>
        <v>0</v>
      </c>
      <c r="W10">
        <f t="shared" ref="W10:W73" si="2">IF(T10&lt;&gt;"",IF(T10&lt;0,1+W9,0),"")</f>
        <v>1</v>
      </c>
      <c r="X10" s="37">
        <f>IF(C10&lt;&gt;"",MAX(C10,C9),"")</f>
        <v>1051122.4489795917</v>
      </c>
    </row>
    <row r="11" spans="2:26">
      <c r="B11" s="36">
        <v>3</v>
      </c>
      <c r="C11" s="103">
        <f t="shared" si="0"/>
        <v>1019588.7755102041</v>
      </c>
      <c r="D11" s="103"/>
      <c r="E11" s="36"/>
      <c r="F11" s="8">
        <v>43546</v>
      </c>
      <c r="G11" s="61" t="s">
        <v>3</v>
      </c>
      <c r="H11" s="104">
        <v>0.70730000000000004</v>
      </c>
      <c r="I11" s="104"/>
      <c r="J11" s="36">
        <v>81</v>
      </c>
      <c r="K11" s="107">
        <f t="shared" ref="K11:K74" si="3">IF(J11="","",C11*0.03)</f>
        <v>30587.663265306124</v>
      </c>
      <c r="L11" s="108"/>
      <c r="M11" s="6">
        <f>IF(J11="","",(K11/J11)/LOOKUP(RIGHT($D$2,3),定数!$A$6:$A$13,定数!$B$6:$B$13))</f>
        <v>3.1468789367598893</v>
      </c>
      <c r="N11" s="36"/>
      <c r="O11" s="8">
        <v>43562</v>
      </c>
      <c r="P11" s="104">
        <v>0.71540000000000004</v>
      </c>
      <c r="Q11" s="104"/>
      <c r="R11" s="105">
        <f>IF(P11="","",T11*M11*LOOKUP(RIGHT($D$2,3),定数!$A$6:$A$13,定数!$B$6:$B$13))</f>
        <v>-30587.66326530611</v>
      </c>
      <c r="S11" s="105"/>
      <c r="T11" s="106">
        <f>IF(P11="","",IF(G11="買",(P11-H11),(H11-P11))*IF(RIGHT($D$2,3)="JPY",100,10000))</f>
        <v>-80.999999999999957</v>
      </c>
      <c r="U11" s="106"/>
      <c r="V11" s="22">
        <f t="shared" si="1"/>
        <v>0</v>
      </c>
      <c r="W11">
        <f t="shared" si="2"/>
        <v>2</v>
      </c>
      <c r="X11" s="37">
        <f>IF(C11&lt;&gt;"",MAX(X10,C11),"")</f>
        <v>1051122.4489795917</v>
      </c>
      <c r="Y11" s="38">
        <f>IF(X11&lt;&gt;"",1-(C11/X11),"")</f>
        <v>2.9999999999999805E-2</v>
      </c>
    </row>
    <row r="12" spans="2:26">
      <c r="B12" s="36">
        <v>4</v>
      </c>
      <c r="C12" s="103">
        <f t="shared" si="0"/>
        <v>989001.11224489799</v>
      </c>
      <c r="D12" s="103"/>
      <c r="E12" s="36"/>
      <c r="F12" s="8">
        <v>43772</v>
      </c>
      <c r="G12" s="61" t="s">
        <v>4</v>
      </c>
      <c r="H12" s="104">
        <v>0.74319999999999997</v>
      </c>
      <c r="I12" s="104"/>
      <c r="J12" s="36">
        <v>41</v>
      </c>
      <c r="K12" s="107">
        <f t="shared" si="3"/>
        <v>29670.033367346939</v>
      </c>
      <c r="L12" s="108"/>
      <c r="M12" s="6">
        <f>IF(J12="","",(K12/J12)/LOOKUP(RIGHT($D$2,3),定数!$A$6:$A$13,定数!$B$6:$B$13))</f>
        <v>6.0304945868591338</v>
      </c>
      <c r="N12" s="36"/>
      <c r="O12" s="8">
        <v>43773</v>
      </c>
      <c r="P12" s="104">
        <v>0.749</v>
      </c>
      <c r="Q12" s="104"/>
      <c r="R12" s="105">
        <f>IF(P12="","",T12*M12*LOOKUP(RIGHT($D$2,3),定数!$A$6:$A$13,定数!$B$6:$B$13))</f>
        <v>41972.242324539766</v>
      </c>
      <c r="S12" s="105"/>
      <c r="T12" s="106">
        <f t="shared" ref="T12:T75" si="4">IF(P12="","",IF(G12="買",(P12-H12),(H12-P12))*IF(RIGHT($D$2,3)="JPY",100,10000))</f>
        <v>58.00000000000027</v>
      </c>
      <c r="U12" s="106"/>
      <c r="V12" s="22">
        <f t="shared" si="1"/>
        <v>1</v>
      </c>
      <c r="W12">
        <f t="shared" si="2"/>
        <v>0</v>
      </c>
      <c r="X12" s="37">
        <f t="shared" ref="X12:X75" si="5">IF(C12&lt;&gt;"",MAX(X11,C12),"")</f>
        <v>1051122.4489795917</v>
      </c>
      <c r="Y12" s="38">
        <f t="shared" ref="Y12:Y75" si="6">IF(X12&lt;&gt;"",1-(C12/X12),"")</f>
        <v>5.9099999999999819E-2</v>
      </c>
    </row>
    <row r="13" spans="2:26">
      <c r="B13" s="36">
        <v>5</v>
      </c>
      <c r="C13" s="103">
        <f t="shared" si="0"/>
        <v>1030973.3545694378</v>
      </c>
      <c r="D13" s="103"/>
      <c r="E13" s="36">
        <v>1995</v>
      </c>
      <c r="F13" s="8">
        <v>43478</v>
      </c>
      <c r="G13" s="61" t="s">
        <v>3</v>
      </c>
      <c r="H13" s="104">
        <v>0.76490000000000002</v>
      </c>
      <c r="I13" s="104"/>
      <c r="J13" s="36">
        <v>81</v>
      </c>
      <c r="K13" s="107">
        <f t="shared" si="3"/>
        <v>30929.200637083133</v>
      </c>
      <c r="L13" s="108"/>
      <c r="M13" s="6">
        <f>IF(J13="","",(K13/J13)/LOOKUP(RIGHT($D$2,3),定数!$A$6:$A$13,定数!$B$6:$B$13))</f>
        <v>3.1820165264488822</v>
      </c>
      <c r="N13" s="36">
        <v>1995</v>
      </c>
      <c r="O13" s="8">
        <v>43490</v>
      </c>
      <c r="P13" s="104">
        <v>0.77300000000000002</v>
      </c>
      <c r="Q13" s="104"/>
      <c r="R13" s="105">
        <f>IF(P13="","",T13*M13*LOOKUP(RIGHT($D$2,3),定数!$A$6:$A$13,定数!$B$6:$B$13))</f>
        <v>-30929.200637083119</v>
      </c>
      <c r="S13" s="105"/>
      <c r="T13" s="106">
        <f t="shared" si="4"/>
        <v>-80.999999999999957</v>
      </c>
      <c r="U13" s="106"/>
      <c r="V13" s="22">
        <f t="shared" si="1"/>
        <v>0</v>
      </c>
      <c r="W13">
        <f t="shared" si="2"/>
        <v>1</v>
      </c>
      <c r="X13" s="37">
        <f t="shared" si="5"/>
        <v>1051122.4489795917</v>
      </c>
      <c r="Y13" s="38">
        <f t="shared" si="6"/>
        <v>1.9169121951219115E-2</v>
      </c>
    </row>
    <row r="14" spans="2:26">
      <c r="B14" s="36">
        <v>6</v>
      </c>
      <c r="C14" s="103">
        <f t="shared" si="0"/>
        <v>1000044.1539323546</v>
      </c>
      <c r="D14" s="103"/>
      <c r="E14" s="36"/>
      <c r="F14" s="8">
        <v>43617</v>
      </c>
      <c r="G14" s="61" t="s">
        <v>3</v>
      </c>
      <c r="H14" s="104">
        <v>0.71220000000000006</v>
      </c>
      <c r="I14" s="104"/>
      <c r="J14" s="36">
        <v>105</v>
      </c>
      <c r="K14" s="107">
        <f t="shared" si="3"/>
        <v>30001.324617970637</v>
      </c>
      <c r="L14" s="108"/>
      <c r="M14" s="6">
        <f>IF(J14="","",(K14/J14)/LOOKUP(RIGHT($D$2,3),定数!$A$6:$A$13,定数!$B$6:$B$13))</f>
        <v>2.3810575093627491</v>
      </c>
      <c r="N14" s="36"/>
      <c r="O14" s="8">
        <v>43624</v>
      </c>
      <c r="P14" s="104">
        <v>0.72270000000000001</v>
      </c>
      <c r="Q14" s="104"/>
      <c r="R14" s="105">
        <f>IF(P14="","",T14*M14*LOOKUP(RIGHT($D$2,3),定数!$A$6:$A$13,定数!$B$6:$B$13))</f>
        <v>-30001.324617970506</v>
      </c>
      <c r="S14" s="105"/>
      <c r="T14" s="106">
        <f t="shared" si="4"/>
        <v>-104.99999999999955</v>
      </c>
      <c r="U14" s="106"/>
      <c r="V14" s="22">
        <f t="shared" si="1"/>
        <v>0</v>
      </c>
      <c r="W14">
        <f t="shared" si="2"/>
        <v>2</v>
      </c>
      <c r="X14" s="37">
        <f t="shared" si="5"/>
        <v>1051122.4489795917</v>
      </c>
      <c r="Y14" s="38">
        <f t="shared" si="6"/>
        <v>4.8594048292682546E-2</v>
      </c>
    </row>
    <row r="15" spans="2:26">
      <c r="B15" s="36">
        <v>7</v>
      </c>
      <c r="C15" s="103">
        <f t="shared" si="0"/>
        <v>970042.82931438414</v>
      </c>
      <c r="D15" s="103"/>
      <c r="E15" s="36"/>
      <c r="F15" s="8">
        <v>43677</v>
      </c>
      <c r="G15" s="61" t="s">
        <v>4</v>
      </c>
      <c r="H15" s="104">
        <v>0.73860000000000003</v>
      </c>
      <c r="I15" s="104"/>
      <c r="J15" s="36">
        <v>50</v>
      </c>
      <c r="K15" s="107">
        <f t="shared" si="3"/>
        <v>29101.284879431525</v>
      </c>
      <c r="L15" s="108"/>
      <c r="M15" s="6">
        <f>IF(J15="","",(K15/J15)/LOOKUP(RIGHT($D$2,3),定数!$A$6:$A$13,定数!$B$6:$B$13))</f>
        <v>4.8502141465719202</v>
      </c>
      <c r="N15" s="36"/>
      <c r="O15" s="8">
        <v>43685</v>
      </c>
      <c r="P15" s="104">
        <v>0.74539999999999995</v>
      </c>
      <c r="Q15" s="104"/>
      <c r="R15" s="105">
        <f>IF(P15="","",T15*M15*LOOKUP(RIGHT($D$2,3),定数!$A$6:$A$13,定数!$B$6:$B$13))</f>
        <v>39577.747436026388</v>
      </c>
      <c r="S15" s="105"/>
      <c r="T15" s="106">
        <f t="shared" si="4"/>
        <v>67.999999999999176</v>
      </c>
      <c r="U15" s="106"/>
      <c r="V15" s="22">
        <f t="shared" si="1"/>
        <v>1</v>
      </c>
      <c r="W15">
        <f t="shared" si="2"/>
        <v>0</v>
      </c>
      <c r="X15" s="37">
        <f t="shared" si="5"/>
        <v>1051122.4489795917</v>
      </c>
      <c r="Y15" s="38">
        <f t="shared" si="6"/>
        <v>7.7136226843901978E-2</v>
      </c>
    </row>
    <row r="16" spans="2:26">
      <c r="B16" s="36">
        <v>8</v>
      </c>
      <c r="C16" s="103">
        <f>IF(R15="","",C15+R15)</f>
        <v>1009620.5767504105</v>
      </c>
      <c r="D16" s="103"/>
      <c r="E16" s="36"/>
      <c r="F16" s="8">
        <v>43720</v>
      </c>
      <c r="G16" s="61" t="s">
        <v>4</v>
      </c>
      <c r="H16" s="104">
        <v>0.75449999999999995</v>
      </c>
      <c r="I16" s="104"/>
      <c r="J16" s="36">
        <v>42</v>
      </c>
      <c r="K16" s="107">
        <f t="shared" si="3"/>
        <v>30288.617302512313</v>
      </c>
      <c r="L16" s="108"/>
      <c r="M16" s="6">
        <f>IF(J16="","",(K16/J16)/LOOKUP(RIGHT($D$2,3),定数!$A$6:$A$13,定数!$B$6:$B$13))</f>
        <v>6.0096462901810144</v>
      </c>
      <c r="N16" s="36"/>
      <c r="O16" s="8">
        <v>43721</v>
      </c>
      <c r="P16" s="104">
        <v>0.76019999999999999</v>
      </c>
      <c r="Q16" s="104"/>
      <c r="R16" s="105">
        <f>IF(P16="","",T16*M16*LOOKUP(RIGHT($D$2,3),定数!$A$6:$A$13,定数!$B$6:$B$13))</f>
        <v>41105.980624838419</v>
      </c>
      <c r="S16" s="105"/>
      <c r="T16" s="106">
        <f t="shared" si="4"/>
        <v>57.000000000000384</v>
      </c>
      <c r="U16" s="106"/>
      <c r="V16" s="22">
        <f t="shared" si="1"/>
        <v>2</v>
      </c>
      <c r="W16">
        <f t="shared" si="2"/>
        <v>0</v>
      </c>
      <c r="X16" s="37">
        <f t="shared" si="5"/>
        <v>1051122.4489795917</v>
      </c>
      <c r="Y16" s="38">
        <f t="shared" si="6"/>
        <v>3.9483384899133722E-2</v>
      </c>
    </row>
    <row r="17" spans="2:25">
      <c r="B17" s="36">
        <v>9</v>
      </c>
      <c r="C17" s="103">
        <f t="shared" si="0"/>
        <v>1050726.557375249</v>
      </c>
      <c r="D17" s="103"/>
      <c r="E17" s="36">
        <v>1996</v>
      </c>
      <c r="F17" s="8">
        <v>43519</v>
      </c>
      <c r="G17" s="61" t="s">
        <v>4</v>
      </c>
      <c r="H17" s="104">
        <v>0.75660000000000005</v>
      </c>
      <c r="I17" s="104"/>
      <c r="J17" s="36">
        <v>52</v>
      </c>
      <c r="K17" s="107">
        <f t="shared" si="3"/>
        <v>31521.796721257469</v>
      </c>
      <c r="L17" s="108"/>
      <c r="M17" s="6">
        <f>IF(J17="","",(K17/J17)/LOOKUP(RIGHT($D$2,3),定数!$A$6:$A$13,定数!$B$6:$B$13))</f>
        <v>5.0515699873810043</v>
      </c>
      <c r="N17" s="36">
        <v>1996</v>
      </c>
      <c r="O17" s="8" t="s">
        <v>111</v>
      </c>
      <c r="P17" s="104">
        <v>0.76549999999999996</v>
      </c>
      <c r="Q17" s="104"/>
      <c r="R17" s="105">
        <f>IF(P17="","",T17*M17*LOOKUP(RIGHT($D$2,3),定数!$A$6:$A$13,定数!$B$6:$B$13))</f>
        <v>53950.767465228564</v>
      </c>
      <c r="S17" s="105"/>
      <c r="T17" s="106">
        <f t="shared" si="4"/>
        <v>88.999999999999076</v>
      </c>
      <c r="U17" s="106"/>
      <c r="V17" s="22">
        <f t="shared" si="1"/>
        <v>3</v>
      </c>
      <c r="W17">
        <f t="shared" si="2"/>
        <v>0</v>
      </c>
      <c r="X17" s="37">
        <f t="shared" si="5"/>
        <v>1051122.4489795917</v>
      </c>
      <c r="Y17" s="38">
        <f t="shared" si="6"/>
        <v>3.7663699859802335E-4</v>
      </c>
    </row>
    <row r="18" spans="2:25">
      <c r="B18" s="36">
        <v>10</v>
      </c>
      <c r="C18" s="103">
        <f t="shared" si="0"/>
        <v>1104677.3248404777</v>
      </c>
      <c r="D18" s="103"/>
      <c r="E18" s="36"/>
      <c r="F18" s="8">
        <v>43552</v>
      </c>
      <c r="G18" s="61" t="s">
        <v>4</v>
      </c>
      <c r="H18" s="104">
        <v>0.78210000000000002</v>
      </c>
      <c r="I18" s="104"/>
      <c r="J18" s="36">
        <v>84</v>
      </c>
      <c r="K18" s="107">
        <f t="shared" si="3"/>
        <v>33140.319745214329</v>
      </c>
      <c r="L18" s="108"/>
      <c r="M18" s="6">
        <f>IF(J18="","",(K18/J18)/LOOKUP(RIGHT($D$2,3),定数!$A$6:$A$13,定数!$B$6:$B$13))</f>
        <v>3.2877301334538021</v>
      </c>
      <c r="N18" s="36"/>
      <c r="O18" s="8">
        <v>43587</v>
      </c>
      <c r="P18" s="104">
        <v>0.79469999999999996</v>
      </c>
      <c r="Q18" s="104"/>
      <c r="R18" s="105">
        <f>IF(P18="","",T18*M18*LOOKUP(RIGHT($D$2,3),定数!$A$6:$A$13,定数!$B$6:$B$13))</f>
        <v>49710.479617821271</v>
      </c>
      <c r="S18" s="105"/>
      <c r="T18" s="106">
        <f t="shared" si="4"/>
        <v>125.99999999999945</v>
      </c>
      <c r="U18" s="106"/>
      <c r="V18" s="22">
        <f t="shared" si="1"/>
        <v>4</v>
      </c>
      <c r="W18">
        <f t="shared" si="2"/>
        <v>0</v>
      </c>
      <c r="X18" s="37">
        <f t="shared" si="5"/>
        <v>1104677.3248404777</v>
      </c>
      <c r="Y18" s="38">
        <f t="shared" si="6"/>
        <v>0</v>
      </c>
    </row>
    <row r="19" spans="2:25">
      <c r="B19" s="36">
        <v>11</v>
      </c>
      <c r="C19" s="103">
        <f t="shared" si="0"/>
        <v>1154387.804458299</v>
      </c>
      <c r="D19" s="103"/>
      <c r="E19" s="36"/>
      <c r="F19" s="8">
        <v>43677</v>
      </c>
      <c r="G19" s="62" t="s">
        <v>3</v>
      </c>
      <c r="H19" s="104">
        <v>0.77839999999999998</v>
      </c>
      <c r="I19" s="104"/>
      <c r="J19" s="36">
        <v>112</v>
      </c>
      <c r="K19" s="107">
        <f t="shared" si="3"/>
        <v>34631.634133748965</v>
      </c>
      <c r="L19" s="108"/>
      <c r="M19" s="6">
        <f>IF(J19="","",(K19/J19)/LOOKUP(RIGHT($D$2,3),定数!$A$6:$A$13,定数!$B$6:$B$13))</f>
        <v>2.5767584920944171</v>
      </c>
      <c r="N19" s="36"/>
      <c r="O19" s="8">
        <v>43696</v>
      </c>
      <c r="P19" s="104">
        <v>0.78959999999999997</v>
      </c>
      <c r="Q19" s="104"/>
      <c r="R19" s="105">
        <f>IF(P19="","",T19*M19*LOOKUP(RIGHT($D$2,3),定数!$A$6:$A$13,定数!$B$6:$B$13))</f>
        <v>-34631.634133748928</v>
      </c>
      <c r="S19" s="105"/>
      <c r="T19" s="106">
        <f t="shared" si="4"/>
        <v>-111.99999999999987</v>
      </c>
      <c r="U19" s="106"/>
      <c r="V19" s="22">
        <f t="shared" si="1"/>
        <v>0</v>
      </c>
      <c r="W19">
        <f t="shared" si="2"/>
        <v>1</v>
      </c>
      <c r="X19" s="37">
        <f t="shared" si="5"/>
        <v>1154387.804458299</v>
      </c>
      <c r="Y19" s="38">
        <f t="shared" si="6"/>
        <v>0</v>
      </c>
    </row>
    <row r="20" spans="2:25">
      <c r="B20" s="36">
        <v>12</v>
      </c>
      <c r="C20" s="103">
        <f t="shared" si="0"/>
        <v>1119756.17032455</v>
      </c>
      <c r="D20" s="103"/>
      <c r="E20" s="36"/>
      <c r="F20" s="8">
        <v>43706</v>
      </c>
      <c r="G20" s="61" t="s">
        <v>4</v>
      </c>
      <c r="H20" s="104">
        <v>0.79220000000000002</v>
      </c>
      <c r="I20" s="104"/>
      <c r="J20" s="36">
        <v>53</v>
      </c>
      <c r="K20" s="107">
        <f t="shared" si="3"/>
        <v>33592.6851097365</v>
      </c>
      <c r="L20" s="108"/>
      <c r="M20" s="6">
        <f>IF(J20="","",(K20/J20)/LOOKUP(RIGHT($D$2,3),定数!$A$6:$A$13,定数!$B$6:$B$13))</f>
        <v>5.2818687279459908</v>
      </c>
      <c r="N20" s="36"/>
      <c r="O20" s="8">
        <v>43714</v>
      </c>
      <c r="P20" s="104">
        <v>0.79930000000000001</v>
      </c>
      <c r="Q20" s="104"/>
      <c r="R20" s="105">
        <f>IF(P20="","",T20*M20*LOOKUP(RIGHT($D$2,3),定数!$A$6:$A$13,定数!$B$6:$B$13))</f>
        <v>45001.521562099813</v>
      </c>
      <c r="S20" s="105"/>
      <c r="T20" s="106">
        <f t="shared" si="4"/>
        <v>70.999999999999957</v>
      </c>
      <c r="U20" s="106"/>
      <c r="V20" s="22">
        <f t="shared" si="1"/>
        <v>1</v>
      </c>
      <c r="W20">
        <f t="shared" si="2"/>
        <v>0</v>
      </c>
      <c r="X20" s="37">
        <f t="shared" si="5"/>
        <v>1154387.804458299</v>
      </c>
      <c r="Y20" s="38">
        <f t="shared" si="6"/>
        <v>3.0000000000000027E-2</v>
      </c>
    </row>
    <row r="21" spans="2:25">
      <c r="B21" s="36">
        <v>13</v>
      </c>
      <c r="C21" s="103">
        <f>IF(R20="","",C20+R20)</f>
        <v>1164757.6918866499</v>
      </c>
      <c r="D21" s="103"/>
      <c r="E21" s="36"/>
      <c r="F21" s="8">
        <v>43777</v>
      </c>
      <c r="G21" s="62" t="s">
        <v>3</v>
      </c>
      <c r="H21" s="104">
        <v>0.78149999999999997</v>
      </c>
      <c r="I21" s="104"/>
      <c r="J21" s="36">
        <v>111</v>
      </c>
      <c r="K21" s="107">
        <f t="shared" si="3"/>
        <v>34942.7307565995</v>
      </c>
      <c r="L21" s="108"/>
      <c r="M21" s="6">
        <f>IF(J21="","",(K21/J21)/LOOKUP(RIGHT($D$2,3),定数!$A$6:$A$13,定数!$B$6:$B$13))</f>
        <v>2.6233281348798423</v>
      </c>
      <c r="N21" s="36"/>
      <c r="O21" s="8">
        <v>43787</v>
      </c>
      <c r="P21" s="104">
        <v>0.79259999999999997</v>
      </c>
      <c r="Q21" s="104"/>
      <c r="R21" s="105">
        <f>IF(P21="","",T21*M21*LOOKUP(RIGHT($D$2,3),定数!$A$6:$A$13,定数!$B$6:$B$13))</f>
        <v>-34942.730756599492</v>
      </c>
      <c r="S21" s="105"/>
      <c r="T21" s="106">
        <f t="shared" si="4"/>
        <v>-110.99999999999999</v>
      </c>
      <c r="U21" s="106"/>
      <c r="V21" s="22">
        <f t="shared" si="1"/>
        <v>0</v>
      </c>
      <c r="W21">
        <f t="shared" si="2"/>
        <v>1</v>
      </c>
      <c r="X21" s="37">
        <f t="shared" si="5"/>
        <v>1164757.6918866499</v>
      </c>
      <c r="Y21" s="38">
        <f t="shared" si="6"/>
        <v>0</v>
      </c>
    </row>
    <row r="22" spans="2:25">
      <c r="B22" s="36">
        <v>14</v>
      </c>
      <c r="C22" s="103">
        <f t="shared" si="0"/>
        <v>1129814.9611300505</v>
      </c>
      <c r="D22" s="103"/>
      <c r="E22" s="36">
        <v>1997</v>
      </c>
      <c r="F22" s="8">
        <v>43487</v>
      </c>
      <c r="G22" s="62" t="s">
        <v>3</v>
      </c>
      <c r="H22" s="104">
        <v>0.77500000000000002</v>
      </c>
      <c r="I22" s="104"/>
      <c r="J22" s="36">
        <v>76</v>
      </c>
      <c r="K22" s="107">
        <f t="shared" si="3"/>
        <v>33894.448833901515</v>
      </c>
      <c r="L22" s="108"/>
      <c r="M22" s="6">
        <f>IF(J22="","",(K22/J22)/LOOKUP(RIGHT($D$2,3),定数!$A$6:$A$13,定数!$B$6:$B$13))</f>
        <v>3.7164965826646399</v>
      </c>
      <c r="N22" s="36">
        <v>1997</v>
      </c>
      <c r="O22" s="8">
        <v>43495</v>
      </c>
      <c r="P22" s="104">
        <v>0.76570000000000005</v>
      </c>
      <c r="Q22" s="104"/>
      <c r="R22" s="105">
        <f>IF(P22="","",T22*M22*LOOKUP(RIGHT($D$2,3),定数!$A$6:$A$13,定数!$B$6:$B$13))</f>
        <v>41476.101862537267</v>
      </c>
      <c r="S22" s="105"/>
      <c r="T22" s="106">
        <f t="shared" si="4"/>
        <v>92.999999999999744</v>
      </c>
      <c r="U22" s="106"/>
      <c r="V22" s="22">
        <f t="shared" si="1"/>
        <v>1</v>
      </c>
      <c r="W22">
        <f t="shared" si="2"/>
        <v>0</v>
      </c>
      <c r="X22" s="37">
        <f t="shared" si="5"/>
        <v>1164757.6918866499</v>
      </c>
      <c r="Y22" s="38">
        <f t="shared" si="6"/>
        <v>2.9999999999999916E-2</v>
      </c>
    </row>
    <row r="23" spans="2:25">
      <c r="B23" s="36">
        <v>15</v>
      </c>
      <c r="C23" s="103">
        <f t="shared" si="0"/>
        <v>1171291.0629925877</v>
      </c>
      <c r="D23" s="103"/>
      <c r="E23" s="36"/>
      <c r="F23" s="8">
        <v>43558</v>
      </c>
      <c r="G23" s="62" t="s">
        <v>3</v>
      </c>
      <c r="H23" s="104">
        <v>0.78180000000000005</v>
      </c>
      <c r="I23" s="104"/>
      <c r="J23" s="36">
        <v>53</v>
      </c>
      <c r="K23" s="107">
        <f t="shared" si="3"/>
        <v>35138.731889777628</v>
      </c>
      <c r="L23" s="108"/>
      <c r="M23" s="6">
        <f>IF(J23="","",(K23/J23)/LOOKUP(RIGHT($D$2,3),定数!$A$6:$A$13,定数!$B$6:$B$13))</f>
        <v>5.5249578443046579</v>
      </c>
      <c r="N23" s="36"/>
      <c r="O23" s="8">
        <v>43566</v>
      </c>
      <c r="P23" s="104">
        <v>0.78710000000000002</v>
      </c>
      <c r="Q23" s="104"/>
      <c r="R23" s="105">
        <f>IF(P23="","",T23*M23*LOOKUP(RIGHT($D$2,3),定数!$A$6:$A$13,定数!$B$6:$B$13))</f>
        <v>-35138.731889777431</v>
      </c>
      <c r="S23" s="105"/>
      <c r="T23" s="106">
        <f t="shared" si="4"/>
        <v>-52.999999999999716</v>
      </c>
      <c r="U23" s="106"/>
      <c r="V23" t="str">
        <f t="shared" ref="V23:W74" si="7">IF(S23&lt;&gt;"",IF(S23&lt;0,1+V22,0),"")</f>
        <v/>
      </c>
      <c r="W23">
        <f t="shared" si="2"/>
        <v>1</v>
      </c>
      <c r="X23" s="37">
        <f t="shared" si="5"/>
        <v>1171291.0629925877</v>
      </c>
      <c r="Y23" s="38">
        <f t="shared" si="6"/>
        <v>0</v>
      </c>
    </row>
    <row r="24" spans="2:25">
      <c r="B24" s="36">
        <v>16</v>
      </c>
      <c r="C24" s="103">
        <f t="shared" si="0"/>
        <v>1136152.3311028103</v>
      </c>
      <c r="D24" s="103"/>
      <c r="E24" s="36"/>
      <c r="F24" s="8">
        <v>43776</v>
      </c>
      <c r="G24" s="62" t="s">
        <v>3</v>
      </c>
      <c r="H24" s="104">
        <v>0.69589999999999996</v>
      </c>
      <c r="I24" s="104"/>
      <c r="J24" s="36">
        <v>89</v>
      </c>
      <c r="K24" s="107">
        <f t="shared" si="3"/>
        <v>34084.569933084305</v>
      </c>
      <c r="L24" s="108"/>
      <c r="M24" s="6">
        <f>IF(J24="","",(K24/J24)/LOOKUP(RIGHT($D$2,3),定数!$A$6:$A$13,定数!$B$6:$B$13))</f>
        <v>3.1914391323112645</v>
      </c>
      <c r="N24" s="36"/>
      <c r="O24" s="8">
        <v>43786</v>
      </c>
      <c r="P24" s="104">
        <v>0.70479999999999998</v>
      </c>
      <c r="Q24" s="104"/>
      <c r="R24" s="105">
        <f>IF(P24="","",T24*M24*LOOKUP(RIGHT($D$2,3),定数!$A$6:$A$13,定数!$B$6:$B$13))</f>
        <v>-34084.569933084371</v>
      </c>
      <c r="S24" s="105"/>
      <c r="T24" s="106">
        <f t="shared" si="4"/>
        <v>-89.000000000000185</v>
      </c>
      <c r="U24" s="106"/>
      <c r="V24" t="str">
        <f t="shared" si="7"/>
        <v/>
      </c>
      <c r="W24">
        <f t="shared" si="2"/>
        <v>2</v>
      </c>
      <c r="X24" s="37">
        <f t="shared" si="5"/>
        <v>1171291.0629925877</v>
      </c>
      <c r="Y24" s="38">
        <f t="shared" si="6"/>
        <v>2.9999999999999805E-2</v>
      </c>
    </row>
    <row r="25" spans="2:25">
      <c r="B25" s="36">
        <v>17</v>
      </c>
      <c r="C25" s="103">
        <f t="shared" si="0"/>
        <v>1102067.761169726</v>
      </c>
      <c r="D25" s="103"/>
      <c r="E25" s="36"/>
      <c r="F25" s="8">
        <v>43794</v>
      </c>
      <c r="G25" s="62" t="s">
        <v>3</v>
      </c>
      <c r="H25" s="104">
        <v>0.69089999999999996</v>
      </c>
      <c r="I25" s="104"/>
      <c r="J25" s="36">
        <v>58</v>
      </c>
      <c r="K25" s="107">
        <f t="shared" si="3"/>
        <v>33062.032835091777</v>
      </c>
      <c r="L25" s="108"/>
      <c r="M25" s="6">
        <f>IF(J25="","",(K25/J25)/LOOKUP(RIGHT($D$2,3),定数!$A$6:$A$13,定数!$B$6:$B$13))</f>
        <v>4.7502920740074392</v>
      </c>
      <c r="N25" s="36"/>
      <c r="O25" s="8">
        <v>43800</v>
      </c>
      <c r="P25" s="104">
        <v>0.67549999999999999</v>
      </c>
      <c r="Q25" s="104"/>
      <c r="R25" s="105">
        <f>IF(P25="","",T25*M25*LOOKUP(RIGHT($D$2,3),定数!$A$6:$A$13,定数!$B$6:$B$13))</f>
        <v>87785.397527657304</v>
      </c>
      <c r="S25" s="105"/>
      <c r="T25" s="106">
        <f t="shared" si="4"/>
        <v>153.99999999999969</v>
      </c>
      <c r="U25" s="106"/>
      <c r="V25" t="str">
        <f t="shared" si="7"/>
        <v/>
      </c>
      <c r="W25">
        <f t="shared" si="2"/>
        <v>0</v>
      </c>
      <c r="X25" s="37">
        <f t="shared" si="5"/>
        <v>1171291.0629925877</v>
      </c>
      <c r="Y25" s="38">
        <f t="shared" si="6"/>
        <v>5.9099999999999819E-2</v>
      </c>
    </row>
    <row r="26" spans="2:25">
      <c r="B26" s="36">
        <v>18</v>
      </c>
      <c r="C26" s="103">
        <f t="shared" si="0"/>
        <v>1189853.1586973832</v>
      </c>
      <c r="D26" s="103"/>
      <c r="E26" s="36">
        <v>1998</v>
      </c>
      <c r="F26" s="8">
        <v>1.26</v>
      </c>
      <c r="G26" s="61" t="s">
        <v>4</v>
      </c>
      <c r="H26" s="104">
        <v>0.66810000000000003</v>
      </c>
      <c r="I26" s="104"/>
      <c r="J26" s="36">
        <v>124</v>
      </c>
      <c r="K26" s="107">
        <f t="shared" si="3"/>
        <v>35695.594760921493</v>
      </c>
      <c r="L26" s="108"/>
      <c r="M26" s="6">
        <f>IF(J26="","",(K26/J26)/LOOKUP(RIGHT($D$2,3),定数!$A$6:$A$13,定数!$B$6:$B$13))</f>
        <v>2.3988974973737558</v>
      </c>
      <c r="N26" s="36">
        <v>1998</v>
      </c>
      <c r="O26" s="8">
        <v>43495</v>
      </c>
      <c r="P26" s="104">
        <v>0.6835</v>
      </c>
      <c r="Q26" s="104"/>
      <c r="R26" s="105">
        <f>IF(P26="","",T26*M26*LOOKUP(RIGHT($D$2,3),定数!$A$6:$A$13,定数!$B$6:$B$13))</f>
        <v>44331.625751466912</v>
      </c>
      <c r="S26" s="105"/>
      <c r="T26" s="106">
        <f t="shared" si="4"/>
        <v>153.99999999999969</v>
      </c>
      <c r="U26" s="106"/>
      <c r="V26" t="str">
        <f t="shared" si="7"/>
        <v/>
      </c>
      <c r="W26">
        <f t="shared" si="2"/>
        <v>0</v>
      </c>
      <c r="X26" s="37">
        <f t="shared" si="5"/>
        <v>1189853.1586973832</v>
      </c>
      <c r="Y26" s="38">
        <f t="shared" si="6"/>
        <v>0</v>
      </c>
    </row>
    <row r="27" spans="2:25">
      <c r="B27" s="36">
        <v>19</v>
      </c>
      <c r="C27" s="103">
        <f>IF(R26="","",C26+R26)</f>
        <v>1234184.7844488502</v>
      </c>
      <c r="D27" s="103"/>
      <c r="E27" s="36"/>
      <c r="F27" s="8">
        <v>43568</v>
      </c>
      <c r="G27" s="62" t="s">
        <v>3</v>
      </c>
      <c r="H27" s="104">
        <v>0.65239999999999998</v>
      </c>
      <c r="I27" s="104"/>
      <c r="J27" s="36">
        <v>105</v>
      </c>
      <c r="K27" s="107">
        <f t="shared" si="3"/>
        <v>37025.543533465505</v>
      </c>
      <c r="L27" s="108"/>
      <c r="M27" s="6">
        <f>IF(J27="","",(K27/J27)/LOOKUP(RIGHT($D$2,3),定数!$A$6:$A$13,定数!$B$6:$B$13))</f>
        <v>2.9385352010686909</v>
      </c>
      <c r="N27" s="36"/>
      <c r="O27" s="8">
        <v>43591</v>
      </c>
      <c r="P27" s="104">
        <v>0.63890000000000002</v>
      </c>
      <c r="Q27" s="104"/>
      <c r="R27" s="105">
        <f>IF(P27="","",T27*M27*LOOKUP(RIGHT($D$2,3),定数!$A$6:$A$13,定数!$B$6:$B$13))</f>
        <v>47604.270257312637</v>
      </c>
      <c r="S27" s="105"/>
      <c r="T27" s="106">
        <f t="shared" si="4"/>
        <v>134.99999999999957</v>
      </c>
      <c r="U27" s="106"/>
      <c r="V27" t="str">
        <f t="shared" si="7"/>
        <v/>
      </c>
      <c r="W27">
        <f t="shared" si="2"/>
        <v>0</v>
      </c>
      <c r="X27" s="37">
        <f t="shared" si="5"/>
        <v>1234184.7844488502</v>
      </c>
      <c r="Y27" s="38">
        <f t="shared" si="6"/>
        <v>0</v>
      </c>
    </row>
    <row r="28" spans="2:25">
      <c r="B28" s="36">
        <v>20</v>
      </c>
      <c r="C28" s="103">
        <f>IF(R27="","",C27+R27)</f>
        <v>1281789.0547061628</v>
      </c>
      <c r="D28" s="103"/>
      <c r="E28" s="36"/>
      <c r="F28" s="8">
        <v>43612</v>
      </c>
      <c r="G28" s="62" t="s">
        <v>3</v>
      </c>
      <c r="H28" s="104">
        <v>0.61990000000000001</v>
      </c>
      <c r="I28" s="104"/>
      <c r="J28" s="36">
        <v>76</v>
      </c>
      <c r="K28" s="107">
        <f t="shared" si="3"/>
        <v>38453.671641184883</v>
      </c>
      <c r="L28" s="108"/>
      <c r="M28" s="6">
        <f>IF(J28="","",(K28/J28)/LOOKUP(RIGHT($D$2,3),定数!$A$6:$A$13,定数!$B$6:$B$13))</f>
        <v>4.2164113641650092</v>
      </c>
      <c r="N28" s="36"/>
      <c r="O28" s="8">
        <v>43614</v>
      </c>
      <c r="P28" s="104">
        <v>0.62749999999999995</v>
      </c>
      <c r="Q28" s="104"/>
      <c r="R28" s="105">
        <f>IF(P28="","",T28*M28*LOOKUP(RIGHT($D$2,3),定数!$A$6:$A$13,定数!$B$6:$B$13))</f>
        <v>-38453.671641184577</v>
      </c>
      <c r="S28" s="105"/>
      <c r="T28" s="106">
        <f t="shared" si="4"/>
        <v>-75.999999999999403</v>
      </c>
      <c r="U28" s="106"/>
      <c r="V28" t="str">
        <f t="shared" si="7"/>
        <v/>
      </c>
      <c r="W28">
        <f t="shared" si="2"/>
        <v>1</v>
      </c>
      <c r="X28" s="37">
        <f t="shared" si="5"/>
        <v>1281789.0547061628</v>
      </c>
      <c r="Y28" s="38">
        <f t="shared" si="6"/>
        <v>0</v>
      </c>
    </row>
    <row r="29" spans="2:25">
      <c r="B29" s="36">
        <v>21</v>
      </c>
      <c r="C29" s="103">
        <f t="shared" si="0"/>
        <v>1243335.3830649783</v>
      </c>
      <c r="D29" s="103"/>
      <c r="E29" s="36"/>
      <c r="F29" s="8">
        <v>43684</v>
      </c>
      <c r="G29" s="62" t="s">
        <v>3</v>
      </c>
      <c r="H29" s="104">
        <v>0.60289999999999999</v>
      </c>
      <c r="I29" s="104"/>
      <c r="J29" s="36">
        <v>68</v>
      </c>
      <c r="K29" s="107">
        <f t="shared" si="3"/>
        <v>37300.061491949346</v>
      </c>
      <c r="L29" s="108"/>
      <c r="M29" s="6">
        <f>IF(J29="","",(K29/J29)/LOOKUP(RIGHT($D$2,3),定数!$A$6:$A$13,定数!$B$6:$B$13))</f>
        <v>4.5710859671506547</v>
      </c>
      <c r="N29" s="36"/>
      <c r="O29" s="8">
        <v>43688</v>
      </c>
      <c r="P29" s="104">
        <v>0.59209999999999996</v>
      </c>
      <c r="Q29" s="104"/>
      <c r="R29" s="105">
        <f>IF(P29="","",T29*M29*LOOKUP(RIGHT($D$2,3),定数!$A$6:$A$13,定数!$B$6:$B$13))</f>
        <v>59241.274134272659</v>
      </c>
      <c r="S29" s="105"/>
      <c r="T29" s="106">
        <f t="shared" si="4"/>
        <v>108.00000000000031</v>
      </c>
      <c r="U29" s="106"/>
      <c r="V29" t="str">
        <f t="shared" si="7"/>
        <v/>
      </c>
      <c r="W29">
        <f t="shared" si="2"/>
        <v>0</v>
      </c>
      <c r="X29" s="37">
        <f t="shared" si="5"/>
        <v>1281789.0547061628</v>
      </c>
      <c r="Y29" s="38">
        <f t="shared" si="6"/>
        <v>2.9999999999999694E-2</v>
      </c>
    </row>
    <row r="30" spans="2:25">
      <c r="B30" s="36">
        <v>22</v>
      </c>
      <c r="C30" s="103">
        <f>IF(R29="","",C29+R29)</f>
        <v>1302576.657199251</v>
      </c>
      <c r="D30" s="103"/>
      <c r="E30" s="36">
        <v>1999</v>
      </c>
      <c r="F30" s="8">
        <v>43483</v>
      </c>
      <c r="G30" s="61" t="s">
        <v>4</v>
      </c>
      <c r="H30" s="104">
        <v>0.6361</v>
      </c>
      <c r="I30" s="104"/>
      <c r="J30" s="36">
        <v>86</v>
      </c>
      <c r="K30" s="107">
        <f t="shared" si="3"/>
        <v>39077.299715977526</v>
      </c>
      <c r="L30" s="108"/>
      <c r="M30" s="6">
        <f>IF(J30="","",(K30/J30)/LOOKUP(RIGHT($D$2,3),定数!$A$6:$A$13,定数!$B$6:$B$13))</f>
        <v>3.7865600499978225</v>
      </c>
      <c r="N30" s="36">
        <v>1999</v>
      </c>
      <c r="O30" s="8">
        <v>43492</v>
      </c>
      <c r="P30" s="104">
        <v>0.62749999999999995</v>
      </c>
      <c r="Q30" s="104"/>
      <c r="R30" s="105">
        <f>IF(P30="","",T30*M30*LOOKUP(RIGHT($D$2,3),定数!$A$6:$A$13,定数!$B$6:$B$13))</f>
        <v>-39077.299715977773</v>
      </c>
      <c r="S30" s="105"/>
      <c r="T30" s="106">
        <f t="shared" si="4"/>
        <v>-86.000000000000526</v>
      </c>
      <c r="U30" s="106"/>
      <c r="V30" t="str">
        <f t="shared" si="7"/>
        <v/>
      </c>
      <c r="W30">
        <f t="shared" si="2"/>
        <v>1</v>
      </c>
      <c r="X30" s="37">
        <f t="shared" si="5"/>
        <v>1302576.657199251</v>
      </c>
      <c r="Y30" s="38">
        <f t="shared" si="6"/>
        <v>0</v>
      </c>
    </row>
    <row r="31" spans="2:25">
      <c r="B31" s="36">
        <v>23</v>
      </c>
      <c r="C31" s="103">
        <f t="shared" si="0"/>
        <v>1263499.3574832731</v>
      </c>
      <c r="D31" s="103"/>
      <c r="E31" s="36"/>
      <c r="F31" s="8">
        <v>43521</v>
      </c>
      <c r="G31" s="62" t="s">
        <v>3</v>
      </c>
      <c r="H31" s="104">
        <v>0.62960000000000005</v>
      </c>
      <c r="I31" s="104"/>
      <c r="J31" s="36">
        <v>116</v>
      </c>
      <c r="K31" s="107">
        <f t="shared" si="3"/>
        <v>37904.980724498193</v>
      </c>
      <c r="L31" s="108"/>
      <c r="M31" s="6">
        <f>IF(J31="","",(K31/J31)/LOOKUP(RIGHT($D$2,3),定数!$A$6:$A$13,定数!$B$6:$B$13))</f>
        <v>2.7230589600932609</v>
      </c>
      <c r="N31" s="36"/>
      <c r="O31" s="8">
        <v>43548</v>
      </c>
      <c r="P31" s="104">
        <v>0.64119999999999999</v>
      </c>
      <c r="Q31" s="104"/>
      <c r="R31" s="105">
        <f>IF(P31="","",T31*M31*LOOKUP(RIGHT($D$2,3),定数!$A$6:$A$13,定数!$B$6:$B$13))</f>
        <v>-37904.980724498004</v>
      </c>
      <c r="S31" s="105"/>
      <c r="T31" s="106">
        <f t="shared" si="4"/>
        <v>-115.99999999999943</v>
      </c>
      <c r="U31" s="106"/>
      <c r="V31" t="str">
        <f t="shared" si="7"/>
        <v/>
      </c>
      <c r="W31">
        <f t="shared" si="2"/>
        <v>2</v>
      </c>
      <c r="X31" s="37">
        <f t="shared" si="5"/>
        <v>1302576.657199251</v>
      </c>
      <c r="Y31" s="38">
        <f t="shared" si="6"/>
        <v>3.0000000000000249E-2</v>
      </c>
    </row>
    <row r="32" spans="2:25">
      <c r="B32" s="36">
        <v>24</v>
      </c>
      <c r="C32" s="103">
        <f t="shared" si="0"/>
        <v>1225594.3767587752</v>
      </c>
      <c r="D32" s="103"/>
      <c r="E32" s="36"/>
      <c r="F32" s="8">
        <v>43654</v>
      </c>
      <c r="G32" s="61" t="s">
        <v>4</v>
      </c>
      <c r="H32" s="104">
        <v>0.66910000000000003</v>
      </c>
      <c r="I32" s="104"/>
      <c r="J32" s="36">
        <v>83</v>
      </c>
      <c r="K32" s="107">
        <f t="shared" si="3"/>
        <v>36767.831302763254</v>
      </c>
      <c r="L32" s="108"/>
      <c r="M32" s="6">
        <f>IF(J32="","",(K32/J32)/LOOKUP(RIGHT($D$2,3),定数!$A$6:$A$13,定数!$B$6:$B$13))</f>
        <v>3.6915493275866722</v>
      </c>
      <c r="N32" s="36"/>
      <c r="O32" s="8">
        <v>43658</v>
      </c>
      <c r="P32" s="104">
        <v>0.66080000000000005</v>
      </c>
      <c r="Q32" s="104"/>
      <c r="R32" s="105">
        <f>IF(P32="","",T32*M32*LOOKUP(RIGHT($D$2,3),定数!$A$6:$A$13,定数!$B$6:$B$13))</f>
        <v>-36767.831302763145</v>
      </c>
      <c r="S32" s="105"/>
      <c r="T32" s="106">
        <f t="shared" si="4"/>
        <v>-82.999999999999744</v>
      </c>
      <c r="U32" s="106"/>
      <c r="V32" t="str">
        <f t="shared" si="7"/>
        <v/>
      </c>
      <c r="W32">
        <f t="shared" si="2"/>
        <v>3</v>
      </c>
      <c r="X32" s="37">
        <f t="shared" si="5"/>
        <v>1302576.657199251</v>
      </c>
      <c r="Y32" s="38">
        <f t="shared" si="6"/>
        <v>5.9100000000000041E-2</v>
      </c>
    </row>
    <row r="33" spans="2:25">
      <c r="B33" s="36">
        <v>25</v>
      </c>
      <c r="C33" s="103">
        <f>IF(R32="","",C32+R32)</f>
        <v>1188826.545456012</v>
      </c>
      <c r="D33" s="103"/>
      <c r="E33" s="36"/>
      <c r="F33" s="8">
        <v>43735</v>
      </c>
      <c r="G33" s="61" t="s">
        <v>4</v>
      </c>
      <c r="H33" s="104">
        <v>0.65359999999999996</v>
      </c>
      <c r="I33" s="104"/>
      <c r="J33" s="36">
        <v>67</v>
      </c>
      <c r="K33" s="107">
        <f t="shared" si="3"/>
        <v>35664.796363680362</v>
      </c>
      <c r="L33" s="108"/>
      <c r="M33" s="6">
        <f>IF(J33="","",(K33/J33)/LOOKUP(RIGHT($D$2,3),定数!$A$6:$A$13,定数!$B$6:$B$13))</f>
        <v>4.4359199457313885</v>
      </c>
      <c r="N33" s="36"/>
      <c r="O33" s="8">
        <v>43742</v>
      </c>
      <c r="P33" s="104">
        <v>0.66290000000000004</v>
      </c>
      <c r="Q33" s="104"/>
      <c r="R33" s="105">
        <f>IF(P33="","",T33*M33*LOOKUP(RIGHT($D$2,3),定数!$A$6:$A$13,定数!$B$6:$B$13))</f>
        <v>49504.866594362749</v>
      </c>
      <c r="S33" s="105"/>
      <c r="T33" s="106">
        <f t="shared" si="4"/>
        <v>93.000000000000853</v>
      </c>
      <c r="U33" s="106"/>
      <c r="V33" t="str">
        <f t="shared" si="7"/>
        <v/>
      </c>
      <c r="W33">
        <f t="shared" si="2"/>
        <v>0</v>
      </c>
      <c r="X33" s="37">
        <f t="shared" si="5"/>
        <v>1302576.657199251</v>
      </c>
      <c r="Y33" s="38">
        <f t="shared" si="6"/>
        <v>8.7327000000000043E-2</v>
      </c>
    </row>
    <row r="34" spans="2:25">
      <c r="B34" s="36">
        <v>26</v>
      </c>
      <c r="C34" s="103">
        <f>IF(R33="","",C33+R33)</f>
        <v>1238331.4120503748</v>
      </c>
      <c r="D34" s="103"/>
      <c r="E34" s="36">
        <v>2000</v>
      </c>
      <c r="F34" s="8">
        <v>43476</v>
      </c>
      <c r="G34" s="61" t="s">
        <v>4</v>
      </c>
      <c r="H34" s="104">
        <v>0.65749999999999997</v>
      </c>
      <c r="I34" s="104"/>
      <c r="J34" s="36">
        <v>39</v>
      </c>
      <c r="K34" s="107">
        <f t="shared" si="3"/>
        <v>37149.942361511239</v>
      </c>
      <c r="L34" s="108"/>
      <c r="M34" s="6">
        <f>IF(J34="","",(K34/J34)/LOOKUP(RIGHT($D$2,3),定数!$A$6:$A$13,定数!$B$6:$B$13))</f>
        <v>7.938021872117786</v>
      </c>
      <c r="N34" s="36">
        <v>2000</v>
      </c>
      <c r="O34" s="8">
        <v>43478</v>
      </c>
      <c r="P34" s="104">
        <v>0.66210000000000002</v>
      </c>
      <c r="Q34" s="104"/>
      <c r="R34" s="105">
        <f>IF(P34="","",T34*M34*LOOKUP(RIGHT($D$2,3),定数!$A$6:$A$13,定数!$B$6:$B$13))</f>
        <v>43817.880734090642</v>
      </c>
      <c r="S34" s="105"/>
      <c r="T34" s="106">
        <f t="shared" si="4"/>
        <v>46.000000000000483</v>
      </c>
      <c r="U34" s="106"/>
      <c r="V34" t="str">
        <f t="shared" si="7"/>
        <v/>
      </c>
      <c r="W34">
        <f t="shared" si="2"/>
        <v>0</v>
      </c>
      <c r="X34" s="37">
        <f t="shared" si="5"/>
        <v>1302576.657199251</v>
      </c>
      <c r="Y34" s="38">
        <f t="shared" si="6"/>
        <v>4.9321661641790637E-2</v>
      </c>
    </row>
    <row r="35" spans="2:25">
      <c r="B35" s="36">
        <v>27</v>
      </c>
      <c r="C35" s="103">
        <f>IF(R34="","",C34+R34)</f>
        <v>1282149.2927844655</v>
      </c>
      <c r="D35" s="103"/>
      <c r="E35" s="36"/>
      <c r="F35" s="8">
        <v>43507</v>
      </c>
      <c r="G35" s="62" t="s">
        <v>3</v>
      </c>
      <c r="H35" s="104">
        <v>0.62819999999999998</v>
      </c>
      <c r="I35" s="104"/>
      <c r="J35" s="36">
        <v>85</v>
      </c>
      <c r="K35" s="107">
        <f t="shared" si="3"/>
        <v>38464.478783533959</v>
      </c>
      <c r="L35" s="108"/>
      <c r="M35" s="6">
        <f>IF(J35="","",(K35/J35)/LOOKUP(RIGHT($D$2,3),定数!$A$6:$A$13,定数!$B$6:$B$13))</f>
        <v>3.7710273317190159</v>
      </c>
      <c r="N35" s="36"/>
      <c r="O35" s="8">
        <v>43520</v>
      </c>
      <c r="P35" s="104">
        <v>0.61539999999999995</v>
      </c>
      <c r="Q35" s="104"/>
      <c r="R35" s="105">
        <f>IF(P35="","",T35*M35*LOOKUP(RIGHT($D$2,3),定数!$A$6:$A$13,定数!$B$6:$B$13))</f>
        <v>57922.979815204242</v>
      </c>
      <c r="S35" s="105"/>
      <c r="T35" s="106">
        <f t="shared" si="4"/>
        <v>128.00000000000034</v>
      </c>
      <c r="U35" s="106"/>
      <c r="V35" t="str">
        <f t="shared" si="7"/>
        <v/>
      </c>
      <c r="W35">
        <f t="shared" si="2"/>
        <v>0</v>
      </c>
      <c r="X35" s="37">
        <f t="shared" si="5"/>
        <v>1302576.657199251</v>
      </c>
      <c r="Y35" s="38">
        <f t="shared" si="6"/>
        <v>1.5682274284499753E-2</v>
      </c>
    </row>
    <row r="36" spans="2:25">
      <c r="B36" s="36">
        <v>28</v>
      </c>
      <c r="C36" s="103">
        <f>IF(R35="","",C35+R35)</f>
        <v>1340072.2725996696</v>
      </c>
      <c r="D36" s="103"/>
      <c r="E36" s="36"/>
      <c r="F36" s="8">
        <v>43576</v>
      </c>
      <c r="G36" s="62" t="s">
        <v>3</v>
      </c>
      <c r="H36" s="104">
        <v>0.5917</v>
      </c>
      <c r="I36" s="104"/>
      <c r="J36" s="36">
        <v>62</v>
      </c>
      <c r="K36" s="107">
        <f t="shared" si="3"/>
        <v>40202.16817799009</v>
      </c>
      <c r="L36" s="108"/>
      <c r="M36" s="6">
        <f>IF(J36="","",(K36/J36)/LOOKUP(RIGHT($D$2,3),定数!$A$6:$A$13,定数!$B$6:$B$13))</f>
        <v>5.4035172282244748</v>
      </c>
      <c r="N36" s="36"/>
      <c r="O36" s="8">
        <v>43583</v>
      </c>
      <c r="P36" s="104">
        <v>0.5827</v>
      </c>
      <c r="Q36" s="104"/>
      <c r="R36" s="105">
        <f>IF(P36="","",T36*M36*LOOKUP(RIGHT($D$2,3),定数!$A$6:$A$13,定数!$B$6:$B$13))</f>
        <v>58357.986064824385</v>
      </c>
      <c r="S36" s="105"/>
      <c r="T36" s="106">
        <f t="shared" si="4"/>
        <v>90.000000000000085</v>
      </c>
      <c r="U36" s="106"/>
      <c r="V36" t="str">
        <f t="shared" si="7"/>
        <v/>
      </c>
      <c r="W36">
        <f t="shared" si="2"/>
        <v>0</v>
      </c>
      <c r="X36" s="37">
        <f t="shared" si="5"/>
        <v>1340072.2725996696</v>
      </c>
      <c r="Y36" s="38">
        <f t="shared" si="6"/>
        <v>0</v>
      </c>
    </row>
    <row r="37" spans="2:25">
      <c r="B37" s="36">
        <v>29</v>
      </c>
      <c r="C37" s="103">
        <f t="shared" si="0"/>
        <v>1398430.2586644939</v>
      </c>
      <c r="D37" s="103"/>
      <c r="E37" s="36"/>
      <c r="F37" s="8">
        <v>43610</v>
      </c>
      <c r="G37" s="62" t="s">
        <v>3</v>
      </c>
      <c r="H37" s="104">
        <v>0.56910000000000005</v>
      </c>
      <c r="I37" s="104"/>
      <c r="J37" s="36">
        <v>64</v>
      </c>
      <c r="K37" s="107">
        <f t="shared" si="3"/>
        <v>41952.907759934817</v>
      </c>
      <c r="L37" s="108"/>
      <c r="M37" s="6">
        <f>IF(J37="","",(K37/J37)/LOOKUP(RIGHT($D$2,3),定数!$A$6:$A$13,定数!$B$6:$B$13))</f>
        <v>5.4626181979081796</v>
      </c>
      <c r="N37" s="36"/>
      <c r="O37" s="8">
        <v>43611</v>
      </c>
      <c r="P37" s="104">
        <v>0.57550000000000001</v>
      </c>
      <c r="Q37" s="104"/>
      <c r="R37" s="105">
        <f>IF(P37="","",T37*M37*LOOKUP(RIGHT($D$2,3),定数!$A$6:$A$13,定数!$B$6:$B$13))</f>
        <v>-41952.907759934569</v>
      </c>
      <c r="S37" s="105"/>
      <c r="T37" s="106">
        <f t="shared" si="4"/>
        <v>-63.999999999999616</v>
      </c>
      <c r="U37" s="106"/>
      <c r="V37" t="str">
        <f t="shared" si="7"/>
        <v/>
      </c>
      <c r="W37">
        <f t="shared" si="2"/>
        <v>1</v>
      </c>
      <c r="X37" s="37">
        <f t="shared" si="5"/>
        <v>1398430.2586644939</v>
      </c>
      <c r="Y37" s="38">
        <f t="shared" si="6"/>
        <v>0</v>
      </c>
    </row>
    <row r="38" spans="2:25">
      <c r="B38" s="36">
        <v>30</v>
      </c>
      <c r="C38" s="103">
        <f>IF(R37="","",C37+R37)</f>
        <v>1356477.3509045593</v>
      </c>
      <c r="D38" s="103"/>
      <c r="E38" s="36"/>
      <c r="F38" s="8">
        <v>43652</v>
      </c>
      <c r="G38" s="62" t="s">
        <v>3</v>
      </c>
      <c r="H38" s="104">
        <v>0.58860000000000001</v>
      </c>
      <c r="I38" s="104"/>
      <c r="J38" s="36">
        <v>106</v>
      </c>
      <c r="K38" s="107">
        <f t="shared" si="3"/>
        <v>40694.320527136777</v>
      </c>
      <c r="L38" s="108"/>
      <c r="M38" s="6">
        <f>IF(J38="","",(K38/J38)/LOOKUP(RIGHT($D$2,3),定数!$A$6:$A$13,定数!$B$6:$B$13))</f>
        <v>3.1992390351522624</v>
      </c>
      <c r="N38" s="36"/>
      <c r="O38" s="8">
        <v>43700</v>
      </c>
      <c r="P38" s="104">
        <v>0.57369999999999999</v>
      </c>
      <c r="Q38" s="104"/>
      <c r="R38" s="105">
        <f>IF(P38="","",T38*M38*LOOKUP(RIGHT($D$2,3),定数!$A$6:$A$13,定数!$B$6:$B$13))</f>
        <v>57202.393948522549</v>
      </c>
      <c r="S38" s="105"/>
      <c r="T38" s="106">
        <f t="shared" si="4"/>
        <v>149.00000000000026</v>
      </c>
      <c r="U38" s="106"/>
      <c r="V38" t="str">
        <f t="shared" si="7"/>
        <v/>
      </c>
      <c r="W38">
        <f t="shared" si="2"/>
        <v>0</v>
      </c>
      <c r="X38" s="37">
        <f t="shared" si="5"/>
        <v>1398430.2586644939</v>
      </c>
      <c r="Y38" s="38">
        <f t="shared" si="6"/>
        <v>2.9999999999999916E-2</v>
      </c>
    </row>
    <row r="39" spans="2:25">
      <c r="B39" s="36">
        <v>31</v>
      </c>
      <c r="C39" s="103">
        <f t="shared" si="0"/>
        <v>1413679.7448530819</v>
      </c>
      <c r="D39" s="103"/>
      <c r="E39" s="36"/>
      <c r="F39" s="8">
        <v>43742</v>
      </c>
      <c r="G39" s="62" t="s">
        <v>3</v>
      </c>
      <c r="H39" s="104">
        <v>0.5393</v>
      </c>
      <c r="I39" s="104"/>
      <c r="J39" s="36">
        <v>78</v>
      </c>
      <c r="K39" s="107">
        <f t="shared" si="3"/>
        <v>42410.392345592452</v>
      </c>
      <c r="L39" s="108"/>
      <c r="M39" s="6">
        <f>IF(J39="","",(K39/J39)/LOOKUP(RIGHT($D$2,3),定数!$A$6:$A$13,定数!$B$6:$B$13))</f>
        <v>4.5310248232470567</v>
      </c>
      <c r="N39" s="36"/>
      <c r="O39" s="8">
        <v>43751</v>
      </c>
      <c r="P39" s="104">
        <v>0.52839999999999998</v>
      </c>
      <c r="Q39" s="104"/>
      <c r="R39" s="105">
        <f>IF(P39="","",T39*M39*LOOKUP(RIGHT($D$2,3),定数!$A$6:$A$13,定数!$B$6:$B$13))</f>
        <v>59265.804688071614</v>
      </c>
      <c r="S39" s="105"/>
      <c r="T39" s="106">
        <f t="shared" si="4"/>
        <v>109.00000000000021</v>
      </c>
      <c r="U39" s="106"/>
      <c r="V39" t="str">
        <f t="shared" si="7"/>
        <v/>
      </c>
      <c r="W39">
        <f t="shared" si="2"/>
        <v>0</v>
      </c>
      <c r="X39" s="37">
        <f t="shared" si="5"/>
        <v>1413679.7448530819</v>
      </c>
      <c r="Y39" s="38">
        <f t="shared" si="6"/>
        <v>0</v>
      </c>
    </row>
    <row r="40" spans="2:25">
      <c r="B40" s="36">
        <v>32</v>
      </c>
      <c r="C40" s="103">
        <f t="shared" si="0"/>
        <v>1472945.5495411535</v>
      </c>
      <c r="D40" s="103"/>
      <c r="E40" s="36"/>
      <c r="F40" s="8">
        <v>43819</v>
      </c>
      <c r="G40" s="61" t="s">
        <v>4</v>
      </c>
      <c r="H40" s="104">
        <v>0.54600000000000004</v>
      </c>
      <c r="I40" s="104"/>
      <c r="J40" s="36">
        <v>59</v>
      </c>
      <c r="K40" s="107">
        <f t="shared" si="3"/>
        <v>44188.366486234605</v>
      </c>
      <c r="L40" s="108"/>
      <c r="M40" s="6">
        <f>IF(J40="","",(K40/J40)/LOOKUP(RIGHT($D$2,3),定数!$A$6:$A$13,定数!$B$6:$B$13))</f>
        <v>6.2412947014455655</v>
      </c>
      <c r="N40" s="36"/>
      <c r="O40" s="8">
        <v>43820</v>
      </c>
      <c r="P40" s="104">
        <v>0.55410000000000004</v>
      </c>
      <c r="Q40" s="104"/>
      <c r="R40" s="105">
        <f>IF(P40="","",T40*M40*LOOKUP(RIGHT($D$2,3),定数!$A$6:$A$13,定数!$B$6:$B$13))</f>
        <v>60665.384498050866</v>
      </c>
      <c r="S40" s="105"/>
      <c r="T40" s="106">
        <f t="shared" si="4"/>
        <v>80.999999999999957</v>
      </c>
      <c r="U40" s="106"/>
      <c r="V40" t="str">
        <f t="shared" si="7"/>
        <v/>
      </c>
      <c r="W40">
        <f t="shared" si="2"/>
        <v>0</v>
      </c>
      <c r="X40" s="37">
        <f t="shared" si="5"/>
        <v>1472945.5495411535</v>
      </c>
      <c r="Y40" s="38">
        <f t="shared" si="6"/>
        <v>0</v>
      </c>
    </row>
    <row r="41" spans="2:25">
      <c r="B41" s="36">
        <v>33</v>
      </c>
      <c r="C41" s="103">
        <f t="shared" si="0"/>
        <v>1533610.9340392044</v>
      </c>
      <c r="D41" s="103"/>
      <c r="E41" s="36">
        <v>2001</v>
      </c>
      <c r="F41" s="8">
        <v>43473</v>
      </c>
      <c r="G41" s="61" t="s">
        <v>4</v>
      </c>
      <c r="H41" s="104">
        <v>0.56779999999999997</v>
      </c>
      <c r="I41" s="104"/>
      <c r="J41" s="36">
        <v>131</v>
      </c>
      <c r="K41" s="107">
        <f t="shared" si="3"/>
        <v>46008.32802117613</v>
      </c>
      <c r="L41" s="108"/>
      <c r="M41" s="6">
        <f>IF(J41="","",(K41/J41)/LOOKUP(RIGHT($D$2,3),定数!$A$6:$A$13,定数!$B$6:$B$13))</f>
        <v>2.9267384237389398</v>
      </c>
      <c r="N41" s="36">
        <v>2001</v>
      </c>
      <c r="O41" s="8">
        <v>43476</v>
      </c>
      <c r="P41" s="104">
        <v>0.55469999999999997</v>
      </c>
      <c r="Q41" s="104"/>
      <c r="R41" s="105">
        <f>IF(P41="","",T41*M41*LOOKUP(RIGHT($D$2,3),定数!$A$6:$A$13,定数!$B$6:$B$13))</f>
        <v>-46008.328021176138</v>
      </c>
      <c r="S41" s="105"/>
      <c r="T41" s="106">
        <f t="shared" si="4"/>
        <v>-131</v>
      </c>
      <c r="U41" s="106"/>
      <c r="V41" t="str">
        <f t="shared" si="7"/>
        <v/>
      </c>
      <c r="W41">
        <f t="shared" si="2"/>
        <v>1</v>
      </c>
      <c r="X41" s="37">
        <f t="shared" si="5"/>
        <v>1533610.9340392044</v>
      </c>
      <c r="Y41" s="38">
        <f t="shared" si="6"/>
        <v>0</v>
      </c>
    </row>
    <row r="42" spans="2:25">
      <c r="B42" s="36">
        <v>34</v>
      </c>
      <c r="C42" s="103">
        <f t="shared" si="0"/>
        <v>1487602.6060180282</v>
      </c>
      <c r="D42" s="103"/>
      <c r="E42" s="36"/>
      <c r="F42" s="8">
        <v>43518</v>
      </c>
      <c r="G42" s="62" t="s">
        <v>3</v>
      </c>
      <c r="H42" s="104">
        <v>0.52110000000000001</v>
      </c>
      <c r="I42" s="104"/>
      <c r="J42" s="36">
        <v>102</v>
      </c>
      <c r="K42" s="107">
        <f>IF(J42="","",C42*0.03)</f>
        <v>44628.078180540848</v>
      </c>
      <c r="L42" s="108"/>
      <c r="M42" s="6">
        <f>IF(J42="","",(K42/J42)/LOOKUP(RIGHT($D$2,3),定数!$A$6:$A$13,定数!$B$6:$B$13))</f>
        <v>3.6460848186716381</v>
      </c>
      <c r="N42" s="36"/>
      <c r="O42" s="8">
        <v>43531</v>
      </c>
      <c r="P42" s="104">
        <v>0.50849999999999995</v>
      </c>
      <c r="Q42" s="104"/>
      <c r="R42" s="105">
        <f>IF(P42="","",T42*M42*LOOKUP(RIGHT($D$2,3),定数!$A$6:$A$13,定数!$B$6:$B$13))</f>
        <v>55128.802458315411</v>
      </c>
      <c r="S42" s="105"/>
      <c r="T42" s="106">
        <f t="shared" si="4"/>
        <v>126.00000000000055</v>
      </c>
      <c r="U42" s="106"/>
      <c r="V42" t="str">
        <f t="shared" si="7"/>
        <v/>
      </c>
      <c r="W42">
        <f t="shared" si="2"/>
        <v>0</v>
      </c>
      <c r="X42" s="37">
        <f t="shared" si="5"/>
        <v>1533610.9340392044</v>
      </c>
      <c r="Y42" s="38">
        <f t="shared" si="6"/>
        <v>3.0000000000000027E-2</v>
      </c>
    </row>
    <row r="43" spans="2:25">
      <c r="B43" s="36">
        <v>35</v>
      </c>
      <c r="C43" s="103">
        <f t="shared" si="0"/>
        <v>1542731.4084763436</v>
      </c>
      <c r="D43" s="103"/>
      <c r="E43" s="36"/>
      <c r="F43" s="8">
        <v>43546</v>
      </c>
      <c r="G43" s="62" t="s">
        <v>3</v>
      </c>
      <c r="H43" s="104">
        <v>0.49270000000000003</v>
      </c>
      <c r="I43" s="104"/>
      <c r="J43" s="36">
        <v>118</v>
      </c>
      <c r="K43" s="107">
        <f t="shared" si="3"/>
        <v>46281.942254290305</v>
      </c>
      <c r="L43" s="108"/>
      <c r="M43" s="6">
        <f>IF(J43="","",(K43/J43)/LOOKUP(RIGHT($D$2,3),定数!$A$6:$A$13,定数!$B$6:$B$13))</f>
        <v>3.2684987467719142</v>
      </c>
      <c r="N43" s="36"/>
      <c r="O43" s="8">
        <v>43557</v>
      </c>
      <c r="P43" s="104">
        <v>0.47810000000000002</v>
      </c>
      <c r="Q43" s="104"/>
      <c r="R43" s="105">
        <f>IF(P43="","",T43*M43*LOOKUP(RIGHT($D$2,3),定数!$A$6:$A$13,定数!$B$6:$B$13))</f>
        <v>57264.098043443948</v>
      </c>
      <c r="S43" s="105"/>
      <c r="T43" s="106">
        <f t="shared" si="4"/>
        <v>146.00000000000003</v>
      </c>
      <c r="U43" s="106"/>
      <c r="V43" t="str">
        <f t="shared" si="7"/>
        <v/>
      </c>
      <c r="W43">
        <f t="shared" si="2"/>
        <v>0</v>
      </c>
      <c r="X43" s="37">
        <f t="shared" si="5"/>
        <v>1542731.4084763436</v>
      </c>
      <c r="Y43" s="38">
        <f t="shared" si="6"/>
        <v>0</v>
      </c>
    </row>
    <row r="44" spans="2:25">
      <c r="B44" s="36">
        <v>36</v>
      </c>
      <c r="C44" s="103">
        <f t="shared" si="0"/>
        <v>1599995.5065197875</v>
      </c>
      <c r="D44" s="103"/>
      <c r="E44" s="36"/>
      <c r="F44" s="8">
        <v>43582</v>
      </c>
      <c r="G44" s="61" t="s">
        <v>4</v>
      </c>
      <c r="H44" s="104">
        <v>0.51119999999999999</v>
      </c>
      <c r="I44" s="104"/>
      <c r="J44" s="36">
        <v>87</v>
      </c>
      <c r="K44" s="107">
        <f t="shared" si="3"/>
        <v>47999.865195593622</v>
      </c>
      <c r="L44" s="108"/>
      <c r="M44" s="6">
        <f>IF(J44="","",(K44/J44)/LOOKUP(RIGHT($D$2,3),定数!$A$6:$A$13,定数!$B$6:$B$13))</f>
        <v>4.5976882371258254</v>
      </c>
      <c r="N44" s="36"/>
      <c r="O44" s="8">
        <v>43587</v>
      </c>
      <c r="P44" s="104">
        <v>0.52190000000000003</v>
      </c>
      <c r="Q44" s="104"/>
      <c r="R44" s="105">
        <f>IF(P44="","",T44*M44*LOOKUP(RIGHT($D$2,3),定数!$A$6:$A$13,定数!$B$6:$B$13))</f>
        <v>59034.316964695834</v>
      </c>
      <c r="S44" s="105"/>
      <c r="T44" s="106">
        <f t="shared" si="4"/>
        <v>107.00000000000043</v>
      </c>
      <c r="U44" s="106"/>
      <c r="V44" t="str">
        <f t="shared" si="7"/>
        <v/>
      </c>
      <c r="W44">
        <f t="shared" si="2"/>
        <v>0</v>
      </c>
      <c r="X44" s="37">
        <f t="shared" si="5"/>
        <v>1599995.5065197875</v>
      </c>
      <c r="Y44" s="38">
        <f t="shared" si="6"/>
        <v>0</v>
      </c>
    </row>
    <row r="45" spans="2:25">
      <c r="B45" s="36">
        <v>37</v>
      </c>
      <c r="C45" s="103">
        <f t="shared" si="0"/>
        <v>1659029.8234844834</v>
      </c>
      <c r="D45" s="103"/>
      <c r="E45" s="36"/>
      <c r="F45" s="8">
        <v>43652</v>
      </c>
      <c r="G45" s="62" t="s">
        <v>3</v>
      </c>
      <c r="H45" s="104">
        <v>0.51300000000000001</v>
      </c>
      <c r="I45" s="104"/>
      <c r="J45" s="36">
        <v>72</v>
      </c>
      <c r="K45" s="107">
        <f t="shared" si="3"/>
        <v>49770.894704534498</v>
      </c>
      <c r="L45" s="108"/>
      <c r="M45" s="6">
        <f>IF(J45="","",(K45/J45)/LOOKUP(RIGHT($D$2,3),定数!$A$6:$A$13,定数!$B$6:$B$13))</f>
        <v>5.760520220432233</v>
      </c>
      <c r="N45" s="36"/>
      <c r="O45" s="8">
        <v>43658</v>
      </c>
      <c r="P45" s="104">
        <v>0.50419999999999998</v>
      </c>
      <c r="Q45" s="104"/>
      <c r="R45" s="105">
        <f>IF(P45="","",T45*M45*LOOKUP(RIGHT($D$2,3),定数!$A$6:$A$13,定数!$B$6:$B$13))</f>
        <v>60831.093527764591</v>
      </c>
      <c r="S45" s="105"/>
      <c r="T45" s="106">
        <f t="shared" si="4"/>
        <v>88.000000000000298</v>
      </c>
      <c r="U45" s="106"/>
      <c r="V45" t="str">
        <f t="shared" si="7"/>
        <v/>
      </c>
      <c r="W45">
        <f t="shared" si="2"/>
        <v>0</v>
      </c>
      <c r="X45" s="37">
        <f t="shared" si="5"/>
        <v>1659029.8234844834</v>
      </c>
      <c r="Y45" s="38">
        <f t="shared" si="6"/>
        <v>0</v>
      </c>
    </row>
    <row r="46" spans="2:25">
      <c r="B46" s="36">
        <v>38</v>
      </c>
      <c r="C46" s="103">
        <f t="shared" si="0"/>
        <v>1719860.917012248</v>
      </c>
      <c r="D46" s="103"/>
      <c r="E46" s="36"/>
      <c r="F46" s="8">
        <v>43735</v>
      </c>
      <c r="G46" s="62" t="s">
        <v>3</v>
      </c>
      <c r="H46" s="104">
        <v>0.48859999999999998</v>
      </c>
      <c r="I46" s="104"/>
      <c r="J46" s="36">
        <v>94</v>
      </c>
      <c r="K46" s="107">
        <f t="shared" si="3"/>
        <v>51595.827510367439</v>
      </c>
      <c r="L46" s="108"/>
      <c r="M46" s="6">
        <f>IF(J46="","",(K46/J46)/LOOKUP(RIGHT($D$2,3),定数!$A$6:$A$13,定数!$B$6:$B$13))</f>
        <v>4.5740981835432128</v>
      </c>
      <c r="N46" s="36"/>
      <c r="O46" s="8">
        <v>43741</v>
      </c>
      <c r="P46" s="104">
        <v>0.498</v>
      </c>
      <c r="Q46" s="104"/>
      <c r="R46" s="105">
        <f>IF(P46="","",T46*M46*LOOKUP(RIGHT($D$2,3),定数!$A$6:$A$13,定数!$B$6:$B$13))</f>
        <v>-51595.827510367555</v>
      </c>
      <c r="S46" s="105"/>
      <c r="T46" s="106">
        <f t="shared" si="4"/>
        <v>-94.000000000000199</v>
      </c>
      <c r="U46" s="106"/>
      <c r="V46" t="str">
        <f t="shared" si="7"/>
        <v/>
      </c>
      <c r="W46">
        <f t="shared" si="2"/>
        <v>1</v>
      </c>
      <c r="X46" s="37">
        <f t="shared" si="5"/>
        <v>1719860.917012248</v>
      </c>
      <c r="Y46" s="38">
        <f t="shared" si="6"/>
        <v>0</v>
      </c>
    </row>
    <row r="47" spans="2:25">
      <c r="B47" s="36">
        <v>39</v>
      </c>
      <c r="C47" s="103">
        <f t="shared" si="0"/>
        <v>1668265.0895018803</v>
      </c>
      <c r="D47" s="103"/>
      <c r="E47" s="36">
        <v>2002</v>
      </c>
      <c r="F47" s="8">
        <v>43494</v>
      </c>
      <c r="G47" s="62" t="s">
        <v>3</v>
      </c>
      <c r="H47" s="104">
        <v>0.51380000000000003</v>
      </c>
      <c r="I47" s="104"/>
      <c r="J47" s="36">
        <v>41</v>
      </c>
      <c r="K47" s="107">
        <f t="shared" si="3"/>
        <v>50047.952685056407</v>
      </c>
      <c r="L47" s="108"/>
      <c r="M47" s="6">
        <f>IF(J47="","",(K47/J47)/LOOKUP(RIGHT($D$2,3),定数!$A$6:$A$13,定数!$B$6:$B$13))</f>
        <v>10.172348106718781</v>
      </c>
      <c r="N47" s="36">
        <v>2002</v>
      </c>
      <c r="O47" s="8">
        <v>43494</v>
      </c>
      <c r="P47" s="104">
        <v>0.50880000000000003</v>
      </c>
      <c r="Q47" s="104"/>
      <c r="R47" s="105">
        <f>IF(P47="","",T47*M47*LOOKUP(RIGHT($D$2,3),定数!$A$6:$A$13,定数!$B$6:$B$13))</f>
        <v>61034.088640312737</v>
      </c>
      <c r="S47" s="105"/>
      <c r="T47" s="106">
        <f t="shared" si="4"/>
        <v>50.000000000000043</v>
      </c>
      <c r="U47" s="106"/>
      <c r="V47" t="str">
        <f t="shared" si="7"/>
        <v/>
      </c>
      <c r="W47">
        <f t="shared" si="2"/>
        <v>0</v>
      </c>
      <c r="X47" s="37">
        <f t="shared" si="5"/>
        <v>1719860.917012248</v>
      </c>
      <c r="Y47" s="38">
        <f t="shared" si="6"/>
        <v>3.0000000000000138E-2</v>
      </c>
    </row>
    <row r="48" spans="2:25">
      <c r="B48" s="36">
        <v>40</v>
      </c>
      <c r="C48" s="103">
        <f t="shared" si="0"/>
        <v>1729299.178142193</v>
      </c>
      <c r="D48" s="103"/>
      <c r="E48" s="36"/>
      <c r="F48" s="8">
        <v>43539</v>
      </c>
      <c r="G48" s="61" t="s">
        <v>4</v>
      </c>
      <c r="H48" s="104">
        <v>0.52429999999999999</v>
      </c>
      <c r="I48" s="104"/>
      <c r="J48" s="36">
        <v>52</v>
      </c>
      <c r="K48" s="107">
        <f t="shared" si="3"/>
        <v>51878.975344265789</v>
      </c>
      <c r="L48" s="108"/>
      <c r="M48" s="6">
        <f>IF(J48="","",(K48/J48)/LOOKUP(RIGHT($D$2,3),定数!$A$6:$A$13,定数!$B$6:$B$13))</f>
        <v>8.3139383564528497</v>
      </c>
      <c r="N48" s="36"/>
      <c r="O48" s="8">
        <v>43544</v>
      </c>
      <c r="P48" s="104">
        <v>0.53139999999999998</v>
      </c>
      <c r="Q48" s="104"/>
      <c r="R48" s="105">
        <f>IF(P48="","",T48*M48*LOOKUP(RIGHT($D$2,3),定数!$A$6:$A$13,定数!$B$6:$B$13))</f>
        <v>70834.754796978232</v>
      </c>
      <c r="S48" s="105"/>
      <c r="T48" s="106">
        <f t="shared" si="4"/>
        <v>70.999999999999957</v>
      </c>
      <c r="U48" s="106"/>
      <c r="V48" t="str">
        <f t="shared" si="7"/>
        <v/>
      </c>
      <c r="W48">
        <f t="shared" si="2"/>
        <v>0</v>
      </c>
      <c r="X48" s="37">
        <f t="shared" si="5"/>
        <v>1729299.178142193</v>
      </c>
      <c r="Y48" s="38">
        <f t="shared" si="6"/>
        <v>0</v>
      </c>
    </row>
    <row r="49" spans="2:25">
      <c r="B49" s="36">
        <v>41</v>
      </c>
      <c r="C49" s="103">
        <f>IF(R48="","",C48+R48)</f>
        <v>1800133.9329391713</v>
      </c>
      <c r="D49" s="103"/>
      <c r="E49" s="36"/>
      <c r="F49" s="8">
        <v>43784</v>
      </c>
      <c r="G49" s="61" t="s">
        <v>4</v>
      </c>
      <c r="H49" s="104">
        <v>0.56420000000000003</v>
      </c>
      <c r="I49" s="104"/>
      <c r="J49" s="36">
        <v>50</v>
      </c>
      <c r="K49" s="107">
        <f t="shared" si="3"/>
        <v>54004.017988175139</v>
      </c>
      <c r="L49" s="108"/>
      <c r="M49" s="6">
        <f>IF(J49="","",(K49/J49)/LOOKUP(RIGHT($D$2,3),定数!$A$6:$A$13,定数!$B$6:$B$13))</f>
        <v>9.0006696646958577</v>
      </c>
      <c r="N49" s="36"/>
      <c r="O49" s="8">
        <v>43788</v>
      </c>
      <c r="P49" s="104">
        <v>0.55920000000000003</v>
      </c>
      <c r="Q49" s="104"/>
      <c r="R49" s="105">
        <f>IF(P49="","",T49*M49*LOOKUP(RIGHT($D$2,3),定数!$A$6:$A$13,定数!$B$6:$B$13))</f>
        <v>-54004.01798817519</v>
      </c>
      <c r="S49" s="105"/>
      <c r="T49" s="106">
        <f t="shared" si="4"/>
        <v>-50.000000000000043</v>
      </c>
      <c r="U49" s="106"/>
      <c r="V49" t="str">
        <f t="shared" si="7"/>
        <v/>
      </c>
      <c r="W49">
        <f t="shared" si="2"/>
        <v>1</v>
      </c>
      <c r="X49" s="37">
        <f t="shared" si="5"/>
        <v>1800133.9329391713</v>
      </c>
      <c r="Y49" s="38">
        <f t="shared" si="6"/>
        <v>0</v>
      </c>
    </row>
    <row r="50" spans="2:25">
      <c r="B50" s="36">
        <v>42</v>
      </c>
      <c r="C50" s="103">
        <f t="shared" si="0"/>
        <v>1746129.9149509962</v>
      </c>
      <c r="D50" s="103"/>
      <c r="E50" s="36">
        <v>2003</v>
      </c>
      <c r="F50" s="8">
        <v>43489</v>
      </c>
      <c r="G50" s="61" t="s">
        <v>4</v>
      </c>
      <c r="H50" s="104">
        <v>0.5927</v>
      </c>
      <c r="I50" s="104"/>
      <c r="J50" s="36">
        <v>80</v>
      </c>
      <c r="K50" s="107">
        <f t="shared" si="3"/>
        <v>52383.897448529882</v>
      </c>
      <c r="L50" s="108"/>
      <c r="M50" s="6">
        <f>IF(J50="","",(K50/J50)/LOOKUP(RIGHT($D$2,3),定数!$A$6:$A$13,定数!$B$6:$B$13))</f>
        <v>5.4566559842218627</v>
      </c>
      <c r="N50" s="36">
        <v>2003</v>
      </c>
      <c r="O50" s="8">
        <v>43499</v>
      </c>
      <c r="P50" s="104">
        <v>0.5847</v>
      </c>
      <c r="Q50" s="104"/>
      <c r="R50" s="105">
        <f>IF(P50="","",T50*M50*LOOKUP(RIGHT($D$2,3),定数!$A$6:$A$13,定数!$B$6:$B$13))</f>
        <v>-52383.897448529926</v>
      </c>
      <c r="S50" s="105"/>
      <c r="T50" s="106">
        <f t="shared" si="4"/>
        <v>-80.000000000000071</v>
      </c>
      <c r="U50" s="106"/>
      <c r="V50" t="str">
        <f t="shared" si="7"/>
        <v/>
      </c>
      <c r="W50">
        <f t="shared" si="2"/>
        <v>2</v>
      </c>
      <c r="X50" s="37">
        <f t="shared" si="5"/>
        <v>1800133.9329391713</v>
      </c>
      <c r="Y50" s="38">
        <f t="shared" si="6"/>
        <v>3.0000000000000027E-2</v>
      </c>
    </row>
    <row r="51" spans="2:25">
      <c r="B51" s="36">
        <v>43</v>
      </c>
      <c r="C51" s="103">
        <f t="shared" si="0"/>
        <v>1693746.0175024662</v>
      </c>
      <c r="D51" s="103"/>
      <c r="E51" s="36"/>
      <c r="F51" s="8">
        <v>43604</v>
      </c>
      <c r="G51" s="61" t="s">
        <v>4</v>
      </c>
      <c r="H51" s="104">
        <v>0.65359999999999996</v>
      </c>
      <c r="I51" s="104"/>
      <c r="J51" s="36">
        <v>138</v>
      </c>
      <c r="K51" s="107">
        <f t="shared" si="3"/>
        <v>50812.380525073982</v>
      </c>
      <c r="L51" s="108"/>
      <c r="M51" s="6">
        <f>IF(J51="","",(K51/J51)/LOOKUP(RIGHT($D$2,3),定数!$A$6:$A$13,定数!$B$6:$B$13))</f>
        <v>3.068380466489975</v>
      </c>
      <c r="N51" s="36"/>
      <c r="O51" s="8">
        <v>43633</v>
      </c>
      <c r="P51" s="104">
        <v>0.67149999999999999</v>
      </c>
      <c r="Q51" s="104"/>
      <c r="R51" s="105">
        <f>IF(P51="","",T51*M51*LOOKUP(RIGHT($D$2,3),定数!$A$6:$A$13,定数!$B$6:$B$13))</f>
        <v>65908.812420204762</v>
      </c>
      <c r="S51" s="105"/>
      <c r="T51" s="106">
        <f t="shared" si="4"/>
        <v>179.00000000000028</v>
      </c>
      <c r="U51" s="106"/>
      <c r="V51" t="str">
        <f t="shared" si="7"/>
        <v/>
      </c>
      <c r="W51">
        <f t="shared" si="2"/>
        <v>0</v>
      </c>
      <c r="X51" s="37">
        <f t="shared" si="5"/>
        <v>1800133.9329391713</v>
      </c>
      <c r="Y51" s="38">
        <f t="shared" si="6"/>
        <v>5.9100000000000041E-2</v>
      </c>
    </row>
    <row r="52" spans="2:25">
      <c r="B52" s="36">
        <v>44</v>
      </c>
      <c r="C52" s="103">
        <f t="shared" si="0"/>
        <v>1759654.829922671</v>
      </c>
      <c r="D52" s="103"/>
      <c r="E52" s="36"/>
      <c r="F52" s="8">
        <v>43726</v>
      </c>
      <c r="G52" s="61" t="s">
        <v>4</v>
      </c>
      <c r="H52" s="104">
        <v>0.6663</v>
      </c>
      <c r="I52" s="104"/>
      <c r="J52" s="36">
        <v>77</v>
      </c>
      <c r="K52" s="107">
        <f t="shared" si="3"/>
        <v>52789.644897680126</v>
      </c>
      <c r="L52" s="108"/>
      <c r="M52" s="6">
        <f>IF(J52="","",(K52/J52)/LOOKUP(RIGHT($D$2,3),定数!$A$6:$A$13,定数!$B$6:$B$13))</f>
        <v>5.7131650322164642</v>
      </c>
      <c r="N52" s="36"/>
      <c r="O52" s="8">
        <v>43730</v>
      </c>
      <c r="P52" s="104">
        <v>0.67849999999999999</v>
      </c>
      <c r="Q52" s="104"/>
      <c r="R52" s="105">
        <f>IF(P52="","",T52*M52*LOOKUP(RIGHT($D$2,3),定数!$A$6:$A$13,定数!$B$6:$B$13))</f>
        <v>83640.736071648949</v>
      </c>
      <c r="S52" s="105"/>
      <c r="T52" s="106">
        <f t="shared" si="4"/>
        <v>121.99999999999989</v>
      </c>
      <c r="U52" s="106"/>
      <c r="V52" t="str">
        <f t="shared" si="7"/>
        <v/>
      </c>
      <c r="W52">
        <f t="shared" si="2"/>
        <v>0</v>
      </c>
      <c r="X52" s="37">
        <f t="shared" si="5"/>
        <v>1800133.9329391713</v>
      </c>
      <c r="Y52" s="38">
        <f t="shared" si="6"/>
        <v>2.2486717391304367E-2</v>
      </c>
    </row>
    <row r="53" spans="2:25">
      <c r="B53" s="36">
        <v>45</v>
      </c>
      <c r="C53" s="103">
        <f t="shared" si="0"/>
        <v>1843295.56599432</v>
      </c>
      <c r="D53" s="103"/>
      <c r="E53" s="36"/>
      <c r="F53" s="8">
        <v>43758</v>
      </c>
      <c r="G53" s="61" t="s">
        <v>4</v>
      </c>
      <c r="H53" s="104">
        <v>0.69430000000000003</v>
      </c>
      <c r="I53" s="104"/>
      <c r="J53" s="36">
        <v>74</v>
      </c>
      <c r="K53" s="107">
        <f t="shared" si="3"/>
        <v>55298.866979829596</v>
      </c>
      <c r="L53" s="108"/>
      <c r="M53" s="6">
        <f>IF(J53="","",(K53/J53)/LOOKUP(RIGHT($D$2,3),定数!$A$6:$A$13,定数!$B$6:$B$13))</f>
        <v>6.2273498851159452</v>
      </c>
      <c r="N53" s="36"/>
      <c r="O53" s="8">
        <v>43760</v>
      </c>
      <c r="P53" s="104">
        <v>0.70530000000000004</v>
      </c>
      <c r="Q53" s="104"/>
      <c r="R53" s="105">
        <f>IF(P53="","",T53*M53*LOOKUP(RIGHT($D$2,3),定数!$A$6:$A$13,定数!$B$6:$B$13))</f>
        <v>82201.018483530555</v>
      </c>
      <c r="S53" s="105"/>
      <c r="T53" s="106">
        <f t="shared" si="4"/>
        <v>110.0000000000001</v>
      </c>
      <c r="U53" s="106"/>
      <c r="V53" t="str">
        <f t="shared" si="7"/>
        <v/>
      </c>
      <c r="W53">
        <f t="shared" si="2"/>
        <v>0</v>
      </c>
      <c r="X53" s="37">
        <f t="shared" si="5"/>
        <v>1843295.56599432</v>
      </c>
      <c r="Y53" s="38">
        <f t="shared" si="6"/>
        <v>0</v>
      </c>
    </row>
    <row r="54" spans="2:25">
      <c r="B54" s="36">
        <v>46</v>
      </c>
      <c r="C54" s="103">
        <f t="shared" si="0"/>
        <v>1925496.5844778505</v>
      </c>
      <c r="D54" s="103"/>
      <c r="E54" s="36"/>
      <c r="F54" s="8">
        <v>43788</v>
      </c>
      <c r="G54" s="61" t="s">
        <v>4</v>
      </c>
      <c r="H54" s="104">
        <v>0.72499999999999998</v>
      </c>
      <c r="I54" s="104"/>
      <c r="J54" s="36">
        <v>157</v>
      </c>
      <c r="K54" s="107">
        <f t="shared" si="3"/>
        <v>57764.897534335512</v>
      </c>
      <c r="L54" s="108"/>
      <c r="M54" s="6">
        <f>IF(J54="","",(K54/J54)/LOOKUP(RIGHT($D$2,3),定数!$A$6:$A$13,定数!$B$6:$B$13))</f>
        <v>3.0660773638182328</v>
      </c>
      <c r="N54" s="36"/>
      <c r="O54" s="8">
        <v>43814</v>
      </c>
      <c r="P54" s="104">
        <v>0.74450000000000005</v>
      </c>
      <c r="Q54" s="104"/>
      <c r="R54" s="105">
        <f>IF(P54="","",T54*M54*LOOKUP(RIGHT($D$2,3),定数!$A$6:$A$13,定数!$B$6:$B$13))</f>
        <v>71746.210313346921</v>
      </c>
      <c r="S54" s="105"/>
      <c r="T54" s="106">
        <f t="shared" si="4"/>
        <v>195.00000000000074</v>
      </c>
      <c r="U54" s="106"/>
      <c r="V54" t="str">
        <f t="shared" si="7"/>
        <v/>
      </c>
      <c r="W54">
        <f t="shared" si="2"/>
        <v>0</v>
      </c>
      <c r="X54" s="37">
        <f t="shared" si="5"/>
        <v>1925496.5844778505</v>
      </c>
      <c r="Y54" s="38">
        <f t="shared" si="6"/>
        <v>0</v>
      </c>
    </row>
    <row r="55" spans="2:25">
      <c r="B55" s="36">
        <v>47</v>
      </c>
      <c r="C55" s="103">
        <f t="shared" si="0"/>
        <v>1997242.7947911974</v>
      </c>
      <c r="D55" s="103"/>
      <c r="E55" s="36">
        <v>2004</v>
      </c>
      <c r="F55" s="8">
        <v>43534</v>
      </c>
      <c r="G55" s="62" t="s">
        <v>3</v>
      </c>
      <c r="H55" s="104">
        <v>0.75639999999999996</v>
      </c>
      <c r="I55" s="104"/>
      <c r="J55" s="36">
        <v>98</v>
      </c>
      <c r="K55" s="107">
        <f t="shared" si="3"/>
        <v>59917.283843735917</v>
      </c>
      <c r="L55" s="108"/>
      <c r="M55" s="6">
        <f>IF(J55="","",(K55/J55)/LOOKUP(RIGHT($D$2,3),定数!$A$6:$A$13,定数!$B$6:$B$13))</f>
        <v>5.0950071295693808</v>
      </c>
      <c r="N55" s="36">
        <v>2004</v>
      </c>
      <c r="O55" s="8">
        <v>43535</v>
      </c>
      <c r="P55" s="104">
        <v>0.73839999999999995</v>
      </c>
      <c r="Q55" s="104"/>
      <c r="R55" s="105">
        <f>IF(P55="","",T55*M55*LOOKUP(RIGHT($D$2,3),定数!$A$6:$A$13,定数!$B$6:$B$13))</f>
        <v>110052.15399869873</v>
      </c>
      <c r="S55" s="105"/>
      <c r="T55" s="106">
        <f t="shared" si="4"/>
        <v>180.00000000000017</v>
      </c>
      <c r="U55" s="106"/>
      <c r="V55" t="str">
        <f t="shared" si="7"/>
        <v/>
      </c>
      <c r="W55">
        <f t="shared" si="2"/>
        <v>0</v>
      </c>
      <c r="X55" s="37">
        <f t="shared" si="5"/>
        <v>1997242.7947911974</v>
      </c>
      <c r="Y55" s="38">
        <f t="shared" si="6"/>
        <v>0</v>
      </c>
    </row>
    <row r="56" spans="2:25">
      <c r="B56" s="36">
        <v>48</v>
      </c>
      <c r="C56" s="103">
        <f t="shared" si="0"/>
        <v>2107294.948789896</v>
      </c>
      <c r="D56" s="103"/>
      <c r="E56" s="36"/>
      <c r="F56" s="8">
        <v>43562</v>
      </c>
      <c r="G56" s="61" t="s">
        <v>4</v>
      </c>
      <c r="H56" s="104">
        <v>0.76370000000000005</v>
      </c>
      <c r="I56" s="104"/>
      <c r="J56" s="36">
        <v>129</v>
      </c>
      <c r="K56" s="107">
        <f t="shared" si="3"/>
        <v>63218.848463696879</v>
      </c>
      <c r="L56" s="108"/>
      <c r="M56" s="6">
        <f>IF(J56="","",(K56/J56)/LOOKUP(RIGHT($D$2,3),定数!$A$6:$A$13,定数!$B$6:$B$13))</f>
        <v>4.0839049395153024</v>
      </c>
      <c r="N56" s="36"/>
      <c r="O56" s="8">
        <v>43569</v>
      </c>
      <c r="P56" s="104">
        <v>0.75080000000000002</v>
      </c>
      <c r="Q56" s="104"/>
      <c r="R56" s="105">
        <f>IF(P56="","",T56*M56*LOOKUP(RIGHT($D$2,3),定数!$A$6:$A$13,定数!$B$6:$B$13))</f>
        <v>-63218.848463697002</v>
      </c>
      <c r="S56" s="105"/>
      <c r="T56" s="106">
        <f t="shared" si="4"/>
        <v>-129.00000000000023</v>
      </c>
      <c r="U56" s="106"/>
      <c r="V56" t="str">
        <f t="shared" si="7"/>
        <v/>
      </c>
      <c r="W56">
        <f t="shared" si="2"/>
        <v>1</v>
      </c>
      <c r="X56" s="37">
        <f t="shared" si="5"/>
        <v>2107294.948789896</v>
      </c>
      <c r="Y56" s="38">
        <f t="shared" si="6"/>
        <v>0</v>
      </c>
    </row>
    <row r="57" spans="2:25">
      <c r="B57" s="36">
        <v>49</v>
      </c>
      <c r="C57" s="103">
        <f t="shared" si="0"/>
        <v>2044076.1003261991</v>
      </c>
      <c r="D57" s="103"/>
      <c r="E57" s="36"/>
      <c r="F57" s="8">
        <v>43665</v>
      </c>
      <c r="G57" s="61" t="s">
        <v>4</v>
      </c>
      <c r="H57" s="104">
        <v>0.7329</v>
      </c>
      <c r="I57" s="104"/>
      <c r="J57" s="36">
        <v>135</v>
      </c>
      <c r="K57" s="107">
        <f t="shared" si="3"/>
        <v>61322.28300978597</v>
      </c>
      <c r="L57" s="108"/>
      <c r="M57" s="6">
        <f>IF(J57="","",(K57/J57)/LOOKUP(RIGHT($D$2,3),定数!$A$6:$A$13,定数!$B$6:$B$13))</f>
        <v>3.7853261117151833</v>
      </c>
      <c r="N57" s="36"/>
      <c r="O57" s="8">
        <v>43667</v>
      </c>
      <c r="P57" s="104">
        <v>0.71940000000000004</v>
      </c>
      <c r="Q57" s="104"/>
      <c r="R57" s="105">
        <f>IF(P57="","",T57*M57*LOOKUP(RIGHT($D$2,3),定数!$A$6:$A$13,定数!$B$6:$B$13))</f>
        <v>-61322.283009785773</v>
      </c>
      <c r="S57" s="105"/>
      <c r="T57" s="106">
        <f t="shared" si="4"/>
        <v>-134.99999999999957</v>
      </c>
      <c r="U57" s="106"/>
      <c r="V57" t="str">
        <f t="shared" si="7"/>
        <v/>
      </c>
      <c r="W57">
        <f t="shared" si="2"/>
        <v>2</v>
      </c>
      <c r="X57" s="37">
        <f t="shared" si="5"/>
        <v>2107294.948789896</v>
      </c>
      <c r="Y57" s="38">
        <f t="shared" si="6"/>
        <v>3.0000000000000027E-2</v>
      </c>
    </row>
    <row r="58" spans="2:25">
      <c r="B58" s="36">
        <v>50</v>
      </c>
      <c r="C58" s="103">
        <f t="shared" si="0"/>
        <v>1982753.8173164134</v>
      </c>
      <c r="D58" s="103"/>
      <c r="E58" s="36"/>
      <c r="F58" s="8">
        <v>43693</v>
      </c>
      <c r="G58" s="61" t="s">
        <v>4</v>
      </c>
      <c r="H58" s="104">
        <v>0.71799999999999997</v>
      </c>
      <c r="I58" s="104"/>
      <c r="J58" s="36">
        <v>125</v>
      </c>
      <c r="K58" s="107">
        <f t="shared" si="3"/>
        <v>59482.614519492403</v>
      </c>
      <c r="L58" s="108"/>
      <c r="M58" s="6">
        <f>IF(J58="","",(K58/J58)/LOOKUP(RIGHT($D$2,3),定数!$A$6:$A$13,定数!$B$6:$B$13))</f>
        <v>3.9655076346328268</v>
      </c>
      <c r="N58" s="36"/>
      <c r="O58" s="8">
        <v>43701</v>
      </c>
      <c r="P58" s="104">
        <v>0.70550000000000002</v>
      </c>
      <c r="Q58" s="104"/>
      <c r="R58" s="105">
        <f>IF(P58="","",T58*M58*LOOKUP(RIGHT($D$2,3),定数!$A$6:$A$13,定数!$B$6:$B$13))</f>
        <v>-59482.614519492192</v>
      </c>
      <c r="S58" s="105"/>
      <c r="T58" s="106">
        <f t="shared" si="4"/>
        <v>-124.99999999999956</v>
      </c>
      <c r="U58" s="106"/>
      <c r="V58" t="str">
        <f t="shared" si="7"/>
        <v/>
      </c>
      <c r="W58">
        <f t="shared" si="2"/>
        <v>3</v>
      </c>
      <c r="X58" s="37">
        <f t="shared" si="5"/>
        <v>2107294.948789896</v>
      </c>
      <c r="Y58" s="38">
        <f t="shared" si="6"/>
        <v>5.9099999999999819E-2</v>
      </c>
    </row>
    <row r="59" spans="2:25">
      <c r="B59" s="36">
        <v>51</v>
      </c>
      <c r="C59" s="103">
        <f t="shared" si="0"/>
        <v>1923271.2027969211</v>
      </c>
      <c r="D59" s="103"/>
      <c r="E59" s="36"/>
      <c r="F59" s="8">
        <v>43745</v>
      </c>
      <c r="G59" s="61" t="s">
        <v>4</v>
      </c>
      <c r="H59" s="104">
        <v>0.72589999999999999</v>
      </c>
      <c r="I59" s="104"/>
      <c r="J59" s="36">
        <v>69</v>
      </c>
      <c r="K59" s="107">
        <f t="shared" si="3"/>
        <v>57698.13608390763</v>
      </c>
      <c r="L59" s="108"/>
      <c r="M59" s="6">
        <f>IF(J59="","",(K59/J59)/LOOKUP(RIGHT($D$2,3),定数!$A$6:$A$13,定数!$B$6:$B$13))</f>
        <v>6.9683739231772499</v>
      </c>
      <c r="N59" s="36"/>
      <c r="O59" s="8">
        <v>43746</v>
      </c>
      <c r="P59" s="104">
        <v>0.7349</v>
      </c>
      <c r="Q59" s="104"/>
      <c r="R59" s="105">
        <f>IF(P59="","",T59*M59*LOOKUP(RIGHT($D$2,3),定数!$A$6:$A$13,定数!$B$6:$B$13))</f>
        <v>75258.438370314369</v>
      </c>
      <c r="S59" s="105"/>
      <c r="T59" s="106">
        <f t="shared" si="4"/>
        <v>90.000000000000085</v>
      </c>
      <c r="U59" s="106"/>
      <c r="V59" t="str">
        <f t="shared" si="7"/>
        <v/>
      </c>
      <c r="W59">
        <f t="shared" si="2"/>
        <v>0</v>
      </c>
      <c r="X59" s="37">
        <f t="shared" si="5"/>
        <v>2107294.948789896</v>
      </c>
      <c r="Y59" s="38">
        <f t="shared" si="6"/>
        <v>8.7326999999999821E-2</v>
      </c>
    </row>
    <row r="60" spans="2:25">
      <c r="B60" s="36">
        <v>52</v>
      </c>
      <c r="C60" s="103">
        <f t="shared" si="0"/>
        <v>1998529.6411672356</v>
      </c>
      <c r="D60" s="103"/>
      <c r="E60" s="36"/>
      <c r="F60" s="8">
        <v>43781</v>
      </c>
      <c r="G60" s="61" t="s">
        <v>4</v>
      </c>
      <c r="H60" s="104">
        <v>0.76639999999999997</v>
      </c>
      <c r="I60" s="104"/>
      <c r="J60" s="36">
        <v>85</v>
      </c>
      <c r="K60" s="107">
        <f t="shared" si="3"/>
        <v>59955.889235017064</v>
      </c>
      <c r="L60" s="108"/>
      <c r="M60" s="6">
        <f>IF(J60="","",(K60/J60)/LOOKUP(RIGHT($D$2,3),定数!$A$6:$A$13,定数!$B$6:$B$13))</f>
        <v>5.8780283563742213</v>
      </c>
      <c r="N60" s="36"/>
      <c r="O60" s="8">
        <v>43786</v>
      </c>
      <c r="P60" s="104">
        <v>0.77949999999999997</v>
      </c>
      <c r="Q60" s="104"/>
      <c r="R60" s="105">
        <f>IF(P60="","",T60*M60*LOOKUP(RIGHT($D$2,3),定数!$A$6:$A$13,定数!$B$6:$B$13))</f>
        <v>92402.605762202758</v>
      </c>
      <c r="S60" s="105"/>
      <c r="T60" s="106">
        <f t="shared" si="4"/>
        <v>131</v>
      </c>
      <c r="U60" s="106"/>
      <c r="V60" t="str">
        <f t="shared" si="7"/>
        <v/>
      </c>
      <c r="W60">
        <f t="shared" si="2"/>
        <v>0</v>
      </c>
      <c r="X60" s="37">
        <f t="shared" si="5"/>
        <v>2107294.948789896</v>
      </c>
      <c r="Y60" s="38">
        <f t="shared" si="6"/>
        <v>5.1613708695651961E-2</v>
      </c>
    </row>
    <row r="61" spans="2:25">
      <c r="B61" s="36">
        <v>53</v>
      </c>
      <c r="C61" s="103">
        <f t="shared" si="0"/>
        <v>2090932.2469294383</v>
      </c>
      <c r="D61" s="103"/>
      <c r="E61" s="36"/>
      <c r="F61" s="8">
        <v>43793</v>
      </c>
      <c r="G61" s="61" t="s">
        <v>4</v>
      </c>
      <c r="H61" s="104">
        <v>0.78810000000000002</v>
      </c>
      <c r="I61" s="104"/>
      <c r="J61" s="36">
        <v>111</v>
      </c>
      <c r="K61" s="107">
        <f t="shared" si="3"/>
        <v>62727.967407883145</v>
      </c>
      <c r="L61" s="108"/>
      <c r="M61" s="6">
        <f>IF(J61="","",(K61/J61)/LOOKUP(RIGHT($D$2,3),定数!$A$6:$A$13,定数!$B$6:$B$13))</f>
        <v>4.7093068624536896</v>
      </c>
      <c r="N61" s="36"/>
      <c r="O61" s="8">
        <v>43799</v>
      </c>
      <c r="P61" s="104">
        <v>0.77700000000000002</v>
      </c>
      <c r="Q61" s="104"/>
      <c r="R61" s="105">
        <f>IF(P61="","",T61*M61*LOOKUP(RIGHT($D$2,3),定数!$A$6:$A$13,定数!$B$6:$B$13))</f>
        <v>-62727.967407883138</v>
      </c>
      <c r="S61" s="105"/>
      <c r="T61" s="106">
        <f t="shared" si="4"/>
        <v>-110.99999999999999</v>
      </c>
      <c r="U61" s="106"/>
      <c r="V61" t="str">
        <f t="shared" si="7"/>
        <v/>
      </c>
      <c r="W61">
        <f t="shared" si="2"/>
        <v>1</v>
      </c>
      <c r="X61" s="37">
        <f t="shared" si="5"/>
        <v>2107294.948789896</v>
      </c>
      <c r="Y61" s="38">
        <f t="shared" si="6"/>
        <v>7.7647895800508904E-3</v>
      </c>
    </row>
    <row r="62" spans="2:25">
      <c r="B62" s="36">
        <v>54</v>
      </c>
      <c r="C62" s="103">
        <f>IF(R61="","",C61+R61)</f>
        <v>2028204.2795215552</v>
      </c>
      <c r="D62" s="103"/>
      <c r="E62" s="36"/>
      <c r="F62" s="8">
        <v>43808</v>
      </c>
      <c r="G62" s="62" t="s">
        <v>3</v>
      </c>
      <c r="H62" s="104">
        <v>0.75190000000000001</v>
      </c>
      <c r="I62" s="104"/>
      <c r="J62" s="36">
        <v>242</v>
      </c>
      <c r="K62" s="107">
        <f t="shared" si="3"/>
        <v>60846.128385646654</v>
      </c>
      <c r="L62" s="108"/>
      <c r="M62" s="6">
        <f>IF(J62="","",(K62/J62)/LOOKUP(RIGHT($D$2,3),定数!$A$6:$A$13,定数!$B$6:$B$13))</f>
        <v>2.0952523548776396</v>
      </c>
      <c r="N62" s="36"/>
      <c r="O62" s="8">
        <v>43826</v>
      </c>
      <c r="P62" s="104">
        <v>0.77610000000000001</v>
      </c>
      <c r="Q62" s="104"/>
      <c r="R62" s="105">
        <f>IF(P62="","",T62*M62*LOOKUP(RIGHT($D$2,3),定数!$A$6:$A$13,定数!$B$6:$B$13))</f>
        <v>-60846.128385646654</v>
      </c>
      <c r="S62" s="105"/>
      <c r="T62" s="106">
        <f t="shared" si="4"/>
        <v>-242</v>
      </c>
      <c r="U62" s="106"/>
      <c r="V62" t="str">
        <f t="shared" si="7"/>
        <v/>
      </c>
      <c r="W62">
        <f t="shared" si="2"/>
        <v>2</v>
      </c>
      <c r="X62" s="37">
        <f t="shared" si="5"/>
        <v>2107294.948789896</v>
      </c>
      <c r="Y62" s="38">
        <f t="shared" si="6"/>
        <v>3.7531845892649351E-2</v>
      </c>
    </row>
    <row r="63" spans="2:25">
      <c r="B63" s="36">
        <v>55</v>
      </c>
      <c r="C63" s="103">
        <f t="shared" si="0"/>
        <v>1967358.1511359084</v>
      </c>
      <c r="D63" s="103"/>
      <c r="E63" s="36">
        <v>2005</v>
      </c>
      <c r="F63" s="8">
        <v>43514</v>
      </c>
      <c r="G63" s="61" t="s">
        <v>4</v>
      </c>
      <c r="H63" s="104">
        <v>0.78979999999999995</v>
      </c>
      <c r="I63" s="104"/>
      <c r="J63" s="36">
        <v>75</v>
      </c>
      <c r="K63" s="107">
        <f t="shared" si="3"/>
        <v>59020.744534077254</v>
      </c>
      <c r="L63" s="108"/>
      <c r="M63" s="6">
        <f>IF(J63="","",(K63/J63)/LOOKUP(RIGHT($D$2,3),定数!$A$6:$A$13,定数!$B$6:$B$13))</f>
        <v>6.5578605037863618</v>
      </c>
      <c r="N63" s="36">
        <v>2005</v>
      </c>
      <c r="O63" s="8">
        <v>43521</v>
      </c>
      <c r="P63" s="104">
        <v>0.7823</v>
      </c>
      <c r="Q63" s="104"/>
      <c r="R63" s="105">
        <f>IF(P63="","",T63*M63*LOOKUP(RIGHT($D$2,3),定数!$A$6:$A$13,定数!$B$6:$B$13))</f>
        <v>-59020.744534076875</v>
      </c>
      <c r="S63" s="105"/>
      <c r="T63" s="106">
        <f t="shared" si="4"/>
        <v>-74.999999999999517</v>
      </c>
      <c r="U63" s="106"/>
      <c r="V63" t="str">
        <f t="shared" si="7"/>
        <v/>
      </c>
      <c r="W63">
        <f t="shared" si="2"/>
        <v>3</v>
      </c>
      <c r="X63" s="37">
        <f t="shared" si="5"/>
        <v>2107294.948789896</v>
      </c>
      <c r="Y63" s="38">
        <f t="shared" si="6"/>
        <v>6.640589051586987E-2</v>
      </c>
    </row>
    <row r="64" spans="2:25">
      <c r="B64" s="36">
        <v>56</v>
      </c>
      <c r="C64" s="103">
        <f>IF(R63="","",C63+R63)</f>
        <v>1908337.4066018315</v>
      </c>
      <c r="D64" s="103"/>
      <c r="E64" s="36"/>
      <c r="F64" s="8">
        <v>43584</v>
      </c>
      <c r="G64" s="61" t="s">
        <v>4</v>
      </c>
      <c r="H64" s="104">
        <v>0.7823</v>
      </c>
      <c r="I64" s="104"/>
      <c r="J64" s="36">
        <v>77</v>
      </c>
      <c r="K64" s="107">
        <f t="shared" si="3"/>
        <v>57250.122198054945</v>
      </c>
      <c r="L64" s="108"/>
      <c r="M64" s="6">
        <f>IF(J64="","",(K64/J64)/LOOKUP(RIGHT($D$2,3),定数!$A$6:$A$13,定数!$B$6:$B$13))</f>
        <v>6.1959006707851669</v>
      </c>
      <c r="N64" s="36"/>
      <c r="O64" s="8">
        <v>43588</v>
      </c>
      <c r="P64" s="104">
        <v>0.77459999999999996</v>
      </c>
      <c r="Q64" s="104"/>
      <c r="R64" s="105">
        <f>IF(P64="","",T64*M64*LOOKUP(RIGHT($D$2,3),定数!$A$6:$A$13,定数!$B$6:$B$13))</f>
        <v>-57250.122198055236</v>
      </c>
      <c r="S64" s="105"/>
      <c r="T64" s="106">
        <f t="shared" si="4"/>
        <v>-77.000000000000398</v>
      </c>
      <c r="U64" s="106"/>
      <c r="V64" t="str">
        <f t="shared" si="7"/>
        <v/>
      </c>
      <c r="W64">
        <f t="shared" si="2"/>
        <v>4</v>
      </c>
      <c r="X64" s="37">
        <f t="shared" si="5"/>
        <v>2107294.948789896</v>
      </c>
      <c r="Y64" s="38">
        <f t="shared" si="6"/>
        <v>9.441371380039365E-2</v>
      </c>
    </row>
    <row r="65" spans="2:25">
      <c r="B65" s="36">
        <v>57</v>
      </c>
      <c r="C65" s="103">
        <f>IF(R64="","",C64+R64)</f>
        <v>1851087.2844037763</v>
      </c>
      <c r="D65" s="103"/>
      <c r="E65" s="36"/>
      <c r="F65" s="8">
        <v>43631</v>
      </c>
      <c r="G65" s="61" t="s">
        <v>4</v>
      </c>
      <c r="H65" s="104">
        <v>0.76839999999999997</v>
      </c>
      <c r="I65" s="104"/>
      <c r="J65" s="36">
        <v>78</v>
      </c>
      <c r="K65" s="107">
        <f t="shared" si="3"/>
        <v>55532.618532113287</v>
      </c>
      <c r="L65" s="108"/>
      <c r="M65" s="6">
        <f>IF(J65="","",(K65/J65)/LOOKUP(RIGHT($D$2,3),定数!$A$6:$A$13,定数!$B$6:$B$13))</f>
        <v>5.9329720653967195</v>
      </c>
      <c r="N65" s="36"/>
      <c r="O65" s="8">
        <v>43637</v>
      </c>
      <c r="P65" s="104">
        <v>0.7802</v>
      </c>
      <c r="Q65" s="104"/>
      <c r="R65" s="105">
        <f>IF(P65="","",T65*M65*LOOKUP(RIGHT($D$2,3),定数!$A$6:$A$13,定数!$B$6:$B$13))</f>
        <v>84010.884446017779</v>
      </c>
      <c r="S65" s="105"/>
      <c r="T65" s="106">
        <f t="shared" si="4"/>
        <v>118.00000000000033</v>
      </c>
      <c r="U65" s="106"/>
      <c r="V65" t="str">
        <f t="shared" si="7"/>
        <v/>
      </c>
      <c r="W65">
        <f t="shared" si="2"/>
        <v>0</v>
      </c>
      <c r="X65" s="37">
        <f t="shared" si="5"/>
        <v>2107294.948789896</v>
      </c>
      <c r="Y65" s="38">
        <f t="shared" si="6"/>
        <v>0.12158130238638198</v>
      </c>
    </row>
    <row r="66" spans="2:25">
      <c r="B66" s="36">
        <v>58</v>
      </c>
      <c r="C66" s="103">
        <f t="shared" si="0"/>
        <v>1935098.168849794</v>
      </c>
      <c r="D66" s="103"/>
      <c r="E66" s="36"/>
      <c r="F66" s="8">
        <v>43675</v>
      </c>
      <c r="G66" s="61" t="s">
        <v>4</v>
      </c>
      <c r="H66" s="104">
        <v>0.76129999999999998</v>
      </c>
      <c r="I66" s="104"/>
      <c r="J66" s="36">
        <v>79</v>
      </c>
      <c r="K66" s="107">
        <f t="shared" si="3"/>
        <v>58052.945065493819</v>
      </c>
      <c r="L66" s="108"/>
      <c r="M66" s="6">
        <f>IF(J66="","",(K66/J66)/LOOKUP(RIGHT($D$2,3),定数!$A$6:$A$13,定数!$B$6:$B$13))</f>
        <v>6.1237283824360569</v>
      </c>
      <c r="N66" s="36"/>
      <c r="O66" s="8">
        <v>43680</v>
      </c>
      <c r="P66" s="104">
        <v>0.77210000000000001</v>
      </c>
      <c r="Q66" s="104"/>
      <c r="R66" s="105">
        <f>IF(P66="","",T66*M66*LOOKUP(RIGHT($D$2,3),定数!$A$6:$A$13,定数!$B$6:$B$13))</f>
        <v>79363.519836371532</v>
      </c>
      <c r="S66" s="105"/>
      <c r="T66" s="106">
        <f t="shared" si="4"/>
        <v>108.00000000000031</v>
      </c>
      <c r="U66" s="106"/>
      <c r="V66" t="str">
        <f t="shared" si="7"/>
        <v/>
      </c>
      <c r="W66">
        <f t="shared" si="2"/>
        <v>0</v>
      </c>
      <c r="X66" s="37">
        <f t="shared" si="5"/>
        <v>2107294.948789896</v>
      </c>
      <c r="Y66" s="38">
        <f t="shared" si="6"/>
        <v>8.1714607648533111E-2</v>
      </c>
    </row>
    <row r="67" spans="2:25">
      <c r="B67" s="36">
        <v>59</v>
      </c>
      <c r="C67" s="103">
        <f t="shared" si="0"/>
        <v>2014461.6886861655</v>
      </c>
      <c r="D67" s="103"/>
      <c r="E67" s="36"/>
      <c r="F67" s="8">
        <v>43750</v>
      </c>
      <c r="G67" s="62" t="s">
        <v>3</v>
      </c>
      <c r="H67" s="104">
        <v>0.75070000000000003</v>
      </c>
      <c r="I67" s="104"/>
      <c r="J67" s="36">
        <v>88</v>
      </c>
      <c r="K67" s="107">
        <f t="shared" si="3"/>
        <v>60433.850660584962</v>
      </c>
      <c r="L67" s="108"/>
      <c r="M67" s="6">
        <f>IF(J67="","",(K67/J67)/LOOKUP(RIGHT($D$2,3),定数!$A$6:$A$13,定数!$B$6:$B$13))</f>
        <v>5.7229025246766065</v>
      </c>
      <c r="N67" s="36"/>
      <c r="O67" s="8">
        <v>43765</v>
      </c>
      <c r="P67" s="104">
        <v>0.75949999999999995</v>
      </c>
      <c r="Q67" s="104"/>
      <c r="R67" s="105">
        <f>IF(P67="","",T67*M67*LOOKUP(RIGHT($D$2,3),定数!$A$6:$A$13,定数!$B$6:$B$13))</f>
        <v>-60433.850660584409</v>
      </c>
      <c r="S67" s="105"/>
      <c r="T67" s="106">
        <f t="shared" si="4"/>
        <v>-87.99999999999919</v>
      </c>
      <c r="U67" s="106"/>
      <c r="V67" t="str">
        <f t="shared" si="7"/>
        <v/>
      </c>
      <c r="W67">
        <f t="shared" si="2"/>
        <v>1</v>
      </c>
      <c r="X67" s="37">
        <f t="shared" si="5"/>
        <v>2107294.948789896</v>
      </c>
      <c r="Y67" s="38">
        <f t="shared" si="6"/>
        <v>4.4053282696396856E-2</v>
      </c>
    </row>
    <row r="68" spans="2:25">
      <c r="B68" s="36">
        <v>60</v>
      </c>
      <c r="C68" s="103">
        <f>IF(R67="","",C67+R67)</f>
        <v>1954027.8380255811</v>
      </c>
      <c r="D68" s="103"/>
      <c r="E68" s="36"/>
      <c r="F68" s="8">
        <v>43783</v>
      </c>
      <c r="G68" s="62" t="s">
        <v>3</v>
      </c>
      <c r="H68" s="104">
        <v>0.72909999999999997</v>
      </c>
      <c r="I68" s="104"/>
      <c r="J68" s="36">
        <v>89</v>
      </c>
      <c r="K68" s="107">
        <f t="shared" si="3"/>
        <v>58620.835140767427</v>
      </c>
      <c r="L68" s="108"/>
      <c r="M68" s="6">
        <f>IF(J68="","",(K68/J68)/LOOKUP(RIGHT($D$2,3),定数!$A$6:$A$13,定数!$B$6:$B$13))</f>
        <v>5.4888422416448899</v>
      </c>
      <c r="N68" s="36"/>
      <c r="O68" s="8">
        <v>43790</v>
      </c>
      <c r="P68" s="104">
        <v>0.73799999999999999</v>
      </c>
      <c r="Q68" s="104"/>
      <c r="R68" s="105">
        <f>IF(P68="","",T68*M68*LOOKUP(RIGHT($D$2,3),定数!$A$6:$A$13,定数!$B$6:$B$13))</f>
        <v>-58620.835140767544</v>
      </c>
      <c r="S68" s="105"/>
      <c r="T68" s="106">
        <f t="shared" si="4"/>
        <v>-89.000000000000185</v>
      </c>
      <c r="U68" s="106"/>
      <c r="V68" t="str">
        <f t="shared" si="7"/>
        <v/>
      </c>
      <c r="W68">
        <f t="shared" si="2"/>
        <v>2</v>
      </c>
      <c r="X68" s="37">
        <f t="shared" si="5"/>
        <v>2107294.948789896</v>
      </c>
      <c r="Y68" s="38">
        <f t="shared" si="6"/>
        <v>7.2731684215504688E-2</v>
      </c>
    </row>
    <row r="69" spans="2:25">
      <c r="B69" s="36">
        <v>61</v>
      </c>
      <c r="C69" s="103">
        <f>IF(R68="","",C68+R68)</f>
        <v>1895407.0028848136</v>
      </c>
      <c r="D69" s="103"/>
      <c r="E69" s="36">
        <v>2006</v>
      </c>
      <c r="F69" s="8">
        <v>43595</v>
      </c>
      <c r="G69" s="61" t="s">
        <v>4</v>
      </c>
      <c r="H69" s="104">
        <v>0.77470000000000006</v>
      </c>
      <c r="I69" s="104"/>
      <c r="J69" s="36">
        <v>116</v>
      </c>
      <c r="K69" s="107">
        <f t="shared" si="3"/>
        <v>56862.210086544408</v>
      </c>
      <c r="L69" s="108"/>
      <c r="M69" s="6">
        <f>IF(J69="","",(K69/J69)/LOOKUP(RIGHT($D$2,3),定数!$A$6:$A$13,定数!$B$6:$B$13))</f>
        <v>4.0849288855276153</v>
      </c>
      <c r="N69" s="36">
        <v>2006</v>
      </c>
      <c r="O69" s="8">
        <v>43600</v>
      </c>
      <c r="P69" s="104">
        <v>0.7631</v>
      </c>
      <c r="Q69" s="104"/>
      <c r="R69" s="105">
        <f>IF(P69="","",T69*M69*LOOKUP(RIGHT($D$2,3),定数!$A$6:$A$13,定数!$B$6:$B$13))</f>
        <v>-56862.21008654467</v>
      </c>
      <c r="S69" s="105"/>
      <c r="T69" s="106">
        <f t="shared" si="4"/>
        <v>-116.00000000000054</v>
      </c>
      <c r="U69" s="106"/>
      <c r="V69" t="str">
        <f t="shared" si="7"/>
        <v/>
      </c>
      <c r="W69">
        <f t="shared" si="2"/>
        <v>3</v>
      </c>
      <c r="X69" s="37">
        <f t="shared" si="5"/>
        <v>2107294.948789896</v>
      </c>
      <c r="Y69" s="38">
        <f t="shared" si="6"/>
        <v>0.10054973368903963</v>
      </c>
    </row>
    <row r="70" spans="2:25">
      <c r="B70" s="36">
        <v>62</v>
      </c>
      <c r="C70" s="103">
        <f t="shared" si="0"/>
        <v>1838544.7927982688</v>
      </c>
      <c r="D70" s="103"/>
      <c r="E70" s="36"/>
      <c r="F70" s="8">
        <v>43639</v>
      </c>
      <c r="G70" s="62" t="s">
        <v>3</v>
      </c>
      <c r="H70" s="104">
        <v>0.73199999999999998</v>
      </c>
      <c r="I70" s="104"/>
      <c r="J70" s="36">
        <v>106</v>
      </c>
      <c r="K70" s="107">
        <f t="shared" si="3"/>
        <v>55156.343783948061</v>
      </c>
      <c r="L70" s="108"/>
      <c r="M70" s="6">
        <f>IF(J70="","",(K70/J70)/LOOKUP(RIGHT($D$2,3),定数!$A$6:$A$13,定数!$B$6:$B$13))</f>
        <v>4.3361905490525201</v>
      </c>
      <c r="N70" s="36"/>
      <c r="O70" s="8">
        <v>43646</v>
      </c>
      <c r="P70" s="104">
        <v>0.74260000000000004</v>
      </c>
      <c r="Q70" s="104"/>
      <c r="R70" s="105">
        <f>IF(P70="","",T70*M70*LOOKUP(RIGHT($D$2,3),定数!$A$6:$A$13,定数!$B$6:$B$13))</f>
        <v>-55156.343783948338</v>
      </c>
      <c r="S70" s="105"/>
      <c r="T70" s="106">
        <f t="shared" si="4"/>
        <v>-106.00000000000054</v>
      </c>
      <c r="U70" s="106"/>
      <c r="V70" t="str">
        <f t="shared" si="7"/>
        <v/>
      </c>
      <c r="W70">
        <f t="shared" si="2"/>
        <v>4</v>
      </c>
      <c r="X70" s="37">
        <f t="shared" si="5"/>
        <v>2107294.948789896</v>
      </c>
      <c r="Y70" s="38">
        <f t="shared" si="6"/>
        <v>0.12753324167836855</v>
      </c>
    </row>
    <row r="71" spans="2:25">
      <c r="B71" s="36">
        <v>63</v>
      </c>
      <c r="C71" s="103">
        <f t="shared" si="0"/>
        <v>1783388.4490143205</v>
      </c>
      <c r="D71" s="103"/>
      <c r="E71" s="36"/>
      <c r="F71" s="8">
        <v>43658</v>
      </c>
      <c r="G71" s="61" t="s">
        <v>4</v>
      </c>
      <c r="H71" s="104">
        <v>0.75370000000000004</v>
      </c>
      <c r="I71" s="104"/>
      <c r="J71" s="36">
        <v>78</v>
      </c>
      <c r="K71" s="107">
        <f t="shared" si="3"/>
        <v>53501.653470429614</v>
      </c>
      <c r="L71" s="108"/>
      <c r="M71" s="6">
        <f>IF(J71="","",(K71/J71)/LOOKUP(RIGHT($D$2,3),定数!$A$6:$A$13,定数!$B$6:$B$13))</f>
        <v>5.7159886186356426</v>
      </c>
      <c r="N71" s="36"/>
      <c r="O71" s="8">
        <v>43664</v>
      </c>
      <c r="P71" s="104">
        <v>0.74590000000000001</v>
      </c>
      <c r="Q71" s="104"/>
      <c r="R71" s="105">
        <f>IF(P71="","",T71*M71*LOOKUP(RIGHT($D$2,3),定数!$A$6:$A$13,定数!$B$6:$B$13))</f>
        <v>-53501.65347042981</v>
      </c>
      <c r="S71" s="105"/>
      <c r="T71" s="106">
        <f t="shared" si="4"/>
        <v>-78.000000000000284</v>
      </c>
      <c r="U71" s="106"/>
      <c r="V71" t="str">
        <f t="shared" si="7"/>
        <v/>
      </c>
      <c r="W71">
        <f t="shared" si="2"/>
        <v>5</v>
      </c>
      <c r="X71" s="37">
        <f t="shared" si="5"/>
        <v>2107294.948789896</v>
      </c>
      <c r="Y71" s="38">
        <f t="shared" si="6"/>
        <v>0.15370724442801764</v>
      </c>
    </row>
    <row r="72" spans="2:25">
      <c r="B72" s="36">
        <v>64</v>
      </c>
      <c r="C72" s="103">
        <f t="shared" si="0"/>
        <v>1729886.7955438907</v>
      </c>
      <c r="D72" s="103"/>
      <c r="E72" s="36"/>
      <c r="F72" s="8">
        <v>43673</v>
      </c>
      <c r="G72" s="61" t="s">
        <v>4</v>
      </c>
      <c r="H72" s="104">
        <v>0.76239999999999997</v>
      </c>
      <c r="I72" s="104"/>
      <c r="J72" s="36">
        <v>101</v>
      </c>
      <c r="K72" s="107">
        <f t="shared" si="3"/>
        <v>51896.60386631672</v>
      </c>
      <c r="L72" s="108"/>
      <c r="M72" s="6">
        <f>IF(J72="","",(K72/J72)/LOOKUP(RIGHT($D$2,3),定数!$A$6:$A$13,定数!$B$6:$B$13))</f>
        <v>4.2818980087720062</v>
      </c>
      <c r="N72" s="36"/>
      <c r="O72" s="8">
        <v>43719</v>
      </c>
      <c r="P72" s="104">
        <v>0.75229999999999997</v>
      </c>
      <c r="Q72" s="104"/>
      <c r="R72" s="105">
        <f>IF(P72="","",T72*M72*LOOKUP(RIGHT($D$2,3),定数!$A$6:$A$13,定数!$B$6:$B$13))</f>
        <v>-51896.603866316698</v>
      </c>
      <c r="S72" s="105"/>
      <c r="T72" s="106">
        <f t="shared" si="4"/>
        <v>-100.99999999999997</v>
      </c>
      <c r="U72" s="106"/>
      <c r="V72" t="str">
        <f t="shared" si="7"/>
        <v/>
      </c>
      <c r="W72">
        <f t="shared" si="2"/>
        <v>6</v>
      </c>
      <c r="X72" s="37">
        <f t="shared" si="5"/>
        <v>2107294.948789896</v>
      </c>
      <c r="Y72" s="38">
        <f t="shared" si="6"/>
        <v>0.17909602709517725</v>
      </c>
    </row>
    <row r="73" spans="2:25">
      <c r="B73" s="36">
        <v>65</v>
      </c>
      <c r="C73" s="103">
        <f t="shared" si="0"/>
        <v>1677990.1916775741</v>
      </c>
      <c r="D73" s="103"/>
      <c r="E73" s="36"/>
      <c r="F73" s="8">
        <v>43733</v>
      </c>
      <c r="G73" s="62" t="s">
        <v>3</v>
      </c>
      <c r="H73" s="104">
        <v>0.74919999999999998</v>
      </c>
      <c r="I73" s="104"/>
      <c r="J73" s="36">
        <v>87</v>
      </c>
      <c r="K73" s="107">
        <f t="shared" si="3"/>
        <v>50339.705750327223</v>
      </c>
      <c r="L73" s="108"/>
      <c r="M73" s="6">
        <f>IF(J73="","",(K73/J73)/LOOKUP(RIGHT($D$2,3),定数!$A$6:$A$13,定数!$B$6:$B$13))</f>
        <v>4.8218108956252133</v>
      </c>
      <c r="N73" s="36"/>
      <c r="O73" s="8">
        <v>43757</v>
      </c>
      <c r="P73" s="104">
        <v>0.75790000000000002</v>
      </c>
      <c r="Q73" s="104"/>
      <c r="R73" s="105">
        <f>IF(P73="","",T73*M73*LOOKUP(RIGHT($D$2,3),定数!$A$6:$A$13,定数!$B$6:$B$13))</f>
        <v>-50339.705750327463</v>
      </c>
      <c r="S73" s="105"/>
      <c r="T73" s="106">
        <f t="shared" si="4"/>
        <v>-87.000000000000412</v>
      </c>
      <c r="U73" s="106"/>
      <c r="V73" t="str">
        <f t="shared" si="7"/>
        <v/>
      </c>
      <c r="W73">
        <f t="shared" si="2"/>
        <v>7</v>
      </c>
      <c r="X73" s="37">
        <f t="shared" si="5"/>
        <v>2107294.948789896</v>
      </c>
      <c r="Y73" s="38">
        <f t="shared" si="6"/>
        <v>0.2037231462823218</v>
      </c>
    </row>
    <row r="74" spans="2:25">
      <c r="B74" s="36">
        <v>66</v>
      </c>
      <c r="C74" s="103">
        <f>IF(R73="","",C73+R73)</f>
        <v>1627650.4859272465</v>
      </c>
      <c r="D74" s="103"/>
      <c r="E74" s="36">
        <v>2007</v>
      </c>
      <c r="F74" s="8">
        <v>43560</v>
      </c>
      <c r="G74" s="61" t="s">
        <v>4</v>
      </c>
      <c r="H74" s="104">
        <v>0.81950000000000001</v>
      </c>
      <c r="I74" s="104"/>
      <c r="J74" s="36">
        <v>134</v>
      </c>
      <c r="K74" s="107">
        <f t="shared" si="3"/>
        <v>48829.51457781739</v>
      </c>
      <c r="L74" s="108"/>
      <c r="M74" s="6">
        <f>IF(J74="","",(K74/J74)/LOOKUP(RIGHT($D$2,3),定数!$A$6:$A$13,定数!$B$6:$B$13))</f>
        <v>3.0366613543418777</v>
      </c>
      <c r="N74" s="36">
        <v>2007</v>
      </c>
      <c r="O74" s="8">
        <v>43572</v>
      </c>
      <c r="P74" s="104">
        <v>0.83620000000000005</v>
      </c>
      <c r="Q74" s="104"/>
      <c r="R74" s="105">
        <f>IF(P74="","",T74*M74*LOOKUP(RIGHT($D$2,3),定数!$A$6:$A$13,定数!$B$6:$B$13))</f>
        <v>60854.693541011402</v>
      </c>
      <c r="S74" s="105"/>
      <c r="T74" s="106">
        <f t="shared" si="4"/>
        <v>167.00000000000048</v>
      </c>
      <c r="U74" s="106"/>
      <c r="V74" t="str">
        <f t="shared" si="7"/>
        <v/>
      </c>
      <c r="W74">
        <f t="shared" si="7"/>
        <v>0</v>
      </c>
      <c r="X74" s="37">
        <f t="shared" si="5"/>
        <v>2107294.948789896</v>
      </c>
      <c r="Y74" s="38">
        <f t="shared" si="6"/>
        <v>0.22761145189385235</v>
      </c>
    </row>
    <row r="75" spans="2:25">
      <c r="B75" s="36">
        <v>67</v>
      </c>
      <c r="C75" s="103">
        <f t="shared" ref="C75:C108" si="8">IF(R74="","",C74+R74)</f>
        <v>1688505.1794682578</v>
      </c>
      <c r="D75" s="103"/>
      <c r="E75" s="36"/>
      <c r="F75" s="8">
        <v>43634</v>
      </c>
      <c r="G75" s="61" t="s">
        <v>4</v>
      </c>
      <c r="H75" s="104">
        <v>0.84219999999999995</v>
      </c>
      <c r="I75" s="104"/>
      <c r="J75" s="36">
        <v>73</v>
      </c>
      <c r="K75" s="107">
        <f t="shared" ref="K75:K108" si="9">IF(J75="","",C75*0.03)</f>
        <v>50655.155384047735</v>
      </c>
      <c r="L75" s="108"/>
      <c r="M75" s="6">
        <f>IF(J75="","",(K75/J75)/LOOKUP(RIGHT($D$2,3),定数!$A$6:$A$13,定数!$B$6:$B$13))</f>
        <v>5.7825519844803352</v>
      </c>
      <c r="N75" s="36"/>
      <c r="O75" s="8">
        <v>43648</v>
      </c>
      <c r="P75" s="104">
        <v>0.85340000000000005</v>
      </c>
      <c r="Q75" s="104"/>
      <c r="R75" s="105">
        <f>IF(P75="","",T75*M75*LOOKUP(RIGHT($D$2,3),定数!$A$6:$A$13,定数!$B$6:$B$13))</f>
        <v>77717.498671416397</v>
      </c>
      <c r="S75" s="105"/>
      <c r="T75" s="106">
        <f t="shared" si="4"/>
        <v>112.00000000000099</v>
      </c>
      <c r="U75" s="106"/>
      <c r="V75" t="str">
        <f t="shared" ref="V75:W90" si="10">IF(S75&lt;&gt;"",IF(S75&lt;0,1+V74,0),"")</f>
        <v/>
      </c>
      <c r="W75">
        <f t="shared" si="10"/>
        <v>0</v>
      </c>
      <c r="X75" s="37">
        <f t="shared" si="5"/>
        <v>2107294.948789896</v>
      </c>
      <c r="Y75" s="38">
        <f t="shared" si="6"/>
        <v>0.19873334274451049</v>
      </c>
    </row>
    <row r="76" spans="2:25">
      <c r="B76" s="36">
        <v>68</v>
      </c>
      <c r="C76" s="103">
        <f t="shared" si="8"/>
        <v>1766222.6781396742</v>
      </c>
      <c r="D76" s="103"/>
      <c r="E76" s="36"/>
      <c r="F76" s="8">
        <v>43687</v>
      </c>
      <c r="G76" s="62" t="s">
        <v>3</v>
      </c>
      <c r="H76" s="104">
        <v>0.84830000000000005</v>
      </c>
      <c r="I76" s="104"/>
      <c r="J76" s="36">
        <v>180</v>
      </c>
      <c r="K76" s="107">
        <f t="shared" si="9"/>
        <v>52986.680344190223</v>
      </c>
      <c r="L76" s="108"/>
      <c r="M76" s="6">
        <f>IF(J76="","",(K76/J76)/LOOKUP(RIGHT($D$2,3),定数!$A$6:$A$13,定数!$B$6:$B$13))</f>
        <v>2.4530870529717697</v>
      </c>
      <c r="N76" s="36"/>
      <c r="O76" s="8">
        <v>43692</v>
      </c>
      <c r="P76" s="104">
        <v>0.82579999999999998</v>
      </c>
      <c r="Q76" s="104"/>
      <c r="R76" s="105">
        <f>IF(P76="","",T76*M76*LOOKUP(RIGHT($D$2,3),定数!$A$6:$A$13,定数!$B$6:$B$13))</f>
        <v>66233.350430238017</v>
      </c>
      <c r="S76" s="105"/>
      <c r="T76" s="106">
        <f t="shared" ref="T76:T108" si="11">IF(P76="","",IF(G76="買",(P76-H76),(H76-P76))*IF(RIGHT($D$2,3)="JPY",100,10000))</f>
        <v>225.00000000000077</v>
      </c>
      <c r="U76" s="106"/>
      <c r="V76" t="str">
        <f t="shared" si="10"/>
        <v/>
      </c>
      <c r="W76">
        <f t="shared" si="10"/>
        <v>0</v>
      </c>
      <c r="X76" s="37">
        <f t="shared" ref="X76:X108" si="12">IF(C76&lt;&gt;"",MAX(X75,C76),"")</f>
        <v>2107294.948789896</v>
      </c>
      <c r="Y76" s="38">
        <f t="shared" ref="Y76:Y108" si="13">IF(X76&lt;&gt;"",1-(C76/X76),"")</f>
        <v>0.16185312399959995</v>
      </c>
    </row>
    <row r="77" spans="2:25">
      <c r="B77" s="36">
        <v>69</v>
      </c>
      <c r="C77" s="103">
        <f t="shared" si="8"/>
        <v>1832456.0285699123</v>
      </c>
      <c r="D77" s="103"/>
      <c r="E77" s="36"/>
      <c r="F77" s="8">
        <v>43715</v>
      </c>
      <c r="G77" s="61" t="s">
        <v>4</v>
      </c>
      <c r="H77" s="104">
        <v>0.82979999999999998</v>
      </c>
      <c r="I77" s="104"/>
      <c r="J77" s="36">
        <v>117</v>
      </c>
      <c r="K77" s="107">
        <f t="shared" si="9"/>
        <v>54973.680857097366</v>
      </c>
      <c r="L77" s="108"/>
      <c r="M77" s="6">
        <f>IF(J77="","",(K77/J77)/LOOKUP(RIGHT($D$2,3),定数!$A$6:$A$13,定数!$B$6:$B$13))</f>
        <v>3.9155043345510943</v>
      </c>
      <c r="N77" s="36"/>
      <c r="O77" s="8">
        <v>43718</v>
      </c>
      <c r="P77" s="104">
        <v>0.81810000000000005</v>
      </c>
      <c r="Q77" s="104"/>
      <c r="R77" s="105">
        <f>IF(P77="","",T77*M77*LOOKUP(RIGHT($D$2,3),定数!$A$6:$A$13,定数!$B$6:$B$13))</f>
        <v>-54973.680857097053</v>
      </c>
      <c r="S77" s="105"/>
      <c r="T77" s="106">
        <f t="shared" si="11"/>
        <v>-116.99999999999933</v>
      </c>
      <c r="U77" s="106"/>
      <c r="V77" t="str">
        <f t="shared" si="10"/>
        <v/>
      </c>
      <c r="W77">
        <f t="shared" si="10"/>
        <v>1</v>
      </c>
      <c r="X77" s="37">
        <f t="shared" si="12"/>
        <v>2107294.948789896</v>
      </c>
      <c r="Y77" s="38">
        <f t="shared" si="13"/>
        <v>0.13042261614958484</v>
      </c>
    </row>
    <row r="78" spans="2:25">
      <c r="B78" s="36">
        <v>70</v>
      </c>
      <c r="C78" s="103">
        <f>IF(R77="","",C77+R77)</f>
        <v>1777482.3477128153</v>
      </c>
      <c r="D78" s="103"/>
      <c r="E78" s="36"/>
      <c r="F78" s="8">
        <v>43720</v>
      </c>
      <c r="G78" s="61" t="s">
        <v>4</v>
      </c>
      <c r="H78" s="104">
        <v>0.83479999999999999</v>
      </c>
      <c r="I78" s="104"/>
      <c r="J78" s="36">
        <v>126</v>
      </c>
      <c r="K78" s="107">
        <f t="shared" si="9"/>
        <v>53324.470431384456</v>
      </c>
      <c r="L78" s="108"/>
      <c r="M78" s="6">
        <f>IF(J78="","",(K78/J78)/LOOKUP(RIGHT($D$2,3),定数!$A$6:$A$13,定数!$B$6:$B$13))</f>
        <v>3.5267506899063794</v>
      </c>
      <c r="N78" s="36"/>
      <c r="O78" s="8">
        <v>43728</v>
      </c>
      <c r="P78" s="104">
        <v>0.85709999999999997</v>
      </c>
      <c r="Q78" s="104"/>
      <c r="R78" s="105">
        <f>IF(P78="","",T78*M78*LOOKUP(RIGHT($D$2,3),定数!$A$6:$A$13,定数!$B$6:$B$13))</f>
        <v>94375.848461894653</v>
      </c>
      <c r="S78" s="105"/>
      <c r="T78" s="106">
        <f t="shared" si="11"/>
        <v>222.99999999999986</v>
      </c>
      <c r="U78" s="106"/>
      <c r="V78" t="str">
        <f t="shared" si="10"/>
        <v/>
      </c>
      <c r="W78">
        <f t="shared" si="10"/>
        <v>0</v>
      </c>
      <c r="X78" s="37">
        <f t="shared" si="12"/>
        <v>2107294.948789896</v>
      </c>
      <c r="Y78" s="38">
        <f t="shared" si="13"/>
        <v>0.15650993766509713</v>
      </c>
    </row>
    <row r="79" spans="2:25">
      <c r="B79" s="36">
        <v>71</v>
      </c>
      <c r="C79" s="103">
        <f t="shared" si="8"/>
        <v>1871858.1961747098</v>
      </c>
      <c r="D79" s="103"/>
      <c r="E79" s="36"/>
      <c r="F79" s="8">
        <v>43743</v>
      </c>
      <c r="G79" s="61" t="s">
        <v>4</v>
      </c>
      <c r="H79" s="104">
        <v>0.8901</v>
      </c>
      <c r="I79" s="104"/>
      <c r="J79" s="36">
        <v>107</v>
      </c>
      <c r="K79" s="107">
        <f t="shared" si="9"/>
        <v>56155.745885241289</v>
      </c>
      <c r="L79" s="108"/>
      <c r="M79" s="6">
        <f>IF(J79="","",(K79/J79)/LOOKUP(RIGHT($D$2,3),定数!$A$6:$A$13,定数!$B$6:$B$13))</f>
        <v>4.3735004583521251</v>
      </c>
      <c r="N79" s="36"/>
      <c r="O79" s="8">
        <v>43753</v>
      </c>
      <c r="P79" s="104">
        <v>0.90649999999999997</v>
      </c>
      <c r="Q79" s="104"/>
      <c r="R79" s="105">
        <f>IF(P79="","",T79*M79*LOOKUP(RIGHT($D$2,3),定数!$A$6:$A$13,定数!$B$6:$B$13))</f>
        <v>86070.48902036967</v>
      </c>
      <c r="S79" s="105"/>
      <c r="T79" s="106">
        <f t="shared" si="11"/>
        <v>163.99999999999972</v>
      </c>
      <c r="U79" s="106"/>
      <c r="V79" t="str">
        <f t="shared" si="10"/>
        <v/>
      </c>
      <c r="W79">
        <f t="shared" si="10"/>
        <v>0</v>
      </c>
      <c r="X79" s="37">
        <f t="shared" si="12"/>
        <v>2107294.948789896</v>
      </c>
      <c r="Y79" s="38">
        <f t="shared" si="13"/>
        <v>0.11172463197445837</v>
      </c>
    </row>
    <row r="80" spans="2:25">
      <c r="B80" s="36">
        <v>72</v>
      </c>
      <c r="C80" s="103">
        <f>IF(R79="","",C79+R79)</f>
        <v>1957928.6851950795</v>
      </c>
      <c r="D80" s="103"/>
      <c r="E80" s="36"/>
      <c r="F80" s="8">
        <v>43776</v>
      </c>
      <c r="G80" s="61" t="s">
        <v>4</v>
      </c>
      <c r="H80" s="104">
        <v>0.92769999999999997</v>
      </c>
      <c r="I80" s="104"/>
      <c r="J80" s="36">
        <v>86</v>
      </c>
      <c r="K80" s="107">
        <f t="shared" si="9"/>
        <v>58737.860555852385</v>
      </c>
      <c r="L80" s="108"/>
      <c r="M80" s="6">
        <f>IF(J80="","",(K80/J80)/LOOKUP(RIGHT($D$2,3),定数!$A$6:$A$13,定数!$B$6:$B$13))</f>
        <v>5.6916531546368585</v>
      </c>
      <c r="N80" s="36"/>
      <c r="O80" s="8">
        <v>43777</v>
      </c>
      <c r="P80" s="104">
        <v>0.91910000000000003</v>
      </c>
      <c r="Q80" s="104"/>
      <c r="R80" s="105">
        <f>IF(P80="","",T80*M80*LOOKUP(RIGHT($D$2,3),定数!$A$6:$A$13,定数!$B$6:$B$13))</f>
        <v>-58737.86055585197</v>
      </c>
      <c r="S80" s="105"/>
      <c r="T80" s="106">
        <f t="shared" si="11"/>
        <v>-85.999999999999403</v>
      </c>
      <c r="U80" s="106"/>
      <c r="V80" t="str">
        <f t="shared" si="10"/>
        <v/>
      </c>
      <c r="W80">
        <f t="shared" si="10"/>
        <v>1</v>
      </c>
      <c r="X80" s="37">
        <f t="shared" si="12"/>
        <v>2107294.948789896</v>
      </c>
      <c r="Y80" s="38">
        <f t="shared" si="13"/>
        <v>7.0880568323190452E-2</v>
      </c>
    </row>
    <row r="81" spans="2:25">
      <c r="B81" s="36">
        <v>73</v>
      </c>
      <c r="C81" s="103">
        <f t="shared" si="8"/>
        <v>1899190.8246392275</v>
      </c>
      <c r="D81" s="103"/>
      <c r="E81" s="36"/>
      <c r="F81" s="8">
        <v>43789</v>
      </c>
      <c r="G81" s="62" t="s">
        <v>3</v>
      </c>
      <c r="H81" s="104">
        <v>0.88249999999999995</v>
      </c>
      <c r="I81" s="104"/>
      <c r="J81" s="36">
        <v>171</v>
      </c>
      <c r="K81" s="107">
        <f t="shared" si="9"/>
        <v>56975.724739176825</v>
      </c>
      <c r="L81" s="108"/>
      <c r="M81" s="6">
        <f>IF(J81="","",(K81/J81)/LOOKUP(RIGHT($D$2,3),定数!$A$6:$A$13,定数!$B$6:$B$13))</f>
        <v>2.7765947728643678</v>
      </c>
      <c r="N81" s="36"/>
      <c r="O81" s="8">
        <v>43813</v>
      </c>
      <c r="P81" s="104">
        <v>0.86109999999999998</v>
      </c>
      <c r="Q81" s="104"/>
      <c r="R81" s="105">
        <f>IF(P81="","",T81*M81*LOOKUP(RIGHT($D$2,3),定数!$A$6:$A$13,定数!$B$6:$B$13))</f>
        <v>71302.953767156883</v>
      </c>
      <c r="S81" s="105"/>
      <c r="T81" s="106">
        <f t="shared" si="11"/>
        <v>213.99999999999974</v>
      </c>
      <c r="U81" s="106"/>
      <c r="V81" t="str">
        <f t="shared" si="10"/>
        <v/>
      </c>
      <c r="W81">
        <f t="shared" si="10"/>
        <v>0</v>
      </c>
      <c r="X81" s="37">
        <f t="shared" si="12"/>
        <v>2107294.948789896</v>
      </c>
      <c r="Y81" s="38">
        <f t="shared" si="13"/>
        <v>9.8754151273494628E-2</v>
      </c>
    </row>
    <row r="82" spans="2:25">
      <c r="B82" s="36">
        <v>74</v>
      </c>
      <c r="C82" s="103">
        <f t="shared" si="8"/>
        <v>1970493.7784063844</v>
      </c>
      <c r="D82" s="103"/>
      <c r="E82" s="36">
        <v>2008</v>
      </c>
      <c r="F82" s="8">
        <v>43544</v>
      </c>
      <c r="G82" s="62" t="s">
        <v>3</v>
      </c>
      <c r="H82" s="104">
        <v>0.91149999999999998</v>
      </c>
      <c r="I82" s="104"/>
      <c r="J82" s="36">
        <v>239</v>
      </c>
      <c r="K82" s="107">
        <f t="shared" si="9"/>
        <v>59114.81335219153</v>
      </c>
      <c r="L82" s="108"/>
      <c r="M82" s="6">
        <f>IF(J82="","",(K82/J82)/LOOKUP(RIGHT($D$2,3),定数!$A$6:$A$13,定数!$B$6:$B$13))</f>
        <v>2.0611859606761342</v>
      </c>
      <c r="N82" s="36">
        <v>2008</v>
      </c>
      <c r="O82" s="8">
        <v>43571</v>
      </c>
      <c r="P82" s="104">
        <v>0.93540000000000001</v>
      </c>
      <c r="Q82" s="104"/>
      <c r="R82" s="105">
        <f>IF(P82="","",T82*M82*LOOKUP(RIGHT($D$2,3),定数!$A$6:$A$13,定数!$B$6:$B$13))</f>
        <v>-59114.813352191602</v>
      </c>
      <c r="S82" s="105"/>
      <c r="T82" s="106">
        <f t="shared" si="11"/>
        <v>-239.00000000000031</v>
      </c>
      <c r="U82" s="106"/>
      <c r="V82" t="str">
        <f t="shared" si="10"/>
        <v/>
      </c>
      <c r="W82">
        <f t="shared" si="10"/>
        <v>1</v>
      </c>
      <c r="X82" s="37">
        <f t="shared" si="12"/>
        <v>2107294.948789896</v>
      </c>
      <c r="Y82" s="38">
        <f t="shared" si="13"/>
        <v>6.4917903619552186E-2</v>
      </c>
    </row>
    <row r="83" spans="2:25">
      <c r="B83" s="36">
        <v>75</v>
      </c>
      <c r="C83" s="103">
        <f>IF(R82="","",C82+R82)</f>
        <v>1911378.9650541928</v>
      </c>
      <c r="D83" s="103"/>
      <c r="E83" s="36"/>
      <c r="F83" s="8">
        <v>43577</v>
      </c>
      <c r="G83" s="61" t="s">
        <v>4</v>
      </c>
      <c r="H83" s="104">
        <v>0.94440000000000002</v>
      </c>
      <c r="I83" s="104"/>
      <c r="J83" s="36">
        <v>119</v>
      </c>
      <c r="K83" s="107">
        <f t="shared" si="9"/>
        <v>57341.36895162578</v>
      </c>
      <c r="L83" s="108"/>
      <c r="M83" s="6">
        <f>IF(J83="","",(K83/J83)/LOOKUP(RIGHT($D$2,3),定数!$A$6:$A$13,定数!$B$6:$B$13))</f>
        <v>4.015502027424775</v>
      </c>
      <c r="N83" s="36"/>
      <c r="O83" s="8">
        <v>43580</v>
      </c>
      <c r="P83" s="104">
        <v>0.9325</v>
      </c>
      <c r="Q83" s="104"/>
      <c r="R83" s="105">
        <f>IF(P83="","",T83*M83*LOOKUP(RIGHT($D$2,3),定数!$A$6:$A$13,定数!$B$6:$B$13))</f>
        <v>-57341.368951625896</v>
      </c>
      <c r="S83" s="105"/>
      <c r="T83" s="106">
        <f t="shared" si="11"/>
        <v>-119.00000000000021</v>
      </c>
      <c r="U83" s="106"/>
      <c r="V83" t="str">
        <f t="shared" si="10"/>
        <v/>
      </c>
      <c r="W83">
        <f t="shared" si="10"/>
        <v>2</v>
      </c>
      <c r="X83" s="37">
        <f t="shared" si="12"/>
        <v>2107294.948789896</v>
      </c>
      <c r="Y83" s="38">
        <f t="shared" si="13"/>
        <v>9.2970366510965574E-2</v>
      </c>
    </row>
    <row r="84" spans="2:25">
      <c r="B84" s="36">
        <v>76</v>
      </c>
      <c r="C84" s="103">
        <f>IF(R83="","",C83+R83)</f>
        <v>1854037.5961025669</v>
      </c>
      <c r="D84" s="103"/>
      <c r="E84" s="36"/>
      <c r="F84" s="8">
        <v>43614</v>
      </c>
      <c r="G84" s="61" t="s">
        <v>4</v>
      </c>
      <c r="H84" s="104">
        <v>0.96289999999999998</v>
      </c>
      <c r="I84" s="104"/>
      <c r="J84" s="36">
        <v>68</v>
      </c>
      <c r="K84" s="107">
        <f t="shared" si="9"/>
        <v>55621.127883077002</v>
      </c>
      <c r="L84" s="108"/>
      <c r="M84" s="6">
        <f>IF(J84="","",(K84/J84)/LOOKUP(RIGHT($D$2,3),定数!$A$6:$A$13,定数!$B$6:$B$13))</f>
        <v>6.8163146915535542</v>
      </c>
      <c r="N84" s="36"/>
      <c r="O84" s="8">
        <v>43614</v>
      </c>
      <c r="P84" s="104">
        <v>0.95609999999999995</v>
      </c>
      <c r="Q84" s="104"/>
      <c r="R84" s="105">
        <f>IF(P84="","",T84*M84*LOOKUP(RIGHT($D$2,3),定数!$A$6:$A$13,定数!$B$6:$B$13))</f>
        <v>-55621.127883077235</v>
      </c>
      <c r="S84" s="105"/>
      <c r="T84" s="106">
        <f t="shared" si="11"/>
        <v>-68.000000000000284</v>
      </c>
      <c r="U84" s="106"/>
      <c r="V84" t="str">
        <f t="shared" si="10"/>
        <v/>
      </c>
      <c r="W84">
        <f t="shared" si="10"/>
        <v>3</v>
      </c>
      <c r="X84" s="37">
        <f t="shared" si="12"/>
        <v>2107294.948789896</v>
      </c>
      <c r="Y84" s="38">
        <f t="shared" si="13"/>
        <v>0.12018125551563674</v>
      </c>
    </row>
    <row r="85" spans="2:25">
      <c r="B85" s="36">
        <v>77</v>
      </c>
      <c r="C85" s="103">
        <f>IF(R84="","",C84+R84)</f>
        <v>1798416.4682194898</v>
      </c>
      <c r="D85" s="103"/>
      <c r="E85" s="36"/>
      <c r="F85" s="8">
        <v>43622</v>
      </c>
      <c r="G85" s="61" t="s">
        <v>4</v>
      </c>
      <c r="H85" s="104">
        <v>0.96299999999999997</v>
      </c>
      <c r="I85" s="104"/>
      <c r="J85" s="36">
        <v>145</v>
      </c>
      <c r="K85" s="107">
        <f t="shared" si="9"/>
        <v>53952.494046584688</v>
      </c>
      <c r="L85" s="108"/>
      <c r="M85" s="6">
        <f>IF(J85="","",(K85/J85)/LOOKUP(RIGHT($D$2,3),定数!$A$6:$A$13,定数!$B$6:$B$13))</f>
        <v>3.1007180486542927</v>
      </c>
      <c r="N85" s="36"/>
      <c r="O85" s="8">
        <v>43625</v>
      </c>
      <c r="P85" s="104">
        <v>0.94850000000000001</v>
      </c>
      <c r="Q85" s="104"/>
      <c r="R85" s="105">
        <f>IF(P85="","",T85*M85*LOOKUP(RIGHT($D$2,3),定数!$A$6:$A$13,定数!$B$6:$B$13))</f>
        <v>-53952.494046584528</v>
      </c>
      <c r="S85" s="105"/>
      <c r="T85" s="106">
        <f t="shared" si="11"/>
        <v>-144.99999999999957</v>
      </c>
      <c r="U85" s="106"/>
      <c r="V85" t="str">
        <f t="shared" si="10"/>
        <v/>
      </c>
      <c r="W85">
        <f t="shared" si="10"/>
        <v>4</v>
      </c>
      <c r="X85" s="37">
        <f t="shared" si="12"/>
        <v>2107294.948789896</v>
      </c>
      <c r="Y85" s="38">
        <f t="shared" si="13"/>
        <v>0.14657581785016771</v>
      </c>
    </row>
    <row r="86" spans="2:25">
      <c r="B86" s="36">
        <v>78</v>
      </c>
      <c r="C86" s="103">
        <f t="shared" si="8"/>
        <v>1744463.9741729053</v>
      </c>
      <c r="D86" s="103"/>
      <c r="E86" s="36"/>
      <c r="F86" s="8">
        <v>43702</v>
      </c>
      <c r="G86" s="62" t="s">
        <v>3</v>
      </c>
      <c r="H86" s="104">
        <v>0.86470000000000002</v>
      </c>
      <c r="I86" s="104"/>
      <c r="J86" s="36">
        <v>162</v>
      </c>
      <c r="K86" s="107">
        <f t="shared" si="9"/>
        <v>52333.919225187157</v>
      </c>
      <c r="L86" s="108"/>
      <c r="M86" s="6">
        <f>IF(J86="","",(K86/J86)/LOOKUP(RIGHT($D$2,3),定数!$A$6:$A$13,定数!$B$6:$B$13))</f>
        <v>2.6920740342174465</v>
      </c>
      <c r="N86" s="36"/>
      <c r="O86" s="8">
        <v>43710</v>
      </c>
      <c r="P86" s="104">
        <v>0.84450000000000003</v>
      </c>
      <c r="Q86" s="104"/>
      <c r="R86" s="105">
        <f>IF(P86="","",T86*M86*LOOKUP(RIGHT($D$2,3),定数!$A$6:$A$13,定数!$B$6:$B$13))</f>
        <v>65255.874589430889</v>
      </c>
      <c r="S86" s="105"/>
      <c r="T86" s="106">
        <f t="shared" si="11"/>
        <v>201.99999999999994</v>
      </c>
      <c r="U86" s="106"/>
      <c r="V86" t="str">
        <f t="shared" si="10"/>
        <v/>
      </c>
      <c r="W86">
        <f t="shared" si="10"/>
        <v>0</v>
      </c>
      <c r="X86" s="37">
        <f t="shared" si="12"/>
        <v>2107294.948789896</v>
      </c>
      <c r="Y86" s="38">
        <f t="shared" si="13"/>
        <v>0.17217854331466254</v>
      </c>
    </row>
    <row r="87" spans="2:25">
      <c r="B87" s="36">
        <v>79</v>
      </c>
      <c r="C87" s="103">
        <f>IF(R86="","",C86+R86)</f>
        <v>1809719.8487623362</v>
      </c>
      <c r="D87" s="103"/>
      <c r="E87" s="36"/>
      <c r="F87" s="8">
        <v>43760</v>
      </c>
      <c r="G87" s="62" t="s">
        <v>3</v>
      </c>
      <c r="H87" s="104">
        <v>0.67059999999999997</v>
      </c>
      <c r="I87" s="104"/>
      <c r="J87" s="36">
        <v>359</v>
      </c>
      <c r="K87" s="107">
        <f t="shared" si="9"/>
        <v>54291.595462870086</v>
      </c>
      <c r="L87" s="108"/>
      <c r="M87" s="6">
        <f>IF(J87="","",(K87/J87)/LOOKUP(RIGHT($D$2,3),定数!$A$6:$A$13,定数!$B$6:$B$13))</f>
        <v>1.2602505910601225</v>
      </c>
      <c r="N87" s="36"/>
      <c r="O87" s="8">
        <v>43762</v>
      </c>
      <c r="P87" s="104">
        <v>0.62539999999999996</v>
      </c>
      <c r="Q87" s="104"/>
      <c r="R87" s="105">
        <f>IF(P87="","",T87*M87*LOOKUP(RIGHT($D$2,3),定数!$A$6:$A$13,定数!$B$6:$B$13))</f>
        <v>68355.992059101074</v>
      </c>
      <c r="S87" s="105"/>
      <c r="T87" s="106">
        <f t="shared" si="11"/>
        <v>452.00000000000017</v>
      </c>
      <c r="U87" s="106"/>
      <c r="V87" t="str">
        <f t="shared" si="10"/>
        <v/>
      </c>
      <c r="W87">
        <f t="shared" si="10"/>
        <v>0</v>
      </c>
      <c r="X87" s="37">
        <f t="shared" si="12"/>
        <v>2107294.948789896</v>
      </c>
      <c r="Y87" s="38">
        <f t="shared" si="13"/>
        <v>0.14121188882384061</v>
      </c>
    </row>
    <row r="88" spans="2:25">
      <c r="B88" s="36">
        <v>80</v>
      </c>
      <c r="C88" s="103">
        <f t="shared" si="8"/>
        <v>1878075.8408214373</v>
      </c>
      <c r="D88" s="103"/>
      <c r="E88" s="36">
        <v>2009</v>
      </c>
      <c r="F88" s="8">
        <v>43485</v>
      </c>
      <c r="G88" s="62" t="s">
        <v>3</v>
      </c>
      <c r="H88" s="104">
        <v>0.66779999999999995</v>
      </c>
      <c r="I88" s="104"/>
      <c r="J88" s="36">
        <v>164</v>
      </c>
      <c r="K88" s="107">
        <f t="shared" si="9"/>
        <v>56342.275224643119</v>
      </c>
      <c r="L88" s="108"/>
      <c r="M88" s="6">
        <f>IF(J88="","",(K88/J88)/LOOKUP(RIGHT($D$2,3),定数!$A$6:$A$13,定数!$B$6:$B$13))</f>
        <v>2.862920489057069</v>
      </c>
      <c r="N88" s="36">
        <v>2009</v>
      </c>
      <c r="O88" s="8">
        <v>43485</v>
      </c>
      <c r="P88" s="104">
        <v>0.64739999999999998</v>
      </c>
      <c r="Q88" s="104"/>
      <c r="R88" s="105">
        <f>IF(P88="","",T88*M88*LOOKUP(RIGHT($D$2,3),定数!$A$6:$A$13,定数!$B$6:$B$13))</f>
        <v>70084.293572116963</v>
      </c>
      <c r="S88" s="105"/>
      <c r="T88" s="106">
        <f t="shared" si="11"/>
        <v>203.99999999999974</v>
      </c>
      <c r="U88" s="106"/>
      <c r="V88" t="str">
        <f t="shared" si="10"/>
        <v/>
      </c>
      <c r="W88">
        <f t="shared" si="10"/>
        <v>0</v>
      </c>
      <c r="X88" s="37">
        <f t="shared" si="12"/>
        <v>2107294.948789896</v>
      </c>
      <c r="Y88" s="38">
        <f t="shared" si="13"/>
        <v>0.10877409832927598</v>
      </c>
    </row>
    <row r="89" spans="2:25">
      <c r="B89" s="36">
        <v>81</v>
      </c>
      <c r="C89" s="103">
        <f>IF(R88="","",C88+R88)</f>
        <v>1948160.1343935542</v>
      </c>
      <c r="D89" s="103"/>
      <c r="E89" s="36"/>
      <c r="F89" s="8">
        <v>43526</v>
      </c>
      <c r="G89" s="62" t="s">
        <v>3</v>
      </c>
      <c r="H89" s="104">
        <v>0.63380000000000003</v>
      </c>
      <c r="I89" s="104"/>
      <c r="J89" s="36">
        <v>156</v>
      </c>
      <c r="K89" s="107">
        <f t="shared" si="9"/>
        <v>58444.804031806627</v>
      </c>
      <c r="L89" s="108"/>
      <c r="M89" s="6">
        <f>IF(J89="","",(K89/J89)/LOOKUP(RIGHT($D$2,3),定数!$A$6:$A$13,定数!$B$6:$B$13))</f>
        <v>3.1220514974255678</v>
      </c>
      <c r="N89" s="36"/>
      <c r="O89" s="8">
        <v>43528</v>
      </c>
      <c r="P89" s="104">
        <v>0.64939999999999998</v>
      </c>
      <c r="Q89" s="104"/>
      <c r="R89" s="105">
        <f>IF(P89="","",T89*M89*LOOKUP(RIGHT($D$2,3),定数!$A$6:$A$13,定数!$B$6:$B$13))</f>
        <v>-58444.804031806423</v>
      </c>
      <c r="S89" s="105"/>
      <c r="T89" s="106">
        <f t="shared" si="11"/>
        <v>-155.99999999999946</v>
      </c>
      <c r="U89" s="106"/>
      <c r="V89" t="str">
        <f t="shared" si="10"/>
        <v/>
      </c>
      <c r="W89">
        <f t="shared" si="10"/>
        <v>1</v>
      </c>
      <c r="X89" s="37">
        <f t="shared" si="12"/>
        <v>2107294.948789896</v>
      </c>
      <c r="Y89" s="38">
        <f t="shared" si="13"/>
        <v>7.5516156144978308E-2</v>
      </c>
    </row>
    <row r="90" spans="2:25">
      <c r="B90" s="36">
        <v>82</v>
      </c>
      <c r="C90" s="103">
        <f t="shared" si="8"/>
        <v>1889715.3303617476</v>
      </c>
      <c r="D90" s="103"/>
      <c r="E90" s="36"/>
      <c r="F90" s="8">
        <v>43556</v>
      </c>
      <c r="G90" s="61" t="s">
        <v>4</v>
      </c>
      <c r="H90" s="104">
        <v>0.69689999999999996</v>
      </c>
      <c r="I90" s="104"/>
      <c r="J90" s="36">
        <v>185</v>
      </c>
      <c r="K90" s="107">
        <f t="shared" si="9"/>
        <v>56691.459910852427</v>
      </c>
      <c r="L90" s="108"/>
      <c r="M90" s="6">
        <f>IF(J90="","",(K90/J90)/LOOKUP(RIGHT($D$2,3),定数!$A$6:$A$13,定数!$B$6:$B$13))</f>
        <v>2.5536693653537128</v>
      </c>
      <c r="N90" s="36"/>
      <c r="O90" s="8">
        <v>43559</v>
      </c>
      <c r="P90" s="104">
        <v>0.72209999999999996</v>
      </c>
      <c r="Q90" s="104"/>
      <c r="R90" s="105">
        <f>IF(P90="","",T90*M90*LOOKUP(RIGHT($D$2,3),定数!$A$6:$A$13,定数!$B$6:$B$13))</f>
        <v>77222.961608296289</v>
      </c>
      <c r="S90" s="105"/>
      <c r="T90" s="106">
        <f t="shared" si="11"/>
        <v>252</v>
      </c>
      <c r="U90" s="106"/>
      <c r="V90" t="str">
        <f t="shared" si="10"/>
        <v/>
      </c>
      <c r="W90">
        <f t="shared" si="10"/>
        <v>0</v>
      </c>
      <c r="X90" s="37">
        <f t="shared" si="12"/>
        <v>2107294.948789896</v>
      </c>
      <c r="Y90" s="38">
        <f t="shared" si="13"/>
        <v>0.10325067146062894</v>
      </c>
    </row>
    <row r="91" spans="2:25">
      <c r="B91" s="36">
        <v>83</v>
      </c>
      <c r="C91" s="103">
        <f t="shared" si="8"/>
        <v>1966938.2919700439</v>
      </c>
      <c r="D91" s="103"/>
      <c r="E91" s="36"/>
      <c r="F91" s="8">
        <v>43626</v>
      </c>
      <c r="G91" s="61" t="s">
        <v>4</v>
      </c>
      <c r="H91" s="104">
        <v>0.80430000000000001</v>
      </c>
      <c r="I91" s="104"/>
      <c r="J91" s="36">
        <v>194</v>
      </c>
      <c r="K91" s="107">
        <f t="shared" si="9"/>
        <v>59008.148759101314</v>
      </c>
      <c r="L91" s="108"/>
      <c r="M91" s="6">
        <f>IF(J91="","",(K91/J91)/LOOKUP(RIGHT($D$2,3),定数!$A$6:$A$13,定数!$B$6:$B$13))</f>
        <v>2.5347142937758296</v>
      </c>
      <c r="N91" s="36"/>
      <c r="O91" s="8">
        <v>43633</v>
      </c>
      <c r="P91" s="104">
        <v>0.78490000000000004</v>
      </c>
      <c r="Q91" s="104"/>
      <c r="R91" s="105">
        <f>IF(P91="","",T91*M91*LOOKUP(RIGHT($D$2,3),定数!$A$6:$A$13,定数!$B$6:$B$13))</f>
        <v>-59008.148759101226</v>
      </c>
      <c r="S91" s="105"/>
      <c r="T91" s="106">
        <f t="shared" si="11"/>
        <v>-193.99999999999972</v>
      </c>
      <c r="U91" s="106"/>
      <c r="V91" t="str">
        <f t="shared" ref="V91:W106" si="14">IF(S91&lt;&gt;"",IF(S91&lt;0,1+V90,0),"")</f>
        <v/>
      </c>
      <c r="W91">
        <f t="shared" si="14"/>
        <v>1</v>
      </c>
      <c r="X91" s="37">
        <f t="shared" si="12"/>
        <v>2107294.948789896</v>
      </c>
      <c r="Y91" s="38">
        <f t="shared" si="13"/>
        <v>6.6605131332209244E-2</v>
      </c>
    </row>
    <row r="92" spans="2:25">
      <c r="B92" s="36">
        <v>84</v>
      </c>
      <c r="C92" s="103">
        <f t="shared" si="8"/>
        <v>1907930.1432109426</v>
      </c>
      <c r="D92" s="103"/>
      <c r="E92" s="36"/>
      <c r="F92" s="8">
        <v>43731</v>
      </c>
      <c r="G92" s="61" t="s">
        <v>4</v>
      </c>
      <c r="H92" s="104">
        <v>0.87590000000000001</v>
      </c>
      <c r="I92" s="104"/>
      <c r="J92" s="36">
        <v>137</v>
      </c>
      <c r="K92" s="107">
        <f t="shared" si="9"/>
        <v>57237.904296328277</v>
      </c>
      <c r="L92" s="108"/>
      <c r="M92" s="6">
        <f>IF(J92="","",(K92/J92)/LOOKUP(RIGHT($D$2,3),定数!$A$6:$A$13,定数!$B$6:$B$13))</f>
        <v>3.4816243489250778</v>
      </c>
      <c r="N92" s="36"/>
      <c r="O92" s="8">
        <v>43732</v>
      </c>
      <c r="P92" s="104">
        <v>0.86219999999999997</v>
      </c>
      <c r="Q92" s="104"/>
      <c r="R92" s="105">
        <f>IF(P92="","",T92*M92*LOOKUP(RIGHT($D$2,3),定数!$A$6:$A$13,定数!$B$6:$B$13))</f>
        <v>-57237.904296328466</v>
      </c>
      <c r="S92" s="105"/>
      <c r="T92" s="106">
        <f t="shared" si="11"/>
        <v>-137.00000000000045</v>
      </c>
      <c r="U92" s="106"/>
      <c r="V92" t="str">
        <f t="shared" si="14"/>
        <v/>
      </c>
      <c r="W92">
        <f t="shared" si="14"/>
        <v>2</v>
      </c>
      <c r="X92" s="37">
        <f t="shared" si="12"/>
        <v>2107294.948789896</v>
      </c>
      <c r="Y92" s="38">
        <f t="shared" si="13"/>
        <v>9.4606977392242886E-2</v>
      </c>
    </row>
    <row r="93" spans="2:25">
      <c r="B93" s="36">
        <v>85</v>
      </c>
      <c r="C93" s="103">
        <f>IF(R92="","",C92+R92)</f>
        <v>1850692.2389146141</v>
      </c>
      <c r="D93" s="103"/>
      <c r="E93" s="36"/>
      <c r="F93" s="8">
        <v>43739</v>
      </c>
      <c r="G93" s="61" t="s">
        <v>4</v>
      </c>
      <c r="H93" s="104">
        <v>0.88470000000000004</v>
      </c>
      <c r="I93" s="104"/>
      <c r="J93" s="36">
        <v>148</v>
      </c>
      <c r="K93" s="107">
        <f t="shared" si="9"/>
        <v>55520.767167438418</v>
      </c>
      <c r="L93" s="108"/>
      <c r="M93" s="6">
        <f>IF(J93="","",(K93/J93)/LOOKUP(RIGHT($D$2,3),定数!$A$6:$A$13,定数!$B$6:$B$13))</f>
        <v>3.126169322490902</v>
      </c>
      <c r="N93" s="36"/>
      <c r="O93" s="8">
        <v>43739</v>
      </c>
      <c r="P93" s="104">
        <v>0.86990000000000001</v>
      </c>
      <c r="Q93" s="104"/>
      <c r="R93" s="105">
        <f>IF(P93="","",T93*M93*LOOKUP(RIGHT($D$2,3),定数!$A$6:$A$13,定数!$B$6:$B$13))</f>
        <v>-55520.767167438549</v>
      </c>
      <c r="S93" s="105"/>
      <c r="T93" s="106">
        <f t="shared" si="11"/>
        <v>-148.00000000000034</v>
      </c>
      <c r="U93" s="106"/>
      <c r="V93" t="str">
        <f t="shared" si="14"/>
        <v/>
      </c>
      <c r="W93">
        <f t="shared" si="14"/>
        <v>3</v>
      </c>
      <c r="X93" s="37">
        <f t="shared" si="12"/>
        <v>2107294.948789896</v>
      </c>
      <c r="Y93" s="38">
        <f t="shared" si="13"/>
        <v>0.12176876807047576</v>
      </c>
    </row>
    <row r="94" spans="2:25">
      <c r="B94" s="36">
        <v>86</v>
      </c>
      <c r="C94" s="103">
        <f>IF(R93="","",C93+R93)</f>
        <v>1795171.4717471756</v>
      </c>
      <c r="D94" s="103"/>
      <c r="E94" s="36">
        <v>2010</v>
      </c>
      <c r="F94" s="8">
        <v>43541</v>
      </c>
      <c r="G94" s="61" t="s">
        <v>4</v>
      </c>
      <c r="H94" s="104">
        <v>0.91920000000000002</v>
      </c>
      <c r="I94" s="104"/>
      <c r="J94" s="36">
        <v>76</v>
      </c>
      <c r="K94" s="107">
        <f t="shared" si="9"/>
        <v>53855.144152415261</v>
      </c>
      <c r="L94" s="108"/>
      <c r="M94" s="6">
        <f>IF(J94="","",(K94/J94)/LOOKUP(RIGHT($D$2,3),定数!$A$6:$A$13,定数!$B$6:$B$13))</f>
        <v>5.9051693149578144</v>
      </c>
      <c r="N94" s="36">
        <v>2010</v>
      </c>
      <c r="O94" s="8">
        <v>43546</v>
      </c>
      <c r="P94" s="104">
        <v>0.91159999999999997</v>
      </c>
      <c r="Q94" s="104"/>
      <c r="R94" s="105">
        <f>IF(P94="","",T94*M94*LOOKUP(RIGHT($D$2,3),定数!$A$6:$A$13,定数!$B$6:$B$13))</f>
        <v>-53855.144152415633</v>
      </c>
      <c r="S94" s="105"/>
      <c r="T94" s="106">
        <f t="shared" si="11"/>
        <v>-76.000000000000512</v>
      </c>
      <c r="U94" s="106"/>
      <c r="V94" t="str">
        <f t="shared" si="14"/>
        <v/>
      </c>
      <c r="W94">
        <f t="shared" si="14"/>
        <v>4</v>
      </c>
      <c r="X94" s="37">
        <f t="shared" si="12"/>
        <v>2107294.948789896</v>
      </c>
      <c r="Y94" s="38">
        <f t="shared" si="13"/>
        <v>0.14811570502836147</v>
      </c>
    </row>
    <row r="95" spans="2:25">
      <c r="B95" s="36">
        <v>87</v>
      </c>
      <c r="C95" s="103">
        <f t="shared" si="8"/>
        <v>1741316.3275947599</v>
      </c>
      <c r="D95" s="103"/>
      <c r="E95" s="36"/>
      <c r="F95" s="8">
        <v>43590</v>
      </c>
      <c r="G95" s="62" t="s">
        <v>3</v>
      </c>
      <c r="H95" s="104">
        <v>0.90810000000000002</v>
      </c>
      <c r="I95" s="104"/>
      <c r="J95" s="36">
        <v>190</v>
      </c>
      <c r="K95" s="107">
        <f t="shared" si="9"/>
        <v>52239.489827842794</v>
      </c>
      <c r="L95" s="108"/>
      <c r="M95" s="6">
        <f>IF(J95="","",(K95/J95)/LOOKUP(RIGHT($D$2,3),定数!$A$6:$A$13,定数!$B$6:$B$13))</f>
        <v>2.2912056942036312</v>
      </c>
      <c r="N95" s="36"/>
      <c r="O95" s="8">
        <v>43591</v>
      </c>
      <c r="P95" s="104">
        <v>0.88380000000000003</v>
      </c>
      <c r="Q95" s="104"/>
      <c r="R95" s="105">
        <f>IF(P95="","",T95*M95*LOOKUP(RIGHT($D$2,3),定数!$A$6:$A$13,定数!$B$6:$B$13))</f>
        <v>66811.558042977849</v>
      </c>
      <c r="S95" s="105"/>
      <c r="T95" s="106">
        <f t="shared" si="11"/>
        <v>242.99999999999989</v>
      </c>
      <c r="U95" s="106"/>
      <c r="V95" t="str">
        <f t="shared" si="14"/>
        <v/>
      </c>
      <c r="W95">
        <f t="shared" si="14"/>
        <v>0</v>
      </c>
      <c r="X95" s="37">
        <f t="shared" si="12"/>
        <v>2107294.948789896</v>
      </c>
      <c r="Y95" s="38">
        <f t="shared" si="13"/>
        <v>0.17367223387751085</v>
      </c>
    </row>
    <row r="96" spans="2:25">
      <c r="B96" s="36">
        <v>88</v>
      </c>
      <c r="C96" s="103">
        <f t="shared" si="8"/>
        <v>1808127.8856377378</v>
      </c>
      <c r="D96" s="103"/>
      <c r="E96" s="36"/>
      <c r="F96" s="8">
        <v>43623</v>
      </c>
      <c r="G96" s="62" t="s">
        <v>3</v>
      </c>
      <c r="H96" s="104">
        <v>0.82110000000000005</v>
      </c>
      <c r="I96" s="104"/>
      <c r="J96" s="36">
        <v>268</v>
      </c>
      <c r="K96" s="107">
        <f t="shared" si="9"/>
        <v>54243.836569132131</v>
      </c>
      <c r="L96" s="108"/>
      <c r="M96" s="6">
        <f>IF(J96="","",(K96/J96)/LOOKUP(RIGHT($D$2,3),定数!$A$6:$A$13,定数!$B$6:$B$13))</f>
        <v>1.6866864604829641</v>
      </c>
      <c r="N96" s="36"/>
      <c r="O96" s="8">
        <v>43626</v>
      </c>
      <c r="P96" s="104">
        <v>0.84789999999999999</v>
      </c>
      <c r="Q96" s="104"/>
      <c r="R96" s="105">
        <f>IF(P96="","",T96*M96*LOOKUP(RIGHT($D$2,3),定数!$A$6:$A$13,定数!$B$6:$B$13))</f>
        <v>-54243.836569132</v>
      </c>
      <c r="S96" s="105"/>
      <c r="T96" s="106">
        <f t="shared" si="11"/>
        <v>-267.99999999999937</v>
      </c>
      <c r="U96" s="106"/>
      <c r="V96" t="str">
        <f t="shared" si="14"/>
        <v/>
      </c>
      <c r="W96">
        <f t="shared" si="14"/>
        <v>1</v>
      </c>
      <c r="X96" s="37">
        <f t="shared" si="12"/>
        <v>2107294.948789896</v>
      </c>
      <c r="Y96" s="38">
        <f t="shared" si="13"/>
        <v>0.14196734221944274</v>
      </c>
    </row>
    <row r="97" spans="2:25">
      <c r="B97" s="36">
        <v>89</v>
      </c>
      <c r="C97" s="103">
        <f t="shared" si="8"/>
        <v>1753884.0490686058</v>
      </c>
      <c r="D97" s="103"/>
      <c r="E97" s="36"/>
      <c r="F97" s="8">
        <v>43644</v>
      </c>
      <c r="G97" s="61" t="s">
        <v>4</v>
      </c>
      <c r="H97" s="104">
        <v>0.87580000000000002</v>
      </c>
      <c r="I97" s="104"/>
      <c r="J97" s="36">
        <v>164</v>
      </c>
      <c r="K97" s="107">
        <f t="shared" si="9"/>
        <v>52616.521472058172</v>
      </c>
      <c r="L97" s="108"/>
      <c r="M97" s="6">
        <f>IF(J97="","",(K97/J97)/LOOKUP(RIGHT($D$2,3),定数!$A$6:$A$13,定数!$B$6:$B$13))</f>
        <v>2.673603733336289</v>
      </c>
      <c r="N97" s="36"/>
      <c r="O97" s="8">
        <v>43645</v>
      </c>
      <c r="P97" s="104">
        <v>0.85940000000000005</v>
      </c>
      <c r="Q97" s="104"/>
      <c r="R97" s="105">
        <f>IF(P97="","",T97*M97*LOOKUP(RIGHT($D$2,3),定数!$A$6:$A$13,定数!$B$6:$B$13))</f>
        <v>-52616.521472058077</v>
      </c>
      <c r="S97" s="105"/>
      <c r="T97" s="106">
        <f t="shared" si="11"/>
        <v>-163.99999999999972</v>
      </c>
      <c r="U97" s="106"/>
      <c r="V97" t="str">
        <f t="shared" si="14"/>
        <v/>
      </c>
      <c r="W97">
        <f t="shared" si="14"/>
        <v>2</v>
      </c>
      <c r="X97" s="37">
        <f t="shared" si="12"/>
        <v>2107294.948789896</v>
      </c>
      <c r="Y97" s="38">
        <f t="shared" si="13"/>
        <v>0.16770832195285934</v>
      </c>
    </row>
    <row r="98" spans="2:25">
      <c r="B98" s="36">
        <v>90</v>
      </c>
      <c r="C98" s="103">
        <f t="shared" si="8"/>
        <v>1701267.5275965477</v>
      </c>
      <c r="D98" s="103"/>
      <c r="E98" s="36"/>
      <c r="F98" s="8">
        <v>43669</v>
      </c>
      <c r="G98" s="61" t="s">
        <v>4</v>
      </c>
      <c r="H98" s="104">
        <v>0.89539999999999997</v>
      </c>
      <c r="I98" s="104"/>
      <c r="J98" s="36">
        <v>218</v>
      </c>
      <c r="K98" s="107">
        <f t="shared" si="9"/>
        <v>51038.025827896432</v>
      </c>
      <c r="L98" s="108"/>
      <c r="M98" s="6">
        <f>IF(J98="","",(K98/J98)/LOOKUP(RIGHT($D$2,3),定数!$A$6:$A$13,定数!$B$6:$B$13))</f>
        <v>1.9509948710969585</v>
      </c>
      <c r="N98" s="36"/>
      <c r="O98" s="8">
        <v>43717</v>
      </c>
      <c r="P98" s="104">
        <v>0.92279999999999995</v>
      </c>
      <c r="Q98" s="104"/>
      <c r="R98" s="105">
        <f>IF(P98="","",T98*M98*LOOKUP(RIGHT($D$2,3),定数!$A$6:$A$13,定数!$B$6:$B$13))</f>
        <v>64148.711361667949</v>
      </c>
      <c r="S98" s="105"/>
      <c r="T98" s="106">
        <f t="shared" si="11"/>
        <v>273.99999999999977</v>
      </c>
      <c r="U98" s="106"/>
      <c r="V98" t="str">
        <f t="shared" si="14"/>
        <v/>
      </c>
      <c r="W98">
        <f t="shared" si="14"/>
        <v>0</v>
      </c>
      <c r="X98" s="37">
        <f t="shared" si="12"/>
        <v>2107294.948789896</v>
      </c>
      <c r="Y98" s="38">
        <f t="shared" si="13"/>
        <v>0.19267707229427355</v>
      </c>
    </row>
    <row r="99" spans="2:25">
      <c r="B99" s="36">
        <v>91</v>
      </c>
      <c r="C99" s="103">
        <f t="shared" si="8"/>
        <v>1765416.2389582156</v>
      </c>
      <c r="D99" s="103"/>
      <c r="E99" s="36">
        <v>2011</v>
      </c>
      <c r="F99" s="8">
        <v>43562</v>
      </c>
      <c r="G99" s="61" t="s">
        <v>4</v>
      </c>
      <c r="H99" s="104">
        <v>1.0450999999999999</v>
      </c>
      <c r="I99" s="104"/>
      <c r="J99" s="36">
        <v>140</v>
      </c>
      <c r="K99" s="107">
        <f t="shared" si="9"/>
        <v>52962.487168746462</v>
      </c>
      <c r="L99" s="108"/>
      <c r="M99" s="6">
        <f>IF(J99="","",(K99/J99)/LOOKUP(RIGHT($D$2,3),定数!$A$6:$A$13,定数!$B$6:$B$13))</f>
        <v>3.1525289981396707</v>
      </c>
      <c r="N99" s="69">
        <v>2011</v>
      </c>
      <c r="O99" s="8">
        <v>43575</v>
      </c>
      <c r="P99" s="104">
        <v>1.0656000000000001</v>
      </c>
      <c r="Q99" s="104"/>
      <c r="R99" s="105">
        <f>IF(P99="","",T99*M99*LOOKUP(RIGHT($D$2,3),定数!$A$6:$A$13,定数!$B$6:$B$13))</f>
        <v>77552.213354236606</v>
      </c>
      <c r="S99" s="105"/>
      <c r="T99" s="106">
        <f t="shared" si="11"/>
        <v>205.00000000000185</v>
      </c>
      <c r="U99" s="106"/>
      <c r="V99" t="str">
        <f t="shared" si="14"/>
        <v/>
      </c>
      <c r="W99">
        <f t="shared" si="14"/>
        <v>0</v>
      </c>
      <c r="X99" s="37">
        <f t="shared" si="12"/>
        <v>2107294.948789896</v>
      </c>
      <c r="Y99" s="38">
        <f t="shared" si="13"/>
        <v>0.16223581327711278</v>
      </c>
    </row>
    <row r="100" spans="2:25">
      <c r="B100" s="36">
        <v>92</v>
      </c>
      <c r="C100" s="103">
        <f t="shared" si="8"/>
        <v>1842968.4523124523</v>
      </c>
      <c r="D100" s="103"/>
      <c r="E100" s="36"/>
      <c r="F100" s="8">
        <v>43639</v>
      </c>
      <c r="G100" s="62" t="s">
        <v>3</v>
      </c>
      <c r="H100" s="104">
        <v>1.0563</v>
      </c>
      <c r="I100" s="104"/>
      <c r="J100" s="36">
        <v>87</v>
      </c>
      <c r="K100" s="107">
        <f t="shared" si="9"/>
        <v>55289.053569373566</v>
      </c>
      <c r="L100" s="108"/>
      <c r="M100" s="6">
        <f>IF(J100="","",(K100/J100)/LOOKUP(RIGHT($D$2,3),定数!$A$6:$A$13,定数!$B$6:$B$13))</f>
        <v>5.2958863572196897</v>
      </c>
      <c r="N100" s="36"/>
      <c r="O100" s="8">
        <v>43645</v>
      </c>
      <c r="P100" s="104">
        <v>1.0649999999999999</v>
      </c>
      <c r="Q100" s="104"/>
      <c r="R100" s="105">
        <f>IF(P100="","",T100*M100*LOOKUP(RIGHT($D$2,3),定数!$A$6:$A$13,定数!$B$6:$B$13))</f>
        <v>-55289.053569373114</v>
      </c>
      <c r="S100" s="105"/>
      <c r="T100" s="106">
        <f t="shared" si="11"/>
        <v>-86.999999999999304</v>
      </c>
      <c r="U100" s="106"/>
      <c r="V100" t="str">
        <f t="shared" si="14"/>
        <v/>
      </c>
      <c r="W100">
        <f t="shared" si="14"/>
        <v>1</v>
      </c>
      <c r="X100" s="37">
        <f t="shared" si="12"/>
        <v>2107294.948789896</v>
      </c>
      <c r="Y100" s="38">
        <f t="shared" si="13"/>
        <v>0.12543402936035697</v>
      </c>
    </row>
    <row r="101" spans="2:25">
      <c r="B101" s="36">
        <v>93</v>
      </c>
      <c r="C101" s="103">
        <f t="shared" si="8"/>
        <v>1787679.398743079</v>
      </c>
      <c r="D101" s="103"/>
      <c r="E101" s="36"/>
      <c r="F101" s="8">
        <v>43696</v>
      </c>
      <c r="G101" s="62" t="s">
        <v>3</v>
      </c>
      <c r="H101" s="104">
        <v>1.0350999999999999</v>
      </c>
      <c r="I101" s="104"/>
      <c r="J101" s="36">
        <v>206</v>
      </c>
      <c r="K101" s="107">
        <f t="shared" si="9"/>
        <v>53630.381962292369</v>
      </c>
      <c r="L101" s="108"/>
      <c r="M101" s="6">
        <f>IF(J101="","",(K101/J101)/LOOKUP(RIGHT($D$2,3),定数!$A$6:$A$13,定数!$B$6:$B$13))</f>
        <v>2.1695138334260666</v>
      </c>
      <c r="N101" s="36"/>
      <c r="O101" s="8">
        <v>43703</v>
      </c>
      <c r="P101" s="104">
        <v>1.0557000000000001</v>
      </c>
      <c r="Q101" s="104"/>
      <c r="R101" s="105">
        <f>IF(P101="","",T101*M101*LOOKUP(RIGHT($D$2,3),定数!$A$6:$A$13,定数!$B$6:$B$13))</f>
        <v>-53630.38196229282</v>
      </c>
      <c r="S101" s="105"/>
      <c r="T101" s="106">
        <f t="shared" si="11"/>
        <v>-206.00000000000173</v>
      </c>
      <c r="U101" s="106"/>
      <c r="V101" t="str">
        <f t="shared" si="14"/>
        <v/>
      </c>
      <c r="W101">
        <f t="shared" si="14"/>
        <v>2</v>
      </c>
      <c r="X101" s="37">
        <f t="shared" si="12"/>
        <v>2107294.948789896</v>
      </c>
      <c r="Y101" s="38">
        <f t="shared" si="13"/>
        <v>0.15167100847954607</v>
      </c>
    </row>
    <row r="102" spans="2:25">
      <c r="B102" s="36">
        <v>94</v>
      </c>
      <c r="C102" s="103">
        <f t="shared" si="8"/>
        <v>1734049.0167807862</v>
      </c>
      <c r="D102" s="103"/>
      <c r="E102" s="36"/>
      <c r="F102" s="8">
        <v>43730</v>
      </c>
      <c r="G102" s="62" t="s">
        <v>3</v>
      </c>
      <c r="H102" s="104">
        <v>1.0032000000000001</v>
      </c>
      <c r="I102" s="104"/>
      <c r="J102" s="36">
        <v>266</v>
      </c>
      <c r="K102" s="107">
        <f t="shared" si="9"/>
        <v>52021.470503423581</v>
      </c>
      <c r="L102" s="108"/>
      <c r="M102" s="6">
        <f>IF(J102="","",(K102/J102)/LOOKUP(RIGHT($D$2,3),定数!$A$6:$A$13,定数!$B$6:$B$13))</f>
        <v>1.6297453165232951</v>
      </c>
      <c r="N102" s="36"/>
      <c r="O102" s="8">
        <v>43731</v>
      </c>
      <c r="P102" s="104">
        <v>0.96809999999999996</v>
      </c>
      <c r="Q102" s="104"/>
      <c r="R102" s="105">
        <f>IF(P102="","",T102*M102*LOOKUP(RIGHT($D$2,3),定数!$A$6:$A$13,定数!$B$6:$B$13))</f>
        <v>68644.872731961441</v>
      </c>
      <c r="S102" s="105"/>
      <c r="T102" s="106">
        <f t="shared" si="11"/>
        <v>351.00000000000131</v>
      </c>
      <c r="U102" s="106"/>
      <c r="V102" t="str">
        <f t="shared" si="14"/>
        <v/>
      </c>
      <c r="W102">
        <f t="shared" si="14"/>
        <v>0</v>
      </c>
      <c r="X102" s="37">
        <f t="shared" si="12"/>
        <v>2107294.948789896</v>
      </c>
      <c r="Y102" s="38">
        <f t="shared" si="13"/>
        <v>0.17712087822515987</v>
      </c>
    </row>
    <row r="103" spans="2:25">
      <c r="B103" s="36">
        <v>95</v>
      </c>
      <c r="C103" s="103">
        <f>IF(R102="","",C102+R102)</f>
        <v>1802693.8895127478</v>
      </c>
      <c r="D103" s="103"/>
      <c r="E103" s="36">
        <v>2012</v>
      </c>
      <c r="F103" s="8">
        <v>43491</v>
      </c>
      <c r="G103" s="61" t="s">
        <v>4</v>
      </c>
      <c r="H103" s="104">
        <v>1.0619000000000001</v>
      </c>
      <c r="I103" s="104"/>
      <c r="J103" s="36">
        <v>177</v>
      </c>
      <c r="K103" s="107">
        <f t="shared" si="9"/>
        <v>54080.81668538243</v>
      </c>
      <c r="L103" s="108"/>
      <c r="M103" s="6">
        <f>IF(J103="","",(K103/J103)/LOOKUP(RIGHT($D$2,3),定数!$A$6:$A$13,定数!$B$6:$B$13))</f>
        <v>2.5461778100462538</v>
      </c>
      <c r="N103" s="36">
        <v>2012</v>
      </c>
      <c r="O103" s="8">
        <v>43538</v>
      </c>
      <c r="P103" s="104">
        <v>1.0442</v>
      </c>
      <c r="Q103" s="104"/>
      <c r="R103" s="105">
        <f>IF(P103="","",T103*M103*LOOKUP(RIGHT($D$2,3),定数!$A$6:$A$13,定数!$B$6:$B$13))</f>
        <v>-54080.816685382575</v>
      </c>
      <c r="S103" s="105"/>
      <c r="T103" s="106">
        <f t="shared" si="11"/>
        <v>-177.00000000000048</v>
      </c>
      <c r="U103" s="106"/>
      <c r="V103" t="str">
        <f t="shared" si="14"/>
        <v/>
      </c>
      <c r="W103">
        <f t="shared" si="14"/>
        <v>1</v>
      </c>
      <c r="X103" s="37">
        <f t="shared" si="12"/>
        <v>2107294.948789896</v>
      </c>
      <c r="Y103" s="38">
        <f t="shared" si="13"/>
        <v>0.14454600171279486</v>
      </c>
    </row>
    <row r="104" spans="2:25">
      <c r="B104" s="36">
        <v>96</v>
      </c>
      <c r="C104" s="103">
        <f t="shared" si="8"/>
        <v>1748613.0728273652</v>
      </c>
      <c r="D104" s="103"/>
      <c r="E104" s="36"/>
      <c r="F104" s="8">
        <v>43545</v>
      </c>
      <c r="G104" s="62" t="s">
        <v>3</v>
      </c>
      <c r="H104" s="104">
        <v>1.0456000000000001</v>
      </c>
      <c r="I104" s="104"/>
      <c r="J104" s="36">
        <v>168</v>
      </c>
      <c r="K104" s="107">
        <f t="shared" si="9"/>
        <v>52458.392184820957</v>
      </c>
      <c r="L104" s="108"/>
      <c r="M104" s="6">
        <f>IF(J104="","",(K104/J104)/LOOKUP(RIGHT($D$2,3),定数!$A$6:$A$13,定数!$B$6:$B$13))</f>
        <v>2.6021027869454842</v>
      </c>
      <c r="N104" s="36"/>
      <c r="O104" s="8">
        <v>43566</v>
      </c>
      <c r="P104" s="104">
        <v>1.0227999999999999</v>
      </c>
      <c r="Q104" s="104"/>
      <c r="R104" s="105">
        <f>IF(P104="","",T104*M104*LOOKUP(RIGHT($D$2,3),定数!$A$6:$A$13,定数!$B$6:$B$13))</f>
        <v>71193.532250828939</v>
      </c>
      <c r="S104" s="105"/>
      <c r="T104" s="106">
        <f t="shared" si="11"/>
        <v>228.00000000000153</v>
      </c>
      <c r="U104" s="106"/>
      <c r="V104" t="str">
        <f t="shared" si="14"/>
        <v/>
      </c>
      <c r="W104">
        <f t="shared" si="14"/>
        <v>0</v>
      </c>
      <c r="X104" s="37">
        <f t="shared" si="12"/>
        <v>2107294.948789896</v>
      </c>
      <c r="Y104" s="38">
        <f t="shared" si="13"/>
        <v>0.17020962166141107</v>
      </c>
    </row>
    <row r="105" spans="2:25">
      <c r="B105" s="36">
        <v>97</v>
      </c>
      <c r="C105" s="103">
        <f t="shared" si="8"/>
        <v>1819806.6050781943</v>
      </c>
      <c r="D105" s="103"/>
      <c r="E105" s="36"/>
      <c r="F105" s="8">
        <v>43608</v>
      </c>
      <c r="G105" s="62" t="s">
        <v>3</v>
      </c>
      <c r="H105" s="104">
        <v>0.97850000000000004</v>
      </c>
      <c r="I105" s="104"/>
      <c r="J105" s="36">
        <v>150</v>
      </c>
      <c r="K105" s="107">
        <f t="shared" si="9"/>
        <v>54594.198152345823</v>
      </c>
      <c r="L105" s="108"/>
      <c r="M105" s="6">
        <f>IF(J105="","",(K105/J105)/LOOKUP(RIGHT($D$2,3),定数!$A$6:$A$13,定数!$B$6:$B$13))</f>
        <v>3.033011008463657</v>
      </c>
      <c r="N105" s="36"/>
      <c r="O105" s="8">
        <v>43617</v>
      </c>
      <c r="P105" s="104">
        <v>0.9597</v>
      </c>
      <c r="Q105" s="104"/>
      <c r="R105" s="105">
        <f>IF(P105="","",T105*M105*LOOKUP(RIGHT($D$2,3),定数!$A$6:$A$13,定数!$B$6:$B$13))</f>
        <v>68424.728350940248</v>
      </c>
      <c r="S105" s="105"/>
      <c r="T105" s="106">
        <f t="shared" si="11"/>
        <v>188.0000000000004</v>
      </c>
      <c r="U105" s="106"/>
      <c r="V105" t="str">
        <f t="shared" si="14"/>
        <v/>
      </c>
      <c r="W105">
        <f t="shared" si="14"/>
        <v>0</v>
      </c>
      <c r="X105" s="37">
        <f t="shared" si="12"/>
        <v>2107294.948789896</v>
      </c>
      <c r="Y105" s="38">
        <f t="shared" si="13"/>
        <v>0.13642529911476819</v>
      </c>
    </row>
    <row r="106" spans="2:25">
      <c r="B106" s="36">
        <v>98</v>
      </c>
      <c r="C106" s="103">
        <f t="shared" si="8"/>
        <v>1888231.3334291345</v>
      </c>
      <c r="D106" s="103"/>
      <c r="E106" s="36"/>
      <c r="F106" s="8">
        <v>43648</v>
      </c>
      <c r="G106" s="61" t="s">
        <v>4</v>
      </c>
      <c r="H106" s="104">
        <v>1.0258</v>
      </c>
      <c r="I106" s="104"/>
      <c r="J106" s="36">
        <v>241</v>
      </c>
      <c r="K106" s="107">
        <f t="shared" si="9"/>
        <v>56646.940002874035</v>
      </c>
      <c r="L106" s="108"/>
      <c r="M106" s="6">
        <f>IF(J106="","",(K106/J106)/LOOKUP(RIGHT($D$2,3),定数!$A$6:$A$13,定数!$B$6:$B$13))</f>
        <v>1.9587461965032515</v>
      </c>
      <c r="N106" s="36"/>
      <c r="O106" s="8">
        <v>43683</v>
      </c>
      <c r="P106" s="104">
        <v>1.0589</v>
      </c>
      <c r="Q106" s="104"/>
      <c r="R106" s="105">
        <f>IF(P106="","",T106*M106*LOOKUP(RIGHT($D$2,3),定数!$A$6:$A$13,定数!$B$6:$B$13))</f>
        <v>77801.398925108937</v>
      </c>
      <c r="S106" s="105"/>
      <c r="T106" s="106">
        <f t="shared" si="11"/>
        <v>330.99999999999909</v>
      </c>
      <c r="U106" s="106"/>
      <c r="V106" t="str">
        <f t="shared" si="14"/>
        <v/>
      </c>
      <c r="W106">
        <f t="shared" si="14"/>
        <v>0</v>
      </c>
      <c r="X106" s="37">
        <f t="shared" si="12"/>
        <v>2107294.948789896</v>
      </c>
      <c r="Y106" s="38">
        <f t="shared" si="13"/>
        <v>0.10395489036148342</v>
      </c>
    </row>
    <row r="107" spans="2:25">
      <c r="B107" s="36">
        <v>99</v>
      </c>
      <c r="C107" s="103">
        <f t="shared" si="8"/>
        <v>1966032.7323542433</v>
      </c>
      <c r="D107" s="103"/>
      <c r="E107" s="36">
        <v>2013</v>
      </c>
      <c r="F107" s="8">
        <v>43626</v>
      </c>
      <c r="G107" s="62" t="s">
        <v>3</v>
      </c>
      <c r="H107" s="104">
        <v>0.94269999999999998</v>
      </c>
      <c r="I107" s="104"/>
      <c r="J107" s="36">
        <v>195</v>
      </c>
      <c r="K107" s="107">
        <f t="shared" si="9"/>
        <v>58980.981970627297</v>
      </c>
      <c r="L107" s="108"/>
      <c r="M107" s="6">
        <f>IF(J107="","",(K107/J107)/LOOKUP(RIGHT($D$2,3),定数!$A$6:$A$13,定数!$B$6:$B$13))</f>
        <v>2.5205547850695424</v>
      </c>
      <c r="N107" s="36">
        <v>2013</v>
      </c>
      <c r="O107" s="8">
        <v>43629</v>
      </c>
      <c r="P107" s="104">
        <v>0.96220000000000006</v>
      </c>
      <c r="Q107" s="104"/>
      <c r="R107" s="105">
        <f>IF(P107="","",T107*M107*LOOKUP(RIGHT($D$2,3),定数!$A$6:$A$13,定数!$B$6:$B$13))</f>
        <v>-58980.981970627516</v>
      </c>
      <c r="S107" s="105"/>
      <c r="T107" s="106">
        <f t="shared" si="11"/>
        <v>-195.00000000000074</v>
      </c>
      <c r="U107" s="106"/>
      <c r="V107" t="str">
        <f>IF(S107&lt;&gt;"",IF(S107&lt;0,1+V106,0),"")</f>
        <v/>
      </c>
      <c r="W107">
        <f>IF(T107&lt;&gt;"",IF(T107&lt;0,1+W106,0),"")</f>
        <v>1</v>
      </c>
      <c r="X107" s="37">
        <f t="shared" si="12"/>
        <v>2107294.948789896</v>
      </c>
      <c r="Y107" s="38">
        <f t="shared" si="13"/>
        <v>6.7034857420776306E-2</v>
      </c>
    </row>
    <row r="108" spans="2:25">
      <c r="B108" s="36">
        <v>100</v>
      </c>
      <c r="C108" s="103">
        <f t="shared" si="8"/>
        <v>1907051.7503836157</v>
      </c>
      <c r="D108" s="103"/>
      <c r="E108" s="36"/>
      <c r="F108" s="8">
        <v>43777</v>
      </c>
      <c r="G108" s="62" t="s">
        <v>3</v>
      </c>
      <c r="H108" s="104">
        <v>0.94379999999999997</v>
      </c>
      <c r="I108" s="104"/>
      <c r="J108" s="36">
        <v>97</v>
      </c>
      <c r="K108" s="107">
        <f t="shared" si="9"/>
        <v>57211.552511508467</v>
      </c>
      <c r="L108" s="108"/>
      <c r="M108" s="6">
        <f>IF(J108="","",(K108/J108)/LOOKUP(RIGHT($D$2,3),定数!$A$6:$A$13,定数!$B$6:$B$13))</f>
        <v>4.9150818308856072</v>
      </c>
      <c r="N108" s="36"/>
      <c r="O108" s="8">
        <v>43781</v>
      </c>
      <c r="P108" s="104">
        <v>0.93079999999999996</v>
      </c>
      <c r="Q108" s="104"/>
      <c r="R108" s="105">
        <f>IF(P108="","",T108*M108*LOOKUP(RIGHT($D$2,3),定数!$A$6:$A$13,定数!$B$6:$B$13))</f>
        <v>76675.276561815539</v>
      </c>
      <c r="S108" s="105"/>
      <c r="T108" s="106">
        <f t="shared" si="11"/>
        <v>130.00000000000011</v>
      </c>
      <c r="U108" s="106"/>
      <c r="V108" t="str">
        <f>IF(S108&lt;&gt;"",IF(S108&lt;0,1+V107,0),"")</f>
        <v/>
      </c>
      <c r="W108">
        <f>IF(T108&lt;&gt;"",IF(T108&lt;0,1+W107,0),"")</f>
        <v>0</v>
      </c>
      <c r="X108" s="37">
        <f t="shared" si="12"/>
        <v>2107294.948789896</v>
      </c>
      <c r="Y108" s="38">
        <f t="shared" si="13"/>
        <v>9.5023811698153104E-2</v>
      </c>
    </row>
    <row r="109" spans="2:25"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</row>
  </sheetData>
  <mergeCells count="637">
    <mergeCell ref="C103:D103"/>
    <mergeCell ref="H103:I103"/>
    <mergeCell ref="K103:L103"/>
    <mergeCell ref="P103:Q103"/>
    <mergeCell ref="R103:S103"/>
    <mergeCell ref="T103:U103"/>
    <mergeCell ref="C104:D104"/>
    <mergeCell ref="H104:I104"/>
    <mergeCell ref="K104:L104"/>
    <mergeCell ref="P104:Q104"/>
    <mergeCell ref="R104:S104"/>
    <mergeCell ref="T104:U104"/>
    <mergeCell ref="C108:D108"/>
    <mergeCell ref="H108:I108"/>
    <mergeCell ref="K108:L108"/>
    <mergeCell ref="P108:Q108"/>
    <mergeCell ref="R108:S108"/>
    <mergeCell ref="T108:U108"/>
    <mergeCell ref="C105:D105"/>
    <mergeCell ref="H105:I105"/>
    <mergeCell ref="K105:L105"/>
    <mergeCell ref="P105:Q105"/>
    <mergeCell ref="R105:S105"/>
    <mergeCell ref="T105:U105"/>
    <mergeCell ref="C106:D106"/>
    <mergeCell ref="H106:I106"/>
    <mergeCell ref="K106:L106"/>
    <mergeCell ref="P106:Q106"/>
    <mergeCell ref="R106:S106"/>
    <mergeCell ref="T106:U106"/>
    <mergeCell ref="C107:D107"/>
    <mergeCell ref="H107:I107"/>
    <mergeCell ref="K107:L107"/>
    <mergeCell ref="P107:Q107"/>
    <mergeCell ref="R107:S107"/>
    <mergeCell ref="T107:U107"/>
    <mergeCell ref="P101:Q101"/>
    <mergeCell ref="R101:S101"/>
    <mergeCell ref="T101:U101"/>
    <mergeCell ref="C102:D102"/>
    <mergeCell ref="H102:I102"/>
    <mergeCell ref="K102:L102"/>
    <mergeCell ref="P102:Q102"/>
    <mergeCell ref="R102:S102"/>
    <mergeCell ref="T102:U102"/>
    <mergeCell ref="C101:D101"/>
    <mergeCell ref="H101:I101"/>
    <mergeCell ref="K101:L101"/>
    <mergeCell ref="C99:D99"/>
    <mergeCell ref="H99:I99"/>
    <mergeCell ref="K99:L99"/>
    <mergeCell ref="P99:Q99"/>
    <mergeCell ref="R99:S99"/>
    <mergeCell ref="T99:U99"/>
    <mergeCell ref="C100:D100"/>
    <mergeCell ref="H100:I100"/>
    <mergeCell ref="K100:L100"/>
    <mergeCell ref="P100:Q100"/>
    <mergeCell ref="R100:S100"/>
    <mergeCell ref="T100:U100"/>
    <mergeCell ref="C97:D97"/>
    <mergeCell ref="H97:I97"/>
    <mergeCell ref="K97:L97"/>
    <mergeCell ref="P97:Q97"/>
    <mergeCell ref="R97:S97"/>
    <mergeCell ref="T97:U97"/>
    <mergeCell ref="C98:D98"/>
    <mergeCell ref="H98:I98"/>
    <mergeCell ref="K98:L98"/>
    <mergeCell ref="P98:Q98"/>
    <mergeCell ref="R98:S98"/>
    <mergeCell ref="T98:U98"/>
    <mergeCell ref="C95:D95"/>
    <mergeCell ref="H95:I95"/>
    <mergeCell ref="K95:L95"/>
    <mergeCell ref="P95:Q95"/>
    <mergeCell ref="R95:S95"/>
    <mergeCell ref="T95:U95"/>
    <mergeCell ref="C96:D96"/>
    <mergeCell ref="H96:I96"/>
    <mergeCell ref="K96:L96"/>
    <mergeCell ref="P96:Q96"/>
    <mergeCell ref="R96:S96"/>
    <mergeCell ref="T96:U96"/>
    <mergeCell ref="C93:D93"/>
    <mergeCell ref="H93:I93"/>
    <mergeCell ref="K93:L93"/>
    <mergeCell ref="P93:Q93"/>
    <mergeCell ref="R93:S93"/>
    <mergeCell ref="T93:U93"/>
    <mergeCell ref="C94:D94"/>
    <mergeCell ref="H94:I94"/>
    <mergeCell ref="K94:L94"/>
    <mergeCell ref="P94:Q94"/>
    <mergeCell ref="R94:S94"/>
    <mergeCell ref="T94:U94"/>
    <mergeCell ref="C91:D91"/>
    <mergeCell ref="H91:I91"/>
    <mergeCell ref="K91:L91"/>
    <mergeCell ref="P91:Q91"/>
    <mergeCell ref="R91:S91"/>
    <mergeCell ref="T91:U91"/>
    <mergeCell ref="C92:D92"/>
    <mergeCell ref="H92:I92"/>
    <mergeCell ref="K92:L92"/>
    <mergeCell ref="P92:Q92"/>
    <mergeCell ref="R92:S92"/>
    <mergeCell ref="T92:U92"/>
    <mergeCell ref="C89:D89"/>
    <mergeCell ref="H89:I89"/>
    <mergeCell ref="K89:L89"/>
    <mergeCell ref="P89:Q89"/>
    <mergeCell ref="R89:S89"/>
    <mergeCell ref="T89:U89"/>
    <mergeCell ref="C90:D90"/>
    <mergeCell ref="H90:I90"/>
    <mergeCell ref="K90:L90"/>
    <mergeCell ref="P90:Q90"/>
    <mergeCell ref="R90:S90"/>
    <mergeCell ref="T90:U90"/>
    <mergeCell ref="C87:D87"/>
    <mergeCell ref="H87:I87"/>
    <mergeCell ref="K87:L87"/>
    <mergeCell ref="P87:Q87"/>
    <mergeCell ref="R87:S87"/>
    <mergeCell ref="T87:U87"/>
    <mergeCell ref="C88:D88"/>
    <mergeCell ref="H88:I88"/>
    <mergeCell ref="K88:L88"/>
    <mergeCell ref="P88:Q88"/>
    <mergeCell ref="R88:S88"/>
    <mergeCell ref="T88:U88"/>
    <mergeCell ref="C85:D85"/>
    <mergeCell ref="H85:I85"/>
    <mergeCell ref="K85:L85"/>
    <mergeCell ref="P85:Q85"/>
    <mergeCell ref="R85:S85"/>
    <mergeCell ref="T85:U85"/>
    <mergeCell ref="C86:D86"/>
    <mergeCell ref="H86:I86"/>
    <mergeCell ref="K86:L86"/>
    <mergeCell ref="P86:Q86"/>
    <mergeCell ref="R86:S86"/>
    <mergeCell ref="T86:U86"/>
    <mergeCell ref="C83:D83"/>
    <mergeCell ref="H83:I83"/>
    <mergeCell ref="K83:L83"/>
    <mergeCell ref="P83:Q83"/>
    <mergeCell ref="R83:S83"/>
    <mergeCell ref="T83:U83"/>
    <mergeCell ref="C84:D84"/>
    <mergeCell ref="H84:I84"/>
    <mergeCell ref="K84:L84"/>
    <mergeCell ref="P84:Q84"/>
    <mergeCell ref="R84:S84"/>
    <mergeCell ref="T84:U84"/>
    <mergeCell ref="C81:D81"/>
    <mergeCell ref="H81:I81"/>
    <mergeCell ref="K81:L81"/>
    <mergeCell ref="P81:Q81"/>
    <mergeCell ref="R81:S81"/>
    <mergeCell ref="T81:U81"/>
    <mergeCell ref="C82:D82"/>
    <mergeCell ref="H82:I82"/>
    <mergeCell ref="K82:L82"/>
    <mergeCell ref="P82:Q82"/>
    <mergeCell ref="R82:S82"/>
    <mergeCell ref="T82:U82"/>
    <mergeCell ref="C79:D79"/>
    <mergeCell ref="H79:I79"/>
    <mergeCell ref="K79:L79"/>
    <mergeCell ref="P79:Q79"/>
    <mergeCell ref="R79:S79"/>
    <mergeCell ref="T79:U79"/>
    <mergeCell ref="C80:D80"/>
    <mergeCell ref="H80:I80"/>
    <mergeCell ref="K80:L80"/>
    <mergeCell ref="P80:Q80"/>
    <mergeCell ref="R80:S80"/>
    <mergeCell ref="T80:U80"/>
    <mergeCell ref="C77:D77"/>
    <mergeCell ref="H77:I77"/>
    <mergeCell ref="K77:L77"/>
    <mergeCell ref="P77:Q77"/>
    <mergeCell ref="R77:S77"/>
    <mergeCell ref="T77:U77"/>
    <mergeCell ref="C78:D78"/>
    <mergeCell ref="H78:I78"/>
    <mergeCell ref="K78:L78"/>
    <mergeCell ref="P78:Q78"/>
    <mergeCell ref="R78:S78"/>
    <mergeCell ref="T78:U78"/>
    <mergeCell ref="C75:D75"/>
    <mergeCell ref="H75:I75"/>
    <mergeCell ref="K75:L75"/>
    <mergeCell ref="P75:Q75"/>
    <mergeCell ref="R75:S75"/>
    <mergeCell ref="T75:U75"/>
    <mergeCell ref="C76:D76"/>
    <mergeCell ref="H76:I76"/>
    <mergeCell ref="K76:L76"/>
    <mergeCell ref="P76:Q76"/>
    <mergeCell ref="R76:S76"/>
    <mergeCell ref="T76:U76"/>
    <mergeCell ref="C73:D73"/>
    <mergeCell ref="H73:I73"/>
    <mergeCell ref="K73:L73"/>
    <mergeCell ref="P73:Q73"/>
    <mergeCell ref="R73:S73"/>
    <mergeCell ref="T73:U73"/>
    <mergeCell ref="C74:D74"/>
    <mergeCell ref="H74:I74"/>
    <mergeCell ref="K74:L74"/>
    <mergeCell ref="P74:Q74"/>
    <mergeCell ref="R74:S74"/>
    <mergeCell ref="T74:U74"/>
    <mergeCell ref="C71:D71"/>
    <mergeCell ref="H71:I71"/>
    <mergeCell ref="K71:L71"/>
    <mergeCell ref="P71:Q71"/>
    <mergeCell ref="R71:S71"/>
    <mergeCell ref="T71:U71"/>
    <mergeCell ref="C72:D72"/>
    <mergeCell ref="H72:I72"/>
    <mergeCell ref="K72:L72"/>
    <mergeCell ref="P72:Q72"/>
    <mergeCell ref="R72:S72"/>
    <mergeCell ref="T72:U72"/>
    <mergeCell ref="C69:D69"/>
    <mergeCell ref="H69:I69"/>
    <mergeCell ref="K69:L69"/>
    <mergeCell ref="P69:Q69"/>
    <mergeCell ref="R69:S69"/>
    <mergeCell ref="T69:U69"/>
    <mergeCell ref="C70:D70"/>
    <mergeCell ref="H70:I70"/>
    <mergeCell ref="K70:L70"/>
    <mergeCell ref="P70:Q70"/>
    <mergeCell ref="R70:S70"/>
    <mergeCell ref="T70:U70"/>
    <mergeCell ref="C67:D67"/>
    <mergeCell ref="H67:I67"/>
    <mergeCell ref="K67:L67"/>
    <mergeCell ref="P67:Q67"/>
    <mergeCell ref="R67:S67"/>
    <mergeCell ref="T67:U67"/>
    <mergeCell ref="C68:D68"/>
    <mergeCell ref="H68:I68"/>
    <mergeCell ref="K68:L68"/>
    <mergeCell ref="P68:Q68"/>
    <mergeCell ref="R68:S68"/>
    <mergeCell ref="T68:U68"/>
    <mergeCell ref="C65:D65"/>
    <mergeCell ref="H65:I65"/>
    <mergeCell ref="K65:L65"/>
    <mergeCell ref="P65:Q65"/>
    <mergeCell ref="R65:S65"/>
    <mergeCell ref="T65:U65"/>
    <mergeCell ref="C66:D66"/>
    <mergeCell ref="H66:I66"/>
    <mergeCell ref="K66:L66"/>
    <mergeCell ref="P66:Q66"/>
    <mergeCell ref="R66:S66"/>
    <mergeCell ref="T66:U66"/>
    <mergeCell ref="C63:D63"/>
    <mergeCell ref="H63:I63"/>
    <mergeCell ref="K63:L63"/>
    <mergeCell ref="P63:Q63"/>
    <mergeCell ref="R63:S63"/>
    <mergeCell ref="T63:U63"/>
    <mergeCell ref="C64:D64"/>
    <mergeCell ref="H64:I64"/>
    <mergeCell ref="K64:L64"/>
    <mergeCell ref="P64:Q64"/>
    <mergeCell ref="R64:S64"/>
    <mergeCell ref="T64:U64"/>
    <mergeCell ref="C61:D61"/>
    <mergeCell ref="H61:I61"/>
    <mergeCell ref="K61:L61"/>
    <mergeCell ref="P61:Q61"/>
    <mergeCell ref="R61:S61"/>
    <mergeCell ref="T61:U61"/>
    <mergeCell ref="C62:D62"/>
    <mergeCell ref="H62:I62"/>
    <mergeCell ref="K62:L62"/>
    <mergeCell ref="P62:Q62"/>
    <mergeCell ref="R62:S62"/>
    <mergeCell ref="T62:U62"/>
    <mergeCell ref="C59:D59"/>
    <mergeCell ref="H59:I59"/>
    <mergeCell ref="K59:L59"/>
    <mergeCell ref="P59:Q59"/>
    <mergeCell ref="R59:S59"/>
    <mergeCell ref="T59:U59"/>
    <mergeCell ref="C60:D60"/>
    <mergeCell ref="H60:I60"/>
    <mergeCell ref="K60:L60"/>
    <mergeCell ref="P60:Q60"/>
    <mergeCell ref="R60:S60"/>
    <mergeCell ref="T60:U60"/>
    <mergeCell ref="C57:D57"/>
    <mergeCell ref="H57:I57"/>
    <mergeCell ref="K57:L57"/>
    <mergeCell ref="P57:Q57"/>
    <mergeCell ref="R57:S57"/>
    <mergeCell ref="T57:U57"/>
    <mergeCell ref="C58:D58"/>
    <mergeCell ref="H58:I58"/>
    <mergeCell ref="K58:L58"/>
    <mergeCell ref="P58:Q58"/>
    <mergeCell ref="R58:S58"/>
    <mergeCell ref="T58:U58"/>
    <mergeCell ref="C55:D55"/>
    <mergeCell ref="H55:I55"/>
    <mergeCell ref="K55:L55"/>
    <mergeCell ref="P55:Q55"/>
    <mergeCell ref="R55:S55"/>
    <mergeCell ref="T55:U55"/>
    <mergeCell ref="C56:D56"/>
    <mergeCell ref="H56:I56"/>
    <mergeCell ref="K56:L56"/>
    <mergeCell ref="P56:Q56"/>
    <mergeCell ref="R56:S56"/>
    <mergeCell ref="T56:U56"/>
    <mergeCell ref="C53:D53"/>
    <mergeCell ref="H53:I53"/>
    <mergeCell ref="K53:L53"/>
    <mergeCell ref="P53:Q53"/>
    <mergeCell ref="R53:S53"/>
    <mergeCell ref="T53:U53"/>
    <mergeCell ref="C54:D54"/>
    <mergeCell ref="H54:I54"/>
    <mergeCell ref="K54:L54"/>
    <mergeCell ref="P54:Q54"/>
    <mergeCell ref="R54:S54"/>
    <mergeCell ref="T54:U54"/>
    <mergeCell ref="C51:D51"/>
    <mergeCell ref="H51:I51"/>
    <mergeCell ref="K51:L51"/>
    <mergeCell ref="P51:Q51"/>
    <mergeCell ref="R51:S51"/>
    <mergeCell ref="T51:U51"/>
    <mergeCell ref="C52:D52"/>
    <mergeCell ref="H52:I52"/>
    <mergeCell ref="K52:L52"/>
    <mergeCell ref="P52:Q52"/>
    <mergeCell ref="R52:S52"/>
    <mergeCell ref="T52:U52"/>
    <mergeCell ref="C49:D49"/>
    <mergeCell ref="H49:I49"/>
    <mergeCell ref="K49:L49"/>
    <mergeCell ref="P49:Q49"/>
    <mergeCell ref="R49:S49"/>
    <mergeCell ref="T49:U49"/>
    <mergeCell ref="C50:D50"/>
    <mergeCell ref="H50:I50"/>
    <mergeCell ref="K50:L50"/>
    <mergeCell ref="P50:Q50"/>
    <mergeCell ref="R50:S50"/>
    <mergeCell ref="T50:U50"/>
    <mergeCell ref="C47:D47"/>
    <mergeCell ref="H47:I47"/>
    <mergeCell ref="K47:L47"/>
    <mergeCell ref="P47:Q47"/>
    <mergeCell ref="R47:S47"/>
    <mergeCell ref="T47:U47"/>
    <mergeCell ref="C48:D48"/>
    <mergeCell ref="H48:I48"/>
    <mergeCell ref="K48:L48"/>
    <mergeCell ref="P48:Q48"/>
    <mergeCell ref="R48:S48"/>
    <mergeCell ref="T48:U48"/>
    <mergeCell ref="C45:D45"/>
    <mergeCell ref="H45:I45"/>
    <mergeCell ref="K45:L45"/>
    <mergeCell ref="P45:Q45"/>
    <mergeCell ref="R45:S45"/>
    <mergeCell ref="T45:U45"/>
    <mergeCell ref="C46:D46"/>
    <mergeCell ref="H46:I46"/>
    <mergeCell ref="K46:L46"/>
    <mergeCell ref="P46:Q46"/>
    <mergeCell ref="R46:S46"/>
    <mergeCell ref="T46:U46"/>
    <mergeCell ref="C43:D43"/>
    <mergeCell ref="H43:I43"/>
    <mergeCell ref="K43:L43"/>
    <mergeCell ref="P43:Q43"/>
    <mergeCell ref="R43:S43"/>
    <mergeCell ref="T43:U43"/>
    <mergeCell ref="C44:D44"/>
    <mergeCell ref="H44:I44"/>
    <mergeCell ref="K44:L44"/>
    <mergeCell ref="P44:Q44"/>
    <mergeCell ref="R44:S44"/>
    <mergeCell ref="T44:U44"/>
    <mergeCell ref="C41:D41"/>
    <mergeCell ref="H41:I41"/>
    <mergeCell ref="K41:L41"/>
    <mergeCell ref="P41:Q41"/>
    <mergeCell ref="R41:S41"/>
    <mergeCell ref="T41:U41"/>
    <mergeCell ref="C42:D42"/>
    <mergeCell ref="H42:I42"/>
    <mergeCell ref="K42:L42"/>
    <mergeCell ref="P42:Q42"/>
    <mergeCell ref="R42:S42"/>
    <mergeCell ref="T42:U42"/>
    <mergeCell ref="C39:D39"/>
    <mergeCell ref="H39:I39"/>
    <mergeCell ref="K39:L39"/>
    <mergeCell ref="P39:Q39"/>
    <mergeCell ref="R39:S39"/>
    <mergeCell ref="T39:U39"/>
    <mergeCell ref="C40:D40"/>
    <mergeCell ref="H40:I40"/>
    <mergeCell ref="K40:L40"/>
    <mergeCell ref="P40:Q40"/>
    <mergeCell ref="R40:S40"/>
    <mergeCell ref="T40:U40"/>
    <mergeCell ref="C37:D37"/>
    <mergeCell ref="H37:I37"/>
    <mergeCell ref="K37:L37"/>
    <mergeCell ref="P37:Q37"/>
    <mergeCell ref="R37:S37"/>
    <mergeCell ref="T37:U37"/>
    <mergeCell ref="C38:D38"/>
    <mergeCell ref="H38:I38"/>
    <mergeCell ref="K38:L38"/>
    <mergeCell ref="P38:Q38"/>
    <mergeCell ref="R38:S38"/>
    <mergeCell ref="T38:U38"/>
    <mergeCell ref="C35:D35"/>
    <mergeCell ref="H35:I35"/>
    <mergeCell ref="K35:L35"/>
    <mergeCell ref="P35:Q35"/>
    <mergeCell ref="R35:S35"/>
    <mergeCell ref="T35:U35"/>
    <mergeCell ref="C36:D36"/>
    <mergeCell ref="H36:I36"/>
    <mergeCell ref="K36:L36"/>
    <mergeCell ref="P36:Q36"/>
    <mergeCell ref="R36:S36"/>
    <mergeCell ref="T36:U36"/>
    <mergeCell ref="C33:D33"/>
    <mergeCell ref="H33:I33"/>
    <mergeCell ref="K33:L33"/>
    <mergeCell ref="P33:Q33"/>
    <mergeCell ref="R33:S33"/>
    <mergeCell ref="T33:U33"/>
    <mergeCell ref="C34:D34"/>
    <mergeCell ref="H34:I34"/>
    <mergeCell ref="K34:L34"/>
    <mergeCell ref="P34:Q34"/>
    <mergeCell ref="R34:S34"/>
    <mergeCell ref="T34:U34"/>
    <mergeCell ref="C31:D31"/>
    <mergeCell ref="H31:I31"/>
    <mergeCell ref="K31:L31"/>
    <mergeCell ref="P31:Q31"/>
    <mergeCell ref="R31:S31"/>
    <mergeCell ref="T31:U31"/>
    <mergeCell ref="C32:D32"/>
    <mergeCell ref="H32:I32"/>
    <mergeCell ref="K32:L32"/>
    <mergeCell ref="P32:Q32"/>
    <mergeCell ref="R32:S32"/>
    <mergeCell ref="T32:U32"/>
    <mergeCell ref="C29:D29"/>
    <mergeCell ref="H29:I29"/>
    <mergeCell ref="K29:L29"/>
    <mergeCell ref="P29:Q29"/>
    <mergeCell ref="R29:S29"/>
    <mergeCell ref="T29:U29"/>
    <mergeCell ref="C30:D30"/>
    <mergeCell ref="H30:I30"/>
    <mergeCell ref="K30:L30"/>
    <mergeCell ref="P30:Q30"/>
    <mergeCell ref="R30:S30"/>
    <mergeCell ref="T30:U30"/>
    <mergeCell ref="C27:D27"/>
    <mergeCell ref="H27:I27"/>
    <mergeCell ref="K27:L27"/>
    <mergeCell ref="P27:Q27"/>
    <mergeCell ref="R27:S27"/>
    <mergeCell ref="T27:U27"/>
    <mergeCell ref="C28:D28"/>
    <mergeCell ref="H28:I28"/>
    <mergeCell ref="K28:L28"/>
    <mergeCell ref="P28:Q28"/>
    <mergeCell ref="R28:S28"/>
    <mergeCell ref="T28:U28"/>
    <mergeCell ref="C25:D25"/>
    <mergeCell ref="H25:I25"/>
    <mergeCell ref="K25:L25"/>
    <mergeCell ref="P25:Q25"/>
    <mergeCell ref="R25:S25"/>
    <mergeCell ref="T25:U25"/>
    <mergeCell ref="C26:D26"/>
    <mergeCell ref="H26:I26"/>
    <mergeCell ref="K26:L26"/>
    <mergeCell ref="P26:Q26"/>
    <mergeCell ref="R26:S26"/>
    <mergeCell ref="T26:U26"/>
    <mergeCell ref="C23:D23"/>
    <mergeCell ref="H23:I23"/>
    <mergeCell ref="K23:L23"/>
    <mergeCell ref="P23:Q23"/>
    <mergeCell ref="R23:S23"/>
    <mergeCell ref="T23:U23"/>
    <mergeCell ref="C24:D24"/>
    <mergeCell ref="H24:I24"/>
    <mergeCell ref="K24:L24"/>
    <mergeCell ref="P24:Q24"/>
    <mergeCell ref="R24:S24"/>
    <mergeCell ref="T24:U24"/>
    <mergeCell ref="C21:D21"/>
    <mergeCell ref="H21:I21"/>
    <mergeCell ref="K21:L21"/>
    <mergeCell ref="P21:Q21"/>
    <mergeCell ref="R21:S21"/>
    <mergeCell ref="T21:U21"/>
    <mergeCell ref="C22:D22"/>
    <mergeCell ref="H22:I22"/>
    <mergeCell ref="K22:L22"/>
    <mergeCell ref="P22:Q22"/>
    <mergeCell ref="R22:S22"/>
    <mergeCell ref="T22:U22"/>
    <mergeCell ref="C19:D19"/>
    <mergeCell ref="H19:I19"/>
    <mergeCell ref="K19:L19"/>
    <mergeCell ref="P19:Q19"/>
    <mergeCell ref="R19:S19"/>
    <mergeCell ref="T19:U19"/>
    <mergeCell ref="C20:D20"/>
    <mergeCell ref="H20:I20"/>
    <mergeCell ref="K20:L20"/>
    <mergeCell ref="P20:Q20"/>
    <mergeCell ref="R20:S20"/>
    <mergeCell ref="T20:U20"/>
    <mergeCell ref="C17:D17"/>
    <mergeCell ref="H17:I17"/>
    <mergeCell ref="K17:L17"/>
    <mergeCell ref="P17:Q17"/>
    <mergeCell ref="R17:S17"/>
    <mergeCell ref="T17:U17"/>
    <mergeCell ref="C18:D18"/>
    <mergeCell ref="H18:I18"/>
    <mergeCell ref="K18:L18"/>
    <mergeCell ref="P18:Q18"/>
    <mergeCell ref="R18:S18"/>
    <mergeCell ref="T18:U18"/>
    <mergeCell ref="C15:D15"/>
    <mergeCell ref="H15:I15"/>
    <mergeCell ref="K15:L15"/>
    <mergeCell ref="P15:Q15"/>
    <mergeCell ref="R15:S15"/>
    <mergeCell ref="T15:U15"/>
    <mergeCell ref="C16:D16"/>
    <mergeCell ref="H16:I16"/>
    <mergeCell ref="K16:L16"/>
    <mergeCell ref="P16:Q16"/>
    <mergeCell ref="R16:S16"/>
    <mergeCell ref="T16:U16"/>
    <mergeCell ref="C13:D13"/>
    <mergeCell ref="H13:I13"/>
    <mergeCell ref="K13:L13"/>
    <mergeCell ref="P13:Q13"/>
    <mergeCell ref="R13:S13"/>
    <mergeCell ref="T13:U13"/>
    <mergeCell ref="C14:D14"/>
    <mergeCell ref="H14:I14"/>
    <mergeCell ref="K14:L14"/>
    <mergeCell ref="P14:Q14"/>
    <mergeCell ref="R14:S14"/>
    <mergeCell ref="T14:U14"/>
    <mergeCell ref="C11:D11"/>
    <mergeCell ref="H11:I11"/>
    <mergeCell ref="K11:L11"/>
    <mergeCell ref="P11:Q11"/>
    <mergeCell ref="R11:S11"/>
    <mergeCell ref="T11:U11"/>
    <mergeCell ref="C12:D12"/>
    <mergeCell ref="H12:I12"/>
    <mergeCell ref="K12:L12"/>
    <mergeCell ref="P12:Q12"/>
    <mergeCell ref="R12:S12"/>
    <mergeCell ref="T12:U12"/>
    <mergeCell ref="C9:D9"/>
    <mergeCell ref="H9:I9"/>
    <mergeCell ref="K9:L9"/>
    <mergeCell ref="P9:Q9"/>
    <mergeCell ref="R9:S9"/>
    <mergeCell ref="T9:U9"/>
    <mergeCell ref="C10:D10"/>
    <mergeCell ref="H10:I10"/>
    <mergeCell ref="K10:L10"/>
    <mergeCell ref="P10:Q10"/>
    <mergeCell ref="R10:S10"/>
    <mergeCell ref="T10:U10"/>
    <mergeCell ref="B7:B8"/>
    <mergeCell ref="C7:D8"/>
    <mergeCell ref="E7:I7"/>
    <mergeCell ref="J7:L7"/>
    <mergeCell ref="M7:M8"/>
    <mergeCell ref="N7:Q7"/>
    <mergeCell ref="R7:U7"/>
    <mergeCell ref="H8:I8"/>
    <mergeCell ref="K8:L8"/>
    <mergeCell ref="P8:Q8"/>
    <mergeCell ref="R8:S8"/>
    <mergeCell ref="T8:U8"/>
    <mergeCell ref="B4:C4"/>
    <mergeCell ref="D4:E4"/>
    <mergeCell ref="F4:G4"/>
    <mergeCell ref="H4:I4"/>
    <mergeCell ref="J4:K4"/>
    <mergeCell ref="L4:M4"/>
    <mergeCell ref="R4:S4"/>
    <mergeCell ref="T4:U4"/>
    <mergeCell ref="J5:K5"/>
    <mergeCell ref="L5:M5"/>
    <mergeCell ref="T5:U5"/>
    <mergeCell ref="N4:Q4"/>
    <mergeCell ref="J2:K2"/>
    <mergeCell ref="L2:M2"/>
    <mergeCell ref="R2:S2"/>
    <mergeCell ref="T2:U2"/>
    <mergeCell ref="B3:C3"/>
    <mergeCell ref="R3:S3"/>
    <mergeCell ref="B2:C2"/>
    <mergeCell ref="D2:E2"/>
    <mergeCell ref="F2:G2"/>
    <mergeCell ref="H2:I2"/>
    <mergeCell ref="T3:U3"/>
    <mergeCell ref="N2:Q2"/>
    <mergeCell ref="D3:Q3"/>
  </mergeCells>
  <phoneticPr fontId="2"/>
  <conditionalFormatting sqref="G9:G108">
    <cfRule type="cellIs" dxfId="13" priority="5" stopIfTrue="1" operator="equal">
      <formula>"買"</formula>
    </cfRule>
    <cfRule type="cellIs" dxfId="12" priority="6" stopIfTrue="1" operator="equal">
      <formula>"売"</formula>
    </cfRule>
  </conditionalFormatting>
  <dataValidations count="1">
    <dataValidation type="list" allowBlank="1" showInputMessage="1" showErrorMessage="1" sqref="G9:G108">
      <formula1>"買,売"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B2:Z109"/>
  <sheetViews>
    <sheetView zoomScale="115" zoomScaleNormal="115" workbookViewId="0">
      <pane ySplit="8" topLeftCell="A9" activePane="bottomLeft" state="frozen"/>
      <selection pane="bottomLeft" activeCell="B9" sqref="B9"/>
    </sheetView>
  </sheetViews>
  <sheetFormatPr defaultRowHeight="13.2"/>
  <cols>
    <col min="1" max="1" width="2.88671875" customWidth="1"/>
    <col min="2" max="18" width="6.6640625" customWidth="1"/>
    <col min="22" max="22" width="10.88671875" style="22" hidden="1" customWidth="1"/>
    <col min="23" max="23" width="0" hidden="1" customWidth="1"/>
  </cols>
  <sheetData>
    <row r="2" spans="2:26">
      <c r="B2" s="70" t="s">
        <v>5</v>
      </c>
      <c r="C2" s="70"/>
      <c r="D2" s="72" t="s">
        <v>110</v>
      </c>
      <c r="E2" s="72"/>
      <c r="F2" s="70" t="s">
        <v>6</v>
      </c>
      <c r="G2" s="70"/>
      <c r="H2" s="74" t="s">
        <v>36</v>
      </c>
      <c r="I2" s="74"/>
      <c r="J2" s="70" t="s">
        <v>7</v>
      </c>
      <c r="K2" s="70"/>
      <c r="L2" s="71">
        <v>1000000</v>
      </c>
      <c r="M2" s="72"/>
      <c r="N2" s="109"/>
      <c r="O2" s="110"/>
      <c r="P2" s="110"/>
      <c r="Q2" s="111"/>
      <c r="R2" s="70" t="s">
        <v>8</v>
      </c>
      <c r="S2" s="70"/>
      <c r="T2" s="73">
        <f>SUM(L2,D4)</f>
        <v>1817618.1951291536</v>
      </c>
      <c r="U2" s="74"/>
      <c r="V2" s="1"/>
      <c r="W2" s="1"/>
      <c r="X2" s="1"/>
      <c r="Z2" s="22"/>
    </row>
    <row r="3" spans="2:26" ht="60" customHeight="1">
      <c r="B3" s="70" t="s">
        <v>9</v>
      </c>
      <c r="C3" s="70"/>
      <c r="D3" s="115" t="s">
        <v>103</v>
      </c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7"/>
      <c r="R3" s="70" t="s">
        <v>10</v>
      </c>
      <c r="S3" s="70"/>
      <c r="T3" s="75" t="s">
        <v>112</v>
      </c>
      <c r="U3" s="75"/>
      <c r="V3" s="1"/>
      <c r="W3" s="1"/>
      <c r="Z3" s="22"/>
    </row>
    <row r="4" spans="2:26">
      <c r="B4" s="70" t="s">
        <v>11</v>
      </c>
      <c r="C4" s="70"/>
      <c r="D4" s="76">
        <f>SUM($R$9:$S$993)</f>
        <v>817618.19512915355</v>
      </c>
      <c r="E4" s="76"/>
      <c r="F4" s="70" t="s">
        <v>12</v>
      </c>
      <c r="G4" s="70"/>
      <c r="H4" s="77">
        <f>SUM($T$9:$U$108)</f>
        <v>1848.0000000000109</v>
      </c>
      <c r="I4" s="74"/>
      <c r="J4" s="78"/>
      <c r="K4" s="78"/>
      <c r="L4" s="73"/>
      <c r="M4" s="73"/>
      <c r="N4" s="112"/>
      <c r="O4" s="113"/>
      <c r="P4" s="113"/>
      <c r="Q4" s="114"/>
      <c r="R4" s="78" t="s">
        <v>58</v>
      </c>
      <c r="S4" s="78"/>
      <c r="T4" s="79">
        <f>MAX(Y:Y)</f>
        <v>0.27269511501225041</v>
      </c>
      <c r="U4" s="79"/>
      <c r="V4" s="1"/>
      <c r="W4" s="1"/>
      <c r="X4" s="1"/>
      <c r="Z4" s="22"/>
    </row>
    <row r="5" spans="2:26">
      <c r="B5" s="66" t="s">
        <v>15</v>
      </c>
      <c r="C5" s="64">
        <f>COUNTIF($R$9:$R$990,"&gt;0")</f>
        <v>46</v>
      </c>
      <c r="D5" s="63" t="s">
        <v>16</v>
      </c>
      <c r="E5" s="68">
        <f>COUNTIF($R$9:$R$990,"&lt;0")</f>
        <v>54</v>
      </c>
      <c r="F5" s="63" t="s">
        <v>17</v>
      </c>
      <c r="G5" s="64">
        <f>COUNTIF($R$9:$R$990,"=0")</f>
        <v>0</v>
      </c>
      <c r="H5" s="63" t="s">
        <v>18</v>
      </c>
      <c r="I5" s="65">
        <f>C5/SUM(C5,E5,G5)</f>
        <v>0.46</v>
      </c>
      <c r="J5" s="80" t="s">
        <v>19</v>
      </c>
      <c r="K5" s="70"/>
      <c r="L5" s="81">
        <f>MAX(V9:V993)</f>
        <v>3</v>
      </c>
      <c r="M5" s="82"/>
      <c r="N5" s="13"/>
      <c r="O5" s="13"/>
      <c r="P5" s="13"/>
      <c r="Q5" s="13"/>
      <c r="R5" s="17" t="s">
        <v>20</v>
      </c>
      <c r="S5" s="9"/>
      <c r="T5" s="81">
        <f>MAX(W9:W993)</f>
        <v>7</v>
      </c>
      <c r="U5" s="82"/>
      <c r="V5" s="1"/>
      <c r="W5" s="1"/>
      <c r="X5" s="1"/>
      <c r="Z5" s="22"/>
    </row>
    <row r="6" spans="2:26">
      <c r="B6" s="11"/>
      <c r="C6" s="13"/>
      <c r="D6" s="14"/>
      <c r="E6" s="10"/>
      <c r="F6" s="11"/>
      <c r="G6" s="10"/>
      <c r="H6" s="11"/>
      <c r="I6" s="16"/>
      <c r="J6" s="11"/>
      <c r="K6" s="11"/>
      <c r="L6" s="10"/>
      <c r="M6" s="10"/>
      <c r="N6" s="12"/>
      <c r="O6" s="12"/>
      <c r="P6" s="10"/>
      <c r="Q6" s="67"/>
      <c r="R6" s="1"/>
      <c r="S6" s="1"/>
      <c r="T6" s="1"/>
    </row>
    <row r="7" spans="2:26">
      <c r="B7" s="83" t="s">
        <v>21</v>
      </c>
      <c r="C7" s="85" t="s">
        <v>22</v>
      </c>
      <c r="D7" s="86"/>
      <c r="E7" s="89" t="s">
        <v>23</v>
      </c>
      <c r="F7" s="90"/>
      <c r="G7" s="90"/>
      <c r="H7" s="90"/>
      <c r="I7" s="91"/>
      <c r="J7" s="92" t="s">
        <v>24</v>
      </c>
      <c r="K7" s="93"/>
      <c r="L7" s="94"/>
      <c r="M7" s="95" t="s">
        <v>25</v>
      </c>
      <c r="N7" s="96" t="s">
        <v>26</v>
      </c>
      <c r="O7" s="97"/>
      <c r="P7" s="97"/>
      <c r="Q7" s="98"/>
      <c r="R7" s="99" t="s">
        <v>27</v>
      </c>
      <c r="S7" s="99"/>
      <c r="T7" s="99"/>
      <c r="U7" s="99"/>
    </row>
    <row r="8" spans="2:26">
      <c r="B8" s="84"/>
      <c r="C8" s="87"/>
      <c r="D8" s="88"/>
      <c r="E8" s="18" t="s">
        <v>28</v>
      </c>
      <c r="F8" s="18" t="s">
        <v>29</v>
      </c>
      <c r="G8" s="18" t="s">
        <v>30</v>
      </c>
      <c r="H8" s="100" t="s">
        <v>31</v>
      </c>
      <c r="I8" s="91"/>
      <c r="J8" s="4" t="s">
        <v>32</v>
      </c>
      <c r="K8" s="101" t="s">
        <v>33</v>
      </c>
      <c r="L8" s="94"/>
      <c r="M8" s="95"/>
      <c r="N8" s="5" t="s">
        <v>28</v>
      </c>
      <c r="O8" s="5" t="s">
        <v>29</v>
      </c>
      <c r="P8" s="102" t="s">
        <v>31</v>
      </c>
      <c r="Q8" s="98"/>
      <c r="R8" s="99" t="s">
        <v>34</v>
      </c>
      <c r="S8" s="99"/>
      <c r="T8" s="99" t="s">
        <v>32</v>
      </c>
      <c r="U8" s="99"/>
      <c r="Y8" t="s">
        <v>57</v>
      </c>
    </row>
    <row r="9" spans="2:26">
      <c r="B9" s="69">
        <v>1</v>
      </c>
      <c r="C9" s="103">
        <f>L2</f>
        <v>1000000</v>
      </c>
      <c r="D9" s="103"/>
      <c r="E9" s="69">
        <v>1993</v>
      </c>
      <c r="F9" s="8">
        <v>43814</v>
      </c>
      <c r="G9" s="69" t="s">
        <v>4</v>
      </c>
      <c r="H9" s="104">
        <v>0.67510000000000003</v>
      </c>
      <c r="I9" s="104"/>
      <c r="J9" s="69">
        <v>98</v>
      </c>
      <c r="K9" s="103">
        <f>IF(J9="","",C9*0.03)</f>
        <v>30000</v>
      </c>
      <c r="L9" s="103"/>
      <c r="M9" s="6">
        <f>IF(J9="","",(K9/J9)/LOOKUP(RIGHT($D$2,3),定数!$A$6:$A$13,定数!$B$6:$B$13))</f>
        <v>2.5510204081632653</v>
      </c>
      <c r="N9" s="69">
        <v>1994</v>
      </c>
      <c r="O9" s="8">
        <v>43482</v>
      </c>
      <c r="P9" s="104">
        <v>0.69479999999999997</v>
      </c>
      <c r="Q9" s="104"/>
      <c r="R9" s="105">
        <f>IF(P9="","",T9*M9*LOOKUP(RIGHT($D$2,3),定数!$A$6:$A$13,定数!$B$6:$B$13))</f>
        <v>60306.122448979404</v>
      </c>
      <c r="S9" s="105"/>
      <c r="T9" s="106">
        <f>IF(P9="","",IF(G9="買",(P9-H9),(H9-P9))*IF(RIGHT($D$2,3)="JPY",100,10000))</f>
        <v>196.9999999999994</v>
      </c>
      <c r="U9" s="106"/>
      <c r="V9" s="1">
        <f>IF(T9&lt;&gt;"",IF(T9&gt;0,1+V8,0),"")</f>
        <v>1</v>
      </c>
      <c r="W9">
        <f>IF(T9&lt;&gt;"",IF(T9&lt;0,1+W8,0),"")</f>
        <v>0</v>
      </c>
    </row>
    <row r="10" spans="2:26">
      <c r="B10" s="69">
        <v>2</v>
      </c>
      <c r="C10" s="103">
        <f t="shared" ref="C10:C73" si="0">IF(R9="","",C9+R9)</f>
        <v>1060306.1224489794</v>
      </c>
      <c r="D10" s="103"/>
      <c r="E10" s="69">
        <v>1994</v>
      </c>
      <c r="F10" s="8">
        <v>43504</v>
      </c>
      <c r="G10" s="69" t="s">
        <v>4</v>
      </c>
      <c r="H10" s="104">
        <v>0.71689999999999998</v>
      </c>
      <c r="I10" s="104"/>
      <c r="J10" s="69">
        <v>73</v>
      </c>
      <c r="K10" s="107">
        <f>IF(J10="","",C10*0.03)</f>
        <v>31809.183673469382</v>
      </c>
      <c r="L10" s="108"/>
      <c r="M10" s="6">
        <f>IF(J10="","",(K10/J10)/LOOKUP(RIGHT($D$2,3),定数!$A$6:$A$13,定数!$B$6:$B$13))</f>
        <v>3.631185350852669</v>
      </c>
      <c r="N10" s="69"/>
      <c r="O10" s="8">
        <v>43510</v>
      </c>
      <c r="P10" s="104">
        <v>0.70960000000000001</v>
      </c>
      <c r="Q10" s="104"/>
      <c r="R10" s="105">
        <f>IF(P10="","",T10*M10*LOOKUP(RIGHT($D$2,3),定数!$A$6:$A$13,定数!$B$6:$B$13))</f>
        <v>-31809.183673469262</v>
      </c>
      <c r="S10" s="105"/>
      <c r="T10" s="106">
        <f>IF(P10="","",IF(G10="買",(P10-H10),(H10-P10))*IF(RIGHT($D$2,3)="JPY",100,10000))</f>
        <v>-72.99999999999973</v>
      </c>
      <c r="U10" s="106"/>
      <c r="V10" s="22">
        <f t="shared" ref="V10:V22" si="1">IF(T10&lt;&gt;"",IF(T10&gt;0,1+V9,0),"")</f>
        <v>0</v>
      </c>
      <c r="W10">
        <f t="shared" ref="W10:W73" si="2">IF(T10&lt;&gt;"",IF(T10&lt;0,1+W9,0),"")</f>
        <v>1</v>
      </c>
      <c r="X10" s="37">
        <f>IF(C10&lt;&gt;"",MAX(C10,C9),"")</f>
        <v>1060306.1224489794</v>
      </c>
    </row>
    <row r="11" spans="2:26">
      <c r="B11" s="69">
        <v>3</v>
      </c>
      <c r="C11" s="103">
        <f t="shared" si="0"/>
        <v>1028496.9387755102</v>
      </c>
      <c r="D11" s="103"/>
      <c r="E11" s="69"/>
      <c r="F11" s="8">
        <v>43546</v>
      </c>
      <c r="G11" s="69" t="s">
        <v>3</v>
      </c>
      <c r="H11" s="104">
        <v>0.70730000000000004</v>
      </c>
      <c r="I11" s="104"/>
      <c r="J11" s="69">
        <v>81</v>
      </c>
      <c r="K11" s="107">
        <f t="shared" ref="K11:K74" si="3">IF(J11="","",C11*0.03)</f>
        <v>30854.908163265303</v>
      </c>
      <c r="L11" s="108"/>
      <c r="M11" s="6">
        <f>IF(J11="","",(K11/J11)/LOOKUP(RIGHT($D$2,3),定数!$A$6:$A$13,定数!$B$6:$B$13))</f>
        <v>3.1743732678256484</v>
      </c>
      <c r="N11" s="69"/>
      <c r="O11" s="8">
        <v>43562</v>
      </c>
      <c r="P11" s="104">
        <v>0.71540000000000004</v>
      </c>
      <c r="Q11" s="104"/>
      <c r="R11" s="105">
        <f>IF(P11="","",T11*M11*LOOKUP(RIGHT($D$2,3),定数!$A$6:$A$13,定数!$B$6:$B$13))</f>
        <v>-30854.908163265285</v>
      </c>
      <c r="S11" s="105"/>
      <c r="T11" s="106">
        <f>IF(P11="","",IF(G11="買",(P11-H11),(H11-P11))*IF(RIGHT($D$2,3)="JPY",100,10000))</f>
        <v>-80.999999999999957</v>
      </c>
      <c r="U11" s="106"/>
      <c r="V11" s="22">
        <f t="shared" si="1"/>
        <v>0</v>
      </c>
      <c r="W11">
        <f t="shared" si="2"/>
        <v>2</v>
      </c>
      <c r="X11" s="37">
        <f>IF(C11&lt;&gt;"",MAX(X10,C11),"")</f>
        <v>1060306.1224489794</v>
      </c>
      <c r="Y11" s="38">
        <f>IF(X11&lt;&gt;"",1-(C11/X11),"")</f>
        <v>2.9999999999999805E-2</v>
      </c>
    </row>
    <row r="12" spans="2:26">
      <c r="B12" s="69">
        <v>4</v>
      </c>
      <c r="C12" s="103">
        <f t="shared" si="0"/>
        <v>997642.03061224485</v>
      </c>
      <c r="D12" s="103"/>
      <c r="E12" s="69"/>
      <c r="F12" s="8">
        <v>43772</v>
      </c>
      <c r="G12" s="69" t="s">
        <v>4</v>
      </c>
      <c r="H12" s="104">
        <v>0.74319999999999997</v>
      </c>
      <c r="I12" s="104"/>
      <c r="J12" s="69">
        <v>41</v>
      </c>
      <c r="K12" s="107">
        <f t="shared" si="3"/>
        <v>29929.260918367345</v>
      </c>
      <c r="L12" s="108"/>
      <c r="M12" s="6">
        <f>IF(J12="","",(K12/J12)/LOOKUP(RIGHT($D$2,3),定数!$A$6:$A$13,定数!$B$6:$B$13))</f>
        <v>6.083183113489298</v>
      </c>
      <c r="N12" s="69"/>
      <c r="O12" s="8">
        <v>43773</v>
      </c>
      <c r="P12" s="104">
        <v>0.75</v>
      </c>
      <c r="Q12" s="104"/>
      <c r="R12" s="105">
        <f>IF(P12="","",T12*M12*LOOKUP(RIGHT($D$2,3),定数!$A$6:$A$13,定数!$B$6:$B$13))</f>
        <v>49638.774206072878</v>
      </c>
      <c r="S12" s="105"/>
      <c r="T12" s="106">
        <f t="shared" ref="T12:T75" si="4">IF(P12="","",IF(G12="買",(P12-H12),(H12-P12))*IF(RIGHT($D$2,3)="JPY",100,10000))</f>
        <v>68.000000000000284</v>
      </c>
      <c r="U12" s="106"/>
      <c r="V12" s="22">
        <f t="shared" si="1"/>
        <v>1</v>
      </c>
      <c r="W12">
        <f t="shared" si="2"/>
        <v>0</v>
      </c>
      <c r="X12" s="37">
        <f t="shared" ref="X12:X75" si="5">IF(C12&lt;&gt;"",MAX(X11,C12),"")</f>
        <v>1060306.1224489794</v>
      </c>
      <c r="Y12" s="38">
        <f t="shared" ref="Y12:Y75" si="6">IF(X12&lt;&gt;"",1-(C12/X12),"")</f>
        <v>5.909999999999993E-2</v>
      </c>
    </row>
    <row r="13" spans="2:26">
      <c r="B13" s="69">
        <v>5</v>
      </c>
      <c r="C13" s="103">
        <f t="shared" si="0"/>
        <v>1047280.8048183178</v>
      </c>
      <c r="D13" s="103"/>
      <c r="E13" s="69">
        <v>1995</v>
      </c>
      <c r="F13" s="8">
        <v>43478</v>
      </c>
      <c r="G13" s="69" t="s">
        <v>3</v>
      </c>
      <c r="H13" s="104">
        <v>0.76490000000000002</v>
      </c>
      <c r="I13" s="104"/>
      <c r="J13" s="69">
        <v>81</v>
      </c>
      <c r="K13" s="107">
        <f t="shared" si="3"/>
        <v>31418.424144549532</v>
      </c>
      <c r="L13" s="108"/>
      <c r="M13" s="6">
        <f>IF(J13="","",(K13/J13)/LOOKUP(RIGHT($D$2,3),定数!$A$6:$A$13,定数!$B$6:$B$13))</f>
        <v>3.2323481630194992</v>
      </c>
      <c r="N13" s="69">
        <v>1995</v>
      </c>
      <c r="O13" s="8">
        <v>43490</v>
      </c>
      <c r="P13" s="104">
        <v>0.77300000000000002</v>
      </c>
      <c r="Q13" s="104"/>
      <c r="R13" s="105">
        <f>IF(P13="","",T13*M13*LOOKUP(RIGHT($D$2,3),定数!$A$6:$A$13,定数!$B$6:$B$13))</f>
        <v>-31418.424144549514</v>
      </c>
      <c r="S13" s="105"/>
      <c r="T13" s="106">
        <f t="shared" si="4"/>
        <v>-80.999999999999957</v>
      </c>
      <c r="U13" s="106"/>
      <c r="V13" s="22">
        <f t="shared" si="1"/>
        <v>0</v>
      </c>
      <c r="W13">
        <f t="shared" si="2"/>
        <v>1</v>
      </c>
      <c r="X13" s="37">
        <f t="shared" si="5"/>
        <v>1060306.1224489794</v>
      </c>
      <c r="Y13" s="38">
        <f t="shared" si="6"/>
        <v>1.2284487804877675E-2</v>
      </c>
    </row>
    <row r="14" spans="2:26">
      <c r="B14" s="69">
        <v>6</v>
      </c>
      <c r="C14" s="103">
        <f t="shared" si="0"/>
        <v>1015862.3806737682</v>
      </c>
      <c r="D14" s="103"/>
      <c r="E14" s="69"/>
      <c r="F14" s="8">
        <v>43617</v>
      </c>
      <c r="G14" s="69" t="s">
        <v>3</v>
      </c>
      <c r="H14" s="104">
        <v>0.71220000000000006</v>
      </c>
      <c r="I14" s="104"/>
      <c r="J14" s="69">
        <v>105</v>
      </c>
      <c r="K14" s="107">
        <f t="shared" si="3"/>
        <v>30475.871420213047</v>
      </c>
      <c r="L14" s="108"/>
      <c r="M14" s="6">
        <f>IF(J14="","",(K14/J14)/LOOKUP(RIGHT($D$2,3),定数!$A$6:$A$13,定数!$B$6:$B$13))</f>
        <v>2.4187199539851623</v>
      </c>
      <c r="N14" s="69"/>
      <c r="O14" s="8">
        <v>43624</v>
      </c>
      <c r="P14" s="104">
        <v>0.72270000000000001</v>
      </c>
      <c r="Q14" s="104"/>
      <c r="R14" s="105">
        <f>IF(P14="","",T14*M14*LOOKUP(RIGHT($D$2,3),定数!$A$6:$A$13,定数!$B$6:$B$13))</f>
        <v>-30475.871420212912</v>
      </c>
      <c r="S14" s="105"/>
      <c r="T14" s="106">
        <f t="shared" si="4"/>
        <v>-104.99999999999955</v>
      </c>
      <c r="U14" s="106"/>
      <c r="V14" s="22">
        <f t="shared" si="1"/>
        <v>0</v>
      </c>
      <c r="W14">
        <f t="shared" si="2"/>
        <v>2</v>
      </c>
      <c r="X14" s="37">
        <f t="shared" si="5"/>
        <v>1060306.1224489794</v>
      </c>
      <c r="Y14" s="38">
        <f t="shared" si="6"/>
        <v>4.1915953170731379E-2</v>
      </c>
    </row>
    <row r="15" spans="2:26">
      <c r="B15" s="69">
        <v>7</v>
      </c>
      <c r="C15" s="103">
        <f t="shared" si="0"/>
        <v>985386.50925355533</v>
      </c>
      <c r="D15" s="103"/>
      <c r="E15" s="69"/>
      <c r="F15" s="8">
        <v>43677</v>
      </c>
      <c r="G15" s="69" t="s">
        <v>4</v>
      </c>
      <c r="H15" s="104">
        <v>0.73860000000000003</v>
      </c>
      <c r="I15" s="104"/>
      <c r="J15" s="69">
        <v>50</v>
      </c>
      <c r="K15" s="107">
        <f t="shared" si="3"/>
        <v>29561.595277606659</v>
      </c>
      <c r="L15" s="108"/>
      <c r="M15" s="6">
        <f>IF(J15="","",(K15/J15)/LOOKUP(RIGHT($D$2,3),定数!$A$6:$A$13,定数!$B$6:$B$13))</f>
        <v>4.9269325462677767</v>
      </c>
      <c r="N15" s="69"/>
      <c r="O15" s="8">
        <v>43693</v>
      </c>
      <c r="P15" s="104">
        <v>0.73360000000000003</v>
      </c>
      <c r="Q15" s="104"/>
      <c r="R15" s="105">
        <f>IF(P15="","",T15*M15*LOOKUP(RIGHT($D$2,3),定数!$A$6:$A$13,定数!$B$6:$B$13))</f>
        <v>-29561.595277606684</v>
      </c>
      <c r="S15" s="105"/>
      <c r="T15" s="106">
        <f t="shared" si="4"/>
        <v>-50.000000000000043</v>
      </c>
      <c r="U15" s="106"/>
      <c r="V15" s="22">
        <f t="shared" si="1"/>
        <v>0</v>
      </c>
      <c r="W15">
        <f t="shared" si="2"/>
        <v>3</v>
      </c>
      <c r="X15" s="37">
        <f t="shared" si="5"/>
        <v>1060306.1224489794</v>
      </c>
      <c r="Y15" s="38">
        <f t="shared" si="6"/>
        <v>7.0658474575609254E-2</v>
      </c>
    </row>
    <row r="16" spans="2:26">
      <c r="B16" s="69">
        <v>8</v>
      </c>
      <c r="C16" s="103">
        <f>IF(R15="","",C15+R15)</f>
        <v>955824.9139759487</v>
      </c>
      <c r="D16" s="103"/>
      <c r="E16" s="69"/>
      <c r="F16" s="8">
        <v>43720</v>
      </c>
      <c r="G16" s="69" t="s">
        <v>4</v>
      </c>
      <c r="H16" s="104">
        <v>0.75449999999999995</v>
      </c>
      <c r="I16" s="104"/>
      <c r="J16" s="69">
        <v>42</v>
      </c>
      <c r="K16" s="107">
        <f t="shared" si="3"/>
        <v>28674.747419278461</v>
      </c>
      <c r="L16" s="108"/>
      <c r="M16" s="6">
        <f>IF(J16="","",(K16/J16)/LOOKUP(RIGHT($D$2,3),定数!$A$6:$A$13,定数!$B$6:$B$13))</f>
        <v>5.6894340117616</v>
      </c>
      <c r="N16" s="69"/>
      <c r="O16" s="8">
        <v>43721</v>
      </c>
      <c r="P16" s="104">
        <v>0.76129999999999998</v>
      </c>
      <c r="Q16" s="104"/>
      <c r="R16" s="105">
        <f>IF(P16="","",T16*M16*LOOKUP(RIGHT($D$2,3),定数!$A$6:$A$13,定数!$B$6:$B$13))</f>
        <v>46425.781535974849</v>
      </c>
      <c r="S16" s="105"/>
      <c r="T16" s="106">
        <f t="shared" si="4"/>
        <v>68.000000000000284</v>
      </c>
      <c r="U16" s="106"/>
      <c r="V16" s="22">
        <f t="shared" si="1"/>
        <v>1</v>
      </c>
      <c r="W16">
        <f t="shared" si="2"/>
        <v>0</v>
      </c>
      <c r="X16" s="37">
        <f t="shared" si="5"/>
        <v>1060306.1224489794</v>
      </c>
      <c r="Y16" s="38">
        <f t="shared" si="6"/>
        <v>9.853872033834099E-2</v>
      </c>
    </row>
    <row r="17" spans="2:25">
      <c r="B17" s="69">
        <v>9</v>
      </c>
      <c r="C17" s="103">
        <f t="shared" si="0"/>
        <v>1002250.6955119235</v>
      </c>
      <c r="D17" s="103"/>
      <c r="E17" s="69">
        <v>1996</v>
      </c>
      <c r="F17" s="8">
        <v>43519</v>
      </c>
      <c r="G17" s="69" t="s">
        <v>4</v>
      </c>
      <c r="H17" s="104">
        <v>0.75660000000000005</v>
      </c>
      <c r="I17" s="104"/>
      <c r="J17" s="69">
        <v>52</v>
      </c>
      <c r="K17" s="107">
        <f t="shared" si="3"/>
        <v>30067.520865357703</v>
      </c>
      <c r="L17" s="108"/>
      <c r="M17" s="6">
        <f>IF(J17="","",(K17/J17)/LOOKUP(RIGHT($D$2,3),定数!$A$6:$A$13,定数!$B$6:$B$13))</f>
        <v>4.8185129591919393</v>
      </c>
      <c r="N17" s="69">
        <v>1996</v>
      </c>
      <c r="O17" s="8" t="s">
        <v>111</v>
      </c>
      <c r="P17" s="104">
        <v>0.76719999999999999</v>
      </c>
      <c r="Q17" s="104"/>
      <c r="R17" s="105">
        <f>IF(P17="","",T17*M17*LOOKUP(RIGHT($D$2,3),定数!$A$6:$A$13,定数!$B$6:$B$13))</f>
        <v>61291.484840921141</v>
      </c>
      <c r="S17" s="105"/>
      <c r="T17" s="106">
        <f t="shared" si="4"/>
        <v>105.99999999999943</v>
      </c>
      <c r="U17" s="106"/>
      <c r="V17" s="22">
        <f t="shared" si="1"/>
        <v>2</v>
      </c>
      <c r="W17">
        <f t="shared" si="2"/>
        <v>0</v>
      </c>
      <c r="X17" s="37">
        <f t="shared" si="5"/>
        <v>1060306.1224489794</v>
      </c>
      <c r="Y17" s="38">
        <f t="shared" si="6"/>
        <v>5.4753458183345982E-2</v>
      </c>
    </row>
    <row r="18" spans="2:25">
      <c r="B18" s="69">
        <v>10</v>
      </c>
      <c r="C18" s="103">
        <f t="shared" si="0"/>
        <v>1063542.1803528448</v>
      </c>
      <c r="D18" s="103"/>
      <c r="E18" s="69"/>
      <c r="F18" s="8">
        <v>43552</v>
      </c>
      <c r="G18" s="69" t="s">
        <v>4</v>
      </c>
      <c r="H18" s="104">
        <v>0.78210000000000002</v>
      </c>
      <c r="I18" s="104"/>
      <c r="J18" s="69">
        <v>84</v>
      </c>
      <c r="K18" s="107">
        <f t="shared" si="3"/>
        <v>31906.265410585343</v>
      </c>
      <c r="L18" s="108"/>
      <c r="M18" s="6">
        <f>IF(J18="","",(K18/J18)/LOOKUP(RIGHT($D$2,3),定数!$A$6:$A$13,定数!$B$6:$B$13))</f>
        <v>3.1653041081929905</v>
      </c>
      <c r="N18" s="69"/>
      <c r="O18" s="8">
        <v>43587</v>
      </c>
      <c r="P18" s="104">
        <v>0.79700000000000004</v>
      </c>
      <c r="Q18" s="104"/>
      <c r="R18" s="105">
        <f>IF(P18="","",T18*M18*LOOKUP(RIGHT($D$2,3),定数!$A$6:$A$13,定数!$B$6:$B$13))</f>
        <v>56595.637454490767</v>
      </c>
      <c r="S18" s="105"/>
      <c r="T18" s="106">
        <f t="shared" si="4"/>
        <v>149.00000000000026</v>
      </c>
      <c r="U18" s="106"/>
      <c r="V18" s="22">
        <f t="shared" si="1"/>
        <v>3</v>
      </c>
      <c r="W18">
        <f t="shared" si="2"/>
        <v>0</v>
      </c>
      <c r="X18" s="37">
        <f t="shared" si="5"/>
        <v>1063542.1803528448</v>
      </c>
      <c r="Y18" s="38">
        <f t="shared" si="6"/>
        <v>0</v>
      </c>
    </row>
    <row r="19" spans="2:25">
      <c r="B19" s="69">
        <v>11</v>
      </c>
      <c r="C19" s="103">
        <f t="shared" si="0"/>
        <v>1120137.8178073356</v>
      </c>
      <c r="D19" s="103"/>
      <c r="E19" s="69"/>
      <c r="F19" s="8">
        <v>43677</v>
      </c>
      <c r="G19" s="69" t="s">
        <v>3</v>
      </c>
      <c r="H19" s="104">
        <v>0.77839999999999998</v>
      </c>
      <c r="I19" s="104"/>
      <c r="J19" s="69">
        <v>112</v>
      </c>
      <c r="K19" s="107">
        <f t="shared" si="3"/>
        <v>33604.134534220066</v>
      </c>
      <c r="L19" s="108"/>
      <c r="M19" s="6">
        <f>IF(J19="","",(K19/J19)/LOOKUP(RIGHT($D$2,3),定数!$A$6:$A$13,定数!$B$6:$B$13))</f>
        <v>2.5003076290342312</v>
      </c>
      <c r="N19" s="69"/>
      <c r="O19" s="8">
        <v>43696</v>
      </c>
      <c r="P19" s="104">
        <v>0.78959999999999997</v>
      </c>
      <c r="Q19" s="104"/>
      <c r="R19" s="105">
        <f>IF(P19="","",T19*M19*LOOKUP(RIGHT($D$2,3),定数!$A$6:$A$13,定数!$B$6:$B$13))</f>
        <v>-33604.134534220029</v>
      </c>
      <c r="S19" s="105"/>
      <c r="T19" s="106">
        <f t="shared" si="4"/>
        <v>-111.99999999999987</v>
      </c>
      <c r="U19" s="106"/>
      <c r="V19" s="22">
        <f t="shared" si="1"/>
        <v>0</v>
      </c>
      <c r="W19">
        <f t="shared" si="2"/>
        <v>1</v>
      </c>
      <c r="X19" s="37">
        <f t="shared" si="5"/>
        <v>1120137.8178073356</v>
      </c>
      <c r="Y19" s="38">
        <f t="shared" si="6"/>
        <v>0</v>
      </c>
    </row>
    <row r="20" spans="2:25">
      <c r="B20" s="69">
        <v>12</v>
      </c>
      <c r="C20" s="103">
        <f t="shared" si="0"/>
        <v>1086533.6832731157</v>
      </c>
      <c r="D20" s="103"/>
      <c r="E20" s="69"/>
      <c r="F20" s="8">
        <v>43706</v>
      </c>
      <c r="G20" s="69" t="s">
        <v>4</v>
      </c>
      <c r="H20" s="104">
        <v>0.79220000000000002</v>
      </c>
      <c r="I20" s="104"/>
      <c r="J20" s="69">
        <v>53</v>
      </c>
      <c r="K20" s="107">
        <f t="shared" si="3"/>
        <v>32596.010498193467</v>
      </c>
      <c r="L20" s="108"/>
      <c r="M20" s="6">
        <f>IF(J20="","",(K20/J20)/LOOKUP(RIGHT($D$2,3),定数!$A$6:$A$13,定数!$B$6:$B$13))</f>
        <v>5.1251588833637527</v>
      </c>
      <c r="N20" s="69"/>
      <c r="O20" s="8">
        <v>43714</v>
      </c>
      <c r="P20" s="104">
        <v>0.80069999999999997</v>
      </c>
      <c r="Q20" s="104"/>
      <c r="R20" s="105">
        <f>IF(P20="","",T20*M20*LOOKUP(RIGHT($D$2,3),定数!$A$6:$A$13,定数!$B$6:$B$13))</f>
        <v>52276.620610309983</v>
      </c>
      <c r="S20" s="105"/>
      <c r="T20" s="106">
        <f t="shared" si="4"/>
        <v>84.999999999999517</v>
      </c>
      <c r="U20" s="106"/>
      <c r="V20" s="22">
        <f t="shared" si="1"/>
        <v>1</v>
      </c>
      <c r="W20">
        <f t="shared" si="2"/>
        <v>0</v>
      </c>
      <c r="X20" s="37">
        <f t="shared" si="5"/>
        <v>1120137.8178073356</v>
      </c>
      <c r="Y20" s="38">
        <f t="shared" si="6"/>
        <v>2.9999999999999916E-2</v>
      </c>
    </row>
    <row r="21" spans="2:25">
      <c r="B21" s="69">
        <v>13</v>
      </c>
      <c r="C21" s="103">
        <f>IF(R20="","",C20+R20)</f>
        <v>1138810.3038834257</v>
      </c>
      <c r="D21" s="103"/>
      <c r="E21" s="69"/>
      <c r="F21" s="8">
        <v>43777</v>
      </c>
      <c r="G21" s="69" t="s">
        <v>3</v>
      </c>
      <c r="H21" s="104">
        <v>0.78149999999999997</v>
      </c>
      <c r="I21" s="104"/>
      <c r="J21" s="69">
        <v>111</v>
      </c>
      <c r="K21" s="107">
        <f t="shared" si="3"/>
        <v>34164.309116502765</v>
      </c>
      <c r="L21" s="108"/>
      <c r="M21" s="6">
        <f>IF(J21="","",(K21/J21)/LOOKUP(RIGHT($D$2,3),定数!$A$6:$A$13,定数!$B$6:$B$13))</f>
        <v>2.5648880718095173</v>
      </c>
      <c r="N21" s="69"/>
      <c r="O21" s="8">
        <v>43787</v>
      </c>
      <c r="P21" s="104">
        <v>0.79259999999999997</v>
      </c>
      <c r="Q21" s="104"/>
      <c r="R21" s="105">
        <f>IF(P21="","",T21*M21*LOOKUP(RIGHT($D$2,3),定数!$A$6:$A$13,定数!$B$6:$B$13))</f>
        <v>-34164.309116502765</v>
      </c>
      <c r="S21" s="105"/>
      <c r="T21" s="106">
        <f t="shared" si="4"/>
        <v>-110.99999999999999</v>
      </c>
      <c r="U21" s="106"/>
      <c r="V21" s="22">
        <f t="shared" si="1"/>
        <v>0</v>
      </c>
      <c r="W21">
        <f t="shared" si="2"/>
        <v>1</v>
      </c>
      <c r="X21" s="37">
        <f t="shared" si="5"/>
        <v>1138810.3038834257</v>
      </c>
      <c r="Y21" s="38">
        <f t="shared" si="6"/>
        <v>0</v>
      </c>
    </row>
    <row r="22" spans="2:25">
      <c r="B22" s="69">
        <v>14</v>
      </c>
      <c r="C22" s="103">
        <f t="shared" si="0"/>
        <v>1104645.9947669229</v>
      </c>
      <c r="D22" s="103"/>
      <c r="E22" s="69">
        <v>1997</v>
      </c>
      <c r="F22" s="8">
        <v>43487</v>
      </c>
      <c r="G22" s="69" t="s">
        <v>3</v>
      </c>
      <c r="H22" s="104">
        <v>0.77500000000000002</v>
      </c>
      <c r="I22" s="104"/>
      <c r="J22" s="69">
        <v>76</v>
      </c>
      <c r="K22" s="107">
        <f t="shared" si="3"/>
        <v>33139.379843007686</v>
      </c>
      <c r="L22" s="108"/>
      <c r="M22" s="6">
        <f>IF(J22="","",(K22/J22)/LOOKUP(RIGHT($D$2,3),定数!$A$6:$A$13,定数!$B$6:$B$13))</f>
        <v>3.6337039301543519</v>
      </c>
      <c r="N22" s="69">
        <v>1997</v>
      </c>
      <c r="O22" s="8">
        <v>43495</v>
      </c>
      <c r="P22" s="104">
        <v>0.76400000000000001</v>
      </c>
      <c r="Q22" s="104"/>
      <c r="R22" s="105">
        <f>IF(P22="","",T22*M22*LOOKUP(RIGHT($D$2,3),定数!$A$6:$A$13,定数!$B$6:$B$13))</f>
        <v>47964.891878037488</v>
      </c>
      <c r="S22" s="105"/>
      <c r="T22" s="106">
        <f t="shared" si="4"/>
        <v>110.0000000000001</v>
      </c>
      <c r="U22" s="106"/>
      <c r="V22" s="22">
        <f t="shared" si="1"/>
        <v>1</v>
      </c>
      <c r="W22">
        <f t="shared" si="2"/>
        <v>0</v>
      </c>
      <c r="X22" s="37">
        <f t="shared" si="5"/>
        <v>1138810.3038834257</v>
      </c>
      <c r="Y22" s="38">
        <f t="shared" si="6"/>
        <v>3.0000000000000027E-2</v>
      </c>
    </row>
    <row r="23" spans="2:25">
      <c r="B23" s="69">
        <v>15</v>
      </c>
      <c r="C23" s="103">
        <f t="shared" si="0"/>
        <v>1152610.8866449604</v>
      </c>
      <c r="D23" s="103"/>
      <c r="E23" s="69"/>
      <c r="F23" s="8">
        <v>43558</v>
      </c>
      <c r="G23" s="69" t="s">
        <v>3</v>
      </c>
      <c r="H23" s="104">
        <v>0.78180000000000005</v>
      </c>
      <c r="I23" s="104"/>
      <c r="J23" s="69">
        <v>53</v>
      </c>
      <c r="K23" s="107">
        <f t="shared" si="3"/>
        <v>34578.326599348809</v>
      </c>
      <c r="L23" s="108"/>
      <c r="M23" s="6">
        <f>IF(J23="","",(K23/J23)/LOOKUP(RIGHT($D$2,3),定数!$A$6:$A$13,定数!$B$6:$B$13))</f>
        <v>5.4368438049290582</v>
      </c>
      <c r="N23" s="69"/>
      <c r="O23" s="8">
        <v>43566</v>
      </c>
      <c r="P23" s="104">
        <v>0.78710000000000002</v>
      </c>
      <c r="Q23" s="104"/>
      <c r="R23" s="105">
        <f>IF(P23="","",T23*M23*LOOKUP(RIGHT($D$2,3),定数!$A$6:$A$13,定数!$B$6:$B$13))</f>
        <v>-34578.326599348627</v>
      </c>
      <c r="S23" s="105"/>
      <c r="T23" s="106">
        <f t="shared" si="4"/>
        <v>-52.999999999999716</v>
      </c>
      <c r="U23" s="106"/>
      <c r="V23" t="str">
        <f t="shared" ref="V23:W74" si="7">IF(S23&lt;&gt;"",IF(S23&lt;0,1+V22,0),"")</f>
        <v/>
      </c>
      <c r="W23">
        <f t="shared" si="2"/>
        <v>1</v>
      </c>
      <c r="X23" s="37">
        <f t="shared" si="5"/>
        <v>1152610.8866449604</v>
      </c>
      <c r="Y23" s="38">
        <f t="shared" si="6"/>
        <v>0</v>
      </c>
    </row>
    <row r="24" spans="2:25">
      <c r="B24" s="69">
        <v>16</v>
      </c>
      <c r="C24" s="103">
        <f t="shared" si="0"/>
        <v>1118032.5600456118</v>
      </c>
      <c r="D24" s="103"/>
      <c r="E24" s="69"/>
      <c r="F24" s="8">
        <v>43776</v>
      </c>
      <c r="G24" s="69" t="s">
        <v>3</v>
      </c>
      <c r="H24" s="104">
        <v>0.69589999999999996</v>
      </c>
      <c r="I24" s="104"/>
      <c r="J24" s="69">
        <v>89</v>
      </c>
      <c r="K24" s="107">
        <f t="shared" si="3"/>
        <v>33540.97680136835</v>
      </c>
      <c r="L24" s="108"/>
      <c r="M24" s="6">
        <f>IF(J24="","",(K24/J24)/LOOKUP(RIGHT($D$2,3),定数!$A$6:$A$13,定数!$B$6:$B$13))</f>
        <v>3.1405408990045269</v>
      </c>
      <c r="N24" s="69"/>
      <c r="O24" s="8">
        <v>43786</v>
      </c>
      <c r="P24" s="104">
        <v>0.70479999999999998</v>
      </c>
      <c r="Q24" s="104"/>
      <c r="R24" s="105">
        <f>IF(P24="","",T24*M24*LOOKUP(RIGHT($D$2,3),定数!$A$6:$A$13,定数!$B$6:$B$13))</f>
        <v>-33540.976801368422</v>
      </c>
      <c r="S24" s="105"/>
      <c r="T24" s="106">
        <f t="shared" si="4"/>
        <v>-89.000000000000185</v>
      </c>
      <c r="U24" s="106"/>
      <c r="V24" t="str">
        <f t="shared" si="7"/>
        <v/>
      </c>
      <c r="W24">
        <f t="shared" si="2"/>
        <v>2</v>
      </c>
      <c r="X24" s="37">
        <f t="shared" si="5"/>
        <v>1152610.8866449604</v>
      </c>
      <c r="Y24" s="38">
        <f t="shared" si="6"/>
        <v>2.9999999999999805E-2</v>
      </c>
    </row>
    <row r="25" spans="2:25">
      <c r="B25" s="69">
        <v>17</v>
      </c>
      <c r="C25" s="103">
        <f t="shared" si="0"/>
        <v>1084491.5832442434</v>
      </c>
      <c r="D25" s="103"/>
      <c r="E25" s="69"/>
      <c r="F25" s="8">
        <v>43794</v>
      </c>
      <c r="G25" s="69" t="s">
        <v>3</v>
      </c>
      <c r="H25" s="104">
        <v>0.69089999999999996</v>
      </c>
      <c r="I25" s="104"/>
      <c r="J25" s="69">
        <v>58</v>
      </c>
      <c r="K25" s="107">
        <f t="shared" si="3"/>
        <v>32534.747497327302</v>
      </c>
      <c r="L25" s="108"/>
      <c r="M25" s="6">
        <f>IF(J25="","",(K25/J25)/LOOKUP(RIGHT($D$2,3),定数!$A$6:$A$13,定数!$B$6:$B$13))</f>
        <v>4.6745326863976002</v>
      </c>
      <c r="N25" s="69"/>
      <c r="O25" s="8">
        <v>43802</v>
      </c>
      <c r="P25" s="104">
        <v>0.67269999999999996</v>
      </c>
      <c r="Q25" s="104"/>
      <c r="R25" s="105">
        <f>IF(P25="","",T25*M25*LOOKUP(RIGHT($D$2,3),定数!$A$6:$A$13,定数!$B$6:$B$13))</f>
        <v>102091.79387092356</v>
      </c>
      <c r="S25" s="105"/>
      <c r="T25" s="106">
        <f t="shared" si="4"/>
        <v>181.99999999999994</v>
      </c>
      <c r="U25" s="106"/>
      <c r="V25" t="str">
        <f t="shared" si="7"/>
        <v/>
      </c>
      <c r="W25">
        <f t="shared" si="2"/>
        <v>0</v>
      </c>
      <c r="X25" s="37">
        <f t="shared" si="5"/>
        <v>1152610.8866449604</v>
      </c>
      <c r="Y25" s="38">
        <f t="shared" si="6"/>
        <v>5.9099999999999819E-2</v>
      </c>
    </row>
    <row r="26" spans="2:25">
      <c r="B26" s="69">
        <v>18</v>
      </c>
      <c r="C26" s="103">
        <f t="shared" si="0"/>
        <v>1186583.377115167</v>
      </c>
      <c r="D26" s="103"/>
      <c r="E26" s="69">
        <v>1998</v>
      </c>
      <c r="F26" s="8">
        <v>1.26</v>
      </c>
      <c r="G26" s="69" t="s">
        <v>4</v>
      </c>
      <c r="H26" s="104">
        <v>0.66810000000000003</v>
      </c>
      <c r="I26" s="104"/>
      <c r="J26" s="69">
        <v>124</v>
      </c>
      <c r="K26" s="107">
        <f t="shared" si="3"/>
        <v>35597.50131345501</v>
      </c>
      <c r="L26" s="108"/>
      <c r="M26" s="6">
        <f>IF(J26="","",(K26/J26)/LOOKUP(RIGHT($D$2,3),定数!$A$6:$A$13,定数!$B$6:$B$13))</f>
        <v>2.3923051957967076</v>
      </c>
      <c r="N26" s="69">
        <v>1998</v>
      </c>
      <c r="O26" s="8">
        <v>43495</v>
      </c>
      <c r="P26" s="104">
        <v>0.68630000000000002</v>
      </c>
      <c r="Q26" s="104"/>
      <c r="R26" s="105">
        <f>IF(P26="","",T26*M26*LOOKUP(RIGHT($D$2,3),定数!$A$6:$A$13,定数!$B$6:$B$13))</f>
        <v>52247.945476200082</v>
      </c>
      <c r="S26" s="105"/>
      <c r="T26" s="106">
        <f t="shared" si="4"/>
        <v>181.99999999999994</v>
      </c>
      <c r="U26" s="106"/>
      <c r="V26" t="str">
        <f t="shared" si="7"/>
        <v/>
      </c>
      <c r="W26">
        <f t="shared" si="2"/>
        <v>0</v>
      </c>
      <c r="X26" s="37">
        <f t="shared" si="5"/>
        <v>1186583.377115167</v>
      </c>
      <c r="Y26" s="38">
        <f t="shared" si="6"/>
        <v>0</v>
      </c>
    </row>
    <row r="27" spans="2:25">
      <c r="B27" s="69">
        <v>19</v>
      </c>
      <c r="C27" s="103">
        <f>IF(R26="","",C26+R26)</f>
        <v>1238831.3225913672</v>
      </c>
      <c r="D27" s="103"/>
      <c r="E27" s="69"/>
      <c r="F27" s="8">
        <v>43568</v>
      </c>
      <c r="G27" s="69" t="s">
        <v>3</v>
      </c>
      <c r="H27" s="104">
        <v>0.65239999999999998</v>
      </c>
      <c r="I27" s="104"/>
      <c r="J27" s="69">
        <v>105</v>
      </c>
      <c r="K27" s="107">
        <f t="shared" si="3"/>
        <v>37164.939677741015</v>
      </c>
      <c r="L27" s="108"/>
      <c r="M27" s="6">
        <f>IF(J27="","",(K27/J27)/LOOKUP(RIGHT($D$2,3),定数!$A$6:$A$13,定数!$B$6:$B$13))</f>
        <v>2.9495983871223026</v>
      </c>
      <c r="N27" s="69"/>
      <c r="O27" s="8">
        <v>43591</v>
      </c>
      <c r="P27" s="104">
        <v>0.63649999999999995</v>
      </c>
      <c r="Q27" s="104"/>
      <c r="R27" s="105">
        <f>IF(P27="","",T27*M27*LOOKUP(RIGHT($D$2,3),定数!$A$6:$A$13,定数!$B$6:$B$13))</f>
        <v>56278.337226293625</v>
      </c>
      <c r="S27" s="105"/>
      <c r="T27" s="106">
        <f t="shared" si="4"/>
        <v>159.00000000000026</v>
      </c>
      <c r="U27" s="106"/>
      <c r="V27" t="str">
        <f t="shared" si="7"/>
        <v/>
      </c>
      <c r="W27">
        <f t="shared" si="2"/>
        <v>0</v>
      </c>
      <c r="X27" s="37">
        <f t="shared" si="5"/>
        <v>1238831.3225913672</v>
      </c>
      <c r="Y27" s="38">
        <f t="shared" si="6"/>
        <v>0</v>
      </c>
    </row>
    <row r="28" spans="2:25">
      <c r="B28" s="69">
        <v>20</v>
      </c>
      <c r="C28" s="103">
        <f>IF(R27="","",C27+R27)</f>
        <v>1295109.6598176607</v>
      </c>
      <c r="D28" s="103"/>
      <c r="E28" s="69"/>
      <c r="F28" s="8">
        <v>43612</v>
      </c>
      <c r="G28" s="69" t="s">
        <v>3</v>
      </c>
      <c r="H28" s="104">
        <v>0.61990000000000001</v>
      </c>
      <c r="I28" s="104"/>
      <c r="J28" s="69">
        <v>76</v>
      </c>
      <c r="K28" s="107">
        <f t="shared" si="3"/>
        <v>38853.289794529817</v>
      </c>
      <c r="L28" s="108"/>
      <c r="M28" s="6">
        <f>IF(J28="","",(K28/J28)/LOOKUP(RIGHT($D$2,3),定数!$A$6:$A$13,定数!$B$6:$B$13))</f>
        <v>4.2602291441370408</v>
      </c>
      <c r="N28" s="69"/>
      <c r="O28" s="8">
        <v>43614</v>
      </c>
      <c r="P28" s="104">
        <v>0.62749999999999995</v>
      </c>
      <c r="Q28" s="104"/>
      <c r="R28" s="105">
        <f>IF(P28="","",T28*M28*LOOKUP(RIGHT($D$2,3),定数!$A$6:$A$13,定数!$B$6:$B$13))</f>
        <v>-38853.289794529504</v>
      </c>
      <c r="S28" s="105"/>
      <c r="T28" s="106">
        <f t="shared" si="4"/>
        <v>-75.999999999999403</v>
      </c>
      <c r="U28" s="106"/>
      <c r="V28" t="str">
        <f t="shared" si="7"/>
        <v/>
      </c>
      <c r="W28">
        <f t="shared" si="2"/>
        <v>1</v>
      </c>
      <c r="X28" s="37">
        <f t="shared" si="5"/>
        <v>1295109.6598176607</v>
      </c>
      <c r="Y28" s="38">
        <f t="shared" si="6"/>
        <v>0</v>
      </c>
    </row>
    <row r="29" spans="2:25">
      <c r="B29" s="69">
        <v>21</v>
      </c>
      <c r="C29" s="103">
        <f t="shared" si="0"/>
        <v>1256256.3700231311</v>
      </c>
      <c r="D29" s="103"/>
      <c r="E29" s="69"/>
      <c r="F29" s="8">
        <v>43684</v>
      </c>
      <c r="G29" s="69" t="s">
        <v>3</v>
      </c>
      <c r="H29" s="104">
        <v>0.60289999999999999</v>
      </c>
      <c r="I29" s="104"/>
      <c r="J29" s="69">
        <v>68</v>
      </c>
      <c r="K29" s="107">
        <f t="shared" si="3"/>
        <v>37687.691100693934</v>
      </c>
      <c r="L29" s="108"/>
      <c r="M29" s="6">
        <f>IF(J29="","",(K29/J29)/LOOKUP(RIGHT($D$2,3),定数!$A$6:$A$13,定数!$B$6:$B$13))</f>
        <v>4.6185895956732761</v>
      </c>
      <c r="N29" s="69"/>
      <c r="O29" s="8">
        <v>43690</v>
      </c>
      <c r="P29" s="104">
        <v>0.59009999999999996</v>
      </c>
      <c r="Q29" s="104"/>
      <c r="R29" s="105">
        <f>IF(P29="","",T29*M29*LOOKUP(RIGHT($D$2,3),定数!$A$6:$A$13,定数!$B$6:$B$13))</f>
        <v>70941.536189541715</v>
      </c>
      <c r="S29" s="105"/>
      <c r="T29" s="106">
        <f t="shared" si="4"/>
        <v>128.00000000000034</v>
      </c>
      <c r="U29" s="106"/>
      <c r="V29" t="str">
        <f t="shared" si="7"/>
        <v/>
      </c>
      <c r="W29">
        <f t="shared" si="2"/>
        <v>0</v>
      </c>
      <c r="X29" s="37">
        <f t="shared" si="5"/>
        <v>1295109.6598176607</v>
      </c>
      <c r="Y29" s="38">
        <f t="shared" si="6"/>
        <v>2.9999999999999805E-2</v>
      </c>
    </row>
    <row r="30" spans="2:25">
      <c r="B30" s="69">
        <v>22</v>
      </c>
      <c r="C30" s="103">
        <f>IF(R29="","",C29+R29)</f>
        <v>1327197.9062126728</v>
      </c>
      <c r="D30" s="103"/>
      <c r="E30" s="69">
        <v>1999</v>
      </c>
      <c r="F30" s="8">
        <v>43483</v>
      </c>
      <c r="G30" s="69" t="s">
        <v>4</v>
      </c>
      <c r="H30" s="104">
        <v>0.6361</v>
      </c>
      <c r="I30" s="104"/>
      <c r="J30" s="69">
        <v>86</v>
      </c>
      <c r="K30" s="107">
        <f t="shared" si="3"/>
        <v>39815.937186380186</v>
      </c>
      <c r="L30" s="108"/>
      <c r="M30" s="6">
        <f>IF(J30="","",(K30/J30)/LOOKUP(RIGHT($D$2,3),定数!$A$6:$A$13,定数!$B$6:$B$13))</f>
        <v>3.8581334482926537</v>
      </c>
      <c r="N30" s="69">
        <v>1999</v>
      </c>
      <c r="O30" s="8">
        <v>43492</v>
      </c>
      <c r="P30" s="104">
        <v>0.62749999999999995</v>
      </c>
      <c r="Q30" s="104"/>
      <c r="R30" s="105">
        <f>IF(P30="","",T30*M30*LOOKUP(RIGHT($D$2,3),定数!$A$6:$A$13,定数!$B$6:$B$13))</f>
        <v>-39815.937186380426</v>
      </c>
      <c r="S30" s="105"/>
      <c r="T30" s="106">
        <f t="shared" si="4"/>
        <v>-86.000000000000526</v>
      </c>
      <c r="U30" s="106"/>
      <c r="V30" t="str">
        <f t="shared" si="7"/>
        <v/>
      </c>
      <c r="W30">
        <f t="shared" si="2"/>
        <v>1</v>
      </c>
      <c r="X30" s="37">
        <f t="shared" si="5"/>
        <v>1327197.9062126728</v>
      </c>
      <c r="Y30" s="38">
        <f t="shared" si="6"/>
        <v>0</v>
      </c>
    </row>
    <row r="31" spans="2:25">
      <c r="B31" s="69">
        <v>23</v>
      </c>
      <c r="C31" s="103">
        <f t="shared" si="0"/>
        <v>1287381.9690262924</v>
      </c>
      <c r="D31" s="103"/>
      <c r="E31" s="69"/>
      <c r="F31" s="8">
        <v>43521</v>
      </c>
      <c r="G31" s="69" t="s">
        <v>3</v>
      </c>
      <c r="H31" s="104">
        <v>0.62960000000000005</v>
      </c>
      <c r="I31" s="104"/>
      <c r="J31" s="69">
        <v>116</v>
      </c>
      <c r="K31" s="107">
        <f t="shared" si="3"/>
        <v>38621.459070788769</v>
      </c>
      <c r="L31" s="108"/>
      <c r="M31" s="6">
        <f>IF(J31="","",(K31/J31)/LOOKUP(RIGHT($D$2,3),定数!$A$6:$A$13,定数!$B$6:$B$13))</f>
        <v>2.7745301056601126</v>
      </c>
      <c r="N31" s="69"/>
      <c r="O31" s="8">
        <v>43548</v>
      </c>
      <c r="P31" s="104">
        <v>0.64119999999999999</v>
      </c>
      <c r="Q31" s="104"/>
      <c r="R31" s="105">
        <f>IF(P31="","",T31*M31*LOOKUP(RIGHT($D$2,3),定数!$A$6:$A$13,定数!$B$6:$B$13))</f>
        <v>-38621.45907078858</v>
      </c>
      <c r="S31" s="105"/>
      <c r="T31" s="106">
        <f t="shared" si="4"/>
        <v>-115.99999999999943</v>
      </c>
      <c r="U31" s="106"/>
      <c r="V31" t="str">
        <f t="shared" si="7"/>
        <v/>
      </c>
      <c r="W31">
        <f t="shared" si="2"/>
        <v>2</v>
      </c>
      <c r="X31" s="37">
        <f t="shared" si="5"/>
        <v>1327197.9062126728</v>
      </c>
      <c r="Y31" s="38">
        <f t="shared" si="6"/>
        <v>3.0000000000000138E-2</v>
      </c>
    </row>
    <row r="32" spans="2:25">
      <c r="B32" s="69">
        <v>24</v>
      </c>
      <c r="C32" s="103">
        <f t="shared" si="0"/>
        <v>1248760.509955504</v>
      </c>
      <c r="D32" s="103"/>
      <c r="E32" s="69"/>
      <c r="F32" s="8">
        <v>43654</v>
      </c>
      <c r="G32" s="69" t="s">
        <v>4</v>
      </c>
      <c r="H32" s="104">
        <v>0.66910000000000003</v>
      </c>
      <c r="I32" s="104"/>
      <c r="J32" s="69">
        <v>83</v>
      </c>
      <c r="K32" s="107">
        <f t="shared" si="3"/>
        <v>37462.815298665118</v>
      </c>
      <c r="L32" s="108"/>
      <c r="M32" s="6">
        <f>IF(J32="","",(K32/J32)/LOOKUP(RIGHT($D$2,3),定数!$A$6:$A$13,定数!$B$6:$B$13))</f>
        <v>3.7613268372153734</v>
      </c>
      <c r="N32" s="69"/>
      <c r="O32" s="8">
        <v>43658</v>
      </c>
      <c r="P32" s="104">
        <v>0.66080000000000005</v>
      </c>
      <c r="Q32" s="104"/>
      <c r="R32" s="105">
        <f>IF(P32="","",T32*M32*LOOKUP(RIGHT($D$2,3),定数!$A$6:$A$13,定数!$B$6:$B$13))</f>
        <v>-37462.815298665002</v>
      </c>
      <c r="S32" s="105"/>
      <c r="T32" s="106">
        <f t="shared" si="4"/>
        <v>-82.999999999999744</v>
      </c>
      <c r="U32" s="106"/>
      <c r="V32" t="str">
        <f t="shared" si="7"/>
        <v/>
      </c>
      <c r="W32">
        <f t="shared" si="2"/>
        <v>3</v>
      </c>
      <c r="X32" s="37">
        <f t="shared" si="5"/>
        <v>1327197.9062126728</v>
      </c>
      <c r="Y32" s="38">
        <f t="shared" si="6"/>
        <v>5.909999999999993E-2</v>
      </c>
    </row>
    <row r="33" spans="2:25">
      <c r="B33" s="69">
        <v>25</v>
      </c>
      <c r="C33" s="103">
        <f>IF(R32="","",C32+R32)</f>
        <v>1211297.6946568389</v>
      </c>
      <c r="D33" s="103"/>
      <c r="E33" s="69"/>
      <c r="F33" s="8">
        <v>43735</v>
      </c>
      <c r="G33" s="69" t="s">
        <v>4</v>
      </c>
      <c r="H33" s="104">
        <v>0.65359999999999996</v>
      </c>
      <c r="I33" s="104"/>
      <c r="J33" s="69">
        <v>67</v>
      </c>
      <c r="K33" s="107">
        <f t="shared" si="3"/>
        <v>36338.930839705165</v>
      </c>
      <c r="L33" s="108"/>
      <c r="M33" s="6">
        <f>IF(J33="","",(K33/J33)/LOOKUP(RIGHT($D$2,3),定数!$A$6:$A$13,定数!$B$6:$B$13))</f>
        <v>4.5197675173762644</v>
      </c>
      <c r="N33" s="69"/>
      <c r="O33" s="8">
        <v>43743</v>
      </c>
      <c r="P33" s="104">
        <v>0.66459999999999997</v>
      </c>
      <c r="Q33" s="104"/>
      <c r="R33" s="105">
        <f>IF(P33="","",T33*M33*LOOKUP(RIGHT($D$2,3),定数!$A$6:$A$13,定数!$B$6:$B$13))</f>
        <v>59660.931229366739</v>
      </c>
      <c r="S33" s="105"/>
      <c r="T33" s="106">
        <f t="shared" si="4"/>
        <v>110.0000000000001</v>
      </c>
      <c r="U33" s="106"/>
      <c r="V33" t="str">
        <f t="shared" si="7"/>
        <v/>
      </c>
      <c r="W33">
        <f t="shared" si="2"/>
        <v>0</v>
      </c>
      <c r="X33" s="37">
        <f t="shared" si="5"/>
        <v>1327197.9062126728</v>
      </c>
      <c r="Y33" s="38">
        <f t="shared" si="6"/>
        <v>8.7326999999999932E-2</v>
      </c>
    </row>
    <row r="34" spans="2:25">
      <c r="B34" s="69">
        <v>26</v>
      </c>
      <c r="C34" s="103">
        <f>IF(R33="","",C33+R33)</f>
        <v>1270958.6258862056</v>
      </c>
      <c r="D34" s="103"/>
      <c r="E34" s="69">
        <v>2000</v>
      </c>
      <c r="F34" s="8">
        <v>43476</v>
      </c>
      <c r="G34" s="69" t="s">
        <v>4</v>
      </c>
      <c r="H34" s="104">
        <v>0.65749999999999997</v>
      </c>
      <c r="I34" s="104"/>
      <c r="J34" s="69">
        <v>39</v>
      </c>
      <c r="K34" s="107">
        <f t="shared" si="3"/>
        <v>38128.758776586168</v>
      </c>
      <c r="L34" s="108"/>
      <c r="M34" s="6">
        <f>IF(J34="","",(K34/J34)/LOOKUP(RIGHT($D$2,3),定数!$A$6:$A$13,定数!$B$6:$B$13))</f>
        <v>8.1471706787577283</v>
      </c>
      <c r="N34" s="69">
        <v>2000</v>
      </c>
      <c r="O34" s="8">
        <v>43478</v>
      </c>
      <c r="P34" s="104">
        <v>0.66290000000000004</v>
      </c>
      <c r="Q34" s="104"/>
      <c r="R34" s="105">
        <f>IF(P34="","",T34*M34*LOOKUP(RIGHT($D$2,3),定数!$A$6:$A$13,定数!$B$6:$B$13))</f>
        <v>52793.665998350771</v>
      </c>
      <c r="S34" s="105"/>
      <c r="T34" s="106">
        <f t="shared" si="4"/>
        <v>54.000000000000711</v>
      </c>
      <c r="U34" s="106"/>
      <c r="V34" t="str">
        <f t="shared" si="7"/>
        <v/>
      </c>
      <c r="W34">
        <f t="shared" si="2"/>
        <v>0</v>
      </c>
      <c r="X34" s="37">
        <f t="shared" si="5"/>
        <v>1327197.9062126728</v>
      </c>
      <c r="Y34" s="38">
        <f t="shared" si="6"/>
        <v>4.2374449253731239E-2</v>
      </c>
    </row>
    <row r="35" spans="2:25">
      <c r="B35" s="69">
        <v>27</v>
      </c>
      <c r="C35" s="103">
        <f>IF(R34="","",C34+R34)</f>
        <v>1323752.2918845564</v>
      </c>
      <c r="D35" s="103"/>
      <c r="E35" s="69"/>
      <c r="F35" s="8">
        <v>43507</v>
      </c>
      <c r="G35" s="69" t="s">
        <v>3</v>
      </c>
      <c r="H35" s="104">
        <v>0.62819999999999998</v>
      </c>
      <c r="I35" s="104"/>
      <c r="J35" s="69">
        <v>85</v>
      </c>
      <c r="K35" s="107">
        <f t="shared" si="3"/>
        <v>39712.56875653669</v>
      </c>
      <c r="L35" s="108"/>
      <c r="M35" s="6">
        <f>IF(J35="","",(K35/J35)/LOOKUP(RIGHT($D$2,3),定数!$A$6:$A$13,定数!$B$6:$B$13))</f>
        <v>3.8933890937781066</v>
      </c>
      <c r="N35" s="69"/>
      <c r="O35" s="8">
        <v>43524</v>
      </c>
      <c r="P35" s="104">
        <v>0.61299999999999999</v>
      </c>
      <c r="Q35" s="104"/>
      <c r="R35" s="105">
        <f>IF(P35="","",T35*M35*LOOKUP(RIGHT($D$2,3),定数!$A$6:$A$13,定数!$B$6:$B$13))</f>
        <v>71015.417070512631</v>
      </c>
      <c r="S35" s="105"/>
      <c r="T35" s="106">
        <f t="shared" si="4"/>
        <v>151.99999999999991</v>
      </c>
      <c r="U35" s="106"/>
      <c r="V35" t="str">
        <f t="shared" si="7"/>
        <v/>
      </c>
      <c r="W35">
        <f t="shared" si="2"/>
        <v>0</v>
      </c>
      <c r="X35" s="37">
        <f t="shared" si="5"/>
        <v>1327197.9062126728</v>
      </c>
      <c r="Y35" s="38">
        <f t="shared" si="6"/>
        <v>2.5961571458087418E-3</v>
      </c>
    </row>
    <row r="36" spans="2:25">
      <c r="B36" s="69">
        <v>28</v>
      </c>
      <c r="C36" s="103">
        <f>IF(R35="","",C35+R35)</f>
        <v>1394767.7089550691</v>
      </c>
      <c r="D36" s="103"/>
      <c r="E36" s="69"/>
      <c r="F36" s="8">
        <v>43576</v>
      </c>
      <c r="G36" s="69" t="s">
        <v>3</v>
      </c>
      <c r="H36" s="104">
        <v>0.5917</v>
      </c>
      <c r="I36" s="104"/>
      <c r="J36" s="69">
        <v>62</v>
      </c>
      <c r="K36" s="107">
        <f t="shared" si="3"/>
        <v>41843.03126865207</v>
      </c>
      <c r="L36" s="108"/>
      <c r="M36" s="6">
        <f>IF(J36="","",(K36/J36)/LOOKUP(RIGHT($D$2,3),定数!$A$6:$A$13,定数!$B$6:$B$13))</f>
        <v>5.6240633425607616</v>
      </c>
      <c r="N36" s="69"/>
      <c r="O36" s="8">
        <v>43586</v>
      </c>
      <c r="P36" s="104">
        <v>0.58099999999999996</v>
      </c>
      <c r="Q36" s="104"/>
      <c r="R36" s="105">
        <f>IF(P36="","",T36*M36*LOOKUP(RIGHT($D$2,3),定数!$A$6:$A$13,定数!$B$6:$B$13))</f>
        <v>72212.973318480465</v>
      </c>
      <c r="S36" s="105"/>
      <c r="T36" s="106">
        <f t="shared" si="4"/>
        <v>107.00000000000043</v>
      </c>
      <c r="U36" s="106"/>
      <c r="V36" t="str">
        <f t="shared" si="7"/>
        <v/>
      </c>
      <c r="W36">
        <f t="shared" si="2"/>
        <v>0</v>
      </c>
      <c r="X36" s="37">
        <f t="shared" si="5"/>
        <v>1394767.7089550691</v>
      </c>
      <c r="Y36" s="38">
        <f t="shared" si="6"/>
        <v>0</v>
      </c>
    </row>
    <row r="37" spans="2:25">
      <c r="B37" s="69">
        <v>29</v>
      </c>
      <c r="C37" s="103">
        <f t="shared" si="0"/>
        <v>1466980.6822735495</v>
      </c>
      <c r="D37" s="103"/>
      <c r="E37" s="69"/>
      <c r="F37" s="8">
        <v>43610</v>
      </c>
      <c r="G37" s="69" t="s">
        <v>3</v>
      </c>
      <c r="H37" s="104">
        <v>0.56910000000000005</v>
      </c>
      <c r="I37" s="104"/>
      <c r="J37" s="69">
        <v>64</v>
      </c>
      <c r="K37" s="107">
        <f t="shared" si="3"/>
        <v>44009.420468206481</v>
      </c>
      <c r="L37" s="108"/>
      <c r="M37" s="6">
        <f>IF(J37="","",(K37/J37)/LOOKUP(RIGHT($D$2,3),定数!$A$6:$A$13,定数!$B$6:$B$13))</f>
        <v>5.7303932901310519</v>
      </c>
      <c r="N37" s="69"/>
      <c r="O37" s="8">
        <v>43611</v>
      </c>
      <c r="P37" s="104">
        <v>0.57550000000000001</v>
      </c>
      <c r="Q37" s="104"/>
      <c r="R37" s="105">
        <f>IF(P37="","",T37*M37*LOOKUP(RIGHT($D$2,3),定数!$A$6:$A$13,定数!$B$6:$B$13))</f>
        <v>-44009.420468206212</v>
      </c>
      <c r="S37" s="105"/>
      <c r="T37" s="106">
        <f t="shared" si="4"/>
        <v>-63.999999999999616</v>
      </c>
      <c r="U37" s="106"/>
      <c r="V37" t="str">
        <f t="shared" si="7"/>
        <v/>
      </c>
      <c r="W37">
        <f t="shared" si="2"/>
        <v>1</v>
      </c>
      <c r="X37" s="37">
        <f t="shared" si="5"/>
        <v>1466980.6822735495</v>
      </c>
      <c r="Y37" s="38">
        <f t="shared" si="6"/>
        <v>0</v>
      </c>
    </row>
    <row r="38" spans="2:25">
      <c r="B38" s="69">
        <v>30</v>
      </c>
      <c r="C38" s="103">
        <f>IF(R37="","",C37+R37)</f>
        <v>1422971.2618053432</v>
      </c>
      <c r="D38" s="103"/>
      <c r="E38" s="69"/>
      <c r="F38" s="8">
        <v>43652</v>
      </c>
      <c r="G38" s="69" t="s">
        <v>3</v>
      </c>
      <c r="H38" s="104">
        <v>0.58860000000000001</v>
      </c>
      <c r="I38" s="104"/>
      <c r="J38" s="69">
        <v>106</v>
      </c>
      <c r="K38" s="107">
        <f t="shared" si="3"/>
        <v>42689.137854160297</v>
      </c>
      <c r="L38" s="108"/>
      <c r="M38" s="6">
        <f>IF(J38="","",(K38/J38)/LOOKUP(RIGHT($D$2,3),定数!$A$6:$A$13,定数!$B$6:$B$13))</f>
        <v>3.356064296710715</v>
      </c>
      <c r="N38" s="69"/>
      <c r="O38" s="8">
        <v>43700</v>
      </c>
      <c r="P38" s="104">
        <v>0.57099999999999995</v>
      </c>
      <c r="Q38" s="104"/>
      <c r="R38" s="105">
        <f>IF(P38="","",T38*M38*LOOKUP(RIGHT($D$2,3),定数!$A$6:$A$13,定数!$B$6:$B$13))</f>
        <v>70880.077946530539</v>
      </c>
      <c r="S38" s="105"/>
      <c r="T38" s="106">
        <f t="shared" si="4"/>
        <v>176.0000000000006</v>
      </c>
      <c r="U38" s="106"/>
      <c r="V38" t="str">
        <f t="shared" si="7"/>
        <v/>
      </c>
      <c r="W38">
        <f t="shared" si="2"/>
        <v>0</v>
      </c>
      <c r="X38" s="37">
        <f t="shared" si="5"/>
        <v>1466980.6822735495</v>
      </c>
      <c r="Y38" s="38">
        <f t="shared" si="6"/>
        <v>2.9999999999999916E-2</v>
      </c>
    </row>
    <row r="39" spans="2:25">
      <c r="B39" s="69">
        <v>31</v>
      </c>
      <c r="C39" s="103">
        <f t="shared" si="0"/>
        <v>1493851.3397518736</v>
      </c>
      <c r="D39" s="103"/>
      <c r="E39" s="69"/>
      <c r="F39" s="8">
        <v>43742</v>
      </c>
      <c r="G39" s="69" t="s">
        <v>3</v>
      </c>
      <c r="H39" s="104">
        <v>0.5393</v>
      </c>
      <c r="I39" s="104"/>
      <c r="J39" s="69">
        <v>78</v>
      </c>
      <c r="K39" s="107">
        <f t="shared" si="3"/>
        <v>44815.540192556204</v>
      </c>
      <c r="L39" s="108"/>
      <c r="M39" s="6">
        <f>IF(J39="","",(K39/J39)/LOOKUP(RIGHT($D$2,3),定数!$A$6:$A$13,定数!$B$6:$B$13))</f>
        <v>4.7879850633072865</v>
      </c>
      <c r="N39" s="69"/>
      <c r="O39" s="8">
        <v>43754</v>
      </c>
      <c r="P39" s="104">
        <v>0.52639999999999998</v>
      </c>
      <c r="Q39" s="104"/>
      <c r="R39" s="105">
        <f>IF(P39="","",T39*M39*LOOKUP(RIGHT($D$2,3),定数!$A$6:$A$13,定数!$B$6:$B$13))</f>
        <v>74118.008779996919</v>
      </c>
      <c r="S39" s="105"/>
      <c r="T39" s="106">
        <f t="shared" si="4"/>
        <v>129.00000000000023</v>
      </c>
      <c r="U39" s="106"/>
      <c r="V39" t="str">
        <f t="shared" si="7"/>
        <v/>
      </c>
      <c r="W39">
        <f t="shared" si="2"/>
        <v>0</v>
      </c>
      <c r="X39" s="37">
        <f t="shared" si="5"/>
        <v>1493851.3397518736</v>
      </c>
      <c r="Y39" s="38">
        <f t="shared" si="6"/>
        <v>0</v>
      </c>
    </row>
    <row r="40" spans="2:25">
      <c r="B40" s="69">
        <v>32</v>
      </c>
      <c r="C40" s="103">
        <f t="shared" si="0"/>
        <v>1567969.3485318706</v>
      </c>
      <c r="D40" s="103"/>
      <c r="E40" s="69"/>
      <c r="F40" s="8">
        <v>43819</v>
      </c>
      <c r="G40" s="69" t="s">
        <v>4</v>
      </c>
      <c r="H40" s="104">
        <v>0.54600000000000004</v>
      </c>
      <c r="I40" s="104"/>
      <c r="J40" s="69">
        <v>59</v>
      </c>
      <c r="K40" s="107">
        <f t="shared" si="3"/>
        <v>47039.080455956115</v>
      </c>
      <c r="L40" s="108"/>
      <c r="M40" s="6">
        <f>IF(J40="","",(K40/J40)/LOOKUP(RIGHT($D$2,3),定数!$A$6:$A$13,定数!$B$6:$B$13))</f>
        <v>6.6439379175079258</v>
      </c>
      <c r="N40" s="69"/>
      <c r="O40" s="8">
        <v>43820</v>
      </c>
      <c r="P40" s="104">
        <v>0.55549999999999999</v>
      </c>
      <c r="Q40" s="104"/>
      <c r="R40" s="105">
        <f>IF(P40="","",T40*M40*LOOKUP(RIGHT($D$2,3),定数!$A$6:$A$13,定数!$B$6:$B$13))</f>
        <v>75740.892259589978</v>
      </c>
      <c r="S40" s="105"/>
      <c r="T40" s="106">
        <f t="shared" si="4"/>
        <v>94.999999999999531</v>
      </c>
      <c r="U40" s="106"/>
      <c r="V40" t="str">
        <f t="shared" si="7"/>
        <v/>
      </c>
      <c r="W40">
        <f t="shared" si="2"/>
        <v>0</v>
      </c>
      <c r="X40" s="37">
        <f t="shared" si="5"/>
        <v>1567969.3485318706</v>
      </c>
      <c r="Y40" s="38">
        <f t="shared" si="6"/>
        <v>0</v>
      </c>
    </row>
    <row r="41" spans="2:25">
      <c r="B41" s="69">
        <v>33</v>
      </c>
      <c r="C41" s="103">
        <f t="shared" si="0"/>
        <v>1643710.2407914605</v>
      </c>
      <c r="D41" s="103"/>
      <c r="E41" s="69">
        <v>2001</v>
      </c>
      <c r="F41" s="8">
        <v>43473</v>
      </c>
      <c r="G41" s="69" t="s">
        <v>4</v>
      </c>
      <c r="H41" s="104">
        <v>0.56779999999999997</v>
      </c>
      <c r="I41" s="104"/>
      <c r="J41" s="69">
        <v>131</v>
      </c>
      <c r="K41" s="107">
        <f t="shared" si="3"/>
        <v>49311.30722374381</v>
      </c>
      <c r="L41" s="108"/>
      <c r="M41" s="6">
        <f>IF(J41="","",(K41/J41)/LOOKUP(RIGHT($D$2,3),定数!$A$6:$A$13,定数!$B$6:$B$13))</f>
        <v>3.1368516045638559</v>
      </c>
      <c r="N41" s="69">
        <v>2001</v>
      </c>
      <c r="O41" s="8">
        <v>43476</v>
      </c>
      <c r="P41" s="104">
        <v>0.55469999999999997</v>
      </c>
      <c r="Q41" s="104"/>
      <c r="R41" s="105">
        <f>IF(P41="","",T41*M41*LOOKUP(RIGHT($D$2,3),定数!$A$6:$A$13,定数!$B$6:$B$13))</f>
        <v>-49311.307223743817</v>
      </c>
      <c r="S41" s="105"/>
      <c r="T41" s="106">
        <f t="shared" si="4"/>
        <v>-131</v>
      </c>
      <c r="U41" s="106"/>
      <c r="V41" t="str">
        <f t="shared" si="7"/>
        <v/>
      </c>
      <c r="W41">
        <f t="shared" si="2"/>
        <v>1</v>
      </c>
      <c r="X41" s="37">
        <f t="shared" si="5"/>
        <v>1643710.2407914605</v>
      </c>
      <c r="Y41" s="38">
        <f t="shared" si="6"/>
        <v>0</v>
      </c>
    </row>
    <row r="42" spans="2:25">
      <c r="B42" s="69">
        <v>34</v>
      </c>
      <c r="C42" s="103">
        <f t="shared" si="0"/>
        <v>1594398.9335677167</v>
      </c>
      <c r="D42" s="103"/>
      <c r="E42" s="69"/>
      <c r="F42" s="8">
        <v>43518</v>
      </c>
      <c r="G42" s="69" t="s">
        <v>3</v>
      </c>
      <c r="H42" s="104">
        <v>0.52110000000000001</v>
      </c>
      <c r="I42" s="104"/>
      <c r="J42" s="69">
        <v>102</v>
      </c>
      <c r="K42" s="107">
        <f>IF(J42="","",C42*0.03)</f>
        <v>47831.968007031501</v>
      </c>
      <c r="L42" s="108"/>
      <c r="M42" s="6">
        <f>IF(J42="","",(K42/J42)/LOOKUP(RIGHT($D$2,3),定数!$A$6:$A$13,定数!$B$6:$B$13))</f>
        <v>3.9078405234502864</v>
      </c>
      <c r="N42" s="69"/>
      <c r="O42" s="8">
        <v>43532</v>
      </c>
      <c r="P42" s="104">
        <v>0.50619999999999998</v>
      </c>
      <c r="Q42" s="104"/>
      <c r="R42" s="105">
        <f>IF(P42="","",T42*M42*LOOKUP(RIGHT($D$2,3),定数!$A$6:$A$13,定数!$B$6:$B$13))</f>
        <v>69872.188559291229</v>
      </c>
      <c r="S42" s="105"/>
      <c r="T42" s="106">
        <f t="shared" si="4"/>
        <v>149.00000000000026</v>
      </c>
      <c r="U42" s="106"/>
      <c r="V42" t="str">
        <f t="shared" si="7"/>
        <v/>
      </c>
      <c r="W42">
        <f t="shared" si="2"/>
        <v>0</v>
      </c>
      <c r="X42" s="37">
        <f t="shared" si="5"/>
        <v>1643710.2407914605</v>
      </c>
      <c r="Y42" s="38">
        <f t="shared" si="6"/>
        <v>2.9999999999999916E-2</v>
      </c>
    </row>
    <row r="43" spans="2:25">
      <c r="B43" s="69">
        <v>35</v>
      </c>
      <c r="C43" s="103">
        <f t="shared" si="0"/>
        <v>1664271.1221270079</v>
      </c>
      <c r="D43" s="103"/>
      <c r="E43" s="69"/>
      <c r="F43" s="8">
        <v>43546</v>
      </c>
      <c r="G43" s="69" t="s">
        <v>3</v>
      </c>
      <c r="H43" s="104">
        <v>0.49270000000000003</v>
      </c>
      <c r="I43" s="104"/>
      <c r="J43" s="69">
        <v>118</v>
      </c>
      <c r="K43" s="107">
        <f t="shared" si="3"/>
        <v>49928.133663810237</v>
      </c>
      <c r="L43" s="108"/>
      <c r="M43" s="6">
        <f>IF(J43="","",(K43/J43)/LOOKUP(RIGHT($D$2,3),定数!$A$6:$A$13,定数!$B$6:$B$13))</f>
        <v>3.5259981400995932</v>
      </c>
      <c r="N43" s="69"/>
      <c r="O43" s="8">
        <v>43567</v>
      </c>
      <c r="P43" s="104">
        <v>0.50449999999999995</v>
      </c>
      <c r="Q43" s="104"/>
      <c r="R43" s="105">
        <f>IF(P43="","",T43*M43*LOOKUP(RIGHT($D$2,3),定数!$A$6:$A$13,定数!$B$6:$B$13))</f>
        <v>-49928.133663809909</v>
      </c>
      <c r="S43" s="105"/>
      <c r="T43" s="106">
        <f t="shared" si="4"/>
        <v>-117.99999999999922</v>
      </c>
      <c r="U43" s="106"/>
      <c r="V43" t="str">
        <f t="shared" si="7"/>
        <v/>
      </c>
      <c r="W43">
        <f t="shared" si="2"/>
        <v>1</v>
      </c>
      <c r="X43" s="37">
        <f t="shared" si="5"/>
        <v>1664271.1221270079</v>
      </c>
      <c r="Y43" s="38">
        <f t="shared" si="6"/>
        <v>0</v>
      </c>
    </row>
    <row r="44" spans="2:25">
      <c r="B44" s="69">
        <v>36</v>
      </c>
      <c r="C44" s="103">
        <f t="shared" si="0"/>
        <v>1614342.9884631981</v>
      </c>
      <c r="D44" s="103"/>
      <c r="E44" s="69"/>
      <c r="F44" s="8">
        <v>43582</v>
      </c>
      <c r="G44" s="69" t="s">
        <v>4</v>
      </c>
      <c r="H44" s="104">
        <v>0.51119999999999999</v>
      </c>
      <c r="I44" s="104"/>
      <c r="J44" s="69">
        <v>87</v>
      </c>
      <c r="K44" s="107">
        <f t="shared" si="3"/>
        <v>48430.289653895939</v>
      </c>
      <c r="L44" s="108"/>
      <c r="M44" s="6">
        <f>IF(J44="","",(K44/J44)/LOOKUP(RIGHT($D$2,3),定数!$A$6:$A$13,定数!$B$6:$B$13))</f>
        <v>4.6389166335149365</v>
      </c>
      <c r="N44" s="69"/>
      <c r="O44" s="8">
        <v>43588</v>
      </c>
      <c r="P44" s="104">
        <v>0.52390000000000003</v>
      </c>
      <c r="Q44" s="104"/>
      <c r="R44" s="105">
        <f>IF(P44="","",T44*M44*LOOKUP(RIGHT($D$2,3),定数!$A$6:$A$13,定数!$B$6:$B$13))</f>
        <v>70697.08949476789</v>
      </c>
      <c r="S44" s="105"/>
      <c r="T44" s="106">
        <f t="shared" si="4"/>
        <v>127.00000000000044</v>
      </c>
      <c r="U44" s="106"/>
      <c r="V44" t="str">
        <f t="shared" si="7"/>
        <v/>
      </c>
      <c r="W44">
        <f t="shared" si="2"/>
        <v>0</v>
      </c>
      <c r="X44" s="37">
        <f t="shared" si="5"/>
        <v>1664271.1221270079</v>
      </c>
      <c r="Y44" s="38">
        <f t="shared" si="6"/>
        <v>2.9999999999999805E-2</v>
      </c>
    </row>
    <row r="45" spans="2:25">
      <c r="B45" s="69">
        <v>37</v>
      </c>
      <c r="C45" s="103">
        <f t="shared" si="0"/>
        <v>1685040.0779579659</v>
      </c>
      <c r="D45" s="103"/>
      <c r="E45" s="69"/>
      <c r="F45" s="8">
        <v>43652</v>
      </c>
      <c r="G45" s="69" t="s">
        <v>3</v>
      </c>
      <c r="H45" s="104">
        <v>0.51300000000000001</v>
      </c>
      <c r="I45" s="104"/>
      <c r="J45" s="69">
        <v>72</v>
      </c>
      <c r="K45" s="107">
        <f t="shared" si="3"/>
        <v>50551.202338738978</v>
      </c>
      <c r="L45" s="108"/>
      <c r="M45" s="6">
        <f>IF(J45="","",(K45/J45)/LOOKUP(RIGHT($D$2,3),定数!$A$6:$A$13,定数!$B$6:$B$13))</f>
        <v>5.8508336040207158</v>
      </c>
      <c r="N45" s="69"/>
      <c r="O45" s="8">
        <v>43658</v>
      </c>
      <c r="P45" s="104">
        <v>0.50260000000000005</v>
      </c>
      <c r="Q45" s="104"/>
      <c r="R45" s="105">
        <f>IF(P45="","",T45*M45*LOOKUP(RIGHT($D$2,3),定数!$A$6:$A$13,定数!$B$6:$B$13))</f>
        <v>73018.403378178293</v>
      </c>
      <c r="S45" s="105"/>
      <c r="T45" s="106">
        <f t="shared" si="4"/>
        <v>103.99999999999964</v>
      </c>
      <c r="U45" s="106"/>
      <c r="V45" t="str">
        <f t="shared" si="7"/>
        <v/>
      </c>
      <c r="W45">
        <f t="shared" si="2"/>
        <v>0</v>
      </c>
      <c r="X45" s="37">
        <f t="shared" si="5"/>
        <v>1685040.0779579659</v>
      </c>
      <c r="Y45" s="38">
        <f t="shared" si="6"/>
        <v>0</v>
      </c>
    </row>
    <row r="46" spans="2:25">
      <c r="B46" s="69">
        <v>38</v>
      </c>
      <c r="C46" s="103">
        <f t="shared" si="0"/>
        <v>1758058.4813361443</v>
      </c>
      <c r="D46" s="103"/>
      <c r="E46" s="69"/>
      <c r="F46" s="8">
        <v>43735</v>
      </c>
      <c r="G46" s="69" t="s">
        <v>3</v>
      </c>
      <c r="H46" s="104">
        <v>0.48859999999999998</v>
      </c>
      <c r="I46" s="104"/>
      <c r="J46" s="69">
        <v>94</v>
      </c>
      <c r="K46" s="107">
        <f t="shared" si="3"/>
        <v>52741.754440084325</v>
      </c>
      <c r="L46" s="108"/>
      <c r="M46" s="6">
        <f>IF(J46="","",(K46/J46)/LOOKUP(RIGHT($D$2,3),定数!$A$6:$A$13,定数!$B$6:$B$13))</f>
        <v>4.6756874503620862</v>
      </c>
      <c r="N46" s="69"/>
      <c r="O46" s="8">
        <v>43741</v>
      </c>
      <c r="P46" s="104">
        <v>0.498</v>
      </c>
      <c r="Q46" s="104"/>
      <c r="R46" s="105">
        <f>IF(P46="","",T46*M46*LOOKUP(RIGHT($D$2,3),定数!$A$6:$A$13,定数!$B$6:$B$13))</f>
        <v>-52741.754440084442</v>
      </c>
      <c r="S46" s="105"/>
      <c r="T46" s="106">
        <f t="shared" si="4"/>
        <v>-94.000000000000199</v>
      </c>
      <c r="U46" s="106"/>
      <c r="V46" t="str">
        <f t="shared" si="7"/>
        <v/>
      </c>
      <c r="W46">
        <f t="shared" si="2"/>
        <v>1</v>
      </c>
      <c r="X46" s="37">
        <f t="shared" si="5"/>
        <v>1758058.4813361443</v>
      </c>
      <c r="Y46" s="38">
        <f t="shared" si="6"/>
        <v>0</v>
      </c>
    </row>
    <row r="47" spans="2:25">
      <c r="B47" s="69">
        <v>39</v>
      </c>
      <c r="C47" s="103">
        <f t="shared" si="0"/>
        <v>1705316.7268960599</v>
      </c>
      <c r="D47" s="103"/>
      <c r="E47" s="69">
        <v>2002</v>
      </c>
      <c r="F47" s="8">
        <v>43494</v>
      </c>
      <c r="G47" s="69" t="s">
        <v>3</v>
      </c>
      <c r="H47" s="104">
        <v>0.51380000000000003</v>
      </c>
      <c r="I47" s="104"/>
      <c r="J47" s="69">
        <v>41</v>
      </c>
      <c r="K47" s="107">
        <f t="shared" si="3"/>
        <v>51159.501806881795</v>
      </c>
      <c r="L47" s="108"/>
      <c r="M47" s="6">
        <f>IF(J47="","",(K47/J47)/LOOKUP(RIGHT($D$2,3),定数!$A$6:$A$13,定数!$B$6:$B$13))</f>
        <v>10.398272724975975</v>
      </c>
      <c r="N47" s="69">
        <v>2002</v>
      </c>
      <c r="O47" s="8">
        <v>43495</v>
      </c>
      <c r="P47" s="104">
        <v>0.50800000000000001</v>
      </c>
      <c r="Q47" s="104"/>
      <c r="R47" s="105">
        <f>IF(P47="","",T47*M47*LOOKUP(RIGHT($D$2,3),定数!$A$6:$A$13,定数!$B$6:$B$13))</f>
        <v>72371.978165833119</v>
      </c>
      <c r="S47" s="105"/>
      <c r="T47" s="106">
        <f t="shared" si="4"/>
        <v>58.00000000000027</v>
      </c>
      <c r="U47" s="106"/>
      <c r="V47" t="str">
        <f t="shared" si="7"/>
        <v/>
      </c>
      <c r="W47">
        <f t="shared" si="2"/>
        <v>0</v>
      </c>
      <c r="X47" s="37">
        <f t="shared" si="5"/>
        <v>1758058.4813361443</v>
      </c>
      <c r="Y47" s="38">
        <f t="shared" si="6"/>
        <v>3.0000000000000027E-2</v>
      </c>
    </row>
    <row r="48" spans="2:25">
      <c r="B48" s="69">
        <v>40</v>
      </c>
      <c r="C48" s="103">
        <f t="shared" si="0"/>
        <v>1777688.705061893</v>
      </c>
      <c r="D48" s="103"/>
      <c r="E48" s="69"/>
      <c r="F48" s="8">
        <v>43539</v>
      </c>
      <c r="G48" s="69" t="s">
        <v>4</v>
      </c>
      <c r="H48" s="104">
        <v>0.52429999999999999</v>
      </c>
      <c r="I48" s="104"/>
      <c r="J48" s="69">
        <v>52</v>
      </c>
      <c r="K48" s="107">
        <f t="shared" si="3"/>
        <v>53330.661151856788</v>
      </c>
      <c r="L48" s="108"/>
      <c r="M48" s="6">
        <f>IF(J48="","",(K48/J48)/LOOKUP(RIGHT($D$2,3),定数!$A$6:$A$13,定数!$B$6:$B$13))</f>
        <v>8.5465803127975626</v>
      </c>
      <c r="N48" s="69"/>
      <c r="O48" s="8">
        <v>43545</v>
      </c>
      <c r="P48" s="104">
        <v>0.53280000000000005</v>
      </c>
      <c r="Q48" s="104"/>
      <c r="R48" s="105">
        <f>IF(P48="","",T48*M48*LOOKUP(RIGHT($D$2,3),定数!$A$6:$A$13,定数!$B$6:$B$13))</f>
        <v>87175.119190535785</v>
      </c>
      <c r="S48" s="105"/>
      <c r="T48" s="106">
        <f t="shared" si="4"/>
        <v>85.000000000000625</v>
      </c>
      <c r="U48" s="106"/>
      <c r="V48" t="str">
        <f t="shared" si="7"/>
        <v/>
      </c>
      <c r="W48">
        <f t="shared" si="2"/>
        <v>0</v>
      </c>
      <c r="X48" s="37">
        <f t="shared" si="5"/>
        <v>1777688.705061893</v>
      </c>
      <c r="Y48" s="38">
        <f t="shared" si="6"/>
        <v>0</v>
      </c>
    </row>
    <row r="49" spans="2:25">
      <c r="B49" s="69">
        <v>41</v>
      </c>
      <c r="C49" s="103">
        <f>IF(R48="","",C48+R48)</f>
        <v>1864863.8242524287</v>
      </c>
      <c r="D49" s="103"/>
      <c r="E49" s="69"/>
      <c r="F49" s="8">
        <v>43784</v>
      </c>
      <c r="G49" s="69" t="s">
        <v>4</v>
      </c>
      <c r="H49" s="104">
        <v>0.56420000000000003</v>
      </c>
      <c r="I49" s="104"/>
      <c r="J49" s="69">
        <v>50</v>
      </c>
      <c r="K49" s="107">
        <f t="shared" si="3"/>
        <v>55945.914727572861</v>
      </c>
      <c r="L49" s="108"/>
      <c r="M49" s="6">
        <f>IF(J49="","",(K49/J49)/LOOKUP(RIGHT($D$2,3),定数!$A$6:$A$13,定数!$B$6:$B$13))</f>
        <v>9.3243191212621426</v>
      </c>
      <c r="N49" s="69"/>
      <c r="O49" s="8">
        <v>43788</v>
      </c>
      <c r="P49" s="104">
        <v>0.55920000000000003</v>
      </c>
      <c r="Q49" s="104"/>
      <c r="R49" s="105">
        <f>IF(P49="","",T49*M49*LOOKUP(RIGHT($D$2,3),定数!$A$6:$A$13,定数!$B$6:$B$13))</f>
        <v>-55945.914727572905</v>
      </c>
      <c r="S49" s="105"/>
      <c r="T49" s="106">
        <f t="shared" si="4"/>
        <v>-50.000000000000043</v>
      </c>
      <c r="U49" s="106"/>
      <c r="V49" t="str">
        <f t="shared" si="7"/>
        <v/>
      </c>
      <c r="W49">
        <f t="shared" si="2"/>
        <v>1</v>
      </c>
      <c r="X49" s="37">
        <f t="shared" si="5"/>
        <v>1864863.8242524287</v>
      </c>
      <c r="Y49" s="38">
        <f t="shared" si="6"/>
        <v>0</v>
      </c>
    </row>
    <row r="50" spans="2:25">
      <c r="B50" s="69">
        <v>42</v>
      </c>
      <c r="C50" s="103">
        <f t="shared" si="0"/>
        <v>1808917.9095248559</v>
      </c>
      <c r="D50" s="103"/>
      <c r="E50" s="69">
        <v>2003</v>
      </c>
      <c r="F50" s="8">
        <v>43489</v>
      </c>
      <c r="G50" s="69" t="s">
        <v>4</v>
      </c>
      <c r="H50" s="104">
        <v>0.5927</v>
      </c>
      <c r="I50" s="104"/>
      <c r="J50" s="69">
        <v>80</v>
      </c>
      <c r="K50" s="107">
        <f t="shared" si="3"/>
        <v>54267.537285745675</v>
      </c>
      <c r="L50" s="108"/>
      <c r="M50" s="6">
        <f>IF(J50="","",(K50/J50)/LOOKUP(RIGHT($D$2,3),定数!$A$6:$A$13,定数!$B$6:$B$13))</f>
        <v>5.6528684672651748</v>
      </c>
      <c r="N50" s="69">
        <v>2003</v>
      </c>
      <c r="O50" s="8">
        <v>43499</v>
      </c>
      <c r="P50" s="104">
        <v>0.5847</v>
      </c>
      <c r="Q50" s="104"/>
      <c r="R50" s="105">
        <f>IF(P50="","",T50*M50*LOOKUP(RIGHT($D$2,3),定数!$A$6:$A$13,定数!$B$6:$B$13))</f>
        <v>-54267.537285745726</v>
      </c>
      <c r="S50" s="105"/>
      <c r="T50" s="106">
        <f t="shared" si="4"/>
        <v>-80.000000000000071</v>
      </c>
      <c r="U50" s="106"/>
      <c r="V50" t="str">
        <f t="shared" si="7"/>
        <v/>
      </c>
      <c r="W50">
        <f t="shared" si="2"/>
        <v>2</v>
      </c>
      <c r="X50" s="37">
        <f t="shared" si="5"/>
        <v>1864863.8242524287</v>
      </c>
      <c r="Y50" s="38">
        <f t="shared" si="6"/>
        <v>3.0000000000000027E-2</v>
      </c>
    </row>
    <row r="51" spans="2:25">
      <c r="B51" s="69">
        <v>43</v>
      </c>
      <c r="C51" s="103">
        <f t="shared" si="0"/>
        <v>1754650.3722391101</v>
      </c>
      <c r="D51" s="103"/>
      <c r="E51" s="69"/>
      <c r="F51" s="8">
        <v>43604</v>
      </c>
      <c r="G51" s="69" t="s">
        <v>4</v>
      </c>
      <c r="H51" s="104">
        <v>0.65359999999999996</v>
      </c>
      <c r="I51" s="104"/>
      <c r="J51" s="69">
        <v>138</v>
      </c>
      <c r="K51" s="107">
        <f t="shared" si="3"/>
        <v>52639.511167173303</v>
      </c>
      <c r="L51" s="108"/>
      <c r="M51" s="6">
        <f>IF(J51="","",(K51/J51)/LOOKUP(RIGHT($D$2,3),定数!$A$6:$A$13,定数!$B$6:$B$13))</f>
        <v>3.1787144424621561</v>
      </c>
      <c r="N51" s="69"/>
      <c r="O51" s="8">
        <v>43647</v>
      </c>
      <c r="P51" s="104">
        <v>0.67479999999999996</v>
      </c>
      <c r="Q51" s="104"/>
      <c r="R51" s="105">
        <f>IF(P51="","",T51*M51*LOOKUP(RIGHT($D$2,3),定数!$A$6:$A$13,定数!$B$6:$B$13))</f>
        <v>80866.495416237245</v>
      </c>
      <c r="S51" s="105"/>
      <c r="T51" s="106">
        <f t="shared" si="4"/>
        <v>211.99999999999997</v>
      </c>
      <c r="U51" s="106"/>
      <c r="V51" t="str">
        <f t="shared" si="7"/>
        <v/>
      </c>
      <c r="W51">
        <f t="shared" si="2"/>
        <v>0</v>
      </c>
      <c r="X51" s="37">
        <f t="shared" si="5"/>
        <v>1864863.8242524287</v>
      </c>
      <c r="Y51" s="38">
        <f t="shared" si="6"/>
        <v>5.9100000000000041E-2</v>
      </c>
    </row>
    <row r="52" spans="2:25">
      <c r="B52" s="69">
        <v>44</v>
      </c>
      <c r="C52" s="103">
        <f t="shared" si="0"/>
        <v>1835516.8676553473</v>
      </c>
      <c r="D52" s="103"/>
      <c r="E52" s="69"/>
      <c r="F52" s="8">
        <v>43726</v>
      </c>
      <c r="G52" s="69" t="s">
        <v>4</v>
      </c>
      <c r="H52" s="104">
        <v>0.6663</v>
      </c>
      <c r="I52" s="104"/>
      <c r="J52" s="69">
        <v>77</v>
      </c>
      <c r="K52" s="107">
        <f t="shared" si="3"/>
        <v>55065.506029660421</v>
      </c>
      <c r="L52" s="108"/>
      <c r="M52" s="6">
        <f>IF(J52="","",(K52/J52)/LOOKUP(RIGHT($D$2,3),定数!$A$6:$A$13,定数!$B$6:$B$13))</f>
        <v>5.9594703495303483</v>
      </c>
      <c r="N52" s="69"/>
      <c r="O52" s="8">
        <v>43730</v>
      </c>
      <c r="P52" s="104">
        <v>0.68049999999999999</v>
      </c>
      <c r="Q52" s="104"/>
      <c r="R52" s="105">
        <f>IF(P52="","",T52*M52*LOOKUP(RIGHT($D$2,3),定数!$A$6:$A$13,定数!$B$6:$B$13))</f>
        <v>101549.37475599708</v>
      </c>
      <c r="S52" s="105"/>
      <c r="T52" s="106">
        <f t="shared" si="4"/>
        <v>141.99999999999991</v>
      </c>
      <c r="U52" s="106"/>
      <c r="V52" t="str">
        <f t="shared" si="7"/>
        <v/>
      </c>
      <c r="W52">
        <f t="shared" si="2"/>
        <v>0</v>
      </c>
      <c r="X52" s="37">
        <f t="shared" si="5"/>
        <v>1864863.8242524287</v>
      </c>
      <c r="Y52" s="38">
        <f t="shared" si="6"/>
        <v>1.573678260869571E-2</v>
      </c>
    </row>
    <row r="53" spans="2:25">
      <c r="B53" s="69">
        <v>45</v>
      </c>
      <c r="C53" s="103">
        <f t="shared" si="0"/>
        <v>1937066.2424113443</v>
      </c>
      <c r="D53" s="103"/>
      <c r="E53" s="69"/>
      <c r="F53" s="8">
        <v>43758</v>
      </c>
      <c r="G53" s="69" t="s">
        <v>4</v>
      </c>
      <c r="H53" s="104">
        <v>0.69430000000000003</v>
      </c>
      <c r="I53" s="104"/>
      <c r="J53" s="69">
        <v>74</v>
      </c>
      <c r="K53" s="107">
        <f t="shared" si="3"/>
        <v>58111.987272340324</v>
      </c>
      <c r="L53" s="108"/>
      <c r="M53" s="6">
        <f>IF(J53="","",(K53/J53)/LOOKUP(RIGHT($D$2,3),定数!$A$6:$A$13,定数!$B$6:$B$13))</f>
        <v>6.544142710849135</v>
      </c>
      <c r="N53" s="69"/>
      <c r="O53" s="8">
        <v>43760</v>
      </c>
      <c r="P53" s="104">
        <v>0.70730000000000004</v>
      </c>
      <c r="Q53" s="104"/>
      <c r="R53" s="105">
        <f>IF(P53="","",T53*M53*LOOKUP(RIGHT($D$2,3),定数!$A$6:$A$13,定数!$B$6:$B$13))</f>
        <v>102088.62628924659</v>
      </c>
      <c r="S53" s="105"/>
      <c r="T53" s="106">
        <f t="shared" si="4"/>
        <v>130.00000000000011</v>
      </c>
      <c r="U53" s="106"/>
      <c r="V53" t="str">
        <f t="shared" si="7"/>
        <v/>
      </c>
      <c r="W53">
        <f t="shared" si="2"/>
        <v>0</v>
      </c>
      <c r="X53" s="37">
        <f t="shared" si="5"/>
        <v>1937066.2424113443</v>
      </c>
      <c r="Y53" s="38">
        <f t="shared" si="6"/>
        <v>0</v>
      </c>
    </row>
    <row r="54" spans="2:25">
      <c r="B54" s="69">
        <v>46</v>
      </c>
      <c r="C54" s="103">
        <f t="shared" si="0"/>
        <v>2039154.8687005909</v>
      </c>
      <c r="D54" s="103"/>
      <c r="E54" s="69"/>
      <c r="F54" s="8">
        <v>43788</v>
      </c>
      <c r="G54" s="69" t="s">
        <v>4</v>
      </c>
      <c r="H54" s="104">
        <v>0.72499999999999998</v>
      </c>
      <c r="I54" s="104"/>
      <c r="J54" s="69">
        <v>157</v>
      </c>
      <c r="K54" s="107">
        <f t="shared" si="3"/>
        <v>61174.646061017724</v>
      </c>
      <c r="L54" s="108"/>
      <c r="M54" s="6">
        <f>IF(J54="","",(K54/J54)/LOOKUP(RIGHT($D$2,3),定数!$A$6:$A$13,定数!$B$6:$B$13))</f>
        <v>3.2470618928353354</v>
      </c>
      <c r="N54" s="69"/>
      <c r="O54" s="8">
        <v>43829</v>
      </c>
      <c r="P54" s="104">
        <v>0.748</v>
      </c>
      <c r="Q54" s="104"/>
      <c r="R54" s="105">
        <f>IF(P54="","",T54*M54*LOOKUP(RIGHT($D$2,3),定数!$A$6:$A$13,定数!$B$6:$B$13))</f>
        <v>89618.908242255333</v>
      </c>
      <c r="S54" s="105"/>
      <c r="T54" s="106">
        <f t="shared" si="4"/>
        <v>230.0000000000002</v>
      </c>
      <c r="U54" s="106"/>
      <c r="V54" t="str">
        <f t="shared" si="7"/>
        <v/>
      </c>
      <c r="W54">
        <f t="shared" si="2"/>
        <v>0</v>
      </c>
      <c r="X54" s="37">
        <f t="shared" si="5"/>
        <v>2039154.8687005909</v>
      </c>
      <c r="Y54" s="38">
        <f t="shared" si="6"/>
        <v>0</v>
      </c>
    </row>
    <row r="55" spans="2:25">
      <c r="B55" s="69">
        <v>47</v>
      </c>
      <c r="C55" s="103">
        <f t="shared" si="0"/>
        <v>2128773.7769428464</v>
      </c>
      <c r="D55" s="103"/>
      <c r="E55" s="69">
        <v>2004</v>
      </c>
      <c r="F55" s="8">
        <v>43534</v>
      </c>
      <c r="G55" s="69" t="s">
        <v>3</v>
      </c>
      <c r="H55" s="104">
        <v>0.75639999999999996</v>
      </c>
      <c r="I55" s="104"/>
      <c r="J55" s="69">
        <v>98</v>
      </c>
      <c r="K55" s="107">
        <f t="shared" si="3"/>
        <v>63863.213308285391</v>
      </c>
      <c r="L55" s="108"/>
      <c r="M55" s="6">
        <f>IF(J55="","",(K55/J55)/LOOKUP(RIGHT($D$2,3),定数!$A$6:$A$13,定数!$B$6:$B$13))</f>
        <v>5.4305453493439959</v>
      </c>
      <c r="N55" s="69">
        <v>2004</v>
      </c>
      <c r="O55" s="8">
        <v>43535</v>
      </c>
      <c r="P55" s="104">
        <v>0.73560000000000003</v>
      </c>
      <c r="Q55" s="104"/>
      <c r="R55" s="105">
        <f>IF(P55="","",T55*M55*LOOKUP(RIGHT($D$2,3),定数!$A$6:$A$13,定数!$B$6:$B$13))</f>
        <v>135546.41191962568</v>
      </c>
      <c r="S55" s="105"/>
      <c r="T55" s="106">
        <f t="shared" si="4"/>
        <v>207.99999999999929</v>
      </c>
      <c r="U55" s="106"/>
      <c r="V55" t="str">
        <f t="shared" si="7"/>
        <v/>
      </c>
      <c r="W55">
        <f t="shared" si="2"/>
        <v>0</v>
      </c>
      <c r="X55" s="37">
        <f t="shared" si="5"/>
        <v>2128773.7769428464</v>
      </c>
      <c r="Y55" s="38">
        <f t="shared" si="6"/>
        <v>0</v>
      </c>
    </row>
    <row r="56" spans="2:25">
      <c r="B56" s="69">
        <v>48</v>
      </c>
      <c r="C56" s="103">
        <f t="shared" si="0"/>
        <v>2264320.1888624718</v>
      </c>
      <c r="D56" s="103"/>
      <c r="E56" s="69"/>
      <c r="F56" s="8">
        <v>43562</v>
      </c>
      <c r="G56" s="69" t="s">
        <v>4</v>
      </c>
      <c r="H56" s="104">
        <v>0.76370000000000005</v>
      </c>
      <c r="I56" s="104"/>
      <c r="J56" s="69">
        <v>129</v>
      </c>
      <c r="K56" s="107">
        <f t="shared" si="3"/>
        <v>67929.605665874158</v>
      </c>
      <c r="L56" s="108"/>
      <c r="M56" s="6">
        <f>IF(J56="","",(K56/J56)/LOOKUP(RIGHT($D$2,3),定数!$A$6:$A$13,定数!$B$6:$B$13))</f>
        <v>4.3882174202761082</v>
      </c>
      <c r="N56" s="69"/>
      <c r="O56" s="8">
        <v>43569</v>
      </c>
      <c r="P56" s="104">
        <v>0.75080000000000002</v>
      </c>
      <c r="Q56" s="104"/>
      <c r="R56" s="105">
        <f>IF(P56="","",T56*M56*LOOKUP(RIGHT($D$2,3),定数!$A$6:$A$13,定数!$B$6:$B$13))</f>
        <v>-67929.605665874275</v>
      </c>
      <c r="S56" s="105"/>
      <c r="T56" s="106">
        <f t="shared" si="4"/>
        <v>-129.00000000000023</v>
      </c>
      <c r="U56" s="106"/>
      <c r="V56" t="str">
        <f t="shared" si="7"/>
        <v/>
      </c>
      <c r="W56">
        <f t="shared" si="2"/>
        <v>1</v>
      </c>
      <c r="X56" s="37">
        <f t="shared" si="5"/>
        <v>2264320.1888624718</v>
      </c>
      <c r="Y56" s="38">
        <f t="shared" si="6"/>
        <v>0</v>
      </c>
    </row>
    <row r="57" spans="2:25">
      <c r="B57" s="69">
        <v>49</v>
      </c>
      <c r="C57" s="103">
        <f t="shared" si="0"/>
        <v>2196390.5831965976</v>
      </c>
      <c r="D57" s="103"/>
      <c r="E57" s="69"/>
      <c r="F57" s="8">
        <v>43665</v>
      </c>
      <c r="G57" s="69" t="s">
        <v>4</v>
      </c>
      <c r="H57" s="104">
        <v>0.7329</v>
      </c>
      <c r="I57" s="104"/>
      <c r="J57" s="69">
        <v>135</v>
      </c>
      <c r="K57" s="107">
        <f t="shared" si="3"/>
        <v>65891.71749589793</v>
      </c>
      <c r="L57" s="108"/>
      <c r="M57" s="6">
        <f>IF(J57="","",(K57/J57)/LOOKUP(RIGHT($D$2,3),定数!$A$6:$A$13,定数!$B$6:$B$13))</f>
        <v>4.0673899688825887</v>
      </c>
      <c r="N57" s="69"/>
      <c r="O57" s="8">
        <v>43667</v>
      </c>
      <c r="P57" s="104">
        <v>0.71940000000000004</v>
      </c>
      <c r="Q57" s="104"/>
      <c r="R57" s="105">
        <f>IF(P57="","",T57*M57*LOOKUP(RIGHT($D$2,3),定数!$A$6:$A$13,定数!$B$6:$B$13))</f>
        <v>-65891.717495897727</v>
      </c>
      <c r="S57" s="105"/>
      <c r="T57" s="106">
        <f t="shared" si="4"/>
        <v>-134.99999999999957</v>
      </c>
      <c r="U57" s="106"/>
      <c r="V57" t="str">
        <f t="shared" si="7"/>
        <v/>
      </c>
      <c r="W57">
        <f t="shared" si="2"/>
        <v>2</v>
      </c>
      <c r="X57" s="37">
        <f t="shared" si="5"/>
        <v>2264320.1888624718</v>
      </c>
      <c r="Y57" s="38">
        <f t="shared" si="6"/>
        <v>3.0000000000000027E-2</v>
      </c>
    </row>
    <row r="58" spans="2:25">
      <c r="B58" s="69">
        <v>50</v>
      </c>
      <c r="C58" s="103">
        <f t="shared" si="0"/>
        <v>2130498.8657006999</v>
      </c>
      <c r="D58" s="103"/>
      <c r="E58" s="69"/>
      <c r="F58" s="8">
        <v>43693</v>
      </c>
      <c r="G58" s="69" t="s">
        <v>4</v>
      </c>
      <c r="H58" s="104">
        <v>0.71799999999999997</v>
      </c>
      <c r="I58" s="104"/>
      <c r="J58" s="69">
        <v>125</v>
      </c>
      <c r="K58" s="107">
        <f t="shared" si="3"/>
        <v>63914.965971020996</v>
      </c>
      <c r="L58" s="108"/>
      <c r="M58" s="6">
        <f>IF(J58="","",(K58/J58)/LOOKUP(RIGHT($D$2,3),定数!$A$6:$A$13,定数!$B$6:$B$13))</f>
        <v>4.2609977314013996</v>
      </c>
      <c r="N58" s="69"/>
      <c r="O58" s="8">
        <v>43701</v>
      </c>
      <c r="P58" s="104">
        <v>0.70550000000000002</v>
      </c>
      <c r="Q58" s="104"/>
      <c r="R58" s="105">
        <f>IF(P58="","",T58*M58*LOOKUP(RIGHT($D$2,3),定数!$A$6:$A$13,定数!$B$6:$B$13))</f>
        <v>-63914.965971020778</v>
      </c>
      <c r="S58" s="105"/>
      <c r="T58" s="106">
        <f t="shared" si="4"/>
        <v>-124.99999999999956</v>
      </c>
      <c r="U58" s="106"/>
      <c r="V58" t="str">
        <f t="shared" si="7"/>
        <v/>
      </c>
      <c r="W58">
        <f t="shared" si="2"/>
        <v>3</v>
      </c>
      <c r="X58" s="37">
        <f t="shared" si="5"/>
        <v>2264320.1888624718</v>
      </c>
      <c r="Y58" s="38">
        <f t="shared" si="6"/>
        <v>5.909999999999993E-2</v>
      </c>
    </row>
    <row r="59" spans="2:25">
      <c r="B59" s="69">
        <v>51</v>
      </c>
      <c r="C59" s="103">
        <f t="shared" si="0"/>
        <v>2066583.8997296791</v>
      </c>
      <c r="D59" s="103"/>
      <c r="E59" s="69"/>
      <c r="F59" s="8">
        <v>43745</v>
      </c>
      <c r="G59" s="69" t="s">
        <v>4</v>
      </c>
      <c r="H59" s="104">
        <v>0.72589999999999999</v>
      </c>
      <c r="I59" s="104"/>
      <c r="J59" s="69">
        <v>69</v>
      </c>
      <c r="K59" s="107">
        <f t="shared" si="3"/>
        <v>61997.51699189037</v>
      </c>
      <c r="L59" s="108"/>
      <c r="M59" s="6">
        <f>IF(J59="","",(K59/J59)/LOOKUP(RIGHT($D$2,3),定数!$A$6:$A$13,定数!$B$6:$B$13))</f>
        <v>7.4876228251075325</v>
      </c>
      <c r="N59" s="69"/>
      <c r="O59" s="8">
        <v>43746</v>
      </c>
      <c r="P59" s="104">
        <v>0.73660000000000003</v>
      </c>
      <c r="Q59" s="104"/>
      <c r="R59" s="105">
        <f>IF(P59="","",T59*M59*LOOKUP(RIGHT($D$2,3),定数!$A$6:$A$13,定数!$B$6:$B$13))</f>
        <v>96141.077074381101</v>
      </c>
      <c r="S59" s="105"/>
      <c r="T59" s="106">
        <f t="shared" si="4"/>
        <v>107.00000000000043</v>
      </c>
      <c r="U59" s="106"/>
      <c r="V59" t="str">
        <f t="shared" si="7"/>
        <v/>
      </c>
      <c r="W59">
        <f t="shared" si="2"/>
        <v>0</v>
      </c>
      <c r="X59" s="37">
        <f t="shared" si="5"/>
        <v>2264320.1888624718</v>
      </c>
      <c r="Y59" s="38">
        <f t="shared" si="6"/>
        <v>8.7326999999999821E-2</v>
      </c>
    </row>
    <row r="60" spans="2:25">
      <c r="B60" s="69">
        <v>52</v>
      </c>
      <c r="C60" s="103">
        <f t="shared" si="0"/>
        <v>2162724.9768040604</v>
      </c>
      <c r="D60" s="103"/>
      <c r="E60" s="69"/>
      <c r="F60" s="8">
        <v>43781</v>
      </c>
      <c r="G60" s="69" t="s">
        <v>4</v>
      </c>
      <c r="H60" s="104">
        <v>0.76639999999999997</v>
      </c>
      <c r="I60" s="104"/>
      <c r="J60" s="69">
        <v>85</v>
      </c>
      <c r="K60" s="107">
        <f t="shared" si="3"/>
        <v>64881.749304121811</v>
      </c>
      <c r="L60" s="108"/>
      <c r="M60" s="6">
        <f>IF(J60="","",(K60/J60)/LOOKUP(RIGHT($D$2,3),定数!$A$6:$A$13,定数!$B$6:$B$13))</f>
        <v>6.3609558141295901</v>
      </c>
      <c r="N60" s="69"/>
      <c r="O60" s="8">
        <v>43786</v>
      </c>
      <c r="P60" s="104">
        <v>0.78190000000000004</v>
      </c>
      <c r="Q60" s="104"/>
      <c r="R60" s="105">
        <f>IF(P60="","",T60*M60*LOOKUP(RIGHT($D$2,3),定数!$A$6:$A$13,定数!$B$6:$B$13))</f>
        <v>118313.7781428109</v>
      </c>
      <c r="S60" s="105"/>
      <c r="T60" s="106">
        <f t="shared" si="4"/>
        <v>155.00000000000068</v>
      </c>
      <c r="U60" s="106"/>
      <c r="V60" t="str">
        <f t="shared" si="7"/>
        <v/>
      </c>
      <c r="W60">
        <f t="shared" si="2"/>
        <v>0</v>
      </c>
      <c r="X60" s="37">
        <f t="shared" si="5"/>
        <v>2264320.1888624718</v>
      </c>
      <c r="Y60" s="38">
        <f t="shared" si="6"/>
        <v>4.4867864782608291E-2</v>
      </c>
    </row>
    <row r="61" spans="2:25">
      <c r="B61" s="69">
        <v>53</v>
      </c>
      <c r="C61" s="103">
        <f t="shared" si="0"/>
        <v>2281038.7549468712</v>
      </c>
      <c r="D61" s="103"/>
      <c r="E61" s="69"/>
      <c r="F61" s="8">
        <v>43793</v>
      </c>
      <c r="G61" s="69" t="s">
        <v>4</v>
      </c>
      <c r="H61" s="104">
        <v>0.78810000000000002</v>
      </c>
      <c r="I61" s="104"/>
      <c r="J61" s="69">
        <v>111</v>
      </c>
      <c r="K61" s="107">
        <f t="shared" si="3"/>
        <v>68431.162648406127</v>
      </c>
      <c r="L61" s="108"/>
      <c r="M61" s="6">
        <f>IF(J61="","",(K61/J61)/LOOKUP(RIGHT($D$2,3),定数!$A$6:$A$13,定数!$B$6:$B$13))</f>
        <v>5.1374746733037631</v>
      </c>
      <c r="N61" s="69"/>
      <c r="O61" s="8">
        <v>43799</v>
      </c>
      <c r="P61" s="104">
        <v>0.77700000000000002</v>
      </c>
      <c r="Q61" s="104"/>
      <c r="R61" s="105">
        <f>IF(P61="","",T61*M61*LOOKUP(RIGHT($D$2,3),定数!$A$6:$A$13,定数!$B$6:$B$13))</f>
        <v>-68431.162648406113</v>
      </c>
      <c r="S61" s="105"/>
      <c r="T61" s="106">
        <f t="shared" si="4"/>
        <v>-110.99999999999999</v>
      </c>
      <c r="U61" s="106"/>
      <c r="V61" t="str">
        <f t="shared" si="7"/>
        <v/>
      </c>
      <c r="W61">
        <f t="shared" si="2"/>
        <v>1</v>
      </c>
      <c r="X61" s="37">
        <f t="shared" si="5"/>
        <v>2281038.7549468712</v>
      </c>
      <c r="Y61" s="38">
        <f t="shared" si="6"/>
        <v>0</v>
      </c>
    </row>
    <row r="62" spans="2:25">
      <c r="B62" s="69">
        <v>54</v>
      </c>
      <c r="C62" s="103">
        <f>IF(R61="","",C61+R61)</f>
        <v>2212607.5922984648</v>
      </c>
      <c r="D62" s="103"/>
      <c r="E62" s="69"/>
      <c r="F62" s="8">
        <v>43808</v>
      </c>
      <c r="G62" s="69" t="s">
        <v>3</v>
      </c>
      <c r="H62" s="104">
        <v>0.75190000000000001</v>
      </c>
      <c r="I62" s="104"/>
      <c r="J62" s="69">
        <v>242</v>
      </c>
      <c r="K62" s="107">
        <f t="shared" si="3"/>
        <v>66378.227768953948</v>
      </c>
      <c r="L62" s="108"/>
      <c r="M62" s="6">
        <f>IF(J62="","",(K62/J62)/LOOKUP(RIGHT($D$2,3),定数!$A$6:$A$13,定数!$B$6:$B$13))</f>
        <v>2.2857516449364308</v>
      </c>
      <c r="N62" s="69"/>
      <c r="O62" s="8">
        <v>43826</v>
      </c>
      <c r="P62" s="104">
        <v>0.77610000000000001</v>
      </c>
      <c r="Q62" s="104"/>
      <c r="R62" s="105">
        <f>IF(P62="","",T62*M62*LOOKUP(RIGHT($D$2,3),定数!$A$6:$A$13,定数!$B$6:$B$13))</f>
        <v>-66378.227768953948</v>
      </c>
      <c r="S62" s="105"/>
      <c r="T62" s="106">
        <f t="shared" si="4"/>
        <v>-242</v>
      </c>
      <c r="U62" s="106"/>
      <c r="V62" t="str">
        <f t="shared" si="7"/>
        <v/>
      </c>
      <c r="W62">
        <f t="shared" si="2"/>
        <v>2</v>
      </c>
      <c r="X62" s="37">
        <f t="shared" si="5"/>
        <v>2281038.7549468712</v>
      </c>
      <c r="Y62" s="38">
        <f t="shared" si="6"/>
        <v>3.0000000000000138E-2</v>
      </c>
    </row>
    <row r="63" spans="2:25">
      <c r="B63" s="69">
        <v>55</v>
      </c>
      <c r="C63" s="103">
        <f t="shared" si="0"/>
        <v>2146229.364529511</v>
      </c>
      <c r="D63" s="103"/>
      <c r="E63" s="69">
        <v>2005</v>
      </c>
      <c r="F63" s="8">
        <v>43514</v>
      </c>
      <c r="G63" s="69" t="s">
        <v>4</v>
      </c>
      <c r="H63" s="104">
        <v>0.78979999999999995</v>
      </c>
      <c r="I63" s="104"/>
      <c r="J63" s="69">
        <v>75</v>
      </c>
      <c r="K63" s="107">
        <f t="shared" si="3"/>
        <v>64386.880935885325</v>
      </c>
      <c r="L63" s="108"/>
      <c r="M63" s="6">
        <f>IF(J63="","",(K63/J63)/LOOKUP(RIGHT($D$2,3),定数!$A$6:$A$13,定数!$B$6:$B$13))</f>
        <v>7.1540978817650362</v>
      </c>
      <c r="N63" s="69">
        <v>2005</v>
      </c>
      <c r="O63" s="8">
        <v>43521</v>
      </c>
      <c r="P63" s="104">
        <v>0.7823</v>
      </c>
      <c r="Q63" s="104"/>
      <c r="R63" s="105">
        <f>IF(P63="","",T63*M63*LOOKUP(RIGHT($D$2,3),定数!$A$6:$A$13,定数!$B$6:$B$13))</f>
        <v>-64386.880935884918</v>
      </c>
      <c r="S63" s="105"/>
      <c r="T63" s="106">
        <f t="shared" si="4"/>
        <v>-74.999999999999517</v>
      </c>
      <c r="U63" s="106"/>
      <c r="V63" t="str">
        <f t="shared" si="7"/>
        <v/>
      </c>
      <c r="W63">
        <f t="shared" si="2"/>
        <v>3</v>
      </c>
      <c r="X63" s="37">
        <f t="shared" si="5"/>
        <v>2281038.7549468712</v>
      </c>
      <c r="Y63" s="38">
        <f t="shared" si="6"/>
        <v>5.9100000000000041E-2</v>
      </c>
    </row>
    <row r="64" spans="2:25">
      <c r="B64" s="69">
        <v>56</v>
      </c>
      <c r="C64" s="103">
        <f>IF(R63="","",C63+R63)</f>
        <v>2081842.4835936259</v>
      </c>
      <c r="D64" s="103"/>
      <c r="E64" s="69"/>
      <c r="F64" s="8">
        <v>43584</v>
      </c>
      <c r="G64" s="69" t="s">
        <v>4</v>
      </c>
      <c r="H64" s="104">
        <v>0.7823</v>
      </c>
      <c r="I64" s="104"/>
      <c r="J64" s="69">
        <v>77</v>
      </c>
      <c r="K64" s="107">
        <f t="shared" si="3"/>
        <v>62455.274507808776</v>
      </c>
      <c r="L64" s="108"/>
      <c r="M64" s="6">
        <f>IF(J64="","",(K64/J64)/LOOKUP(RIGHT($D$2,3),定数!$A$6:$A$13,定数!$B$6:$B$13))</f>
        <v>6.759228842836448</v>
      </c>
      <c r="N64" s="69"/>
      <c r="O64" s="8">
        <v>43588</v>
      </c>
      <c r="P64" s="104">
        <v>0.77459999999999996</v>
      </c>
      <c r="Q64" s="104"/>
      <c r="R64" s="105">
        <f>IF(P64="","",T64*M64*LOOKUP(RIGHT($D$2,3),定数!$A$6:$A$13,定数!$B$6:$B$13))</f>
        <v>-62455.274507809096</v>
      </c>
      <c r="S64" s="105"/>
      <c r="T64" s="106">
        <f t="shared" si="4"/>
        <v>-77.000000000000398</v>
      </c>
      <c r="U64" s="106"/>
      <c r="V64" t="str">
        <f t="shared" si="7"/>
        <v/>
      </c>
      <c r="W64">
        <f t="shared" si="2"/>
        <v>4</v>
      </c>
      <c r="X64" s="37">
        <f t="shared" si="5"/>
        <v>2281038.7549468712</v>
      </c>
      <c r="Y64" s="38">
        <f t="shared" si="6"/>
        <v>8.7326999999999932E-2</v>
      </c>
    </row>
    <row r="65" spans="2:25">
      <c r="B65" s="69">
        <v>57</v>
      </c>
      <c r="C65" s="103">
        <f>IF(R64="","",C64+R64)</f>
        <v>2019387.2090858168</v>
      </c>
      <c r="D65" s="103"/>
      <c r="E65" s="69"/>
      <c r="F65" s="8">
        <v>43631</v>
      </c>
      <c r="G65" s="69" t="s">
        <v>4</v>
      </c>
      <c r="H65" s="104">
        <v>0.76839999999999997</v>
      </c>
      <c r="I65" s="104"/>
      <c r="J65" s="69">
        <v>78</v>
      </c>
      <c r="K65" s="107">
        <f t="shared" si="3"/>
        <v>60581.616272574502</v>
      </c>
      <c r="L65" s="108"/>
      <c r="M65" s="6">
        <f>IF(J65="","",(K65/J65)/LOOKUP(RIGHT($D$2,3),定数!$A$6:$A$13,定数!$B$6:$B$13))</f>
        <v>6.4723949009160799</v>
      </c>
      <c r="N65" s="69"/>
      <c r="O65" s="8">
        <v>43645</v>
      </c>
      <c r="P65" s="104">
        <v>0.76060000000000005</v>
      </c>
      <c r="Q65" s="104"/>
      <c r="R65" s="105">
        <f>IF(P65="","",T65*M65*LOOKUP(RIGHT($D$2,3),定数!$A$6:$A$13,定数!$B$6:$B$13))</f>
        <v>-60581.616272573869</v>
      </c>
      <c r="S65" s="105"/>
      <c r="T65" s="106">
        <f t="shared" si="4"/>
        <v>-77.999999999999176</v>
      </c>
      <c r="U65" s="106"/>
      <c r="V65" t="str">
        <f t="shared" si="7"/>
        <v/>
      </c>
      <c r="W65">
        <f t="shared" si="2"/>
        <v>5</v>
      </c>
      <c r="X65" s="37">
        <f t="shared" si="5"/>
        <v>2281038.7549468712</v>
      </c>
      <c r="Y65" s="38">
        <f t="shared" si="6"/>
        <v>0.11470719000000007</v>
      </c>
    </row>
    <row r="66" spans="2:25">
      <c r="B66" s="69">
        <v>58</v>
      </c>
      <c r="C66" s="103">
        <f t="shared" si="0"/>
        <v>1958805.5928132429</v>
      </c>
      <c r="D66" s="103"/>
      <c r="E66" s="69"/>
      <c r="F66" s="8">
        <v>43675</v>
      </c>
      <c r="G66" s="69" t="s">
        <v>4</v>
      </c>
      <c r="H66" s="104">
        <v>0.76129999999999998</v>
      </c>
      <c r="I66" s="104"/>
      <c r="J66" s="69">
        <v>79</v>
      </c>
      <c r="K66" s="107">
        <f t="shared" si="3"/>
        <v>58764.167784397287</v>
      </c>
      <c r="L66" s="108"/>
      <c r="M66" s="6">
        <f>IF(J66="","",(K66/J66)/LOOKUP(RIGHT($D$2,3),定数!$A$6:$A$13,定数!$B$6:$B$13))</f>
        <v>6.1987518759912748</v>
      </c>
      <c r="N66" s="69"/>
      <c r="O66" s="8">
        <v>43681</v>
      </c>
      <c r="P66" s="104">
        <v>0.77400000000000002</v>
      </c>
      <c r="Q66" s="104"/>
      <c r="R66" s="105">
        <f>IF(P66="","",T66*M66*LOOKUP(RIGHT($D$2,3),定数!$A$6:$A$13,定数!$B$6:$B$13))</f>
        <v>94468.978590107348</v>
      </c>
      <c r="S66" s="105"/>
      <c r="T66" s="106">
        <f t="shared" si="4"/>
        <v>127.00000000000044</v>
      </c>
      <c r="U66" s="106"/>
      <c r="V66" t="str">
        <f t="shared" si="7"/>
        <v/>
      </c>
      <c r="W66">
        <f t="shared" si="2"/>
        <v>0</v>
      </c>
      <c r="X66" s="37">
        <f t="shared" si="5"/>
        <v>2281038.7549468712</v>
      </c>
      <c r="Y66" s="38">
        <f t="shared" si="6"/>
        <v>0.14126597429999976</v>
      </c>
    </row>
    <row r="67" spans="2:25">
      <c r="B67" s="69">
        <v>59</v>
      </c>
      <c r="C67" s="103">
        <f t="shared" si="0"/>
        <v>2053274.5714033502</v>
      </c>
      <c r="D67" s="103"/>
      <c r="E67" s="69"/>
      <c r="F67" s="8">
        <v>43750</v>
      </c>
      <c r="G67" s="69" t="s">
        <v>3</v>
      </c>
      <c r="H67" s="104">
        <v>0.75070000000000003</v>
      </c>
      <c r="I67" s="104"/>
      <c r="J67" s="69">
        <v>88</v>
      </c>
      <c r="K67" s="107">
        <f t="shared" si="3"/>
        <v>61598.237142100501</v>
      </c>
      <c r="L67" s="108"/>
      <c r="M67" s="6">
        <f>IF(J67="","",(K67/J67)/LOOKUP(RIGHT($D$2,3),定数!$A$6:$A$13,定数!$B$6:$B$13))</f>
        <v>5.8331663960322437</v>
      </c>
      <c r="N67" s="69"/>
      <c r="O67" s="8">
        <v>43765</v>
      </c>
      <c r="P67" s="104">
        <v>0.75949999999999995</v>
      </c>
      <c r="Q67" s="104"/>
      <c r="R67" s="105">
        <f>IF(P67="","",T67*M67*LOOKUP(RIGHT($D$2,3),定数!$A$6:$A$13,定数!$B$6:$B$13))</f>
        <v>-61598.237142099926</v>
      </c>
      <c r="S67" s="105"/>
      <c r="T67" s="106">
        <f t="shared" si="4"/>
        <v>-87.99999999999919</v>
      </c>
      <c r="U67" s="106"/>
      <c r="V67" t="str">
        <f t="shared" si="7"/>
        <v/>
      </c>
      <c r="W67">
        <f t="shared" si="2"/>
        <v>1</v>
      </c>
      <c r="X67" s="37">
        <f t="shared" si="5"/>
        <v>2281038.7549468712</v>
      </c>
      <c r="Y67" s="38">
        <f t="shared" si="6"/>
        <v>9.9851080149151561E-2</v>
      </c>
    </row>
    <row r="68" spans="2:25">
      <c r="B68" s="69">
        <v>60</v>
      </c>
      <c r="C68" s="103">
        <f>IF(R67="","",C67+R67)</f>
        <v>1991676.3342612502</v>
      </c>
      <c r="D68" s="103"/>
      <c r="E68" s="69"/>
      <c r="F68" s="8">
        <v>43783</v>
      </c>
      <c r="G68" s="69" t="s">
        <v>3</v>
      </c>
      <c r="H68" s="104">
        <v>0.72909999999999997</v>
      </c>
      <c r="I68" s="104"/>
      <c r="J68" s="69">
        <v>89</v>
      </c>
      <c r="K68" s="107">
        <f t="shared" si="3"/>
        <v>59750.290027837502</v>
      </c>
      <c r="L68" s="108"/>
      <c r="M68" s="6">
        <f>IF(J68="","",(K68/J68)/LOOKUP(RIGHT($D$2,3),定数!$A$6:$A$13,定数!$B$6:$B$13))</f>
        <v>5.5945964445540728</v>
      </c>
      <c r="N68" s="69"/>
      <c r="O68" s="8">
        <v>43790</v>
      </c>
      <c r="P68" s="104">
        <v>0.73799999999999999</v>
      </c>
      <c r="Q68" s="104"/>
      <c r="R68" s="105">
        <f>IF(P68="","",T68*M68*LOOKUP(RIGHT($D$2,3),定数!$A$6:$A$13,定数!$B$6:$B$13))</f>
        <v>-59750.290027837618</v>
      </c>
      <c r="S68" s="105"/>
      <c r="T68" s="106">
        <f t="shared" si="4"/>
        <v>-89.000000000000185</v>
      </c>
      <c r="U68" s="106"/>
      <c r="V68" t="str">
        <f t="shared" si="7"/>
        <v/>
      </c>
      <c r="W68">
        <f t="shared" si="2"/>
        <v>2</v>
      </c>
      <c r="X68" s="37">
        <f t="shared" si="5"/>
        <v>2281038.7549468712</v>
      </c>
      <c r="Y68" s="38">
        <f t="shared" si="6"/>
        <v>0.12685554774467678</v>
      </c>
    </row>
    <row r="69" spans="2:25">
      <c r="B69" s="69">
        <v>61</v>
      </c>
      <c r="C69" s="103">
        <f>IF(R68="","",C68+R68)</f>
        <v>1931926.0442334125</v>
      </c>
      <c r="D69" s="103"/>
      <c r="E69" s="69">
        <v>2006</v>
      </c>
      <c r="F69" s="8">
        <v>43595</v>
      </c>
      <c r="G69" s="69" t="s">
        <v>4</v>
      </c>
      <c r="H69" s="104">
        <v>0.77470000000000006</v>
      </c>
      <c r="I69" s="104"/>
      <c r="J69" s="69">
        <v>116</v>
      </c>
      <c r="K69" s="107">
        <f t="shared" si="3"/>
        <v>57957.781327002369</v>
      </c>
      <c r="L69" s="108"/>
      <c r="M69" s="6">
        <f>IF(J69="","",(K69/J69)/LOOKUP(RIGHT($D$2,3),定数!$A$6:$A$13,定数!$B$6:$B$13))</f>
        <v>4.1636337160202848</v>
      </c>
      <c r="N69" s="69">
        <v>2006</v>
      </c>
      <c r="O69" s="8">
        <v>43600</v>
      </c>
      <c r="P69" s="104">
        <v>0.7631</v>
      </c>
      <c r="Q69" s="104"/>
      <c r="R69" s="105">
        <f>IF(P69="","",T69*M69*LOOKUP(RIGHT($D$2,3),定数!$A$6:$A$13,定数!$B$6:$B$13))</f>
        <v>-57957.781327002638</v>
      </c>
      <c r="S69" s="105"/>
      <c r="T69" s="106">
        <f t="shared" si="4"/>
        <v>-116.00000000000054</v>
      </c>
      <c r="U69" s="106"/>
      <c r="V69" t="str">
        <f t="shared" si="7"/>
        <v/>
      </c>
      <c r="W69">
        <f t="shared" si="2"/>
        <v>3</v>
      </c>
      <c r="X69" s="37">
        <f t="shared" si="5"/>
        <v>2281038.7549468712</v>
      </c>
      <c r="Y69" s="38">
        <f t="shared" si="6"/>
        <v>0.15304988131233666</v>
      </c>
    </row>
    <row r="70" spans="2:25">
      <c r="B70" s="69">
        <v>62</v>
      </c>
      <c r="C70" s="103">
        <f t="shared" si="0"/>
        <v>1873968.2629064098</v>
      </c>
      <c r="D70" s="103"/>
      <c r="E70" s="69"/>
      <c r="F70" s="8">
        <v>43639</v>
      </c>
      <c r="G70" s="69" t="s">
        <v>3</v>
      </c>
      <c r="H70" s="104">
        <v>0.73199999999999998</v>
      </c>
      <c r="I70" s="104"/>
      <c r="J70" s="69">
        <v>106</v>
      </c>
      <c r="K70" s="107">
        <f t="shared" si="3"/>
        <v>56219.04788719229</v>
      </c>
      <c r="L70" s="108"/>
      <c r="M70" s="6">
        <f>IF(J70="","",(K70/J70)/LOOKUP(RIGHT($D$2,3),定数!$A$6:$A$13,定数!$B$6:$B$13))</f>
        <v>4.4197364691188907</v>
      </c>
      <c r="N70" s="69"/>
      <c r="O70" s="8">
        <v>43646</v>
      </c>
      <c r="P70" s="104">
        <v>0.74260000000000004</v>
      </c>
      <c r="Q70" s="104"/>
      <c r="R70" s="105">
        <f>IF(P70="","",T70*M70*LOOKUP(RIGHT($D$2,3),定数!$A$6:$A$13,定数!$B$6:$B$13))</f>
        <v>-56219.047887192573</v>
      </c>
      <c r="S70" s="105"/>
      <c r="T70" s="106">
        <f t="shared" si="4"/>
        <v>-106.00000000000054</v>
      </c>
      <c r="U70" s="106"/>
      <c r="V70" t="str">
        <f t="shared" si="7"/>
        <v/>
      </c>
      <c r="W70">
        <f t="shared" si="2"/>
        <v>4</v>
      </c>
      <c r="X70" s="37">
        <f t="shared" si="5"/>
        <v>2281038.7549468712</v>
      </c>
      <c r="Y70" s="38">
        <f t="shared" si="6"/>
        <v>0.17845838487296661</v>
      </c>
    </row>
    <row r="71" spans="2:25">
      <c r="B71" s="69">
        <v>63</v>
      </c>
      <c r="C71" s="103">
        <f t="shared" si="0"/>
        <v>1817749.2150192172</v>
      </c>
      <c r="D71" s="103"/>
      <c r="E71" s="69"/>
      <c r="F71" s="8">
        <v>43658</v>
      </c>
      <c r="G71" s="69" t="s">
        <v>4</v>
      </c>
      <c r="H71" s="104">
        <v>0.75370000000000004</v>
      </c>
      <c r="I71" s="104"/>
      <c r="J71" s="69">
        <v>78</v>
      </c>
      <c r="K71" s="107">
        <f t="shared" si="3"/>
        <v>54532.476450576512</v>
      </c>
      <c r="L71" s="108"/>
      <c r="M71" s="6">
        <f>IF(J71="","",(K71/J71)/LOOKUP(RIGHT($D$2,3),定数!$A$6:$A$13,定数!$B$6:$B$13))</f>
        <v>5.8261192789077478</v>
      </c>
      <c r="N71" s="69"/>
      <c r="O71" s="8">
        <v>43664</v>
      </c>
      <c r="P71" s="104">
        <v>0.74590000000000001</v>
      </c>
      <c r="Q71" s="104"/>
      <c r="R71" s="105">
        <f>IF(P71="","",T71*M71*LOOKUP(RIGHT($D$2,3),定数!$A$6:$A$13,定数!$B$6:$B$13))</f>
        <v>-54532.476450576723</v>
      </c>
      <c r="S71" s="105"/>
      <c r="T71" s="106">
        <f t="shared" si="4"/>
        <v>-78.000000000000284</v>
      </c>
      <c r="U71" s="106"/>
      <c r="V71" t="str">
        <f t="shared" si="7"/>
        <v/>
      </c>
      <c r="W71">
        <f t="shared" si="2"/>
        <v>5</v>
      </c>
      <c r="X71" s="37">
        <f t="shared" si="5"/>
        <v>2281038.7549468712</v>
      </c>
      <c r="Y71" s="38">
        <f t="shared" si="6"/>
        <v>0.20310463332677775</v>
      </c>
    </row>
    <row r="72" spans="2:25">
      <c r="B72" s="69">
        <v>64</v>
      </c>
      <c r="C72" s="103">
        <f t="shared" si="0"/>
        <v>1763216.7385686405</v>
      </c>
      <c r="D72" s="103"/>
      <c r="E72" s="69"/>
      <c r="F72" s="8">
        <v>43673</v>
      </c>
      <c r="G72" s="69" t="s">
        <v>4</v>
      </c>
      <c r="H72" s="104">
        <v>0.76239999999999997</v>
      </c>
      <c r="I72" s="104"/>
      <c r="J72" s="69">
        <v>101</v>
      </c>
      <c r="K72" s="107">
        <f t="shared" si="3"/>
        <v>52896.502157059214</v>
      </c>
      <c r="L72" s="108"/>
      <c r="M72" s="6">
        <f>IF(J72="","",(K72/J72)/LOOKUP(RIGHT($D$2,3),定数!$A$6:$A$13,定数!$B$6:$B$13))</f>
        <v>4.3643978677441595</v>
      </c>
      <c r="N72" s="69"/>
      <c r="O72" s="8">
        <v>43719</v>
      </c>
      <c r="P72" s="104">
        <v>0.75229999999999997</v>
      </c>
      <c r="Q72" s="104"/>
      <c r="R72" s="105">
        <f>IF(P72="","",T72*M72*LOOKUP(RIGHT($D$2,3),定数!$A$6:$A$13,定数!$B$6:$B$13))</f>
        <v>-52896.5021570592</v>
      </c>
      <c r="S72" s="105"/>
      <c r="T72" s="106">
        <f t="shared" si="4"/>
        <v>-100.99999999999997</v>
      </c>
      <c r="U72" s="106"/>
      <c r="V72" t="str">
        <f t="shared" si="7"/>
        <v/>
      </c>
      <c r="W72">
        <f t="shared" si="2"/>
        <v>6</v>
      </c>
      <c r="X72" s="37">
        <f t="shared" si="5"/>
        <v>2281038.7549468712</v>
      </c>
      <c r="Y72" s="38">
        <f t="shared" si="6"/>
        <v>0.22701149432697454</v>
      </c>
    </row>
    <row r="73" spans="2:25">
      <c r="B73" s="69">
        <v>65</v>
      </c>
      <c r="C73" s="103">
        <f t="shared" si="0"/>
        <v>1710320.2364115813</v>
      </c>
      <c r="D73" s="103"/>
      <c r="E73" s="69"/>
      <c r="F73" s="8">
        <v>43733</v>
      </c>
      <c r="G73" s="69" t="s">
        <v>3</v>
      </c>
      <c r="H73" s="104">
        <v>0.74919999999999998</v>
      </c>
      <c r="I73" s="104"/>
      <c r="J73" s="69">
        <v>87</v>
      </c>
      <c r="K73" s="107">
        <f t="shared" si="3"/>
        <v>51309.60709234744</v>
      </c>
      <c r="L73" s="108"/>
      <c r="M73" s="6">
        <f>IF(J73="","",(K73/J73)/LOOKUP(RIGHT($D$2,3),定数!$A$6:$A$13,定数!$B$6:$B$13))</f>
        <v>4.9147133230217852</v>
      </c>
      <c r="N73" s="69"/>
      <c r="O73" s="8">
        <v>43757</v>
      </c>
      <c r="P73" s="104">
        <v>0.75790000000000002</v>
      </c>
      <c r="Q73" s="104"/>
      <c r="R73" s="105">
        <f>IF(P73="","",T73*M73*LOOKUP(RIGHT($D$2,3),定数!$A$6:$A$13,定数!$B$6:$B$13))</f>
        <v>-51309.60709234768</v>
      </c>
      <c r="S73" s="105"/>
      <c r="T73" s="106">
        <f t="shared" si="4"/>
        <v>-87.000000000000412</v>
      </c>
      <c r="U73" s="106"/>
      <c r="V73" t="str">
        <f t="shared" si="7"/>
        <v/>
      </c>
      <c r="W73">
        <f t="shared" si="2"/>
        <v>7</v>
      </c>
      <c r="X73" s="37">
        <f t="shared" si="5"/>
        <v>2281038.7549468712</v>
      </c>
      <c r="Y73" s="38">
        <f t="shared" si="6"/>
        <v>0.25020114949716532</v>
      </c>
    </row>
    <row r="74" spans="2:25">
      <c r="B74" s="69">
        <v>66</v>
      </c>
      <c r="C74" s="103">
        <f>IF(R73="","",C73+R73)</f>
        <v>1659010.6293192336</v>
      </c>
      <c r="D74" s="103"/>
      <c r="E74" s="69">
        <v>2007</v>
      </c>
      <c r="F74" s="8">
        <v>43560</v>
      </c>
      <c r="G74" s="69" t="s">
        <v>4</v>
      </c>
      <c r="H74" s="104">
        <v>0.81950000000000001</v>
      </c>
      <c r="I74" s="104"/>
      <c r="J74" s="69">
        <v>134</v>
      </c>
      <c r="K74" s="107">
        <f t="shared" si="3"/>
        <v>49770.318879577004</v>
      </c>
      <c r="L74" s="108"/>
      <c r="M74" s="6">
        <f>IF(J74="","",(K74/J74)/LOOKUP(RIGHT($D$2,3),定数!$A$6:$A$13,定数!$B$6:$B$13))</f>
        <v>3.0951690845508089</v>
      </c>
      <c r="N74" s="69">
        <v>2007</v>
      </c>
      <c r="O74" s="8">
        <v>43621</v>
      </c>
      <c r="P74" s="104">
        <v>0.83919999999999995</v>
      </c>
      <c r="Q74" s="104"/>
      <c r="R74" s="105">
        <f>IF(P74="","",T74*M74*LOOKUP(RIGHT($D$2,3),定数!$A$6:$A$13,定数!$B$6:$B$13))</f>
        <v>73169.797158780886</v>
      </c>
      <c r="S74" s="105"/>
      <c r="T74" s="106">
        <f t="shared" si="4"/>
        <v>196.9999999999994</v>
      </c>
      <c r="U74" s="106"/>
      <c r="V74" t="str">
        <f t="shared" si="7"/>
        <v/>
      </c>
      <c r="W74">
        <f t="shared" si="7"/>
        <v>0</v>
      </c>
      <c r="X74" s="37">
        <f t="shared" si="5"/>
        <v>2281038.7549468712</v>
      </c>
      <c r="Y74" s="38">
        <f t="shared" si="6"/>
        <v>0.27269511501225041</v>
      </c>
    </row>
    <row r="75" spans="2:25">
      <c r="B75" s="69">
        <v>67</v>
      </c>
      <c r="C75" s="103">
        <f t="shared" ref="C75:C108" si="8">IF(R74="","",C74+R74)</f>
        <v>1732180.4264780146</v>
      </c>
      <c r="D75" s="103"/>
      <c r="E75" s="69"/>
      <c r="F75" s="8">
        <v>43634</v>
      </c>
      <c r="G75" s="69" t="s">
        <v>4</v>
      </c>
      <c r="H75" s="104">
        <v>0.84219999999999995</v>
      </c>
      <c r="I75" s="104"/>
      <c r="J75" s="69">
        <v>73</v>
      </c>
      <c r="K75" s="107">
        <f t="shared" ref="K75:K108" si="9">IF(J75="","",C75*0.03)</f>
        <v>51965.412794340438</v>
      </c>
      <c r="L75" s="108"/>
      <c r="M75" s="6">
        <f>IF(J75="","",(K75/J75)/LOOKUP(RIGHT($D$2,3),定数!$A$6:$A$13,定数!$B$6:$B$13))</f>
        <v>5.9321247482123782</v>
      </c>
      <c r="N75" s="69"/>
      <c r="O75" s="8">
        <v>43648</v>
      </c>
      <c r="P75" s="104">
        <v>0.85550000000000004</v>
      </c>
      <c r="Q75" s="104"/>
      <c r="R75" s="105">
        <f>IF(P75="","",T75*M75*LOOKUP(RIGHT($D$2,3),定数!$A$6:$A$13,定数!$B$6:$B$13))</f>
        <v>94676.710981470213</v>
      </c>
      <c r="S75" s="105"/>
      <c r="T75" s="106">
        <f t="shared" si="4"/>
        <v>133.00000000000091</v>
      </c>
      <c r="U75" s="106"/>
      <c r="V75" t="str">
        <f t="shared" ref="V75:W90" si="10">IF(S75&lt;&gt;"",IF(S75&lt;0,1+V74,0),"")</f>
        <v/>
      </c>
      <c r="W75">
        <f t="shared" si="10"/>
        <v>0</v>
      </c>
      <c r="X75" s="37">
        <f t="shared" si="5"/>
        <v>2281038.7549468712</v>
      </c>
      <c r="Y75" s="38">
        <f t="shared" si="6"/>
        <v>0.24061771299525347</v>
      </c>
    </row>
    <row r="76" spans="2:25">
      <c r="B76" s="69">
        <v>68</v>
      </c>
      <c r="C76" s="103">
        <f t="shared" si="8"/>
        <v>1826857.1374594849</v>
      </c>
      <c r="D76" s="103"/>
      <c r="E76" s="69"/>
      <c r="F76" s="8">
        <v>43687</v>
      </c>
      <c r="G76" s="69" t="s">
        <v>3</v>
      </c>
      <c r="H76" s="104">
        <v>0.84830000000000005</v>
      </c>
      <c r="I76" s="104"/>
      <c r="J76" s="69">
        <v>180</v>
      </c>
      <c r="K76" s="107">
        <f t="shared" si="9"/>
        <v>54805.714123784543</v>
      </c>
      <c r="L76" s="108"/>
      <c r="M76" s="6">
        <f>IF(J76="","",(K76/J76)/LOOKUP(RIGHT($D$2,3),定数!$A$6:$A$13,定数!$B$6:$B$13))</f>
        <v>2.5373015798048399</v>
      </c>
      <c r="N76" s="69"/>
      <c r="O76" s="8">
        <v>43692</v>
      </c>
      <c r="P76" s="104">
        <v>0.82169999999999999</v>
      </c>
      <c r="Q76" s="104"/>
      <c r="R76" s="105">
        <f>IF(P76="","",T76*M76*LOOKUP(RIGHT($D$2,3),定数!$A$6:$A$13,定数!$B$6:$B$13))</f>
        <v>80990.666427370699</v>
      </c>
      <c r="S76" s="105"/>
      <c r="T76" s="106">
        <f t="shared" ref="T76:T108" si="11">IF(P76="","",IF(G76="買",(P76-H76),(H76-P76))*IF(RIGHT($D$2,3)="JPY",100,10000))</f>
        <v>266.00000000000068</v>
      </c>
      <c r="U76" s="106"/>
      <c r="V76" t="str">
        <f t="shared" si="10"/>
        <v/>
      </c>
      <c r="W76">
        <f t="shared" si="10"/>
        <v>0</v>
      </c>
      <c r="X76" s="37">
        <f t="shared" ref="X76:X108" si="12">IF(C76&lt;&gt;"",MAX(X75,C76),"")</f>
        <v>2281038.7549468712</v>
      </c>
      <c r="Y76" s="38">
        <f t="shared" ref="Y76:Y108" si="13">IF(X76&lt;&gt;"",1-(C76/X76),"")</f>
        <v>0.19911174963704859</v>
      </c>
    </row>
    <row r="77" spans="2:25">
      <c r="B77" s="69">
        <v>69</v>
      </c>
      <c r="C77" s="103">
        <f t="shared" si="8"/>
        <v>1907847.8038868555</v>
      </c>
      <c r="D77" s="103"/>
      <c r="E77" s="69"/>
      <c r="F77" s="8">
        <v>43715</v>
      </c>
      <c r="G77" s="69" t="s">
        <v>4</v>
      </c>
      <c r="H77" s="104">
        <v>0.82979999999999998</v>
      </c>
      <c r="I77" s="104"/>
      <c r="J77" s="69">
        <v>117</v>
      </c>
      <c r="K77" s="107">
        <f t="shared" si="9"/>
        <v>57235.434116605662</v>
      </c>
      <c r="L77" s="108"/>
      <c r="M77" s="6">
        <f>IF(J77="","",(K77/J77)/LOOKUP(RIGHT($D$2,3),定数!$A$6:$A$13,定数!$B$6:$B$13))</f>
        <v>4.0765978715531102</v>
      </c>
      <c r="N77" s="69"/>
      <c r="O77" s="8">
        <v>43718</v>
      </c>
      <c r="P77" s="104">
        <v>0.81810000000000005</v>
      </c>
      <c r="Q77" s="104"/>
      <c r="R77" s="105">
        <f>IF(P77="","",T77*M77*LOOKUP(RIGHT($D$2,3),定数!$A$6:$A$13,定数!$B$6:$B$13))</f>
        <v>-57235.434116605342</v>
      </c>
      <c r="S77" s="105"/>
      <c r="T77" s="106">
        <f t="shared" si="11"/>
        <v>-116.99999999999933</v>
      </c>
      <c r="U77" s="106"/>
      <c r="V77" t="str">
        <f t="shared" si="10"/>
        <v/>
      </c>
      <c r="W77">
        <f t="shared" si="10"/>
        <v>1</v>
      </c>
      <c r="X77" s="37">
        <f t="shared" si="12"/>
        <v>2281038.7549468712</v>
      </c>
      <c r="Y77" s="38">
        <f t="shared" si="13"/>
        <v>0.16360570387095763</v>
      </c>
    </row>
    <row r="78" spans="2:25">
      <c r="B78" s="69">
        <v>70</v>
      </c>
      <c r="C78" s="103">
        <f>IF(R77="","",C77+R77)</f>
        <v>1850612.3697702501</v>
      </c>
      <c r="D78" s="103"/>
      <c r="E78" s="69"/>
      <c r="F78" s="8">
        <v>43720</v>
      </c>
      <c r="G78" s="69" t="s">
        <v>4</v>
      </c>
      <c r="H78" s="104">
        <v>0.83479999999999999</v>
      </c>
      <c r="I78" s="104"/>
      <c r="J78" s="69">
        <v>126</v>
      </c>
      <c r="K78" s="107">
        <f t="shared" si="9"/>
        <v>55518.371093107497</v>
      </c>
      <c r="L78" s="108"/>
      <c r="M78" s="6">
        <f>IF(J78="","",(K78/J78)/LOOKUP(RIGHT($D$2,3),定数!$A$6:$A$13,定数!$B$6:$B$13))</f>
        <v>3.671849940020337</v>
      </c>
      <c r="N78" s="69"/>
      <c r="O78" s="8">
        <v>43728</v>
      </c>
      <c r="P78" s="104">
        <v>0.86109999999999998</v>
      </c>
      <c r="Q78" s="104"/>
      <c r="R78" s="105">
        <f>IF(P78="","",T78*M78*LOOKUP(RIGHT($D$2,3),定数!$A$6:$A$13,定数!$B$6:$B$13))</f>
        <v>115883.5841070418</v>
      </c>
      <c r="S78" s="105"/>
      <c r="T78" s="106">
        <f t="shared" si="11"/>
        <v>262.99999999999989</v>
      </c>
      <c r="U78" s="106"/>
      <c r="V78" t="str">
        <f t="shared" si="10"/>
        <v/>
      </c>
      <c r="W78">
        <f t="shared" si="10"/>
        <v>0</v>
      </c>
      <c r="X78" s="37">
        <f t="shared" si="12"/>
        <v>2281038.7549468712</v>
      </c>
      <c r="Y78" s="38">
        <f t="shared" si="13"/>
        <v>0.18869753275482881</v>
      </c>
    </row>
    <row r="79" spans="2:25">
      <c r="B79" s="69">
        <v>71</v>
      </c>
      <c r="C79" s="103">
        <f t="shared" si="8"/>
        <v>1966495.9538772919</v>
      </c>
      <c r="D79" s="103"/>
      <c r="E79" s="69"/>
      <c r="F79" s="8">
        <v>43743</v>
      </c>
      <c r="G79" s="69" t="s">
        <v>4</v>
      </c>
      <c r="H79" s="104">
        <v>0.8901</v>
      </c>
      <c r="I79" s="104"/>
      <c r="J79" s="69">
        <v>107</v>
      </c>
      <c r="K79" s="107">
        <f t="shared" si="9"/>
        <v>58994.878616318754</v>
      </c>
      <c r="L79" s="108"/>
      <c r="M79" s="6">
        <f>IF(J79="","",(K79/J79)/LOOKUP(RIGHT($D$2,3),定数!$A$6:$A$13,定数!$B$6:$B$13))</f>
        <v>4.5946167146665697</v>
      </c>
      <c r="N79" s="69"/>
      <c r="O79" s="8">
        <v>43760</v>
      </c>
      <c r="P79" s="104">
        <v>0.87939999999999996</v>
      </c>
      <c r="Q79" s="104"/>
      <c r="R79" s="105">
        <f>IF(P79="","",T79*M79*LOOKUP(RIGHT($D$2,3),定数!$A$6:$A$13,定数!$B$6:$B$13))</f>
        <v>-58994.878616318987</v>
      </c>
      <c r="S79" s="105"/>
      <c r="T79" s="106">
        <f t="shared" si="11"/>
        <v>-107.00000000000043</v>
      </c>
      <c r="U79" s="106"/>
      <c r="V79" t="str">
        <f t="shared" si="10"/>
        <v/>
      </c>
      <c r="W79">
        <f t="shared" si="10"/>
        <v>1</v>
      </c>
      <c r="X79" s="37">
        <f t="shared" si="12"/>
        <v>2281038.7549468712</v>
      </c>
      <c r="Y79" s="38">
        <f t="shared" si="13"/>
        <v>0.13789454492495257</v>
      </c>
    </row>
    <row r="80" spans="2:25">
      <c r="B80" s="69">
        <v>72</v>
      </c>
      <c r="C80" s="103">
        <f>IF(R79="","",C79+R79)</f>
        <v>1907501.0752609728</v>
      </c>
      <c r="D80" s="103"/>
      <c r="E80" s="69"/>
      <c r="F80" s="8">
        <v>43776</v>
      </c>
      <c r="G80" s="69" t="s">
        <v>4</v>
      </c>
      <c r="H80" s="104">
        <v>0.92769999999999997</v>
      </c>
      <c r="I80" s="104"/>
      <c r="J80" s="69">
        <v>86</v>
      </c>
      <c r="K80" s="107">
        <f t="shared" si="9"/>
        <v>57225.032257829182</v>
      </c>
      <c r="L80" s="108"/>
      <c r="M80" s="6">
        <f>IF(J80="","",(K80/J80)/LOOKUP(RIGHT($D$2,3),定数!$A$6:$A$13,定数!$B$6:$B$13))</f>
        <v>5.5450612652935254</v>
      </c>
      <c r="N80" s="69"/>
      <c r="O80" s="8">
        <v>43777</v>
      </c>
      <c r="P80" s="104">
        <v>0.91910000000000003</v>
      </c>
      <c r="Q80" s="104"/>
      <c r="R80" s="105">
        <f>IF(P80="","",T80*M80*LOOKUP(RIGHT($D$2,3),定数!$A$6:$A$13,定数!$B$6:$B$13))</f>
        <v>-57225.032257828781</v>
      </c>
      <c r="S80" s="105"/>
      <c r="T80" s="106">
        <f t="shared" si="11"/>
        <v>-85.999999999999403</v>
      </c>
      <c r="U80" s="106"/>
      <c r="V80" t="str">
        <f t="shared" si="10"/>
        <v/>
      </c>
      <c r="W80">
        <f t="shared" si="10"/>
        <v>2</v>
      </c>
      <c r="X80" s="37">
        <f t="shared" si="12"/>
        <v>2281038.7549468712</v>
      </c>
      <c r="Y80" s="38">
        <f t="shared" si="13"/>
        <v>0.16375770857720418</v>
      </c>
    </row>
    <row r="81" spans="2:25">
      <c r="B81" s="69">
        <v>73</v>
      </c>
      <c r="C81" s="103">
        <f t="shared" si="8"/>
        <v>1850276.043003144</v>
      </c>
      <c r="D81" s="103"/>
      <c r="E81" s="69"/>
      <c r="F81" s="8">
        <v>43789</v>
      </c>
      <c r="G81" s="69" t="s">
        <v>3</v>
      </c>
      <c r="H81" s="104">
        <v>0.88249999999999995</v>
      </c>
      <c r="I81" s="104"/>
      <c r="J81" s="69">
        <v>171</v>
      </c>
      <c r="K81" s="107">
        <f t="shared" si="9"/>
        <v>55508.281290094317</v>
      </c>
      <c r="L81" s="108"/>
      <c r="M81" s="6">
        <f>IF(J81="","",(K81/J81)/LOOKUP(RIGHT($D$2,3),定数!$A$6:$A$13,定数!$B$6:$B$13))</f>
        <v>2.7050819342151229</v>
      </c>
      <c r="N81" s="69"/>
      <c r="O81" s="8">
        <v>43816</v>
      </c>
      <c r="P81" s="104">
        <v>0.85729999999999995</v>
      </c>
      <c r="Q81" s="104"/>
      <c r="R81" s="105">
        <f>IF(P81="","",T81*M81*LOOKUP(RIGHT($D$2,3),定数!$A$6:$A$13,定数!$B$6:$B$13))</f>
        <v>81801.677690665325</v>
      </c>
      <c r="S81" s="105"/>
      <c r="T81" s="106">
        <f t="shared" si="11"/>
        <v>252</v>
      </c>
      <c r="U81" s="106"/>
      <c r="V81" t="str">
        <f t="shared" si="10"/>
        <v/>
      </c>
      <c r="W81">
        <f t="shared" si="10"/>
        <v>0</v>
      </c>
      <c r="X81" s="37">
        <f t="shared" si="12"/>
        <v>2281038.7549468712</v>
      </c>
      <c r="Y81" s="38">
        <f t="shared" si="13"/>
        <v>0.18884497731988792</v>
      </c>
    </row>
    <row r="82" spans="2:25">
      <c r="B82" s="69">
        <v>74</v>
      </c>
      <c r="C82" s="103">
        <f t="shared" si="8"/>
        <v>1932077.7206938092</v>
      </c>
      <c r="D82" s="103"/>
      <c r="E82" s="69">
        <v>2008</v>
      </c>
      <c r="F82" s="8">
        <v>43544</v>
      </c>
      <c r="G82" s="69" t="s">
        <v>3</v>
      </c>
      <c r="H82" s="104">
        <v>0.91149999999999998</v>
      </c>
      <c r="I82" s="104"/>
      <c r="J82" s="69">
        <v>239</v>
      </c>
      <c r="K82" s="107">
        <f t="shared" si="9"/>
        <v>57962.331620814271</v>
      </c>
      <c r="L82" s="108"/>
      <c r="M82" s="6">
        <f>IF(J82="","",(K82/J82)/LOOKUP(RIGHT($D$2,3),定数!$A$6:$A$13,定数!$B$6:$B$13))</f>
        <v>2.0210017998889218</v>
      </c>
      <c r="N82" s="69">
        <v>2008</v>
      </c>
      <c r="O82" s="8">
        <v>43571</v>
      </c>
      <c r="P82" s="104">
        <v>0.93540000000000001</v>
      </c>
      <c r="Q82" s="104"/>
      <c r="R82" s="105">
        <f>IF(P82="","",T82*M82*LOOKUP(RIGHT($D$2,3),定数!$A$6:$A$13,定数!$B$6:$B$13))</f>
        <v>-57962.331620814351</v>
      </c>
      <c r="S82" s="105"/>
      <c r="T82" s="106">
        <f t="shared" si="11"/>
        <v>-239.00000000000031</v>
      </c>
      <c r="U82" s="106"/>
      <c r="V82" t="str">
        <f t="shared" si="10"/>
        <v/>
      </c>
      <c r="W82">
        <f t="shared" si="10"/>
        <v>1</v>
      </c>
      <c r="X82" s="37">
        <f t="shared" si="12"/>
        <v>2281038.7549468712</v>
      </c>
      <c r="Y82" s="38">
        <f t="shared" si="13"/>
        <v>0.15298338684350399</v>
      </c>
    </row>
    <row r="83" spans="2:25">
      <c r="B83" s="69">
        <v>75</v>
      </c>
      <c r="C83" s="103">
        <f>IF(R82="","",C82+R82)</f>
        <v>1874115.3890729949</v>
      </c>
      <c r="D83" s="103"/>
      <c r="E83" s="69"/>
      <c r="F83" s="8">
        <v>43577</v>
      </c>
      <c r="G83" s="69" t="s">
        <v>4</v>
      </c>
      <c r="H83" s="104">
        <v>0.94440000000000002</v>
      </c>
      <c r="I83" s="104"/>
      <c r="J83" s="69">
        <v>119</v>
      </c>
      <c r="K83" s="107">
        <f t="shared" si="9"/>
        <v>56223.461672189849</v>
      </c>
      <c r="L83" s="108"/>
      <c r="M83" s="6">
        <f>IF(J83="","",(K83/J83)/LOOKUP(RIGHT($D$2,3),定数!$A$6:$A$13,定数!$B$6:$B$13))</f>
        <v>3.9372172039348636</v>
      </c>
      <c r="N83" s="69"/>
      <c r="O83" s="8">
        <v>43580</v>
      </c>
      <c r="P83" s="104">
        <v>0.9325</v>
      </c>
      <c r="Q83" s="104"/>
      <c r="R83" s="105">
        <f>IF(P83="","",T83*M83*LOOKUP(RIGHT($D$2,3),定数!$A$6:$A$13,定数!$B$6:$B$13))</f>
        <v>-56223.461672189951</v>
      </c>
      <c r="S83" s="105"/>
      <c r="T83" s="106">
        <f t="shared" si="11"/>
        <v>-119.00000000000021</v>
      </c>
      <c r="U83" s="106"/>
      <c r="V83" t="str">
        <f t="shared" si="10"/>
        <v/>
      </c>
      <c r="W83">
        <f t="shared" si="10"/>
        <v>2</v>
      </c>
      <c r="X83" s="37">
        <f t="shared" si="12"/>
        <v>2281038.7549468712</v>
      </c>
      <c r="Y83" s="38">
        <f t="shared" si="13"/>
        <v>0.17839388523819888</v>
      </c>
    </row>
    <row r="84" spans="2:25">
      <c r="B84" s="69">
        <v>76</v>
      </c>
      <c r="C84" s="103">
        <f>IF(R83="","",C83+R83)</f>
        <v>1817891.9274008051</v>
      </c>
      <c r="D84" s="103"/>
      <c r="E84" s="69"/>
      <c r="F84" s="8">
        <v>43614</v>
      </c>
      <c r="G84" s="69" t="s">
        <v>4</v>
      </c>
      <c r="H84" s="104">
        <v>0.96289999999999998</v>
      </c>
      <c r="I84" s="104"/>
      <c r="J84" s="69">
        <v>68</v>
      </c>
      <c r="K84" s="107">
        <f t="shared" si="9"/>
        <v>54536.757822024148</v>
      </c>
      <c r="L84" s="108"/>
      <c r="M84" s="6">
        <f>IF(J84="","",(K84/J84)/LOOKUP(RIGHT($D$2,3),定数!$A$6:$A$13,定数!$B$6:$B$13))</f>
        <v>6.6834262036794296</v>
      </c>
      <c r="N84" s="69"/>
      <c r="O84" s="8">
        <v>43614</v>
      </c>
      <c r="P84" s="104">
        <v>0.95609999999999995</v>
      </c>
      <c r="Q84" s="104"/>
      <c r="R84" s="105">
        <f>IF(P84="","",T84*M84*LOOKUP(RIGHT($D$2,3),定数!$A$6:$A$13,定数!$B$6:$B$13))</f>
        <v>-54536.757822024374</v>
      </c>
      <c r="S84" s="105"/>
      <c r="T84" s="106">
        <f t="shared" si="11"/>
        <v>-68.000000000000284</v>
      </c>
      <c r="U84" s="106"/>
      <c r="V84" t="str">
        <f t="shared" si="10"/>
        <v/>
      </c>
      <c r="W84">
        <f t="shared" si="10"/>
        <v>3</v>
      </c>
      <c r="X84" s="37">
        <f t="shared" si="12"/>
        <v>2281038.7549468712</v>
      </c>
      <c r="Y84" s="38">
        <f t="shared" si="13"/>
        <v>0.2030420686810529</v>
      </c>
    </row>
    <row r="85" spans="2:25">
      <c r="B85" s="69">
        <v>77</v>
      </c>
      <c r="C85" s="103">
        <f>IF(R84="","",C84+R84)</f>
        <v>1763355.1695787807</v>
      </c>
      <c r="D85" s="103"/>
      <c r="E85" s="69"/>
      <c r="F85" s="8">
        <v>43622</v>
      </c>
      <c r="G85" s="69" t="s">
        <v>4</v>
      </c>
      <c r="H85" s="104">
        <v>0.96299999999999997</v>
      </c>
      <c r="I85" s="104"/>
      <c r="J85" s="69">
        <v>145</v>
      </c>
      <c r="K85" s="107">
        <f t="shared" si="9"/>
        <v>52900.655087363419</v>
      </c>
      <c r="L85" s="108"/>
      <c r="M85" s="6">
        <f>IF(J85="","",(K85/J85)/LOOKUP(RIGHT($D$2,3),定数!$A$6:$A$13,定数!$B$6:$B$13))</f>
        <v>3.0402675337565186</v>
      </c>
      <c r="N85" s="69"/>
      <c r="O85" s="8">
        <v>43625</v>
      </c>
      <c r="P85" s="104">
        <v>0.94850000000000001</v>
      </c>
      <c r="Q85" s="104"/>
      <c r="R85" s="105">
        <f>IF(P85="","",T85*M85*LOOKUP(RIGHT($D$2,3),定数!$A$6:$A$13,定数!$B$6:$B$13))</f>
        <v>-52900.655087363266</v>
      </c>
      <c r="S85" s="105"/>
      <c r="T85" s="106">
        <f t="shared" si="11"/>
        <v>-144.99999999999957</v>
      </c>
      <c r="U85" s="106"/>
      <c r="V85" t="str">
        <f t="shared" si="10"/>
        <v/>
      </c>
      <c r="W85">
        <f t="shared" si="10"/>
        <v>4</v>
      </c>
      <c r="X85" s="37">
        <f t="shared" si="12"/>
        <v>2281038.7549468712</v>
      </c>
      <c r="Y85" s="38">
        <f t="shared" si="13"/>
        <v>0.2269508066206215</v>
      </c>
    </row>
    <row r="86" spans="2:25">
      <c r="B86" s="69">
        <v>78</v>
      </c>
      <c r="C86" s="103">
        <f t="shared" si="8"/>
        <v>1710454.5144914174</v>
      </c>
      <c r="D86" s="103"/>
      <c r="E86" s="69"/>
      <c r="F86" s="8">
        <v>43702</v>
      </c>
      <c r="G86" s="69" t="s">
        <v>3</v>
      </c>
      <c r="H86" s="104">
        <v>0.86470000000000002</v>
      </c>
      <c r="I86" s="104"/>
      <c r="J86" s="69">
        <v>162</v>
      </c>
      <c r="K86" s="107">
        <f t="shared" si="9"/>
        <v>51313.635434742522</v>
      </c>
      <c r="L86" s="108"/>
      <c r="M86" s="6">
        <f>IF(J86="","",(K86/J86)/LOOKUP(RIGHT($D$2,3),定数!$A$6:$A$13,定数!$B$6:$B$13))</f>
        <v>2.6395903001410761</v>
      </c>
      <c r="N86" s="69"/>
      <c r="O86" s="8">
        <v>43710</v>
      </c>
      <c r="P86" s="104">
        <v>0.84079999999999999</v>
      </c>
      <c r="Q86" s="104"/>
      <c r="R86" s="105">
        <f>IF(P86="","",T86*M86*LOOKUP(RIGHT($D$2,3),定数!$A$6:$A$13,定数!$B$6:$B$13))</f>
        <v>75703.449808046164</v>
      </c>
      <c r="S86" s="105"/>
      <c r="T86" s="106">
        <f t="shared" si="11"/>
        <v>239.00000000000031</v>
      </c>
      <c r="U86" s="106"/>
      <c r="V86" t="str">
        <f t="shared" si="10"/>
        <v/>
      </c>
      <c r="W86">
        <f t="shared" si="10"/>
        <v>0</v>
      </c>
      <c r="X86" s="37">
        <f t="shared" si="12"/>
        <v>2281038.7549468712</v>
      </c>
      <c r="Y86" s="38">
        <f t="shared" si="13"/>
        <v>0.25014228242200276</v>
      </c>
    </row>
    <row r="87" spans="2:25">
      <c r="B87" s="69">
        <v>79</v>
      </c>
      <c r="C87" s="103">
        <f>IF(R86="","",C86+R86)</f>
        <v>1786157.9642994637</v>
      </c>
      <c r="D87" s="103"/>
      <c r="E87" s="69"/>
      <c r="F87" s="8">
        <v>43760</v>
      </c>
      <c r="G87" s="69" t="s">
        <v>3</v>
      </c>
      <c r="H87" s="104">
        <v>0.67059999999999997</v>
      </c>
      <c r="I87" s="104"/>
      <c r="J87" s="69">
        <v>359</v>
      </c>
      <c r="K87" s="107">
        <f t="shared" si="9"/>
        <v>53584.738928983905</v>
      </c>
      <c r="L87" s="108"/>
      <c r="M87" s="6">
        <f>IF(J87="","",(K87/J87)/LOOKUP(RIGHT($D$2,3),定数!$A$6:$A$13,定数!$B$6:$B$13))</f>
        <v>1.2438425935233033</v>
      </c>
      <c r="N87" s="69"/>
      <c r="O87" s="8">
        <v>43762</v>
      </c>
      <c r="P87" s="104">
        <v>0.61719999999999997</v>
      </c>
      <c r="Q87" s="104"/>
      <c r="R87" s="105">
        <f>IF(P87="","",T87*M87*LOOKUP(RIGHT($D$2,3),定数!$A$6:$A$13,定数!$B$6:$B$13))</f>
        <v>79705.433392973267</v>
      </c>
      <c r="S87" s="105"/>
      <c r="T87" s="106">
        <f t="shared" si="11"/>
        <v>534</v>
      </c>
      <c r="U87" s="106"/>
      <c r="V87" t="str">
        <f t="shared" si="10"/>
        <v/>
      </c>
      <c r="W87">
        <f t="shared" si="10"/>
        <v>0</v>
      </c>
      <c r="X87" s="37">
        <f t="shared" si="12"/>
        <v>2281038.7549468712</v>
      </c>
      <c r="Y87" s="38">
        <f t="shared" si="13"/>
        <v>0.21695413529216168</v>
      </c>
    </row>
    <row r="88" spans="2:25">
      <c r="B88" s="69">
        <v>80</v>
      </c>
      <c r="C88" s="103">
        <f t="shared" si="8"/>
        <v>1865863.3976924368</v>
      </c>
      <c r="D88" s="103"/>
      <c r="E88" s="69">
        <v>2009</v>
      </c>
      <c r="F88" s="8">
        <v>43485</v>
      </c>
      <c r="G88" s="69" t="s">
        <v>3</v>
      </c>
      <c r="H88" s="104">
        <v>0.66779999999999995</v>
      </c>
      <c r="I88" s="104"/>
      <c r="J88" s="69">
        <v>164</v>
      </c>
      <c r="K88" s="107">
        <f t="shared" si="9"/>
        <v>55975.9019307731</v>
      </c>
      <c r="L88" s="108"/>
      <c r="M88" s="6">
        <f>IF(J88="","",(K88/J88)/LOOKUP(RIGHT($D$2,3),定数!$A$6:$A$13,定数!$B$6:$B$13))</f>
        <v>2.8443039598970068</v>
      </c>
      <c r="N88" s="69">
        <v>2009</v>
      </c>
      <c r="O88" s="8">
        <v>43488</v>
      </c>
      <c r="P88" s="104">
        <v>0.64359999999999995</v>
      </c>
      <c r="Q88" s="104"/>
      <c r="R88" s="105">
        <f>IF(P88="","",T88*M88*LOOKUP(RIGHT($D$2,3),定数!$A$6:$A$13,定数!$B$6:$B$13))</f>
        <v>82598.586995409074</v>
      </c>
      <c r="S88" s="105"/>
      <c r="T88" s="106">
        <f t="shared" si="11"/>
        <v>242</v>
      </c>
      <c r="U88" s="106"/>
      <c r="V88" t="str">
        <f t="shared" si="10"/>
        <v/>
      </c>
      <c r="W88">
        <f t="shared" si="10"/>
        <v>0</v>
      </c>
      <c r="X88" s="37">
        <f t="shared" si="12"/>
        <v>2281038.7549468712</v>
      </c>
      <c r="Y88" s="38">
        <f t="shared" si="13"/>
        <v>0.18201153152441918</v>
      </c>
    </row>
    <row r="89" spans="2:25">
      <c r="B89" s="69">
        <v>81</v>
      </c>
      <c r="C89" s="103">
        <f>IF(R88="","",C88+R88)</f>
        <v>1948461.9846878459</v>
      </c>
      <c r="D89" s="103"/>
      <c r="E89" s="69"/>
      <c r="F89" s="8">
        <v>43526</v>
      </c>
      <c r="G89" s="69" t="s">
        <v>3</v>
      </c>
      <c r="H89" s="104">
        <v>0.63380000000000003</v>
      </c>
      <c r="I89" s="104"/>
      <c r="J89" s="69">
        <v>156</v>
      </c>
      <c r="K89" s="107">
        <f t="shared" si="9"/>
        <v>58453.859540635378</v>
      </c>
      <c r="L89" s="108"/>
      <c r="M89" s="6">
        <f>IF(J89="","",(K89/J89)/LOOKUP(RIGHT($D$2,3),定数!$A$6:$A$13,定数!$B$6:$B$13))</f>
        <v>3.1225352318715478</v>
      </c>
      <c r="N89" s="69"/>
      <c r="O89" s="8">
        <v>43528</v>
      </c>
      <c r="P89" s="104">
        <v>0.64939999999999998</v>
      </c>
      <c r="Q89" s="104"/>
      <c r="R89" s="105">
        <f>IF(P89="","",T89*M89*LOOKUP(RIGHT($D$2,3),定数!$A$6:$A$13,定数!$B$6:$B$13))</f>
        <v>-58453.859540635174</v>
      </c>
      <c r="S89" s="105"/>
      <c r="T89" s="106">
        <f t="shared" si="11"/>
        <v>-155.99999999999946</v>
      </c>
      <c r="U89" s="106"/>
      <c r="V89" t="str">
        <f t="shared" si="10"/>
        <v/>
      </c>
      <c r="W89">
        <f t="shared" si="10"/>
        <v>1</v>
      </c>
      <c r="X89" s="37">
        <f t="shared" si="12"/>
        <v>2281038.7549468712</v>
      </c>
      <c r="Y89" s="38">
        <f t="shared" si="13"/>
        <v>0.14580057859068307</v>
      </c>
    </row>
    <row r="90" spans="2:25">
      <c r="B90" s="69">
        <v>82</v>
      </c>
      <c r="C90" s="103">
        <f t="shared" si="8"/>
        <v>1890008.1251472107</v>
      </c>
      <c r="D90" s="103"/>
      <c r="E90" s="69"/>
      <c r="F90" s="8">
        <v>43556</v>
      </c>
      <c r="G90" s="69" t="s">
        <v>4</v>
      </c>
      <c r="H90" s="104">
        <v>0.69689999999999996</v>
      </c>
      <c r="I90" s="104"/>
      <c r="J90" s="69">
        <v>185</v>
      </c>
      <c r="K90" s="107">
        <f t="shared" si="9"/>
        <v>56700.243754416319</v>
      </c>
      <c r="L90" s="108"/>
      <c r="M90" s="6">
        <f>IF(J90="","",(K90/J90)/LOOKUP(RIGHT($D$2,3),定数!$A$6:$A$13,定数!$B$6:$B$13))</f>
        <v>2.5540650339827171</v>
      </c>
      <c r="N90" s="69"/>
      <c r="O90" s="8">
        <v>43568</v>
      </c>
      <c r="P90" s="104">
        <v>0.72660000000000002</v>
      </c>
      <c r="Q90" s="104"/>
      <c r="R90" s="105">
        <f>IF(P90="","",T90*M90*LOOKUP(RIGHT($D$2,3),定数!$A$6:$A$13,定数!$B$6:$B$13))</f>
        <v>91026.877811144208</v>
      </c>
      <c r="S90" s="105"/>
      <c r="T90" s="106">
        <f t="shared" si="11"/>
        <v>297.00000000000057</v>
      </c>
      <c r="U90" s="106"/>
      <c r="V90" t="str">
        <f t="shared" si="10"/>
        <v/>
      </c>
      <c r="W90">
        <f t="shared" si="10"/>
        <v>0</v>
      </c>
      <c r="X90" s="37">
        <f t="shared" si="12"/>
        <v>2281038.7549468712</v>
      </c>
      <c r="Y90" s="38">
        <f t="shared" si="13"/>
        <v>0.17142656123296263</v>
      </c>
    </row>
    <row r="91" spans="2:25">
      <c r="B91" s="69">
        <v>83</v>
      </c>
      <c r="C91" s="103">
        <f t="shared" si="8"/>
        <v>1981035.0029583548</v>
      </c>
      <c r="D91" s="103"/>
      <c r="E91" s="69"/>
      <c r="F91" s="8">
        <v>43626</v>
      </c>
      <c r="G91" s="69" t="s">
        <v>4</v>
      </c>
      <c r="H91" s="104">
        <v>0.80430000000000001</v>
      </c>
      <c r="I91" s="104"/>
      <c r="J91" s="69">
        <v>194</v>
      </c>
      <c r="K91" s="107">
        <f t="shared" si="9"/>
        <v>59431.050088750642</v>
      </c>
      <c r="L91" s="108"/>
      <c r="M91" s="6">
        <f>IF(J91="","",(K91/J91)/LOOKUP(RIGHT($D$2,3),定数!$A$6:$A$13,定数!$B$6:$B$13))</f>
        <v>2.552880158451488</v>
      </c>
      <c r="N91" s="69"/>
      <c r="O91" s="8">
        <v>43633</v>
      </c>
      <c r="P91" s="104">
        <v>0.78490000000000004</v>
      </c>
      <c r="Q91" s="104"/>
      <c r="R91" s="105">
        <f>IF(P91="","",T91*M91*LOOKUP(RIGHT($D$2,3),定数!$A$6:$A$13,定数!$B$6:$B$13))</f>
        <v>-59431.050088750548</v>
      </c>
      <c r="S91" s="105"/>
      <c r="T91" s="106">
        <f t="shared" si="11"/>
        <v>-193.99999999999972</v>
      </c>
      <c r="U91" s="106"/>
      <c r="V91" t="str">
        <f t="shared" ref="V91:W106" si="14">IF(S91&lt;&gt;"",IF(S91&lt;0,1+V90,0),"")</f>
        <v/>
      </c>
      <c r="W91">
        <f t="shared" si="14"/>
        <v>1</v>
      </c>
      <c r="X91" s="37">
        <f t="shared" si="12"/>
        <v>2281038.7549468712</v>
      </c>
      <c r="Y91" s="38">
        <f t="shared" si="13"/>
        <v>0.13152067291180414</v>
      </c>
    </row>
    <row r="92" spans="2:25">
      <c r="B92" s="69">
        <v>84</v>
      </c>
      <c r="C92" s="103">
        <f t="shared" si="8"/>
        <v>1921603.9528696043</v>
      </c>
      <c r="D92" s="103"/>
      <c r="E92" s="69"/>
      <c r="F92" s="8">
        <v>43731</v>
      </c>
      <c r="G92" s="69" t="s">
        <v>4</v>
      </c>
      <c r="H92" s="104">
        <v>0.87590000000000001</v>
      </c>
      <c r="I92" s="104"/>
      <c r="J92" s="69">
        <v>137</v>
      </c>
      <c r="K92" s="107">
        <f t="shared" si="9"/>
        <v>57648.118586088131</v>
      </c>
      <c r="L92" s="108"/>
      <c r="M92" s="6">
        <f>IF(J92="","",(K92/J92)/LOOKUP(RIGHT($D$2,3),定数!$A$6:$A$13,定数!$B$6:$B$13))</f>
        <v>3.5065765563313951</v>
      </c>
      <c r="N92" s="69"/>
      <c r="O92" s="8">
        <v>43732</v>
      </c>
      <c r="P92" s="104">
        <v>0.86219999999999997</v>
      </c>
      <c r="Q92" s="104"/>
      <c r="R92" s="105">
        <f>IF(P92="","",T92*M92*LOOKUP(RIGHT($D$2,3),定数!$A$6:$A$13,定数!$B$6:$B$13))</f>
        <v>-57648.118586088327</v>
      </c>
      <c r="S92" s="105"/>
      <c r="T92" s="106">
        <f t="shared" si="11"/>
        <v>-137.00000000000045</v>
      </c>
      <c r="U92" s="106"/>
      <c r="V92" t="str">
        <f t="shared" si="14"/>
        <v/>
      </c>
      <c r="W92">
        <f t="shared" si="14"/>
        <v>2</v>
      </c>
      <c r="X92" s="37">
        <f t="shared" si="12"/>
        <v>2281038.7549468712</v>
      </c>
      <c r="Y92" s="38">
        <f t="shared" si="13"/>
        <v>0.15757505272444994</v>
      </c>
    </row>
    <row r="93" spans="2:25">
      <c r="B93" s="69">
        <v>85</v>
      </c>
      <c r="C93" s="103">
        <f>IF(R92="","",C92+R92)</f>
        <v>1863955.834283516</v>
      </c>
      <c r="D93" s="103"/>
      <c r="E93" s="69"/>
      <c r="F93" s="8">
        <v>43739</v>
      </c>
      <c r="G93" s="69" t="s">
        <v>4</v>
      </c>
      <c r="H93" s="104">
        <v>0.88470000000000004</v>
      </c>
      <c r="I93" s="104"/>
      <c r="J93" s="69">
        <v>148</v>
      </c>
      <c r="K93" s="107">
        <f t="shared" si="9"/>
        <v>55918.67502850548</v>
      </c>
      <c r="L93" s="108"/>
      <c r="M93" s="6">
        <f>IF(J93="","",(K93/J93)/LOOKUP(RIGHT($D$2,3),定数!$A$6:$A$13,定数!$B$6:$B$13))</f>
        <v>3.1485740443978312</v>
      </c>
      <c r="N93" s="69"/>
      <c r="O93" s="8">
        <v>43739</v>
      </c>
      <c r="P93" s="104">
        <v>0.86990000000000001</v>
      </c>
      <c r="Q93" s="104"/>
      <c r="R93" s="105">
        <f>IF(P93="","",T93*M93*LOOKUP(RIGHT($D$2,3),定数!$A$6:$A$13,定数!$B$6:$B$13))</f>
        <v>-55918.675028505611</v>
      </c>
      <c r="S93" s="105"/>
      <c r="T93" s="106">
        <f t="shared" si="11"/>
        <v>-148.00000000000034</v>
      </c>
      <c r="U93" s="106"/>
      <c r="V93" t="str">
        <f t="shared" si="14"/>
        <v/>
      </c>
      <c r="W93">
        <f t="shared" si="14"/>
        <v>3</v>
      </c>
      <c r="X93" s="37">
        <f t="shared" si="12"/>
        <v>2281038.7549468712</v>
      </c>
      <c r="Y93" s="38">
        <f t="shared" si="13"/>
        <v>0.18284780114271648</v>
      </c>
    </row>
    <row r="94" spans="2:25">
      <c r="B94" s="69">
        <v>86</v>
      </c>
      <c r="C94" s="103">
        <f>IF(R93="","",C93+R93)</f>
        <v>1808037.1592550105</v>
      </c>
      <c r="D94" s="103"/>
      <c r="E94" s="69">
        <v>2010</v>
      </c>
      <c r="F94" s="8">
        <v>43541</v>
      </c>
      <c r="G94" s="69" t="s">
        <v>4</v>
      </c>
      <c r="H94" s="104">
        <v>0.91920000000000002</v>
      </c>
      <c r="I94" s="104"/>
      <c r="J94" s="69">
        <v>76</v>
      </c>
      <c r="K94" s="107">
        <f t="shared" si="9"/>
        <v>54241.114777650313</v>
      </c>
      <c r="L94" s="108"/>
      <c r="M94" s="6">
        <f>IF(J94="","",(K94/J94)/LOOKUP(RIGHT($D$2,3),定数!$A$6:$A$13,定数!$B$6:$B$13))</f>
        <v>5.9474906554441134</v>
      </c>
      <c r="N94" s="69">
        <v>2010</v>
      </c>
      <c r="O94" s="8">
        <v>43546</v>
      </c>
      <c r="P94" s="104">
        <v>0.91159999999999997</v>
      </c>
      <c r="Q94" s="104"/>
      <c r="R94" s="105">
        <f>IF(P94="","",T94*M94*LOOKUP(RIGHT($D$2,3),定数!$A$6:$A$13,定数!$B$6:$B$13))</f>
        <v>-54241.114777650684</v>
      </c>
      <c r="S94" s="105"/>
      <c r="T94" s="106">
        <f t="shared" si="11"/>
        <v>-76.000000000000512</v>
      </c>
      <c r="U94" s="106"/>
      <c r="V94" t="str">
        <f t="shared" si="14"/>
        <v/>
      </c>
      <c r="W94">
        <f t="shared" si="14"/>
        <v>4</v>
      </c>
      <c r="X94" s="37">
        <f t="shared" si="12"/>
        <v>2281038.7549468712</v>
      </c>
      <c r="Y94" s="38">
        <f t="shared" si="13"/>
        <v>0.20736236710843503</v>
      </c>
    </row>
    <row r="95" spans="2:25">
      <c r="B95" s="69">
        <v>87</v>
      </c>
      <c r="C95" s="103">
        <f t="shared" si="8"/>
        <v>1753796.0444773599</v>
      </c>
      <c r="D95" s="103"/>
      <c r="E95" s="69"/>
      <c r="F95" s="8">
        <v>43590</v>
      </c>
      <c r="G95" s="69" t="s">
        <v>3</v>
      </c>
      <c r="H95" s="104">
        <v>0.90810000000000002</v>
      </c>
      <c r="I95" s="104"/>
      <c r="J95" s="69">
        <v>190</v>
      </c>
      <c r="K95" s="107">
        <f t="shared" si="9"/>
        <v>52613.881334320795</v>
      </c>
      <c r="L95" s="108"/>
      <c r="M95" s="6">
        <f>IF(J95="","",(K95/J95)/LOOKUP(RIGHT($D$2,3),定数!$A$6:$A$13,定数!$B$6:$B$13))</f>
        <v>2.3076263743123153</v>
      </c>
      <c r="N95" s="69"/>
      <c r="O95" s="8">
        <v>43591</v>
      </c>
      <c r="P95" s="104">
        <v>0.87929999999999997</v>
      </c>
      <c r="Q95" s="104"/>
      <c r="R95" s="105">
        <f>IF(P95="","",T95*M95*LOOKUP(RIGHT($D$2,3),定数!$A$6:$A$13,定数!$B$6:$B$13))</f>
        <v>79751.567496233751</v>
      </c>
      <c r="S95" s="105"/>
      <c r="T95" s="106">
        <f t="shared" si="11"/>
        <v>288.00000000000045</v>
      </c>
      <c r="U95" s="106"/>
      <c r="V95" t="str">
        <f t="shared" si="14"/>
        <v/>
      </c>
      <c r="W95">
        <f t="shared" si="14"/>
        <v>0</v>
      </c>
      <c r="X95" s="37">
        <f t="shared" si="12"/>
        <v>2281038.7549468712</v>
      </c>
      <c r="Y95" s="38">
        <f t="shared" si="13"/>
        <v>0.23114149609518209</v>
      </c>
    </row>
    <row r="96" spans="2:25">
      <c r="B96" s="69">
        <v>88</v>
      </c>
      <c r="C96" s="103">
        <f t="shared" si="8"/>
        <v>1833547.6119735937</v>
      </c>
      <c r="D96" s="103"/>
      <c r="E96" s="69"/>
      <c r="F96" s="8">
        <v>43623</v>
      </c>
      <c r="G96" s="69" t="s">
        <v>3</v>
      </c>
      <c r="H96" s="104">
        <v>0.82110000000000005</v>
      </c>
      <c r="I96" s="104"/>
      <c r="J96" s="69">
        <v>268</v>
      </c>
      <c r="K96" s="107">
        <f t="shared" si="9"/>
        <v>55006.428359207806</v>
      </c>
      <c r="L96" s="108"/>
      <c r="M96" s="6">
        <f>IF(J96="","",(K96/J96)/LOOKUP(RIGHT($D$2,3),定数!$A$6:$A$13,定数!$B$6:$B$13))</f>
        <v>1.7103988917664119</v>
      </c>
      <c r="N96" s="69"/>
      <c r="O96" s="8">
        <v>43626</v>
      </c>
      <c r="P96" s="104">
        <v>0.84789999999999999</v>
      </c>
      <c r="Q96" s="104"/>
      <c r="R96" s="105">
        <f>IF(P96="","",T96*M96*LOOKUP(RIGHT($D$2,3),定数!$A$6:$A$13,定数!$B$6:$B$13))</f>
        <v>-55006.428359207675</v>
      </c>
      <c r="S96" s="105"/>
      <c r="T96" s="106">
        <f t="shared" si="11"/>
        <v>-267.99999999999937</v>
      </c>
      <c r="U96" s="106"/>
      <c r="V96" t="str">
        <f t="shared" si="14"/>
        <v/>
      </c>
      <c r="W96">
        <f t="shared" si="14"/>
        <v>1</v>
      </c>
      <c r="X96" s="37">
        <f t="shared" si="12"/>
        <v>2281038.7549468712</v>
      </c>
      <c r="Y96" s="38">
        <f t="shared" si="13"/>
        <v>0.19617866728603661</v>
      </c>
    </row>
    <row r="97" spans="2:25">
      <c r="B97" s="69">
        <v>89</v>
      </c>
      <c r="C97" s="103">
        <f t="shared" si="8"/>
        <v>1778541.183614386</v>
      </c>
      <c r="D97" s="103"/>
      <c r="E97" s="69"/>
      <c r="F97" s="8">
        <v>43644</v>
      </c>
      <c r="G97" s="69" t="s">
        <v>4</v>
      </c>
      <c r="H97" s="104">
        <v>0.87580000000000002</v>
      </c>
      <c r="I97" s="104"/>
      <c r="J97" s="69">
        <v>164</v>
      </c>
      <c r="K97" s="107">
        <f t="shared" si="9"/>
        <v>53356.235508431579</v>
      </c>
      <c r="L97" s="108"/>
      <c r="M97" s="6">
        <f>IF(J97="","",(K97/J97)/LOOKUP(RIGHT($D$2,3),定数!$A$6:$A$13,定数!$B$6:$B$13))</f>
        <v>2.7111908286804662</v>
      </c>
      <c r="N97" s="69"/>
      <c r="O97" s="8">
        <v>43645</v>
      </c>
      <c r="P97" s="104">
        <v>0.85940000000000005</v>
      </c>
      <c r="Q97" s="104"/>
      <c r="R97" s="105">
        <f>IF(P97="","",T97*M97*LOOKUP(RIGHT($D$2,3),定数!$A$6:$A$13,定数!$B$6:$B$13))</f>
        <v>-53356.235508431484</v>
      </c>
      <c r="S97" s="105"/>
      <c r="T97" s="106">
        <f t="shared" si="11"/>
        <v>-163.99999999999972</v>
      </c>
      <c r="U97" s="106"/>
      <c r="V97" t="str">
        <f t="shared" si="14"/>
        <v/>
      </c>
      <c r="W97">
        <f t="shared" si="14"/>
        <v>2</v>
      </c>
      <c r="X97" s="37">
        <f t="shared" si="12"/>
        <v>2281038.7549468712</v>
      </c>
      <c r="Y97" s="38">
        <f t="shared" si="13"/>
        <v>0.22029330726745544</v>
      </c>
    </row>
    <row r="98" spans="2:25">
      <c r="B98" s="69">
        <v>90</v>
      </c>
      <c r="C98" s="103">
        <f t="shared" si="8"/>
        <v>1725184.9481059546</v>
      </c>
      <c r="D98" s="103"/>
      <c r="E98" s="69"/>
      <c r="F98" s="8">
        <v>43669</v>
      </c>
      <c r="G98" s="69" t="s">
        <v>4</v>
      </c>
      <c r="H98" s="104">
        <v>0.89539999999999997</v>
      </c>
      <c r="I98" s="104"/>
      <c r="J98" s="69">
        <v>218</v>
      </c>
      <c r="K98" s="107">
        <f t="shared" si="9"/>
        <v>51755.548443178632</v>
      </c>
      <c r="L98" s="108"/>
      <c r="M98" s="6">
        <f>IF(J98="","",(K98/J98)/LOOKUP(RIGHT($D$2,3),定数!$A$6:$A$13,定数!$B$6:$B$13))</f>
        <v>1.9784231056260946</v>
      </c>
      <c r="N98" s="69"/>
      <c r="O98" s="8">
        <v>43721</v>
      </c>
      <c r="P98" s="104">
        <v>0.92900000000000005</v>
      </c>
      <c r="Q98" s="104"/>
      <c r="R98" s="105">
        <f>IF(P98="","",T98*M98*LOOKUP(RIGHT($D$2,3),定数!$A$6:$A$13,定数!$B$6:$B$13))</f>
        <v>79770.019618844308</v>
      </c>
      <c r="S98" s="105"/>
      <c r="T98" s="106">
        <f t="shared" si="11"/>
        <v>336.00000000000074</v>
      </c>
      <c r="U98" s="106"/>
      <c r="V98" t="str">
        <f t="shared" si="14"/>
        <v/>
      </c>
      <c r="W98">
        <f t="shared" si="14"/>
        <v>0</v>
      </c>
      <c r="X98" s="37">
        <f t="shared" si="12"/>
        <v>2281038.7549468712</v>
      </c>
      <c r="Y98" s="38">
        <f t="shared" si="13"/>
        <v>0.24368450804943176</v>
      </c>
    </row>
    <row r="99" spans="2:25">
      <c r="B99" s="69">
        <v>91</v>
      </c>
      <c r="C99" s="103">
        <f t="shared" si="8"/>
        <v>1804954.9677247989</v>
      </c>
      <c r="D99" s="103"/>
      <c r="E99" s="69">
        <v>2011</v>
      </c>
      <c r="F99" s="8">
        <v>43562</v>
      </c>
      <c r="G99" s="69" t="s">
        <v>4</v>
      </c>
      <c r="H99" s="104">
        <v>1.0450999999999999</v>
      </c>
      <c r="I99" s="104"/>
      <c r="J99" s="69">
        <v>140</v>
      </c>
      <c r="K99" s="107">
        <f t="shared" si="9"/>
        <v>54148.649031743967</v>
      </c>
      <c r="L99" s="108"/>
      <c r="M99" s="6">
        <f>IF(J99="","",(K99/J99)/LOOKUP(RIGHT($D$2,3),定数!$A$6:$A$13,定数!$B$6:$B$13))</f>
        <v>3.2231338709371409</v>
      </c>
      <c r="N99" s="69">
        <v>2011</v>
      </c>
      <c r="O99" s="8">
        <v>43575</v>
      </c>
      <c r="P99" s="104">
        <v>1.0692999999999999</v>
      </c>
      <c r="Q99" s="104"/>
      <c r="R99" s="105">
        <f>IF(P99="","",T99*M99*LOOKUP(RIGHT($D$2,3),定数!$A$6:$A$13,定数!$B$6:$B$13))</f>
        <v>93599.807612014571</v>
      </c>
      <c r="S99" s="105"/>
      <c r="T99" s="106">
        <f t="shared" si="11"/>
        <v>242</v>
      </c>
      <c r="U99" s="106"/>
      <c r="V99" t="str">
        <f t="shared" si="14"/>
        <v/>
      </c>
      <c r="W99">
        <f t="shared" si="14"/>
        <v>0</v>
      </c>
      <c r="X99" s="37">
        <f t="shared" si="12"/>
        <v>2281038.7549468712</v>
      </c>
      <c r="Y99" s="38">
        <f t="shared" si="13"/>
        <v>0.20871358988951549</v>
      </c>
    </row>
    <row r="100" spans="2:25">
      <c r="B100" s="69">
        <v>92</v>
      </c>
      <c r="C100" s="103">
        <f t="shared" si="8"/>
        <v>1898554.7753368134</v>
      </c>
      <c r="D100" s="103"/>
      <c r="E100" s="69"/>
      <c r="F100" s="8">
        <v>43639</v>
      </c>
      <c r="G100" s="69" t="s">
        <v>3</v>
      </c>
      <c r="H100" s="104">
        <v>1.0563</v>
      </c>
      <c r="I100" s="104"/>
      <c r="J100" s="69">
        <v>87</v>
      </c>
      <c r="K100" s="107">
        <f t="shared" si="9"/>
        <v>56956.6432601044</v>
      </c>
      <c r="L100" s="108"/>
      <c r="M100" s="6">
        <f>IF(J100="","",(K100/J100)/LOOKUP(RIGHT($D$2,3),定数!$A$6:$A$13,定数!$B$6:$B$13))</f>
        <v>5.4556171705080851</v>
      </c>
      <c r="N100" s="69"/>
      <c r="O100" s="8">
        <v>43645</v>
      </c>
      <c r="P100" s="104">
        <v>1.0649999999999999</v>
      </c>
      <c r="Q100" s="104"/>
      <c r="R100" s="105">
        <f>IF(P100="","",T100*M100*LOOKUP(RIGHT($D$2,3),定数!$A$6:$A$13,定数!$B$6:$B$13))</f>
        <v>-56956.643260103956</v>
      </c>
      <c r="S100" s="105"/>
      <c r="T100" s="106">
        <f t="shared" si="11"/>
        <v>-86.999999999999304</v>
      </c>
      <c r="U100" s="106"/>
      <c r="V100" t="str">
        <f t="shared" si="14"/>
        <v/>
      </c>
      <c r="W100">
        <f t="shared" si="14"/>
        <v>1</v>
      </c>
      <c r="X100" s="37">
        <f t="shared" si="12"/>
        <v>2281038.7549468712</v>
      </c>
      <c r="Y100" s="38">
        <f t="shared" si="13"/>
        <v>0.16767973747950038</v>
      </c>
    </row>
    <row r="101" spans="2:25">
      <c r="B101" s="69">
        <v>93</v>
      </c>
      <c r="C101" s="103">
        <f t="shared" si="8"/>
        <v>1841598.1320767095</v>
      </c>
      <c r="D101" s="103"/>
      <c r="E101" s="69"/>
      <c r="F101" s="8">
        <v>43696</v>
      </c>
      <c r="G101" s="69" t="s">
        <v>3</v>
      </c>
      <c r="H101" s="104">
        <v>1.0350999999999999</v>
      </c>
      <c r="I101" s="104"/>
      <c r="J101" s="69">
        <v>206</v>
      </c>
      <c r="K101" s="107">
        <f t="shared" si="9"/>
        <v>55247.94396230128</v>
      </c>
      <c r="L101" s="108"/>
      <c r="M101" s="6">
        <f>IF(J101="","",(K101/J101)/LOOKUP(RIGHT($D$2,3),定数!$A$6:$A$13,定数!$B$6:$B$13))</f>
        <v>2.2349491894134825</v>
      </c>
      <c r="N101" s="69"/>
      <c r="O101" s="8">
        <v>43703</v>
      </c>
      <c r="P101" s="104">
        <v>1.0557000000000001</v>
      </c>
      <c r="Q101" s="104"/>
      <c r="R101" s="105">
        <f>IF(P101="","",T101*M101*LOOKUP(RIGHT($D$2,3),定数!$A$6:$A$13,定数!$B$6:$B$13))</f>
        <v>-55247.943962301753</v>
      </c>
      <c r="S101" s="105"/>
      <c r="T101" s="106">
        <f t="shared" si="11"/>
        <v>-206.00000000000173</v>
      </c>
      <c r="U101" s="106"/>
      <c r="V101" t="str">
        <f t="shared" si="14"/>
        <v/>
      </c>
      <c r="W101">
        <f t="shared" si="14"/>
        <v>2</v>
      </c>
      <c r="X101" s="37">
        <f t="shared" si="12"/>
        <v>2281038.7549468712</v>
      </c>
      <c r="Y101" s="38">
        <f t="shared" si="13"/>
        <v>0.19264934535511513</v>
      </c>
    </row>
    <row r="102" spans="2:25">
      <c r="B102" s="69">
        <v>94</v>
      </c>
      <c r="C102" s="103">
        <f t="shared" si="8"/>
        <v>1786350.1881144077</v>
      </c>
      <c r="D102" s="103"/>
      <c r="E102" s="69"/>
      <c r="F102" s="8">
        <v>43730</v>
      </c>
      <c r="G102" s="69" t="s">
        <v>3</v>
      </c>
      <c r="H102" s="104">
        <v>1.0032000000000001</v>
      </c>
      <c r="I102" s="104"/>
      <c r="J102" s="69">
        <v>266</v>
      </c>
      <c r="K102" s="107">
        <f t="shared" si="9"/>
        <v>53590.505643432232</v>
      </c>
      <c r="L102" s="108"/>
      <c r="M102" s="6">
        <f>IF(J102="","",(K102/J102)/LOOKUP(RIGHT($D$2,3),定数!$A$6:$A$13,定数!$B$6:$B$13))</f>
        <v>1.678900552739105</v>
      </c>
      <c r="N102" s="69"/>
      <c r="O102" s="8">
        <v>43741</v>
      </c>
      <c r="P102" s="104">
        <v>0.9617</v>
      </c>
      <c r="Q102" s="104"/>
      <c r="R102" s="105">
        <f>IF(P102="","",T102*M102*LOOKUP(RIGHT($D$2,3),定数!$A$6:$A$13,定数!$B$6:$B$13))</f>
        <v>83609.24752640762</v>
      </c>
      <c r="S102" s="105"/>
      <c r="T102" s="106">
        <f t="shared" si="11"/>
        <v>415.00000000000091</v>
      </c>
      <c r="U102" s="106"/>
      <c r="V102" t="str">
        <f t="shared" si="14"/>
        <v/>
      </c>
      <c r="W102">
        <f t="shared" si="14"/>
        <v>0</v>
      </c>
      <c r="X102" s="37">
        <f t="shared" si="12"/>
        <v>2281038.7549468712</v>
      </c>
      <c r="Y102" s="38">
        <f t="shared" si="13"/>
        <v>0.21686986499446193</v>
      </c>
    </row>
    <row r="103" spans="2:25">
      <c r="B103" s="69">
        <v>95</v>
      </c>
      <c r="C103" s="103">
        <f>IF(R102="","",C102+R102)</f>
        <v>1869959.4356408154</v>
      </c>
      <c r="D103" s="103"/>
      <c r="E103" s="69">
        <v>2012</v>
      </c>
      <c r="F103" s="8">
        <v>43491</v>
      </c>
      <c r="G103" s="69" t="s">
        <v>4</v>
      </c>
      <c r="H103" s="104">
        <v>1.0619000000000001</v>
      </c>
      <c r="I103" s="104"/>
      <c r="J103" s="69">
        <v>177</v>
      </c>
      <c r="K103" s="107">
        <f t="shared" si="9"/>
        <v>56098.783069224461</v>
      </c>
      <c r="L103" s="108"/>
      <c r="M103" s="6">
        <f>IF(J103="","",(K103/J103)/LOOKUP(RIGHT($D$2,3),定数!$A$6:$A$13,定数!$B$6:$B$13))</f>
        <v>2.6411856435604739</v>
      </c>
      <c r="N103" s="69">
        <v>2012</v>
      </c>
      <c r="O103" s="8">
        <v>43538</v>
      </c>
      <c r="P103" s="104">
        <v>1.0442</v>
      </c>
      <c r="Q103" s="104"/>
      <c r="R103" s="105">
        <f>IF(P103="","",T103*M103*LOOKUP(RIGHT($D$2,3),定数!$A$6:$A$13,定数!$B$6:$B$13))</f>
        <v>-56098.783069224621</v>
      </c>
      <c r="S103" s="105"/>
      <c r="T103" s="106">
        <f t="shared" si="11"/>
        <v>-177.00000000000048</v>
      </c>
      <c r="U103" s="106"/>
      <c r="V103" t="str">
        <f t="shared" si="14"/>
        <v/>
      </c>
      <c r="W103">
        <f t="shared" si="14"/>
        <v>1</v>
      </c>
      <c r="X103" s="37">
        <f t="shared" si="12"/>
        <v>2281038.7549468712</v>
      </c>
      <c r="Y103" s="38">
        <f t="shared" si="13"/>
        <v>0.1802158417583003</v>
      </c>
    </row>
    <row r="104" spans="2:25">
      <c r="B104" s="69">
        <v>96</v>
      </c>
      <c r="C104" s="103">
        <f t="shared" si="8"/>
        <v>1813860.6525715909</v>
      </c>
      <c r="D104" s="103"/>
      <c r="E104" s="69"/>
      <c r="F104" s="8">
        <v>43545</v>
      </c>
      <c r="G104" s="69" t="s">
        <v>3</v>
      </c>
      <c r="H104" s="104">
        <v>1.0456000000000001</v>
      </c>
      <c r="I104" s="104"/>
      <c r="J104" s="69">
        <v>168</v>
      </c>
      <c r="K104" s="107">
        <f t="shared" si="9"/>
        <v>54415.819577147726</v>
      </c>
      <c r="L104" s="108"/>
      <c r="M104" s="6">
        <f>IF(J104="","",(K104/J104)/LOOKUP(RIGHT($D$2,3),定数!$A$6:$A$13,定数!$B$6:$B$13))</f>
        <v>2.6991973996601057</v>
      </c>
      <c r="N104" s="69"/>
      <c r="O104" s="8">
        <v>43589</v>
      </c>
      <c r="P104" s="104">
        <v>1.0186999999999999</v>
      </c>
      <c r="Q104" s="104"/>
      <c r="R104" s="105">
        <f>IF(P104="","",T104*M104*LOOKUP(RIGHT($D$2,3),定数!$A$6:$A$13,定数!$B$6:$B$13))</f>
        <v>87130.092061028685</v>
      </c>
      <c r="S104" s="105"/>
      <c r="T104" s="106">
        <f t="shared" si="11"/>
        <v>269.00000000000148</v>
      </c>
      <c r="U104" s="106"/>
      <c r="V104" t="str">
        <f t="shared" si="14"/>
        <v/>
      </c>
      <c r="W104">
        <f t="shared" si="14"/>
        <v>0</v>
      </c>
      <c r="X104" s="37">
        <f t="shared" si="12"/>
        <v>2281038.7549468712</v>
      </c>
      <c r="Y104" s="38">
        <f t="shared" si="13"/>
        <v>0.20480936650555137</v>
      </c>
    </row>
    <row r="105" spans="2:25">
      <c r="B105" s="69">
        <v>97</v>
      </c>
      <c r="C105" s="103">
        <f t="shared" si="8"/>
        <v>1900990.7446326194</v>
      </c>
      <c r="D105" s="103"/>
      <c r="E105" s="69"/>
      <c r="F105" s="8">
        <v>43608</v>
      </c>
      <c r="G105" s="69" t="s">
        <v>3</v>
      </c>
      <c r="H105" s="104">
        <v>0.97850000000000004</v>
      </c>
      <c r="I105" s="104"/>
      <c r="J105" s="69">
        <v>150</v>
      </c>
      <c r="K105" s="107">
        <f t="shared" si="9"/>
        <v>57029.72233897858</v>
      </c>
      <c r="L105" s="108"/>
      <c r="M105" s="6">
        <f>IF(J105="","",(K105/J105)/LOOKUP(RIGHT($D$2,3),定数!$A$6:$A$13,定数!$B$6:$B$13))</f>
        <v>3.1683179077210322</v>
      </c>
      <c r="N105" s="69"/>
      <c r="O105" s="8">
        <v>43623</v>
      </c>
      <c r="P105" s="104">
        <v>0.99350000000000005</v>
      </c>
      <c r="Q105" s="104"/>
      <c r="R105" s="105">
        <f>IF(P105="","",T105*M105*LOOKUP(RIGHT($D$2,3),定数!$A$6:$A$13,定数!$B$6:$B$13))</f>
        <v>-57029.72233897863</v>
      </c>
      <c r="S105" s="105"/>
      <c r="T105" s="106">
        <f t="shared" si="11"/>
        <v>-150.00000000000014</v>
      </c>
      <c r="U105" s="106"/>
      <c r="V105" t="str">
        <f t="shared" si="14"/>
        <v/>
      </c>
      <c r="W105">
        <f t="shared" si="14"/>
        <v>1</v>
      </c>
      <c r="X105" s="37">
        <f t="shared" si="12"/>
        <v>2281038.7549468712</v>
      </c>
      <c r="Y105" s="38">
        <f t="shared" si="13"/>
        <v>0.16661181643233569</v>
      </c>
    </row>
    <row r="106" spans="2:25">
      <c r="B106" s="69">
        <v>98</v>
      </c>
      <c r="C106" s="103">
        <f t="shared" si="8"/>
        <v>1843961.0222936408</v>
      </c>
      <c r="D106" s="103"/>
      <c r="E106" s="69"/>
      <c r="F106" s="8">
        <v>43648</v>
      </c>
      <c r="G106" s="69" t="s">
        <v>4</v>
      </c>
      <c r="H106" s="104">
        <v>1.0258</v>
      </c>
      <c r="I106" s="104"/>
      <c r="J106" s="69">
        <v>241</v>
      </c>
      <c r="K106" s="107">
        <f t="shared" si="9"/>
        <v>55318.83066880922</v>
      </c>
      <c r="L106" s="108"/>
      <c r="M106" s="6">
        <f>IF(J106="","",(K106/J106)/LOOKUP(RIGHT($D$2,3),定数!$A$6:$A$13,定数!$B$6:$B$13))</f>
        <v>1.9128226372340671</v>
      </c>
      <c r="N106" s="69">
        <v>2013</v>
      </c>
      <c r="O106" s="8">
        <v>43595</v>
      </c>
      <c r="P106" s="104">
        <v>1.0017</v>
      </c>
      <c r="Q106" s="104"/>
      <c r="R106" s="105">
        <f>IF(P106="","",T106*M106*LOOKUP(RIGHT($D$2,3),定数!$A$6:$A$13,定数!$B$6:$B$13))</f>
        <v>-55318.830668809242</v>
      </c>
      <c r="S106" s="105"/>
      <c r="T106" s="106">
        <f t="shared" si="11"/>
        <v>-241.00000000000011</v>
      </c>
      <c r="U106" s="106"/>
      <c r="V106" t="str">
        <f t="shared" si="14"/>
        <v/>
      </c>
      <c r="W106">
        <f t="shared" si="14"/>
        <v>2</v>
      </c>
      <c r="X106" s="37">
        <f t="shared" si="12"/>
        <v>2281038.7549468712</v>
      </c>
      <c r="Y106" s="38">
        <f t="shared" si="13"/>
        <v>0.19161346193936568</v>
      </c>
    </row>
    <row r="107" spans="2:25">
      <c r="B107" s="69">
        <v>99</v>
      </c>
      <c r="C107" s="103">
        <f t="shared" si="8"/>
        <v>1788642.1916248314</v>
      </c>
      <c r="D107" s="103"/>
      <c r="E107" s="69">
        <v>2013</v>
      </c>
      <c r="F107" s="8">
        <v>43626</v>
      </c>
      <c r="G107" s="69" t="s">
        <v>3</v>
      </c>
      <c r="H107" s="104">
        <v>0.94269999999999998</v>
      </c>
      <c r="I107" s="104"/>
      <c r="J107" s="69">
        <v>195</v>
      </c>
      <c r="K107" s="107">
        <f t="shared" si="9"/>
        <v>53659.26574874494</v>
      </c>
      <c r="L107" s="108"/>
      <c r="M107" s="6">
        <f>IF(J107="","",(K107/J107)/LOOKUP(RIGHT($D$2,3),定数!$A$6:$A$13,定数!$B$6:$B$13))</f>
        <v>2.2931310149036297</v>
      </c>
      <c r="N107" s="69"/>
      <c r="O107" s="8">
        <v>43629</v>
      </c>
      <c r="P107" s="104">
        <v>0.96220000000000006</v>
      </c>
      <c r="Q107" s="104"/>
      <c r="R107" s="105">
        <f>IF(P107="","",T107*M107*LOOKUP(RIGHT($D$2,3),定数!$A$6:$A$13,定数!$B$6:$B$13))</f>
        <v>-53659.265748745143</v>
      </c>
      <c r="S107" s="105"/>
      <c r="T107" s="106">
        <f t="shared" si="11"/>
        <v>-195.00000000000074</v>
      </c>
      <c r="U107" s="106"/>
      <c r="V107" t="str">
        <f>IF(S107&lt;&gt;"",IF(S107&lt;0,1+V106,0),"")</f>
        <v/>
      </c>
      <c r="W107">
        <f>IF(T107&lt;&gt;"",IF(T107&lt;0,1+W106,0),"")</f>
        <v>3</v>
      </c>
      <c r="X107" s="37">
        <f t="shared" si="12"/>
        <v>2281038.7549468712</v>
      </c>
      <c r="Y107" s="38">
        <f t="shared" si="13"/>
        <v>0.21586505808118484</v>
      </c>
    </row>
    <row r="108" spans="2:25">
      <c r="B108" s="69">
        <v>100</v>
      </c>
      <c r="C108" s="103">
        <f t="shared" si="8"/>
        <v>1734982.9258760863</v>
      </c>
      <c r="D108" s="103"/>
      <c r="E108" s="69"/>
      <c r="F108" s="8">
        <v>43777</v>
      </c>
      <c r="G108" s="69" t="s">
        <v>3</v>
      </c>
      <c r="H108" s="104">
        <v>0.94379999999999997</v>
      </c>
      <c r="I108" s="104"/>
      <c r="J108" s="69">
        <v>97</v>
      </c>
      <c r="K108" s="107">
        <f t="shared" si="9"/>
        <v>52049.487776282585</v>
      </c>
      <c r="L108" s="108"/>
      <c r="M108" s="6">
        <f>IF(J108="","",(K108/J108)/LOOKUP(RIGHT($D$2,3),定数!$A$6:$A$13,定数!$B$6:$B$13))</f>
        <v>4.4716054790620774</v>
      </c>
      <c r="N108" s="69"/>
      <c r="O108" s="8">
        <v>43781</v>
      </c>
      <c r="P108" s="104">
        <v>0.9284</v>
      </c>
      <c r="Q108" s="104"/>
      <c r="R108" s="105">
        <f>IF(P108="","",T108*M108*LOOKUP(RIGHT($D$2,3),定数!$A$6:$A$13,定数!$B$6:$B$13))</f>
        <v>82635.269253067032</v>
      </c>
      <c r="S108" s="105"/>
      <c r="T108" s="106">
        <f t="shared" si="11"/>
        <v>153.99999999999969</v>
      </c>
      <c r="U108" s="106"/>
      <c r="V108" t="str">
        <f>IF(S108&lt;&gt;"",IF(S108&lt;0,1+V107,0),"")</f>
        <v/>
      </c>
      <c r="W108">
        <f>IF(T108&lt;&gt;"",IF(T108&lt;0,1+W107,0),"")</f>
        <v>0</v>
      </c>
      <c r="X108" s="37">
        <f t="shared" si="12"/>
        <v>2281038.7549468712</v>
      </c>
      <c r="Y108" s="38">
        <f t="shared" si="13"/>
        <v>0.23938910633874932</v>
      </c>
    </row>
    <row r="109" spans="2:25"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</row>
  </sheetData>
  <mergeCells count="637">
    <mergeCell ref="C108:D108"/>
    <mergeCell ref="H108:I108"/>
    <mergeCell ref="K108:L108"/>
    <mergeCell ref="P108:Q108"/>
    <mergeCell ref="R108:S108"/>
    <mergeCell ref="T108:U108"/>
    <mergeCell ref="C107:D107"/>
    <mergeCell ref="H107:I107"/>
    <mergeCell ref="K107:L107"/>
    <mergeCell ref="P107:Q107"/>
    <mergeCell ref="R107:S107"/>
    <mergeCell ref="T107:U107"/>
    <mergeCell ref="C106:D106"/>
    <mergeCell ref="H106:I106"/>
    <mergeCell ref="K106:L106"/>
    <mergeCell ref="P106:Q106"/>
    <mergeCell ref="R106:S106"/>
    <mergeCell ref="T106:U106"/>
    <mergeCell ref="C105:D105"/>
    <mergeCell ref="H105:I105"/>
    <mergeCell ref="K105:L105"/>
    <mergeCell ref="P105:Q105"/>
    <mergeCell ref="R105:S105"/>
    <mergeCell ref="T105:U105"/>
    <mergeCell ref="C104:D104"/>
    <mergeCell ref="H104:I104"/>
    <mergeCell ref="K104:L104"/>
    <mergeCell ref="P104:Q104"/>
    <mergeCell ref="R104:S104"/>
    <mergeCell ref="T104:U104"/>
    <mergeCell ref="C103:D103"/>
    <mergeCell ref="H103:I103"/>
    <mergeCell ref="K103:L103"/>
    <mergeCell ref="P103:Q103"/>
    <mergeCell ref="R103:S103"/>
    <mergeCell ref="T103:U103"/>
    <mergeCell ref="C102:D102"/>
    <mergeCell ref="H102:I102"/>
    <mergeCell ref="K102:L102"/>
    <mergeCell ref="P102:Q102"/>
    <mergeCell ref="R102:S102"/>
    <mergeCell ref="T102:U102"/>
    <mergeCell ref="C101:D101"/>
    <mergeCell ref="H101:I101"/>
    <mergeCell ref="K101:L101"/>
    <mergeCell ref="P101:Q101"/>
    <mergeCell ref="R101:S101"/>
    <mergeCell ref="T101:U101"/>
    <mergeCell ref="C100:D100"/>
    <mergeCell ref="H100:I100"/>
    <mergeCell ref="K100:L100"/>
    <mergeCell ref="P100:Q100"/>
    <mergeCell ref="R100:S100"/>
    <mergeCell ref="T100:U100"/>
    <mergeCell ref="C99:D99"/>
    <mergeCell ref="H99:I99"/>
    <mergeCell ref="K99:L99"/>
    <mergeCell ref="P99:Q99"/>
    <mergeCell ref="R99:S99"/>
    <mergeCell ref="T99:U99"/>
    <mergeCell ref="C98:D98"/>
    <mergeCell ref="H98:I98"/>
    <mergeCell ref="K98:L98"/>
    <mergeCell ref="P98:Q98"/>
    <mergeCell ref="R98:S98"/>
    <mergeCell ref="T98:U98"/>
    <mergeCell ref="C97:D97"/>
    <mergeCell ref="H97:I97"/>
    <mergeCell ref="K97:L97"/>
    <mergeCell ref="P97:Q97"/>
    <mergeCell ref="R97:S97"/>
    <mergeCell ref="T97:U97"/>
    <mergeCell ref="C96:D96"/>
    <mergeCell ref="H96:I96"/>
    <mergeCell ref="K96:L96"/>
    <mergeCell ref="P96:Q96"/>
    <mergeCell ref="R96:S96"/>
    <mergeCell ref="T96:U96"/>
    <mergeCell ref="C95:D95"/>
    <mergeCell ref="H95:I95"/>
    <mergeCell ref="K95:L95"/>
    <mergeCell ref="P95:Q95"/>
    <mergeCell ref="R95:S95"/>
    <mergeCell ref="T95:U95"/>
    <mergeCell ref="C94:D94"/>
    <mergeCell ref="H94:I94"/>
    <mergeCell ref="K94:L94"/>
    <mergeCell ref="P94:Q94"/>
    <mergeCell ref="R94:S94"/>
    <mergeCell ref="T94:U94"/>
    <mergeCell ref="C93:D93"/>
    <mergeCell ref="H93:I93"/>
    <mergeCell ref="K93:L93"/>
    <mergeCell ref="P93:Q93"/>
    <mergeCell ref="R93:S93"/>
    <mergeCell ref="T93:U93"/>
    <mergeCell ref="C92:D92"/>
    <mergeCell ref="H92:I92"/>
    <mergeCell ref="K92:L92"/>
    <mergeCell ref="P92:Q92"/>
    <mergeCell ref="R92:S92"/>
    <mergeCell ref="T92:U92"/>
    <mergeCell ref="C91:D91"/>
    <mergeCell ref="H91:I91"/>
    <mergeCell ref="K91:L91"/>
    <mergeCell ref="P91:Q91"/>
    <mergeCell ref="R91:S91"/>
    <mergeCell ref="T91:U91"/>
    <mergeCell ref="C90:D90"/>
    <mergeCell ref="H90:I90"/>
    <mergeCell ref="K90:L90"/>
    <mergeCell ref="P90:Q90"/>
    <mergeCell ref="R90:S90"/>
    <mergeCell ref="T90:U90"/>
    <mergeCell ref="C89:D89"/>
    <mergeCell ref="H89:I89"/>
    <mergeCell ref="K89:L89"/>
    <mergeCell ref="P89:Q89"/>
    <mergeCell ref="R89:S89"/>
    <mergeCell ref="T89:U89"/>
    <mergeCell ref="C88:D88"/>
    <mergeCell ref="H88:I88"/>
    <mergeCell ref="K88:L88"/>
    <mergeCell ref="P88:Q88"/>
    <mergeCell ref="R88:S88"/>
    <mergeCell ref="T88:U88"/>
    <mergeCell ref="C87:D87"/>
    <mergeCell ref="H87:I87"/>
    <mergeCell ref="K87:L87"/>
    <mergeCell ref="P87:Q87"/>
    <mergeCell ref="R87:S87"/>
    <mergeCell ref="T87:U87"/>
    <mergeCell ref="C86:D86"/>
    <mergeCell ref="H86:I86"/>
    <mergeCell ref="K86:L86"/>
    <mergeCell ref="P86:Q86"/>
    <mergeCell ref="R86:S86"/>
    <mergeCell ref="T86:U86"/>
    <mergeCell ref="C85:D85"/>
    <mergeCell ref="H85:I85"/>
    <mergeCell ref="K85:L85"/>
    <mergeCell ref="P85:Q85"/>
    <mergeCell ref="R85:S85"/>
    <mergeCell ref="T85:U85"/>
    <mergeCell ref="C84:D84"/>
    <mergeCell ref="H84:I84"/>
    <mergeCell ref="K84:L84"/>
    <mergeCell ref="P84:Q84"/>
    <mergeCell ref="R84:S84"/>
    <mergeCell ref="T84:U84"/>
    <mergeCell ref="C83:D83"/>
    <mergeCell ref="H83:I83"/>
    <mergeCell ref="K83:L83"/>
    <mergeCell ref="P83:Q83"/>
    <mergeCell ref="R83:S83"/>
    <mergeCell ref="T83:U83"/>
    <mergeCell ref="C82:D82"/>
    <mergeCell ref="H82:I82"/>
    <mergeCell ref="K82:L82"/>
    <mergeCell ref="P82:Q82"/>
    <mergeCell ref="R82:S82"/>
    <mergeCell ref="T82:U82"/>
    <mergeCell ref="C81:D81"/>
    <mergeCell ref="H81:I81"/>
    <mergeCell ref="K81:L81"/>
    <mergeCell ref="P81:Q81"/>
    <mergeCell ref="R81:S81"/>
    <mergeCell ref="T81:U81"/>
    <mergeCell ref="C80:D80"/>
    <mergeCell ref="H80:I80"/>
    <mergeCell ref="K80:L80"/>
    <mergeCell ref="P80:Q80"/>
    <mergeCell ref="R80:S80"/>
    <mergeCell ref="T80:U80"/>
    <mergeCell ref="C79:D79"/>
    <mergeCell ref="H79:I79"/>
    <mergeCell ref="K79:L79"/>
    <mergeCell ref="P79:Q79"/>
    <mergeCell ref="R79:S79"/>
    <mergeCell ref="T79:U79"/>
    <mergeCell ref="C78:D78"/>
    <mergeCell ref="H78:I78"/>
    <mergeCell ref="K78:L78"/>
    <mergeCell ref="P78:Q78"/>
    <mergeCell ref="R78:S78"/>
    <mergeCell ref="T78:U78"/>
    <mergeCell ref="C77:D77"/>
    <mergeCell ref="H77:I77"/>
    <mergeCell ref="K77:L77"/>
    <mergeCell ref="P77:Q77"/>
    <mergeCell ref="R77:S77"/>
    <mergeCell ref="T77:U77"/>
    <mergeCell ref="C76:D76"/>
    <mergeCell ref="H76:I76"/>
    <mergeCell ref="K76:L76"/>
    <mergeCell ref="P76:Q76"/>
    <mergeCell ref="R76:S76"/>
    <mergeCell ref="T76:U76"/>
    <mergeCell ref="C75:D75"/>
    <mergeCell ref="H75:I75"/>
    <mergeCell ref="K75:L75"/>
    <mergeCell ref="P75:Q75"/>
    <mergeCell ref="R75:S75"/>
    <mergeCell ref="T75:U75"/>
    <mergeCell ref="C74:D74"/>
    <mergeCell ref="H74:I74"/>
    <mergeCell ref="K74:L74"/>
    <mergeCell ref="P74:Q74"/>
    <mergeCell ref="R74:S74"/>
    <mergeCell ref="T74:U74"/>
    <mergeCell ref="C73:D73"/>
    <mergeCell ref="H73:I73"/>
    <mergeCell ref="K73:L73"/>
    <mergeCell ref="P73:Q73"/>
    <mergeCell ref="R73:S73"/>
    <mergeCell ref="T73:U73"/>
    <mergeCell ref="C72:D72"/>
    <mergeCell ref="H72:I72"/>
    <mergeCell ref="K72:L72"/>
    <mergeCell ref="P72:Q72"/>
    <mergeCell ref="R72:S72"/>
    <mergeCell ref="T72:U72"/>
    <mergeCell ref="C71:D71"/>
    <mergeCell ref="H71:I71"/>
    <mergeCell ref="K71:L71"/>
    <mergeCell ref="P71:Q71"/>
    <mergeCell ref="R71:S71"/>
    <mergeCell ref="T71:U71"/>
    <mergeCell ref="C70:D70"/>
    <mergeCell ref="H70:I70"/>
    <mergeCell ref="K70:L70"/>
    <mergeCell ref="P70:Q70"/>
    <mergeCell ref="R70:S70"/>
    <mergeCell ref="T70:U70"/>
    <mergeCell ref="C69:D69"/>
    <mergeCell ref="H69:I69"/>
    <mergeCell ref="K69:L69"/>
    <mergeCell ref="P69:Q69"/>
    <mergeCell ref="R69:S69"/>
    <mergeCell ref="T69:U69"/>
    <mergeCell ref="C68:D68"/>
    <mergeCell ref="H68:I68"/>
    <mergeCell ref="K68:L68"/>
    <mergeCell ref="P68:Q68"/>
    <mergeCell ref="R68:S68"/>
    <mergeCell ref="T68:U68"/>
    <mergeCell ref="C67:D67"/>
    <mergeCell ref="H67:I67"/>
    <mergeCell ref="K67:L67"/>
    <mergeCell ref="P67:Q67"/>
    <mergeCell ref="R67:S67"/>
    <mergeCell ref="T67:U67"/>
    <mergeCell ref="C66:D66"/>
    <mergeCell ref="H66:I66"/>
    <mergeCell ref="K66:L66"/>
    <mergeCell ref="P66:Q66"/>
    <mergeCell ref="R66:S66"/>
    <mergeCell ref="T66:U66"/>
    <mergeCell ref="C65:D65"/>
    <mergeCell ref="H65:I65"/>
    <mergeCell ref="K65:L65"/>
    <mergeCell ref="P65:Q65"/>
    <mergeCell ref="R65:S65"/>
    <mergeCell ref="T65:U65"/>
    <mergeCell ref="C64:D64"/>
    <mergeCell ref="H64:I64"/>
    <mergeCell ref="K64:L64"/>
    <mergeCell ref="P64:Q64"/>
    <mergeCell ref="R64:S64"/>
    <mergeCell ref="T64:U64"/>
    <mergeCell ref="C63:D63"/>
    <mergeCell ref="H63:I63"/>
    <mergeCell ref="K63:L63"/>
    <mergeCell ref="P63:Q63"/>
    <mergeCell ref="R63:S63"/>
    <mergeCell ref="T63:U63"/>
    <mergeCell ref="C62:D62"/>
    <mergeCell ref="H62:I62"/>
    <mergeCell ref="K62:L62"/>
    <mergeCell ref="P62:Q62"/>
    <mergeCell ref="R62:S62"/>
    <mergeCell ref="T62:U62"/>
    <mergeCell ref="C61:D61"/>
    <mergeCell ref="H61:I61"/>
    <mergeCell ref="K61:L61"/>
    <mergeCell ref="P61:Q61"/>
    <mergeCell ref="R61:S61"/>
    <mergeCell ref="T61:U61"/>
    <mergeCell ref="C60:D60"/>
    <mergeCell ref="H60:I60"/>
    <mergeCell ref="K60:L60"/>
    <mergeCell ref="P60:Q60"/>
    <mergeCell ref="R60:S60"/>
    <mergeCell ref="T60:U60"/>
    <mergeCell ref="C59:D59"/>
    <mergeCell ref="H59:I59"/>
    <mergeCell ref="K59:L59"/>
    <mergeCell ref="P59:Q59"/>
    <mergeCell ref="R59:S59"/>
    <mergeCell ref="T59:U59"/>
    <mergeCell ref="C58:D58"/>
    <mergeCell ref="H58:I58"/>
    <mergeCell ref="K58:L58"/>
    <mergeCell ref="P58:Q58"/>
    <mergeCell ref="R58:S58"/>
    <mergeCell ref="T58:U58"/>
    <mergeCell ref="C57:D57"/>
    <mergeCell ref="H57:I57"/>
    <mergeCell ref="K57:L57"/>
    <mergeCell ref="P57:Q57"/>
    <mergeCell ref="R57:S57"/>
    <mergeCell ref="T57:U57"/>
    <mergeCell ref="C56:D56"/>
    <mergeCell ref="H56:I56"/>
    <mergeCell ref="K56:L56"/>
    <mergeCell ref="P56:Q56"/>
    <mergeCell ref="R56:S56"/>
    <mergeCell ref="T56:U56"/>
    <mergeCell ref="C55:D55"/>
    <mergeCell ref="H55:I55"/>
    <mergeCell ref="K55:L55"/>
    <mergeCell ref="P55:Q55"/>
    <mergeCell ref="R55:S55"/>
    <mergeCell ref="T55:U55"/>
    <mergeCell ref="C54:D54"/>
    <mergeCell ref="H54:I54"/>
    <mergeCell ref="K54:L54"/>
    <mergeCell ref="P54:Q54"/>
    <mergeCell ref="R54:S54"/>
    <mergeCell ref="T54:U54"/>
    <mergeCell ref="C53:D53"/>
    <mergeCell ref="H53:I53"/>
    <mergeCell ref="K53:L53"/>
    <mergeCell ref="P53:Q53"/>
    <mergeCell ref="R53:S53"/>
    <mergeCell ref="T53:U53"/>
    <mergeCell ref="C52:D52"/>
    <mergeCell ref="H52:I52"/>
    <mergeCell ref="K52:L52"/>
    <mergeCell ref="P52:Q52"/>
    <mergeCell ref="R52:S52"/>
    <mergeCell ref="T52:U52"/>
    <mergeCell ref="C51:D51"/>
    <mergeCell ref="H51:I51"/>
    <mergeCell ref="K51:L51"/>
    <mergeCell ref="P51:Q51"/>
    <mergeCell ref="R51:S51"/>
    <mergeCell ref="T51:U51"/>
    <mergeCell ref="C50:D50"/>
    <mergeCell ref="H50:I50"/>
    <mergeCell ref="K50:L50"/>
    <mergeCell ref="P50:Q50"/>
    <mergeCell ref="R50:S50"/>
    <mergeCell ref="T50:U50"/>
    <mergeCell ref="C49:D49"/>
    <mergeCell ref="H49:I49"/>
    <mergeCell ref="K49:L49"/>
    <mergeCell ref="P49:Q49"/>
    <mergeCell ref="R49:S49"/>
    <mergeCell ref="T49:U49"/>
    <mergeCell ref="C48:D48"/>
    <mergeCell ref="H48:I48"/>
    <mergeCell ref="K48:L48"/>
    <mergeCell ref="P48:Q48"/>
    <mergeCell ref="R48:S48"/>
    <mergeCell ref="T48:U48"/>
    <mergeCell ref="C47:D47"/>
    <mergeCell ref="H47:I47"/>
    <mergeCell ref="K47:L47"/>
    <mergeCell ref="P47:Q47"/>
    <mergeCell ref="R47:S47"/>
    <mergeCell ref="T47:U47"/>
    <mergeCell ref="C46:D46"/>
    <mergeCell ref="H46:I46"/>
    <mergeCell ref="K46:L46"/>
    <mergeCell ref="P46:Q46"/>
    <mergeCell ref="R46:S46"/>
    <mergeCell ref="T46:U46"/>
    <mergeCell ref="C45:D45"/>
    <mergeCell ref="H45:I45"/>
    <mergeCell ref="K45:L45"/>
    <mergeCell ref="P45:Q45"/>
    <mergeCell ref="R45:S45"/>
    <mergeCell ref="T45:U45"/>
    <mergeCell ref="C44:D44"/>
    <mergeCell ref="H44:I44"/>
    <mergeCell ref="K44:L44"/>
    <mergeCell ref="P44:Q44"/>
    <mergeCell ref="R44:S44"/>
    <mergeCell ref="T44:U44"/>
    <mergeCell ref="C43:D43"/>
    <mergeCell ref="H43:I43"/>
    <mergeCell ref="K43:L43"/>
    <mergeCell ref="P43:Q43"/>
    <mergeCell ref="R43:S43"/>
    <mergeCell ref="T43:U43"/>
    <mergeCell ref="C42:D42"/>
    <mergeCell ref="H42:I42"/>
    <mergeCell ref="K42:L42"/>
    <mergeCell ref="P42:Q42"/>
    <mergeCell ref="R42:S42"/>
    <mergeCell ref="T42:U42"/>
    <mergeCell ref="C41:D41"/>
    <mergeCell ref="H41:I41"/>
    <mergeCell ref="K41:L41"/>
    <mergeCell ref="P41:Q41"/>
    <mergeCell ref="R41:S41"/>
    <mergeCell ref="T41:U41"/>
    <mergeCell ref="C40:D40"/>
    <mergeCell ref="H40:I40"/>
    <mergeCell ref="K40:L40"/>
    <mergeCell ref="P40:Q40"/>
    <mergeCell ref="R40:S40"/>
    <mergeCell ref="T40:U40"/>
    <mergeCell ref="C39:D39"/>
    <mergeCell ref="H39:I39"/>
    <mergeCell ref="K39:L39"/>
    <mergeCell ref="P39:Q39"/>
    <mergeCell ref="R39:S39"/>
    <mergeCell ref="T39:U39"/>
    <mergeCell ref="C38:D38"/>
    <mergeCell ref="H38:I38"/>
    <mergeCell ref="K38:L38"/>
    <mergeCell ref="P38:Q38"/>
    <mergeCell ref="R38:S38"/>
    <mergeCell ref="T38:U38"/>
    <mergeCell ref="C37:D37"/>
    <mergeCell ref="H37:I37"/>
    <mergeCell ref="K37:L37"/>
    <mergeCell ref="P37:Q37"/>
    <mergeCell ref="R37:S37"/>
    <mergeCell ref="T37:U37"/>
    <mergeCell ref="C36:D36"/>
    <mergeCell ref="H36:I36"/>
    <mergeCell ref="K36:L36"/>
    <mergeCell ref="P36:Q36"/>
    <mergeCell ref="R36:S36"/>
    <mergeCell ref="T36:U36"/>
    <mergeCell ref="C35:D35"/>
    <mergeCell ref="H35:I35"/>
    <mergeCell ref="K35:L35"/>
    <mergeCell ref="P35:Q35"/>
    <mergeCell ref="R35:S35"/>
    <mergeCell ref="T35:U35"/>
    <mergeCell ref="C34:D34"/>
    <mergeCell ref="H34:I34"/>
    <mergeCell ref="K34:L34"/>
    <mergeCell ref="P34:Q34"/>
    <mergeCell ref="R34:S34"/>
    <mergeCell ref="T34:U34"/>
    <mergeCell ref="C33:D33"/>
    <mergeCell ref="H33:I33"/>
    <mergeCell ref="K33:L33"/>
    <mergeCell ref="P33:Q33"/>
    <mergeCell ref="R33:S33"/>
    <mergeCell ref="T33:U33"/>
    <mergeCell ref="C32:D32"/>
    <mergeCell ref="H32:I32"/>
    <mergeCell ref="K32:L32"/>
    <mergeCell ref="P32:Q32"/>
    <mergeCell ref="R32:S32"/>
    <mergeCell ref="T32:U32"/>
    <mergeCell ref="C31:D31"/>
    <mergeCell ref="H31:I31"/>
    <mergeCell ref="K31:L31"/>
    <mergeCell ref="P31:Q31"/>
    <mergeCell ref="R31:S31"/>
    <mergeCell ref="T31:U31"/>
    <mergeCell ref="C30:D30"/>
    <mergeCell ref="H30:I30"/>
    <mergeCell ref="K30:L30"/>
    <mergeCell ref="P30:Q30"/>
    <mergeCell ref="R30:S30"/>
    <mergeCell ref="T30:U30"/>
    <mergeCell ref="C29:D29"/>
    <mergeCell ref="H29:I29"/>
    <mergeCell ref="K29:L29"/>
    <mergeCell ref="P29:Q29"/>
    <mergeCell ref="R29:S29"/>
    <mergeCell ref="T29:U29"/>
    <mergeCell ref="C28:D28"/>
    <mergeCell ref="H28:I28"/>
    <mergeCell ref="K28:L28"/>
    <mergeCell ref="P28:Q28"/>
    <mergeCell ref="R28:S28"/>
    <mergeCell ref="T28:U28"/>
    <mergeCell ref="C27:D27"/>
    <mergeCell ref="H27:I27"/>
    <mergeCell ref="K27:L27"/>
    <mergeCell ref="P27:Q27"/>
    <mergeCell ref="R27:S27"/>
    <mergeCell ref="T27:U27"/>
    <mergeCell ref="C26:D26"/>
    <mergeCell ref="H26:I26"/>
    <mergeCell ref="K26:L26"/>
    <mergeCell ref="P26:Q26"/>
    <mergeCell ref="R26:S26"/>
    <mergeCell ref="T26:U26"/>
    <mergeCell ref="C25:D25"/>
    <mergeCell ref="H25:I25"/>
    <mergeCell ref="K25:L25"/>
    <mergeCell ref="P25:Q25"/>
    <mergeCell ref="R25:S25"/>
    <mergeCell ref="T25:U25"/>
    <mergeCell ref="C24:D24"/>
    <mergeCell ref="H24:I24"/>
    <mergeCell ref="K24:L24"/>
    <mergeCell ref="P24:Q24"/>
    <mergeCell ref="R24:S24"/>
    <mergeCell ref="T24:U24"/>
    <mergeCell ref="C23:D23"/>
    <mergeCell ref="H23:I23"/>
    <mergeCell ref="K23:L23"/>
    <mergeCell ref="P23:Q23"/>
    <mergeCell ref="R23:S23"/>
    <mergeCell ref="T23:U23"/>
    <mergeCell ref="C22:D22"/>
    <mergeCell ref="H22:I22"/>
    <mergeCell ref="K22:L22"/>
    <mergeCell ref="P22:Q22"/>
    <mergeCell ref="R22:S22"/>
    <mergeCell ref="T22:U22"/>
    <mergeCell ref="C21:D21"/>
    <mergeCell ref="H21:I21"/>
    <mergeCell ref="K21:L21"/>
    <mergeCell ref="P21:Q21"/>
    <mergeCell ref="R21:S21"/>
    <mergeCell ref="T21:U21"/>
    <mergeCell ref="C20:D20"/>
    <mergeCell ref="H20:I20"/>
    <mergeCell ref="K20:L20"/>
    <mergeCell ref="P20:Q20"/>
    <mergeCell ref="R20:S20"/>
    <mergeCell ref="T20:U20"/>
    <mergeCell ref="C19:D19"/>
    <mergeCell ref="H19:I19"/>
    <mergeCell ref="K19:L19"/>
    <mergeCell ref="P19:Q19"/>
    <mergeCell ref="R19:S19"/>
    <mergeCell ref="T19:U19"/>
    <mergeCell ref="C18:D18"/>
    <mergeCell ref="H18:I18"/>
    <mergeCell ref="K18:L18"/>
    <mergeCell ref="P18:Q18"/>
    <mergeCell ref="R18:S18"/>
    <mergeCell ref="T18:U18"/>
    <mergeCell ref="C17:D17"/>
    <mergeCell ref="H17:I17"/>
    <mergeCell ref="K17:L17"/>
    <mergeCell ref="P17:Q17"/>
    <mergeCell ref="R17:S17"/>
    <mergeCell ref="T17:U17"/>
    <mergeCell ref="C16:D16"/>
    <mergeCell ref="H16:I16"/>
    <mergeCell ref="K16:L16"/>
    <mergeCell ref="P16:Q16"/>
    <mergeCell ref="R16:S16"/>
    <mergeCell ref="T16:U16"/>
    <mergeCell ref="C15:D15"/>
    <mergeCell ref="H15:I15"/>
    <mergeCell ref="K15:L15"/>
    <mergeCell ref="P15:Q15"/>
    <mergeCell ref="R15:S15"/>
    <mergeCell ref="T15:U15"/>
    <mergeCell ref="C14:D14"/>
    <mergeCell ref="H14:I14"/>
    <mergeCell ref="K14:L14"/>
    <mergeCell ref="P14:Q14"/>
    <mergeCell ref="R14:S14"/>
    <mergeCell ref="T14:U14"/>
    <mergeCell ref="C13:D13"/>
    <mergeCell ref="H13:I13"/>
    <mergeCell ref="K13:L13"/>
    <mergeCell ref="P13:Q13"/>
    <mergeCell ref="R13:S13"/>
    <mergeCell ref="T13:U13"/>
    <mergeCell ref="C12:D12"/>
    <mergeCell ref="H12:I12"/>
    <mergeCell ref="K12:L12"/>
    <mergeCell ref="P12:Q12"/>
    <mergeCell ref="R12:S12"/>
    <mergeCell ref="T12:U12"/>
    <mergeCell ref="C11:D11"/>
    <mergeCell ref="H11:I11"/>
    <mergeCell ref="K11:L11"/>
    <mergeCell ref="P11:Q11"/>
    <mergeCell ref="R11:S11"/>
    <mergeCell ref="T11:U11"/>
    <mergeCell ref="C10:D10"/>
    <mergeCell ref="H10:I10"/>
    <mergeCell ref="K10:L10"/>
    <mergeCell ref="P10:Q10"/>
    <mergeCell ref="R10:S10"/>
    <mergeCell ref="T10:U10"/>
    <mergeCell ref="C9:D9"/>
    <mergeCell ref="H9:I9"/>
    <mergeCell ref="K9:L9"/>
    <mergeCell ref="P9:Q9"/>
    <mergeCell ref="R9:S9"/>
    <mergeCell ref="T9:U9"/>
    <mergeCell ref="R7:U7"/>
    <mergeCell ref="H8:I8"/>
    <mergeCell ref="K8:L8"/>
    <mergeCell ref="P8:Q8"/>
    <mergeCell ref="R8:S8"/>
    <mergeCell ref="T8:U8"/>
    <mergeCell ref="B7:B8"/>
    <mergeCell ref="C7:D8"/>
    <mergeCell ref="E7:I7"/>
    <mergeCell ref="J7:L7"/>
    <mergeCell ref="M7:M8"/>
    <mergeCell ref="N7:Q7"/>
    <mergeCell ref="N4:Q4"/>
    <mergeCell ref="R4:S4"/>
    <mergeCell ref="T4:U4"/>
    <mergeCell ref="J5:K5"/>
    <mergeCell ref="L5:M5"/>
    <mergeCell ref="T5:U5"/>
    <mergeCell ref="B4:C4"/>
    <mergeCell ref="D4:E4"/>
    <mergeCell ref="F4:G4"/>
    <mergeCell ref="H4:I4"/>
    <mergeCell ref="J4:K4"/>
    <mergeCell ref="L4:M4"/>
    <mergeCell ref="N2:Q2"/>
    <mergeCell ref="R2:S2"/>
    <mergeCell ref="T2:U2"/>
    <mergeCell ref="B3:C3"/>
    <mergeCell ref="D3:Q3"/>
    <mergeCell ref="R3:S3"/>
    <mergeCell ref="T3:U3"/>
    <mergeCell ref="B2:C2"/>
    <mergeCell ref="D2:E2"/>
    <mergeCell ref="F2:G2"/>
    <mergeCell ref="H2:I2"/>
    <mergeCell ref="J2:K2"/>
    <mergeCell ref="L2:M2"/>
  </mergeCells>
  <phoneticPr fontId="2"/>
  <conditionalFormatting sqref="G9:G108">
    <cfRule type="cellIs" dxfId="3" priority="1" stopIfTrue="1" operator="equal">
      <formula>"買"</formula>
    </cfRule>
    <cfRule type="cellIs" dxfId="2" priority="2" stopIfTrue="1" operator="equal">
      <formula>"売"</formula>
    </cfRule>
  </conditionalFormatting>
  <dataValidations count="1">
    <dataValidation type="list" allowBlank="1" showInputMessage="1" showErrorMessage="1" sqref="G9:G108">
      <formula1>"買,売"</formula1>
    </dataValidation>
  </dataValidation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B2:Z109"/>
  <sheetViews>
    <sheetView zoomScale="115" zoomScaleNormal="115" workbookViewId="0">
      <pane ySplit="8" topLeftCell="A9" activePane="bottomLeft" state="frozen"/>
      <selection pane="bottomLeft" activeCell="N108" sqref="N108"/>
    </sheetView>
  </sheetViews>
  <sheetFormatPr defaultRowHeight="13.2"/>
  <cols>
    <col min="1" max="1" width="2.88671875" customWidth="1"/>
    <col min="2" max="18" width="6.6640625" customWidth="1"/>
    <col min="22" max="22" width="10.88671875" style="22" hidden="1" customWidth="1"/>
    <col min="23" max="23" width="0" hidden="1" customWidth="1"/>
  </cols>
  <sheetData>
    <row r="2" spans="2:26">
      <c r="B2" s="70" t="s">
        <v>5</v>
      </c>
      <c r="C2" s="70"/>
      <c r="D2" s="72" t="s">
        <v>110</v>
      </c>
      <c r="E2" s="72"/>
      <c r="F2" s="70" t="s">
        <v>6</v>
      </c>
      <c r="G2" s="70"/>
      <c r="H2" s="74" t="s">
        <v>36</v>
      </c>
      <c r="I2" s="74"/>
      <c r="J2" s="70" t="s">
        <v>7</v>
      </c>
      <c r="K2" s="70"/>
      <c r="L2" s="71">
        <v>1000000</v>
      </c>
      <c r="M2" s="72"/>
      <c r="N2" s="109"/>
      <c r="O2" s="110"/>
      <c r="P2" s="110"/>
      <c r="Q2" s="111"/>
      <c r="R2" s="70" t="s">
        <v>8</v>
      </c>
      <c r="S2" s="70"/>
      <c r="T2" s="73">
        <f>SUM(L2,D4)</f>
        <v>1958199.3409735991</v>
      </c>
      <c r="U2" s="74"/>
      <c r="V2" s="1"/>
      <c r="W2" s="1"/>
      <c r="X2" s="1"/>
      <c r="Z2" s="22"/>
    </row>
    <row r="3" spans="2:26" ht="60" customHeight="1">
      <c r="B3" s="70" t="s">
        <v>9</v>
      </c>
      <c r="C3" s="70"/>
      <c r="D3" s="115" t="s">
        <v>103</v>
      </c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7"/>
      <c r="R3" s="70" t="s">
        <v>10</v>
      </c>
      <c r="S3" s="70"/>
      <c r="T3" s="75" t="s">
        <v>113</v>
      </c>
      <c r="U3" s="75"/>
      <c r="V3" s="1"/>
      <c r="W3" s="1"/>
      <c r="Z3" s="22"/>
    </row>
    <row r="4" spans="2:26">
      <c r="B4" s="70" t="s">
        <v>11</v>
      </c>
      <c r="C4" s="70"/>
      <c r="D4" s="76">
        <f>SUM($R$9:$S$993)</f>
        <v>958199.34097359912</v>
      </c>
      <c r="E4" s="76"/>
      <c r="F4" s="70" t="s">
        <v>12</v>
      </c>
      <c r="G4" s="70"/>
      <c r="H4" s="77">
        <f>SUM($T$9:$U$108)</f>
        <v>1730.0000000000043</v>
      </c>
      <c r="I4" s="74"/>
      <c r="J4" s="78"/>
      <c r="K4" s="78"/>
      <c r="L4" s="73"/>
      <c r="M4" s="73"/>
      <c r="N4" s="112"/>
      <c r="O4" s="113"/>
      <c r="P4" s="113"/>
      <c r="Q4" s="114"/>
      <c r="R4" s="78" t="s">
        <v>58</v>
      </c>
      <c r="S4" s="78"/>
      <c r="T4" s="79">
        <f>MAX(Y:Y)</f>
        <v>0.32697290983442517</v>
      </c>
      <c r="U4" s="79"/>
      <c r="V4" s="1"/>
      <c r="W4" s="1"/>
      <c r="X4" s="1"/>
      <c r="Z4" s="22"/>
    </row>
    <row r="5" spans="2:26">
      <c r="B5" s="66" t="s">
        <v>15</v>
      </c>
      <c r="C5" s="64">
        <f>COUNTIF($R$9:$R$990,"&gt;0")</f>
        <v>39</v>
      </c>
      <c r="D5" s="63" t="s">
        <v>16</v>
      </c>
      <c r="E5" s="68">
        <f>COUNTIF($R$9:$R$990,"&lt;0")</f>
        <v>61</v>
      </c>
      <c r="F5" s="63" t="s">
        <v>17</v>
      </c>
      <c r="G5" s="64">
        <f>COUNTIF($R$9:$R$990,"=0")</f>
        <v>0</v>
      </c>
      <c r="H5" s="63" t="s">
        <v>18</v>
      </c>
      <c r="I5" s="65">
        <f>C5/SUM(C5,E5,G5)</f>
        <v>0.39</v>
      </c>
      <c r="J5" s="80" t="s">
        <v>19</v>
      </c>
      <c r="K5" s="70"/>
      <c r="L5" s="81">
        <f>MAX(V9:V993)</f>
        <v>3</v>
      </c>
      <c r="M5" s="82"/>
      <c r="N5" s="13"/>
      <c r="O5" s="13"/>
      <c r="P5" s="13"/>
      <c r="Q5" s="13"/>
      <c r="R5" s="17" t="s">
        <v>20</v>
      </c>
      <c r="S5" s="9"/>
      <c r="T5" s="81">
        <f>MAX(W9:W993)</f>
        <v>13</v>
      </c>
      <c r="U5" s="82"/>
      <c r="V5" s="1"/>
      <c r="W5" s="1"/>
      <c r="X5" s="1"/>
      <c r="Z5" s="22"/>
    </row>
    <row r="6" spans="2:26">
      <c r="B6" s="11"/>
      <c r="C6" s="13"/>
      <c r="D6" s="14"/>
      <c r="E6" s="10"/>
      <c r="F6" s="11"/>
      <c r="G6" s="10"/>
      <c r="H6" s="11"/>
      <c r="I6" s="16"/>
      <c r="J6" s="11"/>
      <c r="K6" s="11"/>
      <c r="L6" s="10"/>
      <c r="M6" s="10"/>
      <c r="N6" s="12"/>
      <c r="O6" s="12"/>
      <c r="P6" s="10"/>
      <c r="Q6" s="67"/>
      <c r="R6" s="1"/>
      <c r="S6" s="1"/>
      <c r="T6" s="1"/>
    </row>
    <row r="7" spans="2:26">
      <c r="B7" s="83" t="s">
        <v>21</v>
      </c>
      <c r="C7" s="85" t="s">
        <v>22</v>
      </c>
      <c r="D7" s="86"/>
      <c r="E7" s="89" t="s">
        <v>23</v>
      </c>
      <c r="F7" s="90"/>
      <c r="G7" s="90"/>
      <c r="H7" s="90"/>
      <c r="I7" s="91"/>
      <c r="J7" s="92" t="s">
        <v>24</v>
      </c>
      <c r="K7" s="93"/>
      <c r="L7" s="94"/>
      <c r="M7" s="95" t="s">
        <v>25</v>
      </c>
      <c r="N7" s="96" t="s">
        <v>26</v>
      </c>
      <c r="O7" s="97"/>
      <c r="P7" s="97"/>
      <c r="Q7" s="98"/>
      <c r="R7" s="99" t="s">
        <v>27</v>
      </c>
      <c r="S7" s="99"/>
      <c r="T7" s="99"/>
      <c r="U7" s="99"/>
    </row>
    <row r="8" spans="2:26">
      <c r="B8" s="84"/>
      <c r="C8" s="87"/>
      <c r="D8" s="88"/>
      <c r="E8" s="18" t="s">
        <v>28</v>
      </c>
      <c r="F8" s="18" t="s">
        <v>29</v>
      </c>
      <c r="G8" s="18" t="s">
        <v>30</v>
      </c>
      <c r="H8" s="100" t="s">
        <v>31</v>
      </c>
      <c r="I8" s="91"/>
      <c r="J8" s="4" t="s">
        <v>32</v>
      </c>
      <c r="K8" s="101" t="s">
        <v>33</v>
      </c>
      <c r="L8" s="94"/>
      <c r="M8" s="95"/>
      <c r="N8" s="5" t="s">
        <v>28</v>
      </c>
      <c r="O8" s="5" t="s">
        <v>29</v>
      </c>
      <c r="P8" s="102" t="s">
        <v>31</v>
      </c>
      <c r="Q8" s="98"/>
      <c r="R8" s="99" t="s">
        <v>34</v>
      </c>
      <c r="S8" s="99"/>
      <c r="T8" s="99" t="s">
        <v>32</v>
      </c>
      <c r="U8" s="99"/>
      <c r="Y8" t="s">
        <v>57</v>
      </c>
    </row>
    <row r="9" spans="2:26">
      <c r="B9" s="69">
        <v>1</v>
      </c>
      <c r="C9" s="103">
        <f>L2</f>
        <v>1000000</v>
      </c>
      <c r="D9" s="103"/>
      <c r="E9" s="69">
        <v>1993</v>
      </c>
      <c r="F9" s="8">
        <v>43814</v>
      </c>
      <c r="G9" s="69" t="s">
        <v>4</v>
      </c>
      <c r="H9" s="104">
        <v>0.67510000000000003</v>
      </c>
      <c r="I9" s="104"/>
      <c r="J9" s="69">
        <v>98</v>
      </c>
      <c r="K9" s="103">
        <f>IF(J9="","",C9*0.03)</f>
        <v>30000</v>
      </c>
      <c r="L9" s="103"/>
      <c r="M9" s="6">
        <f>IF(J9="","",(K9/J9)/LOOKUP(RIGHT($D$2,3),定数!$A$6:$A$13,定数!$B$6:$B$13))</f>
        <v>2.5510204081632653</v>
      </c>
      <c r="N9" s="69">
        <v>1994</v>
      </c>
      <c r="O9" s="8">
        <v>43484</v>
      </c>
      <c r="P9" s="104">
        <v>0.70140000000000002</v>
      </c>
      <c r="Q9" s="104"/>
      <c r="R9" s="105">
        <f>IF(P9="","",T9*M9*LOOKUP(RIGHT($D$2,3),定数!$A$6:$A$13,定数!$B$6:$B$13))</f>
        <v>80510.204081632619</v>
      </c>
      <c r="S9" s="105"/>
      <c r="T9" s="106">
        <f>IF(P9="","",IF(G9="買",(P9-H9),(H9-P9))*IF(RIGHT($D$2,3)="JPY",100,10000))</f>
        <v>262.99999999999989</v>
      </c>
      <c r="U9" s="106"/>
      <c r="V9" s="1">
        <f>IF(T9&lt;&gt;"",IF(T9&gt;0,1+V8,0),"")</f>
        <v>1</v>
      </c>
      <c r="W9">
        <f>IF(T9&lt;&gt;"",IF(T9&lt;0,1+W8,0),"")</f>
        <v>0</v>
      </c>
    </row>
    <row r="10" spans="2:26">
      <c r="B10" s="69">
        <v>2</v>
      </c>
      <c r="C10" s="103">
        <f t="shared" ref="C10:C73" si="0">IF(R9="","",C9+R9)</f>
        <v>1080510.2040816327</v>
      </c>
      <c r="D10" s="103"/>
      <c r="E10" s="69">
        <v>1994</v>
      </c>
      <c r="F10" s="8">
        <v>43504</v>
      </c>
      <c r="G10" s="69" t="s">
        <v>4</v>
      </c>
      <c r="H10" s="104">
        <v>0.71689999999999998</v>
      </c>
      <c r="I10" s="104"/>
      <c r="J10" s="69">
        <v>73</v>
      </c>
      <c r="K10" s="107">
        <f>IF(J10="","",C10*0.03)</f>
        <v>32415.306122448979</v>
      </c>
      <c r="L10" s="108"/>
      <c r="M10" s="6">
        <f>IF(J10="","",(K10/J10)/LOOKUP(RIGHT($D$2,3),定数!$A$6:$A$13,定数!$B$6:$B$13))</f>
        <v>3.7003774112384682</v>
      </c>
      <c r="N10" s="69"/>
      <c r="O10" s="8">
        <v>43510</v>
      </c>
      <c r="P10" s="104">
        <v>0.70960000000000001</v>
      </c>
      <c r="Q10" s="104"/>
      <c r="R10" s="105">
        <f>IF(P10="","",T10*M10*LOOKUP(RIGHT($D$2,3),定数!$A$6:$A$13,定数!$B$6:$B$13))</f>
        <v>-32415.306122448859</v>
      </c>
      <c r="S10" s="105"/>
      <c r="T10" s="106">
        <f>IF(P10="","",IF(G10="買",(P10-H10),(H10-P10))*IF(RIGHT($D$2,3)="JPY",100,10000))</f>
        <v>-72.99999999999973</v>
      </c>
      <c r="U10" s="106"/>
      <c r="V10" s="22">
        <f t="shared" ref="V10:V22" si="1">IF(T10&lt;&gt;"",IF(T10&gt;0,1+V9,0),"")</f>
        <v>0</v>
      </c>
      <c r="W10">
        <f t="shared" ref="W10:W73" si="2">IF(T10&lt;&gt;"",IF(T10&lt;0,1+W9,0),"")</f>
        <v>1</v>
      </c>
      <c r="X10" s="37">
        <f>IF(C10&lt;&gt;"",MAX(C10,C9),"")</f>
        <v>1080510.2040816327</v>
      </c>
    </row>
    <row r="11" spans="2:26">
      <c r="B11" s="69">
        <v>3</v>
      </c>
      <c r="C11" s="103">
        <f t="shared" si="0"/>
        <v>1048094.8979591838</v>
      </c>
      <c r="D11" s="103"/>
      <c r="E11" s="69"/>
      <c r="F11" s="8">
        <v>43546</v>
      </c>
      <c r="G11" s="69" t="s">
        <v>3</v>
      </c>
      <c r="H11" s="104">
        <v>0.70730000000000004</v>
      </c>
      <c r="I11" s="104"/>
      <c r="J11" s="69">
        <v>81</v>
      </c>
      <c r="K11" s="107">
        <f t="shared" ref="K11:K74" si="3">IF(J11="","",C11*0.03)</f>
        <v>31442.846938775514</v>
      </c>
      <c r="L11" s="108"/>
      <c r="M11" s="6">
        <f>IF(J11="","",(K11/J11)/LOOKUP(RIGHT($D$2,3),定数!$A$6:$A$13,定数!$B$6:$B$13))</f>
        <v>3.2348607961703206</v>
      </c>
      <c r="N11" s="69"/>
      <c r="O11" s="8">
        <v>43562</v>
      </c>
      <c r="P11" s="104">
        <v>0.71540000000000004</v>
      </c>
      <c r="Q11" s="104"/>
      <c r="R11" s="105">
        <f>IF(P11="","",T11*M11*LOOKUP(RIGHT($D$2,3),定数!$A$6:$A$13,定数!$B$6:$B$13))</f>
        <v>-31442.846938775499</v>
      </c>
      <c r="S11" s="105"/>
      <c r="T11" s="106">
        <f>IF(P11="","",IF(G11="買",(P11-H11),(H11-P11))*IF(RIGHT($D$2,3)="JPY",100,10000))</f>
        <v>-80.999999999999957</v>
      </c>
      <c r="U11" s="106"/>
      <c r="V11" s="22">
        <f t="shared" si="1"/>
        <v>0</v>
      </c>
      <c r="W11">
        <f t="shared" si="2"/>
        <v>2</v>
      </c>
      <c r="X11" s="37">
        <f>IF(C11&lt;&gt;"",MAX(X10,C11),"")</f>
        <v>1080510.2040816327</v>
      </c>
      <c r="Y11" s="38">
        <f>IF(X11&lt;&gt;"",1-(C11/X11),"")</f>
        <v>2.9999999999999916E-2</v>
      </c>
    </row>
    <row r="12" spans="2:26">
      <c r="B12" s="69">
        <v>4</v>
      </c>
      <c r="C12" s="103">
        <f t="shared" si="0"/>
        <v>1016652.0510204083</v>
      </c>
      <c r="D12" s="103"/>
      <c r="E12" s="69"/>
      <c r="F12" s="8">
        <v>43772</v>
      </c>
      <c r="G12" s="69" t="s">
        <v>4</v>
      </c>
      <c r="H12" s="104">
        <v>0.74319999999999997</v>
      </c>
      <c r="I12" s="104"/>
      <c r="J12" s="69">
        <v>41</v>
      </c>
      <c r="K12" s="107">
        <f t="shared" si="3"/>
        <v>30499.561530612249</v>
      </c>
      <c r="L12" s="108"/>
      <c r="M12" s="6">
        <f>IF(J12="","",(K12/J12)/LOOKUP(RIGHT($D$2,3),定数!$A$6:$A$13,定数!$B$6:$B$13))</f>
        <v>6.1990978720756598</v>
      </c>
      <c r="N12" s="69"/>
      <c r="O12" s="8">
        <v>43773</v>
      </c>
      <c r="P12" s="104">
        <v>0.75209999999999999</v>
      </c>
      <c r="Q12" s="104"/>
      <c r="R12" s="105">
        <f>IF(P12="","",T12*M12*LOOKUP(RIGHT($D$2,3),定数!$A$6:$A$13,定数!$B$6:$B$13))</f>
        <v>66206.365273768184</v>
      </c>
      <c r="S12" s="105"/>
      <c r="T12" s="106">
        <f t="shared" ref="T12:T75" si="4">IF(P12="","",IF(G12="買",(P12-H12),(H12-P12))*IF(RIGHT($D$2,3)="JPY",100,10000))</f>
        <v>89.000000000000185</v>
      </c>
      <c r="U12" s="106"/>
      <c r="V12" s="22">
        <f t="shared" si="1"/>
        <v>1</v>
      </c>
      <c r="W12">
        <f t="shared" si="2"/>
        <v>0</v>
      </c>
      <c r="X12" s="37">
        <f t="shared" ref="X12:X75" si="5">IF(C12&lt;&gt;"",MAX(X11,C12),"")</f>
        <v>1080510.2040816327</v>
      </c>
      <c r="Y12" s="38">
        <f t="shared" ref="Y12:Y75" si="6">IF(X12&lt;&gt;"",1-(C12/X12),"")</f>
        <v>5.909999999999993E-2</v>
      </c>
    </row>
    <row r="13" spans="2:26">
      <c r="B13" s="69">
        <v>5</v>
      </c>
      <c r="C13" s="103">
        <f t="shared" si="0"/>
        <v>1082858.4162941764</v>
      </c>
      <c r="D13" s="103"/>
      <c r="E13" s="69">
        <v>1995</v>
      </c>
      <c r="F13" s="8">
        <v>43478</v>
      </c>
      <c r="G13" s="69" t="s">
        <v>3</v>
      </c>
      <c r="H13" s="104">
        <v>0.76490000000000002</v>
      </c>
      <c r="I13" s="104"/>
      <c r="J13" s="69">
        <v>81</v>
      </c>
      <c r="K13" s="107">
        <f t="shared" si="3"/>
        <v>32485.752488825288</v>
      </c>
      <c r="L13" s="108"/>
      <c r="M13" s="6">
        <f>IF(J13="","",(K13/J13)/LOOKUP(RIGHT($D$2,3),定数!$A$6:$A$13,定数!$B$6:$B$13))</f>
        <v>3.342155605846223</v>
      </c>
      <c r="N13" s="69">
        <v>1995</v>
      </c>
      <c r="O13" s="8">
        <v>43490</v>
      </c>
      <c r="P13" s="104">
        <v>0.77300000000000002</v>
      </c>
      <c r="Q13" s="104"/>
      <c r="R13" s="105">
        <f>IF(P13="","",T13*M13*LOOKUP(RIGHT($D$2,3),定数!$A$6:$A$13,定数!$B$6:$B$13))</f>
        <v>-32485.75248882527</v>
      </c>
      <c r="S13" s="105"/>
      <c r="T13" s="106">
        <f t="shared" si="4"/>
        <v>-80.999999999999957</v>
      </c>
      <c r="U13" s="106"/>
      <c r="V13" s="22">
        <f t="shared" si="1"/>
        <v>0</v>
      </c>
      <c r="W13">
        <f t="shared" si="2"/>
        <v>1</v>
      </c>
      <c r="X13" s="37">
        <f t="shared" si="5"/>
        <v>1082858.4162941764</v>
      </c>
      <c r="Y13" s="38">
        <f t="shared" si="6"/>
        <v>0</v>
      </c>
    </row>
    <row r="14" spans="2:26">
      <c r="B14" s="69">
        <v>6</v>
      </c>
      <c r="C14" s="103">
        <f t="shared" si="0"/>
        <v>1050372.6638053511</v>
      </c>
      <c r="D14" s="103"/>
      <c r="E14" s="69"/>
      <c r="F14" s="8">
        <v>43617</v>
      </c>
      <c r="G14" s="69" t="s">
        <v>3</v>
      </c>
      <c r="H14" s="104">
        <v>0.71220000000000006</v>
      </c>
      <c r="I14" s="104"/>
      <c r="J14" s="69">
        <v>105</v>
      </c>
      <c r="K14" s="107">
        <f t="shared" si="3"/>
        <v>31511.179914160533</v>
      </c>
      <c r="L14" s="108"/>
      <c r="M14" s="6">
        <f>IF(J14="","",(K14/J14)/LOOKUP(RIGHT($D$2,3),定数!$A$6:$A$13,定数!$B$6:$B$13))</f>
        <v>2.5008872947746452</v>
      </c>
      <c r="N14" s="69"/>
      <c r="O14" s="8">
        <v>43624</v>
      </c>
      <c r="P14" s="104">
        <v>0.72270000000000001</v>
      </c>
      <c r="Q14" s="104"/>
      <c r="R14" s="105">
        <f>IF(P14="","",T14*M14*LOOKUP(RIGHT($D$2,3),定数!$A$6:$A$13,定数!$B$6:$B$13))</f>
        <v>-31511.179914160395</v>
      </c>
      <c r="S14" s="105"/>
      <c r="T14" s="106">
        <f t="shared" si="4"/>
        <v>-104.99999999999955</v>
      </c>
      <c r="U14" s="106"/>
      <c r="V14" s="22">
        <f t="shared" si="1"/>
        <v>0</v>
      </c>
      <c r="W14">
        <f t="shared" si="2"/>
        <v>2</v>
      </c>
      <c r="X14" s="37">
        <f t="shared" si="5"/>
        <v>1082858.4162941764</v>
      </c>
      <c r="Y14" s="38">
        <f t="shared" si="6"/>
        <v>2.9999999999999916E-2</v>
      </c>
    </row>
    <row r="15" spans="2:26">
      <c r="B15" s="69">
        <v>7</v>
      </c>
      <c r="C15" s="103">
        <f t="shared" si="0"/>
        <v>1018861.4838911907</v>
      </c>
      <c r="D15" s="103"/>
      <c r="E15" s="69"/>
      <c r="F15" s="8">
        <v>43677</v>
      </c>
      <c r="G15" s="69" t="s">
        <v>4</v>
      </c>
      <c r="H15" s="104">
        <v>0.73860000000000003</v>
      </c>
      <c r="I15" s="104"/>
      <c r="J15" s="69">
        <v>50</v>
      </c>
      <c r="K15" s="107">
        <f t="shared" si="3"/>
        <v>30565.84451673572</v>
      </c>
      <c r="L15" s="108"/>
      <c r="M15" s="6">
        <f>IF(J15="","",(K15/J15)/LOOKUP(RIGHT($D$2,3),定数!$A$6:$A$13,定数!$B$6:$B$13))</f>
        <v>5.0943074194559541</v>
      </c>
      <c r="N15" s="69"/>
      <c r="O15" s="8">
        <v>43693</v>
      </c>
      <c r="P15" s="104">
        <v>0.73360000000000003</v>
      </c>
      <c r="Q15" s="104"/>
      <c r="R15" s="105">
        <f>IF(P15="","",T15*M15*LOOKUP(RIGHT($D$2,3),定数!$A$6:$A$13,定数!$B$6:$B$13))</f>
        <v>-30565.844516735749</v>
      </c>
      <c r="S15" s="105"/>
      <c r="T15" s="106">
        <f t="shared" si="4"/>
        <v>-50.000000000000043</v>
      </c>
      <c r="U15" s="106"/>
      <c r="V15" s="22">
        <f t="shared" si="1"/>
        <v>0</v>
      </c>
      <c r="W15">
        <f t="shared" si="2"/>
        <v>3</v>
      </c>
      <c r="X15" s="37">
        <f t="shared" si="5"/>
        <v>1082858.4162941764</v>
      </c>
      <c r="Y15" s="38">
        <f t="shared" si="6"/>
        <v>5.9099999999999819E-2</v>
      </c>
    </row>
    <row r="16" spans="2:26">
      <c r="B16" s="69">
        <v>8</v>
      </c>
      <c r="C16" s="103">
        <f>IF(R15="","",C15+R15)</f>
        <v>988295.63937445497</v>
      </c>
      <c r="D16" s="103"/>
      <c r="E16" s="69"/>
      <c r="F16" s="8">
        <v>43720</v>
      </c>
      <c r="G16" s="69" t="s">
        <v>4</v>
      </c>
      <c r="H16" s="104">
        <v>0.75449999999999995</v>
      </c>
      <c r="I16" s="104"/>
      <c r="J16" s="69">
        <v>42</v>
      </c>
      <c r="K16" s="107">
        <f t="shared" si="3"/>
        <v>29648.869181233647</v>
      </c>
      <c r="L16" s="108"/>
      <c r="M16" s="6">
        <f>IF(J16="","",(K16/J16)/LOOKUP(RIGHT($D$2,3),定数!$A$6:$A$13,定数!$B$6:$B$13))</f>
        <v>5.8827121391336599</v>
      </c>
      <c r="N16" s="69"/>
      <c r="O16" s="8">
        <v>43721</v>
      </c>
      <c r="P16" s="104">
        <v>0.76359999999999995</v>
      </c>
      <c r="Q16" s="104"/>
      <c r="R16" s="105">
        <f>IF(P16="","",T16*M16*LOOKUP(RIGHT($D$2,3),定数!$A$6:$A$13,定数!$B$6:$B$13))</f>
        <v>64239.216559339548</v>
      </c>
      <c r="S16" s="105"/>
      <c r="T16" s="106">
        <f t="shared" si="4"/>
        <v>90.999999999999972</v>
      </c>
      <c r="U16" s="106"/>
      <c r="V16" s="22">
        <f t="shared" si="1"/>
        <v>1</v>
      </c>
      <c r="W16">
        <f t="shared" si="2"/>
        <v>0</v>
      </c>
      <c r="X16" s="37">
        <f t="shared" si="5"/>
        <v>1082858.4162941764</v>
      </c>
      <c r="Y16" s="38">
        <f t="shared" si="6"/>
        <v>8.7326999999999821E-2</v>
      </c>
    </row>
    <row r="17" spans="2:25">
      <c r="B17" s="69">
        <v>9</v>
      </c>
      <c r="C17" s="103">
        <f t="shared" si="0"/>
        <v>1052534.8559337945</v>
      </c>
      <c r="D17" s="103"/>
      <c r="E17" s="69">
        <v>1996</v>
      </c>
      <c r="F17" s="8">
        <v>43519</v>
      </c>
      <c r="G17" s="69" t="s">
        <v>4</v>
      </c>
      <c r="H17" s="104">
        <v>0.75660000000000005</v>
      </c>
      <c r="I17" s="104"/>
      <c r="J17" s="69">
        <v>52</v>
      </c>
      <c r="K17" s="107">
        <f t="shared" si="3"/>
        <v>31576.045678013834</v>
      </c>
      <c r="L17" s="108"/>
      <c r="M17" s="6">
        <f>IF(J17="","",(K17/J17)/LOOKUP(RIGHT($D$2,3),定数!$A$6:$A$13,定数!$B$6:$B$13))</f>
        <v>5.0602637304509352</v>
      </c>
      <c r="N17" s="69">
        <v>1996</v>
      </c>
      <c r="O17" s="8">
        <v>43536</v>
      </c>
      <c r="P17" s="104">
        <v>0.77070000000000005</v>
      </c>
      <c r="Q17" s="104"/>
      <c r="R17" s="105">
        <f>IF(P17="","",T17*M17*LOOKUP(RIGHT($D$2,3),定数!$A$6:$A$13,定数!$B$6:$B$13))</f>
        <v>85619.662319229828</v>
      </c>
      <c r="S17" s="105"/>
      <c r="T17" s="106">
        <f t="shared" si="4"/>
        <v>141</v>
      </c>
      <c r="U17" s="106"/>
      <c r="V17" s="22">
        <f t="shared" si="1"/>
        <v>2</v>
      </c>
      <c r="W17">
        <f t="shared" si="2"/>
        <v>0</v>
      </c>
      <c r="X17" s="37">
        <f t="shared" si="5"/>
        <v>1082858.4162941764</v>
      </c>
      <c r="Y17" s="38">
        <f t="shared" si="6"/>
        <v>2.8003254999999894E-2</v>
      </c>
    </row>
    <row r="18" spans="2:25">
      <c r="B18" s="69">
        <v>10</v>
      </c>
      <c r="C18" s="103">
        <f t="shared" si="0"/>
        <v>1138154.5182530244</v>
      </c>
      <c r="D18" s="103"/>
      <c r="E18" s="69"/>
      <c r="F18" s="8">
        <v>43552</v>
      </c>
      <c r="G18" s="69" t="s">
        <v>4</v>
      </c>
      <c r="H18" s="104">
        <v>0.78210000000000002</v>
      </c>
      <c r="I18" s="104"/>
      <c r="J18" s="69">
        <v>84</v>
      </c>
      <c r="K18" s="107">
        <f t="shared" si="3"/>
        <v>34144.635547590733</v>
      </c>
      <c r="L18" s="108"/>
      <c r="M18" s="6">
        <f>IF(J18="","",(K18/J18)/LOOKUP(RIGHT($D$2,3),定数!$A$6:$A$13,定数!$B$6:$B$13))</f>
        <v>3.3873646376578108</v>
      </c>
      <c r="N18" s="69"/>
      <c r="O18" s="8">
        <v>43593</v>
      </c>
      <c r="P18" s="104">
        <v>0.80200000000000005</v>
      </c>
      <c r="Q18" s="104"/>
      <c r="R18" s="105">
        <f>IF(P18="","",T18*M18*LOOKUP(RIGHT($D$2,3),定数!$A$6:$A$13,定数!$B$6:$B$13))</f>
        <v>80890.267547268624</v>
      </c>
      <c r="S18" s="105"/>
      <c r="T18" s="106">
        <f t="shared" si="4"/>
        <v>199.00000000000028</v>
      </c>
      <c r="U18" s="106"/>
      <c r="V18" s="22">
        <f t="shared" si="1"/>
        <v>3</v>
      </c>
      <c r="W18">
        <f t="shared" si="2"/>
        <v>0</v>
      </c>
      <c r="X18" s="37">
        <f t="shared" si="5"/>
        <v>1138154.5182530244</v>
      </c>
      <c r="Y18" s="38">
        <f t="shared" si="6"/>
        <v>0</v>
      </c>
    </row>
    <row r="19" spans="2:25">
      <c r="B19" s="69">
        <v>11</v>
      </c>
      <c r="C19" s="103">
        <f t="shared" si="0"/>
        <v>1219044.7858002931</v>
      </c>
      <c r="D19" s="103"/>
      <c r="E19" s="69"/>
      <c r="F19" s="8">
        <v>43677</v>
      </c>
      <c r="G19" s="69" t="s">
        <v>3</v>
      </c>
      <c r="H19" s="104">
        <v>0.77839999999999998</v>
      </c>
      <c r="I19" s="104"/>
      <c r="J19" s="69">
        <v>112</v>
      </c>
      <c r="K19" s="107">
        <f t="shared" si="3"/>
        <v>36571.343574008788</v>
      </c>
      <c r="L19" s="108"/>
      <c r="M19" s="6">
        <f>IF(J19="","",(K19/J19)/LOOKUP(RIGHT($D$2,3),定数!$A$6:$A$13,定数!$B$6:$B$13))</f>
        <v>2.7210821111613681</v>
      </c>
      <c r="N19" s="69"/>
      <c r="O19" s="8">
        <v>43696</v>
      </c>
      <c r="P19" s="104">
        <v>0.78959999999999997</v>
      </c>
      <c r="Q19" s="104"/>
      <c r="R19" s="105">
        <f>IF(P19="","",T19*M19*LOOKUP(RIGHT($D$2,3),定数!$A$6:$A$13,定数!$B$6:$B$13))</f>
        <v>-36571.343574008744</v>
      </c>
      <c r="S19" s="105"/>
      <c r="T19" s="106">
        <f t="shared" si="4"/>
        <v>-111.99999999999987</v>
      </c>
      <c r="U19" s="106"/>
      <c r="V19" s="22">
        <f t="shared" si="1"/>
        <v>0</v>
      </c>
      <c r="W19">
        <f t="shared" si="2"/>
        <v>1</v>
      </c>
      <c r="X19" s="37">
        <f t="shared" si="5"/>
        <v>1219044.7858002931</v>
      </c>
      <c r="Y19" s="38">
        <f t="shared" si="6"/>
        <v>0</v>
      </c>
    </row>
    <row r="20" spans="2:25">
      <c r="B20" s="69">
        <v>12</v>
      </c>
      <c r="C20" s="103">
        <f t="shared" si="0"/>
        <v>1182473.4422262844</v>
      </c>
      <c r="D20" s="103"/>
      <c r="E20" s="69"/>
      <c r="F20" s="8">
        <v>43706</v>
      </c>
      <c r="G20" s="69" t="s">
        <v>4</v>
      </c>
      <c r="H20" s="104">
        <v>0.79220000000000002</v>
      </c>
      <c r="I20" s="104"/>
      <c r="J20" s="69">
        <v>53</v>
      </c>
      <c r="K20" s="107">
        <f t="shared" si="3"/>
        <v>35474.203266788529</v>
      </c>
      <c r="L20" s="108"/>
      <c r="M20" s="6">
        <f>IF(J20="","",(K20/J20)/LOOKUP(RIGHT($D$2,3),定数!$A$6:$A$13,定数!$B$6:$B$13))</f>
        <v>5.5777049161617187</v>
      </c>
      <c r="N20" s="69"/>
      <c r="O20" s="8">
        <v>43724</v>
      </c>
      <c r="P20" s="104">
        <v>0.78690000000000004</v>
      </c>
      <c r="Q20" s="104"/>
      <c r="R20" s="105">
        <f>IF(P20="","",T20*M20*LOOKUP(RIGHT($D$2,3),定数!$A$6:$A$13,定数!$B$6:$B$13))</f>
        <v>-35474.20326678834</v>
      </c>
      <c r="S20" s="105"/>
      <c r="T20" s="106">
        <f t="shared" si="4"/>
        <v>-52.999999999999716</v>
      </c>
      <c r="U20" s="106"/>
      <c r="V20" s="22">
        <f t="shared" si="1"/>
        <v>0</v>
      </c>
      <c r="W20">
        <f t="shared" si="2"/>
        <v>2</v>
      </c>
      <c r="X20" s="37">
        <f t="shared" si="5"/>
        <v>1219044.7858002931</v>
      </c>
      <c r="Y20" s="38">
        <f t="shared" si="6"/>
        <v>2.9999999999999916E-2</v>
      </c>
    </row>
    <row r="21" spans="2:25">
      <c r="B21" s="69">
        <v>13</v>
      </c>
      <c r="C21" s="103">
        <f>IF(R20="","",C20+R20)</f>
        <v>1146999.2389594961</v>
      </c>
      <c r="D21" s="103"/>
      <c r="E21" s="69"/>
      <c r="F21" s="8">
        <v>43777</v>
      </c>
      <c r="G21" s="69" t="s">
        <v>3</v>
      </c>
      <c r="H21" s="104">
        <v>0.78149999999999997</v>
      </c>
      <c r="I21" s="104"/>
      <c r="J21" s="69">
        <v>111</v>
      </c>
      <c r="K21" s="107">
        <f t="shared" si="3"/>
        <v>34409.977168784884</v>
      </c>
      <c r="L21" s="108"/>
      <c r="M21" s="6">
        <f>IF(J21="","",(K21/J21)/LOOKUP(RIGHT($D$2,3),定数!$A$6:$A$13,定数!$B$6:$B$13))</f>
        <v>2.5833316192781441</v>
      </c>
      <c r="N21" s="69"/>
      <c r="O21" s="8">
        <v>43787</v>
      </c>
      <c r="P21" s="104">
        <v>0.79259999999999997</v>
      </c>
      <c r="Q21" s="104"/>
      <c r="R21" s="105">
        <f>IF(P21="","",T21*M21*LOOKUP(RIGHT($D$2,3),定数!$A$6:$A$13,定数!$B$6:$B$13))</f>
        <v>-34409.977168784877</v>
      </c>
      <c r="S21" s="105"/>
      <c r="T21" s="106">
        <f t="shared" si="4"/>
        <v>-110.99999999999999</v>
      </c>
      <c r="U21" s="106"/>
      <c r="V21" s="22">
        <f t="shared" si="1"/>
        <v>0</v>
      </c>
      <c r="W21">
        <f t="shared" si="2"/>
        <v>3</v>
      </c>
      <c r="X21" s="37">
        <f t="shared" si="5"/>
        <v>1219044.7858002931</v>
      </c>
      <c r="Y21" s="38">
        <f t="shared" si="6"/>
        <v>5.9099999999999708E-2</v>
      </c>
    </row>
    <row r="22" spans="2:25">
      <c r="B22" s="69">
        <v>14</v>
      </c>
      <c r="C22" s="103">
        <f t="shared" si="0"/>
        <v>1112589.2617907112</v>
      </c>
      <c r="D22" s="103"/>
      <c r="E22" s="69">
        <v>1997</v>
      </c>
      <c r="F22" s="8">
        <v>43487</v>
      </c>
      <c r="G22" s="69" t="s">
        <v>3</v>
      </c>
      <c r="H22" s="104">
        <v>0.77500000000000002</v>
      </c>
      <c r="I22" s="104"/>
      <c r="J22" s="69">
        <v>76</v>
      </c>
      <c r="K22" s="107">
        <f t="shared" si="3"/>
        <v>33377.677853721332</v>
      </c>
      <c r="L22" s="108"/>
      <c r="M22" s="6">
        <f>IF(J22="","",(K22/J22)/LOOKUP(RIGHT($D$2,3),定数!$A$6:$A$13,定数!$B$6:$B$13))</f>
        <v>3.6598330979957598</v>
      </c>
      <c r="N22" s="69">
        <v>1997</v>
      </c>
      <c r="O22" s="8">
        <v>43496</v>
      </c>
      <c r="P22" s="104">
        <v>0.76029999999999998</v>
      </c>
      <c r="Q22" s="104"/>
      <c r="R22" s="105">
        <f>IF(P22="","",T22*M22*LOOKUP(RIGHT($D$2,3),定数!$A$6:$A$13,定数!$B$6:$B$13))</f>
        <v>64559.455848645404</v>
      </c>
      <c r="S22" s="105"/>
      <c r="T22" s="106">
        <f t="shared" si="4"/>
        <v>147.00000000000045</v>
      </c>
      <c r="U22" s="106"/>
      <c r="V22" s="22">
        <f t="shared" si="1"/>
        <v>1</v>
      </c>
      <c r="W22">
        <f t="shared" si="2"/>
        <v>0</v>
      </c>
      <c r="X22" s="37">
        <f t="shared" si="5"/>
        <v>1219044.7858002931</v>
      </c>
      <c r="Y22" s="38">
        <f t="shared" si="6"/>
        <v>8.732699999999971E-2</v>
      </c>
    </row>
    <row r="23" spans="2:25">
      <c r="B23" s="69">
        <v>15</v>
      </c>
      <c r="C23" s="103">
        <f t="shared" si="0"/>
        <v>1177148.7176393566</v>
      </c>
      <c r="D23" s="103"/>
      <c r="E23" s="69"/>
      <c r="F23" s="8">
        <v>43558</v>
      </c>
      <c r="G23" s="69" t="s">
        <v>3</v>
      </c>
      <c r="H23" s="104">
        <v>0.78180000000000005</v>
      </c>
      <c r="I23" s="104"/>
      <c r="J23" s="69">
        <v>53</v>
      </c>
      <c r="K23" s="107">
        <f t="shared" si="3"/>
        <v>35314.461529180699</v>
      </c>
      <c r="L23" s="108"/>
      <c r="M23" s="6">
        <f>IF(J23="","",(K23/J23)/LOOKUP(RIGHT($D$2,3),定数!$A$6:$A$13,定数!$B$6:$B$13))</f>
        <v>5.5525882907516824</v>
      </c>
      <c r="N23" s="69"/>
      <c r="O23" s="8">
        <v>43566</v>
      </c>
      <c r="P23" s="104">
        <v>0.78710000000000002</v>
      </c>
      <c r="Q23" s="104"/>
      <c r="R23" s="105">
        <f>IF(P23="","",T23*M23*LOOKUP(RIGHT($D$2,3),定数!$A$6:$A$13,定数!$B$6:$B$13))</f>
        <v>-35314.461529180509</v>
      </c>
      <c r="S23" s="105"/>
      <c r="T23" s="106">
        <f t="shared" si="4"/>
        <v>-52.999999999999716</v>
      </c>
      <c r="U23" s="106"/>
      <c r="V23" t="str">
        <f t="shared" ref="V23:W74" si="7">IF(S23&lt;&gt;"",IF(S23&lt;0,1+V22,0),"")</f>
        <v/>
      </c>
      <c r="W23">
        <f t="shared" si="2"/>
        <v>1</v>
      </c>
      <c r="X23" s="37">
        <f t="shared" si="5"/>
        <v>1219044.7858002931</v>
      </c>
      <c r="Y23" s="38">
        <f t="shared" si="6"/>
        <v>3.4367948289473205E-2</v>
      </c>
    </row>
    <row r="24" spans="2:25">
      <c r="B24" s="69">
        <v>16</v>
      </c>
      <c r="C24" s="103">
        <f t="shared" si="0"/>
        <v>1141834.2561101762</v>
      </c>
      <c r="D24" s="103"/>
      <c r="E24" s="69"/>
      <c r="F24" s="8">
        <v>43776</v>
      </c>
      <c r="G24" s="69" t="s">
        <v>3</v>
      </c>
      <c r="H24" s="104">
        <v>0.69589999999999996</v>
      </c>
      <c r="I24" s="104"/>
      <c r="J24" s="69">
        <v>89</v>
      </c>
      <c r="K24" s="107">
        <f t="shared" si="3"/>
        <v>34255.027683305285</v>
      </c>
      <c r="L24" s="108"/>
      <c r="M24" s="6">
        <f>IF(J24="","",(K24/J24)/LOOKUP(RIGHT($D$2,3),定数!$A$6:$A$13,定数!$B$6:$B$13))</f>
        <v>3.2073995958151018</v>
      </c>
      <c r="N24" s="69"/>
      <c r="O24" s="8">
        <v>43786</v>
      </c>
      <c r="P24" s="104">
        <v>0.70479999999999998</v>
      </c>
      <c r="Q24" s="104"/>
      <c r="R24" s="105">
        <f>IF(P24="","",T24*M24*LOOKUP(RIGHT($D$2,3),定数!$A$6:$A$13,定数!$B$6:$B$13))</f>
        <v>-34255.027683305358</v>
      </c>
      <c r="S24" s="105"/>
      <c r="T24" s="106">
        <f t="shared" si="4"/>
        <v>-89.000000000000185</v>
      </c>
      <c r="U24" s="106"/>
      <c r="V24" t="str">
        <f t="shared" si="7"/>
        <v/>
      </c>
      <c r="W24">
        <f t="shared" si="2"/>
        <v>2</v>
      </c>
      <c r="X24" s="37">
        <f t="shared" si="5"/>
        <v>1219044.7858002931</v>
      </c>
      <c r="Y24" s="38">
        <f t="shared" si="6"/>
        <v>6.3336909840788769E-2</v>
      </c>
    </row>
    <row r="25" spans="2:25">
      <c r="B25" s="69">
        <v>17</v>
      </c>
      <c r="C25" s="103">
        <f t="shared" si="0"/>
        <v>1107579.2284268709</v>
      </c>
      <c r="D25" s="103"/>
      <c r="E25" s="69"/>
      <c r="F25" s="8">
        <v>43794</v>
      </c>
      <c r="G25" s="69" t="s">
        <v>3</v>
      </c>
      <c r="H25" s="104">
        <v>0.69089999999999996</v>
      </c>
      <c r="I25" s="104"/>
      <c r="J25" s="69">
        <v>58</v>
      </c>
      <c r="K25" s="107">
        <f t="shared" si="3"/>
        <v>33227.376852806126</v>
      </c>
      <c r="L25" s="108"/>
      <c r="M25" s="6">
        <f>IF(J25="","",(K25/J25)/LOOKUP(RIGHT($D$2,3),定数!$A$6:$A$13,定数!$B$6:$B$13))</f>
        <v>4.7740483983916846</v>
      </c>
      <c r="N25" s="69"/>
      <c r="O25" s="8">
        <v>43808</v>
      </c>
      <c r="P25" s="104">
        <v>0.66659999999999997</v>
      </c>
      <c r="Q25" s="104"/>
      <c r="R25" s="105">
        <f>IF(P25="","",T25*M25*LOOKUP(RIGHT($D$2,3),定数!$A$6:$A$13,定数!$B$6:$B$13))</f>
        <v>139211.25129710147</v>
      </c>
      <c r="S25" s="105"/>
      <c r="T25" s="106">
        <f t="shared" si="4"/>
        <v>242.99999999999989</v>
      </c>
      <c r="U25" s="106"/>
      <c r="V25" t="str">
        <f t="shared" si="7"/>
        <v/>
      </c>
      <c r="W25">
        <f t="shared" si="2"/>
        <v>0</v>
      </c>
      <c r="X25" s="37">
        <f t="shared" si="5"/>
        <v>1219044.7858002931</v>
      </c>
      <c r="Y25" s="38">
        <f t="shared" si="6"/>
        <v>9.1436802545565188E-2</v>
      </c>
    </row>
    <row r="26" spans="2:25">
      <c r="B26" s="69">
        <v>18</v>
      </c>
      <c r="C26" s="103">
        <f t="shared" si="0"/>
        <v>1246790.4797239723</v>
      </c>
      <c r="D26" s="103"/>
      <c r="E26" s="69">
        <v>1998</v>
      </c>
      <c r="F26" s="8">
        <v>1.26</v>
      </c>
      <c r="G26" s="69" t="s">
        <v>4</v>
      </c>
      <c r="H26" s="104">
        <v>0.66810000000000003</v>
      </c>
      <c r="I26" s="104"/>
      <c r="J26" s="69">
        <v>124</v>
      </c>
      <c r="K26" s="107">
        <f t="shared" si="3"/>
        <v>37403.714391719164</v>
      </c>
      <c r="L26" s="108"/>
      <c r="M26" s="6">
        <f>IF(J26="","",(K26/J26)/LOOKUP(RIGHT($D$2,3),定数!$A$6:$A$13,定数!$B$6:$B$13))</f>
        <v>2.51369048331446</v>
      </c>
      <c r="N26" s="69">
        <v>1998</v>
      </c>
      <c r="O26" s="8">
        <v>43557</v>
      </c>
      <c r="P26" s="104">
        <v>0.65569999999999995</v>
      </c>
      <c r="Q26" s="104"/>
      <c r="R26" s="105">
        <f>IF(P26="","",T26*M26*LOOKUP(RIGHT($D$2,3),定数!$A$6:$A$13,定数!$B$6:$B$13))</f>
        <v>-37403.714391719404</v>
      </c>
      <c r="S26" s="105"/>
      <c r="T26" s="106">
        <f t="shared" si="4"/>
        <v>-124.00000000000078</v>
      </c>
      <c r="U26" s="106"/>
      <c r="V26" t="str">
        <f t="shared" si="7"/>
        <v/>
      </c>
      <c r="W26">
        <f t="shared" si="2"/>
        <v>1</v>
      </c>
      <c r="X26" s="37">
        <f t="shared" si="5"/>
        <v>1246790.4797239723</v>
      </c>
      <c r="Y26" s="38">
        <f t="shared" si="6"/>
        <v>0</v>
      </c>
    </row>
    <row r="27" spans="2:25">
      <c r="B27" s="69">
        <v>19</v>
      </c>
      <c r="C27" s="103">
        <f>IF(R26="","",C26+R26)</f>
        <v>1209386.765332253</v>
      </c>
      <c r="D27" s="103"/>
      <c r="E27" s="69"/>
      <c r="F27" s="8">
        <v>43568</v>
      </c>
      <c r="G27" s="69" t="s">
        <v>3</v>
      </c>
      <c r="H27" s="104">
        <v>0.65239999999999998</v>
      </c>
      <c r="I27" s="104"/>
      <c r="J27" s="69">
        <v>105</v>
      </c>
      <c r="K27" s="107">
        <f t="shared" si="3"/>
        <v>36281.602959967589</v>
      </c>
      <c r="L27" s="108"/>
      <c r="M27" s="6">
        <f>IF(J27="","",(K27/J27)/LOOKUP(RIGHT($D$2,3),定数!$A$6:$A$13,定数!$B$6:$B$13))</f>
        <v>2.8794922984101263</v>
      </c>
      <c r="N27" s="69"/>
      <c r="O27" s="8">
        <v>43597</v>
      </c>
      <c r="P27" s="104">
        <v>0.63109999999999999</v>
      </c>
      <c r="Q27" s="104"/>
      <c r="R27" s="105">
        <f>IF(P27="","",T27*M27*LOOKUP(RIGHT($D$2,3),定数!$A$6:$A$13,定数!$B$6:$B$13))</f>
        <v>73599.823147362782</v>
      </c>
      <c r="S27" s="105"/>
      <c r="T27" s="106">
        <f t="shared" si="4"/>
        <v>212.99999999999986</v>
      </c>
      <c r="U27" s="106"/>
      <c r="V27" t="str">
        <f t="shared" si="7"/>
        <v/>
      </c>
      <c r="W27">
        <f t="shared" si="2"/>
        <v>0</v>
      </c>
      <c r="X27" s="37">
        <f t="shared" si="5"/>
        <v>1246790.4797239723</v>
      </c>
      <c r="Y27" s="38">
        <f t="shared" si="6"/>
        <v>3.0000000000000138E-2</v>
      </c>
    </row>
    <row r="28" spans="2:25">
      <c r="B28" s="69">
        <v>20</v>
      </c>
      <c r="C28" s="103">
        <f>IF(R27="","",C27+R27)</f>
        <v>1282986.5884796157</v>
      </c>
      <c r="D28" s="103"/>
      <c r="E28" s="69"/>
      <c r="F28" s="8">
        <v>43612</v>
      </c>
      <c r="G28" s="69" t="s">
        <v>3</v>
      </c>
      <c r="H28" s="104">
        <v>0.61990000000000001</v>
      </c>
      <c r="I28" s="104"/>
      <c r="J28" s="69">
        <v>76</v>
      </c>
      <c r="K28" s="107">
        <f t="shared" si="3"/>
        <v>38489.597654388468</v>
      </c>
      <c r="L28" s="108"/>
      <c r="M28" s="6">
        <f>IF(J28="","",(K28/J28)/LOOKUP(RIGHT($D$2,3),定数!$A$6:$A$13,定数!$B$6:$B$13))</f>
        <v>4.2203506199987357</v>
      </c>
      <c r="N28" s="69"/>
      <c r="O28" s="8">
        <v>43614</v>
      </c>
      <c r="P28" s="104">
        <v>0.62749999999999995</v>
      </c>
      <c r="Q28" s="104"/>
      <c r="R28" s="105">
        <f>IF(P28="","",T28*M28*LOOKUP(RIGHT($D$2,3),定数!$A$6:$A$13,定数!$B$6:$B$13))</f>
        <v>-38489.59765438817</v>
      </c>
      <c r="S28" s="105"/>
      <c r="T28" s="106">
        <f t="shared" si="4"/>
        <v>-75.999999999999403</v>
      </c>
      <c r="U28" s="106"/>
      <c r="V28" t="str">
        <f t="shared" si="7"/>
        <v/>
      </c>
      <c r="W28">
        <f t="shared" si="2"/>
        <v>1</v>
      </c>
      <c r="X28" s="37">
        <f t="shared" si="5"/>
        <v>1282986.5884796157</v>
      </c>
      <c r="Y28" s="38">
        <f t="shared" si="6"/>
        <v>0</v>
      </c>
    </row>
    <row r="29" spans="2:25">
      <c r="B29" s="69">
        <v>21</v>
      </c>
      <c r="C29" s="103">
        <f t="shared" si="0"/>
        <v>1244496.9908252275</v>
      </c>
      <c r="D29" s="103"/>
      <c r="E29" s="69"/>
      <c r="F29" s="8">
        <v>43684</v>
      </c>
      <c r="G29" s="69" t="s">
        <v>3</v>
      </c>
      <c r="H29" s="104">
        <v>0.60289999999999999</v>
      </c>
      <c r="I29" s="104"/>
      <c r="J29" s="69">
        <v>68</v>
      </c>
      <c r="K29" s="107">
        <f t="shared" si="3"/>
        <v>37334.909724756821</v>
      </c>
      <c r="L29" s="108"/>
      <c r="M29" s="6">
        <f>IF(J29="","",(K29/J29)/LOOKUP(RIGHT($D$2,3),定数!$A$6:$A$13,定数!$B$6:$B$13))</f>
        <v>4.5753565839162773</v>
      </c>
      <c r="N29" s="69"/>
      <c r="O29" s="8">
        <v>43697</v>
      </c>
      <c r="P29" s="104">
        <v>0.58579999999999999</v>
      </c>
      <c r="Q29" s="104"/>
      <c r="R29" s="105">
        <f>IF(P29="","",T29*M29*LOOKUP(RIGHT($D$2,3),定数!$A$6:$A$13,定数!$B$6:$B$13))</f>
        <v>93886.31710196202</v>
      </c>
      <c r="S29" s="105"/>
      <c r="T29" s="106">
        <f t="shared" si="4"/>
        <v>171.00000000000003</v>
      </c>
      <c r="U29" s="106"/>
      <c r="V29" t="str">
        <f t="shared" si="7"/>
        <v/>
      </c>
      <c r="W29">
        <f t="shared" si="2"/>
        <v>0</v>
      </c>
      <c r="X29" s="37">
        <f t="shared" si="5"/>
        <v>1282986.5884796157</v>
      </c>
      <c r="Y29" s="38">
        <f t="shared" si="6"/>
        <v>2.9999999999999805E-2</v>
      </c>
    </row>
    <row r="30" spans="2:25">
      <c r="B30" s="69">
        <v>22</v>
      </c>
      <c r="C30" s="103">
        <f>IF(R29="","",C29+R29)</f>
        <v>1338383.3079271894</v>
      </c>
      <c r="D30" s="103"/>
      <c r="E30" s="69">
        <v>1999</v>
      </c>
      <c r="F30" s="8">
        <v>43483</v>
      </c>
      <c r="G30" s="69" t="s">
        <v>4</v>
      </c>
      <c r="H30" s="104">
        <v>0.6361</v>
      </c>
      <c r="I30" s="104"/>
      <c r="J30" s="69">
        <v>86</v>
      </c>
      <c r="K30" s="107">
        <f t="shared" si="3"/>
        <v>40151.499237815682</v>
      </c>
      <c r="L30" s="108"/>
      <c r="M30" s="6">
        <f>IF(J30="","",(K30/J30)/LOOKUP(RIGHT($D$2,3),定数!$A$6:$A$13,定数!$B$6:$B$13))</f>
        <v>3.8906491509511323</v>
      </c>
      <c r="N30" s="69">
        <v>1999</v>
      </c>
      <c r="O30" s="8">
        <v>43492</v>
      </c>
      <c r="P30" s="104">
        <v>0.62749999999999995</v>
      </c>
      <c r="Q30" s="104"/>
      <c r="R30" s="105">
        <f>IF(P30="","",T30*M30*LOOKUP(RIGHT($D$2,3),定数!$A$6:$A$13,定数!$B$6:$B$13))</f>
        <v>-40151.49923781593</v>
      </c>
      <c r="S30" s="105"/>
      <c r="T30" s="106">
        <f t="shared" si="4"/>
        <v>-86.000000000000526</v>
      </c>
      <c r="U30" s="106"/>
      <c r="V30" t="str">
        <f t="shared" si="7"/>
        <v/>
      </c>
      <c r="W30">
        <f t="shared" si="2"/>
        <v>1</v>
      </c>
      <c r="X30" s="37">
        <f t="shared" si="5"/>
        <v>1338383.3079271894</v>
      </c>
      <c r="Y30" s="38">
        <f t="shared" si="6"/>
        <v>0</v>
      </c>
    </row>
    <row r="31" spans="2:25">
      <c r="B31" s="69">
        <v>23</v>
      </c>
      <c r="C31" s="103">
        <f t="shared" si="0"/>
        <v>1298231.8086893735</v>
      </c>
      <c r="D31" s="103"/>
      <c r="E31" s="69"/>
      <c r="F31" s="8">
        <v>43521</v>
      </c>
      <c r="G31" s="69" t="s">
        <v>3</v>
      </c>
      <c r="H31" s="104">
        <v>0.62960000000000005</v>
      </c>
      <c r="I31" s="104"/>
      <c r="J31" s="69">
        <v>116</v>
      </c>
      <c r="K31" s="107">
        <f t="shared" si="3"/>
        <v>38946.954260681203</v>
      </c>
      <c r="L31" s="108"/>
      <c r="M31" s="6">
        <f>IF(J31="","",(K31/J31)/LOOKUP(RIGHT($D$2,3),定数!$A$6:$A$13,定数!$B$6:$B$13))</f>
        <v>2.7979133807960634</v>
      </c>
      <c r="N31" s="69"/>
      <c r="O31" s="8">
        <v>43548</v>
      </c>
      <c r="P31" s="104">
        <v>0.64119999999999999</v>
      </c>
      <c r="Q31" s="104"/>
      <c r="R31" s="105">
        <f>IF(P31="","",T31*M31*LOOKUP(RIGHT($D$2,3),定数!$A$6:$A$13,定数!$B$6:$B$13))</f>
        <v>-38946.954260681006</v>
      </c>
      <c r="S31" s="105"/>
      <c r="T31" s="106">
        <f t="shared" si="4"/>
        <v>-115.99999999999943</v>
      </c>
      <c r="U31" s="106"/>
      <c r="V31" t="str">
        <f t="shared" si="7"/>
        <v/>
      </c>
      <c r="W31">
        <f t="shared" si="2"/>
        <v>2</v>
      </c>
      <c r="X31" s="37">
        <f t="shared" si="5"/>
        <v>1338383.3079271894</v>
      </c>
      <c r="Y31" s="38">
        <f t="shared" si="6"/>
        <v>3.0000000000000138E-2</v>
      </c>
    </row>
    <row r="32" spans="2:25">
      <c r="B32" s="69">
        <v>24</v>
      </c>
      <c r="C32" s="103">
        <f t="shared" si="0"/>
        <v>1259284.8544286925</v>
      </c>
      <c r="D32" s="103"/>
      <c r="E32" s="69"/>
      <c r="F32" s="8">
        <v>43654</v>
      </c>
      <c r="G32" s="69" t="s">
        <v>4</v>
      </c>
      <c r="H32" s="104">
        <v>0.66910000000000003</v>
      </c>
      <c r="I32" s="104"/>
      <c r="J32" s="69">
        <v>83</v>
      </c>
      <c r="K32" s="107">
        <f t="shared" si="3"/>
        <v>37778.545632860776</v>
      </c>
      <c r="L32" s="108"/>
      <c r="M32" s="6">
        <f>IF(J32="","",(K32/J32)/LOOKUP(RIGHT($D$2,3),定数!$A$6:$A$13,定数!$B$6:$B$13))</f>
        <v>3.7930266699659412</v>
      </c>
      <c r="N32" s="69"/>
      <c r="O32" s="8">
        <v>43658</v>
      </c>
      <c r="P32" s="104">
        <v>0.66080000000000005</v>
      </c>
      <c r="Q32" s="104"/>
      <c r="R32" s="105">
        <f>IF(P32="","",T32*M32*LOOKUP(RIGHT($D$2,3),定数!$A$6:$A$13,定数!$B$6:$B$13))</f>
        <v>-37778.545632860652</v>
      </c>
      <c r="S32" s="105"/>
      <c r="T32" s="106">
        <f t="shared" si="4"/>
        <v>-82.999999999999744</v>
      </c>
      <c r="U32" s="106"/>
      <c r="V32" t="str">
        <f t="shared" si="7"/>
        <v/>
      </c>
      <c r="W32">
        <f t="shared" si="2"/>
        <v>3</v>
      </c>
      <c r="X32" s="37">
        <f t="shared" si="5"/>
        <v>1338383.3079271894</v>
      </c>
      <c r="Y32" s="38">
        <f t="shared" si="6"/>
        <v>5.9100000000000041E-2</v>
      </c>
    </row>
    <row r="33" spans="2:25">
      <c r="B33" s="69">
        <v>25</v>
      </c>
      <c r="C33" s="103">
        <f>IF(R32="","",C32+R32)</f>
        <v>1221506.3087958319</v>
      </c>
      <c r="D33" s="103"/>
      <c r="E33" s="69"/>
      <c r="F33" s="8">
        <v>43735</v>
      </c>
      <c r="G33" s="69" t="s">
        <v>4</v>
      </c>
      <c r="H33" s="104">
        <v>0.65359999999999996</v>
      </c>
      <c r="I33" s="104"/>
      <c r="J33" s="69">
        <v>67</v>
      </c>
      <c r="K33" s="107">
        <f t="shared" si="3"/>
        <v>36645.189263874956</v>
      </c>
      <c r="L33" s="108"/>
      <c r="M33" s="6">
        <f>IF(J33="","",(K33/J33)/LOOKUP(RIGHT($D$2,3),定数!$A$6:$A$13,定数!$B$6:$B$13))</f>
        <v>4.557859361178477</v>
      </c>
      <c r="N33" s="69"/>
      <c r="O33" s="8">
        <v>43751</v>
      </c>
      <c r="P33" s="104">
        <v>0.64690000000000003</v>
      </c>
      <c r="Q33" s="104"/>
      <c r="R33" s="105">
        <f>IF(P33="","",T33*M33*LOOKUP(RIGHT($D$2,3),定数!$A$6:$A$13,定数!$B$6:$B$13))</f>
        <v>-36645.18926387457</v>
      </c>
      <c r="S33" s="105"/>
      <c r="T33" s="106">
        <f t="shared" si="4"/>
        <v>-66.999999999999289</v>
      </c>
      <c r="U33" s="106"/>
      <c r="V33" t="str">
        <f t="shared" si="7"/>
        <v/>
      </c>
      <c r="W33">
        <f t="shared" si="2"/>
        <v>4</v>
      </c>
      <c r="X33" s="37">
        <f t="shared" si="5"/>
        <v>1338383.3079271894</v>
      </c>
      <c r="Y33" s="38">
        <f t="shared" si="6"/>
        <v>8.7326999999999932E-2</v>
      </c>
    </row>
    <row r="34" spans="2:25">
      <c r="B34" s="69">
        <v>26</v>
      </c>
      <c r="C34" s="103">
        <f>IF(R33="","",C33+R33)</f>
        <v>1184861.1195319572</v>
      </c>
      <c r="D34" s="103"/>
      <c r="E34" s="69">
        <v>2000</v>
      </c>
      <c r="F34" s="8">
        <v>43476</v>
      </c>
      <c r="G34" s="69" t="s">
        <v>4</v>
      </c>
      <c r="H34" s="104">
        <v>0.65749999999999997</v>
      </c>
      <c r="I34" s="104"/>
      <c r="J34" s="69">
        <v>39</v>
      </c>
      <c r="K34" s="107">
        <f t="shared" si="3"/>
        <v>35545.833585958717</v>
      </c>
      <c r="L34" s="108"/>
      <c r="M34" s="6">
        <f>IF(J34="","",(K34/J34)/LOOKUP(RIGHT($D$2,3),定数!$A$6:$A$13,定数!$B$6:$B$13))</f>
        <v>7.5952635867433154</v>
      </c>
      <c r="N34" s="69">
        <v>2000</v>
      </c>
      <c r="O34" s="8">
        <v>43478</v>
      </c>
      <c r="P34" s="104">
        <v>0.66469999999999996</v>
      </c>
      <c r="Q34" s="104"/>
      <c r="R34" s="105">
        <f>IF(P34="","",T34*M34*LOOKUP(RIGHT($D$2,3),定数!$A$6:$A$13,定数!$B$6:$B$13))</f>
        <v>65623.077389462094</v>
      </c>
      <c r="S34" s="105"/>
      <c r="T34" s="106">
        <f t="shared" si="4"/>
        <v>71.999999999999844</v>
      </c>
      <c r="U34" s="106"/>
      <c r="V34" t="str">
        <f t="shared" si="7"/>
        <v/>
      </c>
      <c r="W34">
        <f t="shared" si="2"/>
        <v>0</v>
      </c>
      <c r="X34" s="37">
        <f t="shared" si="5"/>
        <v>1338383.3079271894</v>
      </c>
      <c r="Y34" s="38">
        <f t="shared" si="6"/>
        <v>0.11470718999999974</v>
      </c>
    </row>
    <row r="35" spans="2:25">
      <c r="B35" s="69">
        <v>27</v>
      </c>
      <c r="C35" s="103">
        <f>IF(R34="","",C34+R34)</f>
        <v>1250484.1969214194</v>
      </c>
      <c r="D35" s="103"/>
      <c r="E35" s="69"/>
      <c r="F35" s="8">
        <v>43507</v>
      </c>
      <c r="G35" s="69" t="s">
        <v>3</v>
      </c>
      <c r="H35" s="104">
        <v>0.62819999999999998</v>
      </c>
      <c r="I35" s="104"/>
      <c r="J35" s="69">
        <v>85</v>
      </c>
      <c r="K35" s="107">
        <f t="shared" si="3"/>
        <v>37514.525907642579</v>
      </c>
      <c r="L35" s="108"/>
      <c r="M35" s="6">
        <f>IF(J35="","",(K35/J35)/LOOKUP(RIGHT($D$2,3),定数!$A$6:$A$13,定数!$B$6:$B$13))</f>
        <v>3.6778946968277042</v>
      </c>
      <c r="N35" s="69"/>
      <c r="O35" s="8">
        <v>43525</v>
      </c>
      <c r="P35" s="104">
        <v>0.6079</v>
      </c>
      <c r="Q35" s="104"/>
      <c r="R35" s="105">
        <f>IF(P35="","",T35*M35*LOOKUP(RIGHT($D$2,3),定数!$A$6:$A$13,定数!$B$6:$B$13))</f>
        <v>89593.514814722817</v>
      </c>
      <c r="S35" s="105"/>
      <c r="T35" s="106">
        <f t="shared" si="4"/>
        <v>202.99999999999986</v>
      </c>
      <c r="U35" s="106"/>
      <c r="V35" t="str">
        <f t="shared" si="7"/>
        <v/>
      </c>
      <c r="W35">
        <f t="shared" si="2"/>
        <v>0</v>
      </c>
      <c r="X35" s="37">
        <f t="shared" si="5"/>
        <v>1338383.3079271894</v>
      </c>
      <c r="Y35" s="38">
        <f t="shared" si="6"/>
        <v>6.5675588215384328E-2</v>
      </c>
    </row>
    <row r="36" spans="2:25">
      <c r="B36" s="69">
        <v>28</v>
      </c>
      <c r="C36" s="103">
        <f>IF(R35="","",C35+R35)</f>
        <v>1340077.7117361422</v>
      </c>
      <c r="D36" s="103"/>
      <c r="E36" s="69"/>
      <c r="F36" s="8">
        <v>43576</v>
      </c>
      <c r="G36" s="69" t="s">
        <v>3</v>
      </c>
      <c r="H36" s="104">
        <v>0.5917</v>
      </c>
      <c r="I36" s="104"/>
      <c r="J36" s="69">
        <v>62</v>
      </c>
      <c r="K36" s="107">
        <f t="shared" si="3"/>
        <v>40202.331352084264</v>
      </c>
      <c r="L36" s="108"/>
      <c r="M36" s="6">
        <f>IF(J36="","",(K36/J36)/LOOKUP(RIGHT($D$2,3),定数!$A$6:$A$13,定数!$B$6:$B$13))</f>
        <v>5.4035391602263791</v>
      </c>
      <c r="N36" s="69"/>
      <c r="O36" s="8">
        <v>43594</v>
      </c>
      <c r="P36" s="104">
        <v>0.57740000000000002</v>
      </c>
      <c r="Q36" s="104"/>
      <c r="R36" s="105">
        <f>IF(P36="","",T36*M36*LOOKUP(RIGHT($D$2,3),定数!$A$6:$A$13,定数!$B$6:$B$13))</f>
        <v>92724.731989484528</v>
      </c>
      <c r="S36" s="105"/>
      <c r="T36" s="106">
        <f t="shared" si="4"/>
        <v>142.9999999999998</v>
      </c>
      <c r="U36" s="106"/>
      <c r="V36" t="str">
        <f t="shared" si="7"/>
        <v/>
      </c>
      <c r="W36">
        <f t="shared" si="2"/>
        <v>0</v>
      </c>
      <c r="X36" s="37">
        <f t="shared" si="5"/>
        <v>1340077.7117361422</v>
      </c>
      <c r="Y36" s="38">
        <f t="shared" si="6"/>
        <v>0</v>
      </c>
    </row>
    <row r="37" spans="2:25">
      <c r="B37" s="69">
        <v>29</v>
      </c>
      <c r="C37" s="103">
        <f t="shared" si="0"/>
        <v>1432802.4437256267</v>
      </c>
      <c r="D37" s="103"/>
      <c r="E37" s="69"/>
      <c r="F37" s="8">
        <v>43610</v>
      </c>
      <c r="G37" s="69" t="s">
        <v>3</v>
      </c>
      <c r="H37" s="104">
        <v>0.56910000000000005</v>
      </c>
      <c r="I37" s="104"/>
      <c r="J37" s="69">
        <v>64</v>
      </c>
      <c r="K37" s="107">
        <f t="shared" si="3"/>
        <v>42984.0733117688</v>
      </c>
      <c r="L37" s="108"/>
      <c r="M37" s="6">
        <f>IF(J37="","",(K37/J37)/LOOKUP(RIGHT($D$2,3),定数!$A$6:$A$13,定数!$B$6:$B$13))</f>
        <v>5.5968845458032295</v>
      </c>
      <c r="N37" s="69"/>
      <c r="O37" s="8">
        <v>43611</v>
      </c>
      <c r="P37" s="104">
        <v>0.57550000000000001</v>
      </c>
      <c r="Q37" s="104"/>
      <c r="R37" s="105">
        <f>IF(P37="","",T37*M37*LOOKUP(RIGHT($D$2,3),定数!$A$6:$A$13,定数!$B$6:$B$13))</f>
        <v>-42984.073311768545</v>
      </c>
      <c r="S37" s="105"/>
      <c r="T37" s="106">
        <f t="shared" si="4"/>
        <v>-63.999999999999616</v>
      </c>
      <c r="U37" s="106"/>
      <c r="V37" t="str">
        <f t="shared" si="7"/>
        <v/>
      </c>
      <c r="W37">
        <f t="shared" si="2"/>
        <v>1</v>
      </c>
      <c r="X37" s="37">
        <f t="shared" si="5"/>
        <v>1432802.4437256267</v>
      </c>
      <c r="Y37" s="38">
        <f t="shared" si="6"/>
        <v>0</v>
      </c>
    </row>
    <row r="38" spans="2:25">
      <c r="B38" s="69">
        <v>30</v>
      </c>
      <c r="C38" s="103">
        <f>IF(R37="","",C37+R37)</f>
        <v>1389818.3704138582</v>
      </c>
      <c r="D38" s="103"/>
      <c r="E38" s="69"/>
      <c r="F38" s="8">
        <v>43652</v>
      </c>
      <c r="G38" s="69" t="s">
        <v>3</v>
      </c>
      <c r="H38" s="104">
        <v>0.58860000000000001</v>
      </c>
      <c r="I38" s="104"/>
      <c r="J38" s="69">
        <v>106</v>
      </c>
      <c r="K38" s="107">
        <f t="shared" si="3"/>
        <v>41694.551112415742</v>
      </c>
      <c r="L38" s="108"/>
      <c r="M38" s="6">
        <f>IF(J38="","",(K38/J38)/LOOKUP(RIGHT($D$2,3),定数!$A$6:$A$13,定数!$B$6:$B$13))</f>
        <v>3.2778735151270237</v>
      </c>
      <c r="N38" s="69"/>
      <c r="O38" s="8">
        <v>43714</v>
      </c>
      <c r="P38" s="104">
        <v>0.56510000000000005</v>
      </c>
      <c r="Q38" s="104"/>
      <c r="R38" s="105">
        <f>IF(P38="","",T38*M38*LOOKUP(RIGHT($D$2,3),定数!$A$6:$A$13,定数!$B$6:$B$13))</f>
        <v>92436.033126581926</v>
      </c>
      <c r="S38" s="105"/>
      <c r="T38" s="106">
        <f t="shared" si="4"/>
        <v>234.99999999999966</v>
      </c>
      <c r="U38" s="106"/>
      <c r="V38" t="str">
        <f t="shared" si="7"/>
        <v/>
      </c>
      <c r="W38">
        <f t="shared" si="2"/>
        <v>0</v>
      </c>
      <c r="X38" s="37">
        <f t="shared" si="5"/>
        <v>1432802.4437256267</v>
      </c>
      <c r="Y38" s="38">
        <f t="shared" si="6"/>
        <v>2.9999999999999805E-2</v>
      </c>
    </row>
    <row r="39" spans="2:25">
      <c r="B39" s="69">
        <v>31</v>
      </c>
      <c r="C39" s="103">
        <f t="shared" si="0"/>
        <v>1482254.4035404401</v>
      </c>
      <c r="D39" s="103"/>
      <c r="E39" s="69"/>
      <c r="F39" s="8">
        <v>43742</v>
      </c>
      <c r="G39" s="69" t="s">
        <v>3</v>
      </c>
      <c r="H39" s="104">
        <v>0.5393</v>
      </c>
      <c r="I39" s="104"/>
      <c r="J39" s="69">
        <v>78</v>
      </c>
      <c r="K39" s="107">
        <f t="shared" si="3"/>
        <v>44467.632106213205</v>
      </c>
      <c r="L39" s="108"/>
      <c r="M39" s="6">
        <f>IF(J39="","",(K39/J39)/LOOKUP(RIGHT($D$2,3),定数!$A$6:$A$13,定数!$B$6:$B$13))</f>
        <v>4.7508153959629489</v>
      </c>
      <c r="N39" s="69"/>
      <c r="O39" s="8">
        <v>43754</v>
      </c>
      <c r="P39" s="104">
        <v>0.52200000000000002</v>
      </c>
      <c r="Q39" s="104"/>
      <c r="R39" s="105">
        <f>IF(P39="","",T39*M39*LOOKUP(RIGHT($D$2,3),定数!$A$6:$A$13,定数!$B$6:$B$13))</f>
        <v>98626.92762019072</v>
      </c>
      <c r="S39" s="105"/>
      <c r="T39" s="106">
        <f t="shared" si="4"/>
        <v>172.99999999999983</v>
      </c>
      <c r="U39" s="106"/>
      <c r="V39" t="str">
        <f t="shared" si="7"/>
        <v/>
      </c>
      <c r="W39">
        <f t="shared" si="2"/>
        <v>0</v>
      </c>
      <c r="X39" s="37">
        <f t="shared" si="5"/>
        <v>1482254.4035404401</v>
      </c>
      <c r="Y39" s="38">
        <f t="shared" si="6"/>
        <v>0</v>
      </c>
    </row>
    <row r="40" spans="2:25">
      <c r="B40" s="69">
        <v>32</v>
      </c>
      <c r="C40" s="103">
        <f t="shared" si="0"/>
        <v>1580881.3311606308</v>
      </c>
      <c r="D40" s="103"/>
      <c r="E40" s="69"/>
      <c r="F40" s="8">
        <v>43819</v>
      </c>
      <c r="G40" s="69" t="s">
        <v>4</v>
      </c>
      <c r="H40" s="104">
        <v>0.54600000000000004</v>
      </c>
      <c r="I40" s="104"/>
      <c r="J40" s="69">
        <v>59</v>
      </c>
      <c r="K40" s="107">
        <f t="shared" si="3"/>
        <v>47426.439934818925</v>
      </c>
      <c r="L40" s="108"/>
      <c r="M40" s="6">
        <f>IF(J40="","",(K40/J40)/LOOKUP(RIGHT($D$2,3),定数!$A$6:$A$13,定数!$B$6:$B$13))</f>
        <v>6.6986497083077579</v>
      </c>
      <c r="N40" s="69"/>
      <c r="O40" s="8">
        <v>43825</v>
      </c>
      <c r="P40" s="104">
        <v>0.5585</v>
      </c>
      <c r="Q40" s="104"/>
      <c r="R40" s="105">
        <f>IF(P40="","",T40*M40*LOOKUP(RIGHT($D$2,3),定数!$A$6:$A$13,定数!$B$6:$B$13))</f>
        <v>100479.74562461601</v>
      </c>
      <c r="S40" s="105"/>
      <c r="T40" s="106">
        <f t="shared" si="4"/>
        <v>124.99999999999956</v>
      </c>
      <c r="U40" s="106"/>
      <c r="V40" t="str">
        <f t="shared" si="7"/>
        <v/>
      </c>
      <c r="W40">
        <f t="shared" si="2"/>
        <v>0</v>
      </c>
      <c r="X40" s="37">
        <f t="shared" si="5"/>
        <v>1580881.3311606308</v>
      </c>
      <c r="Y40" s="38">
        <f t="shared" si="6"/>
        <v>0</v>
      </c>
    </row>
    <row r="41" spans="2:25">
      <c r="B41" s="69">
        <v>33</v>
      </c>
      <c r="C41" s="103">
        <f t="shared" si="0"/>
        <v>1681361.0767852468</v>
      </c>
      <c r="D41" s="103"/>
      <c r="E41" s="69">
        <v>2001</v>
      </c>
      <c r="F41" s="8">
        <v>43473</v>
      </c>
      <c r="G41" s="69" t="s">
        <v>4</v>
      </c>
      <c r="H41" s="104">
        <v>0.56779999999999997</v>
      </c>
      <c r="I41" s="104"/>
      <c r="J41" s="69">
        <v>131</v>
      </c>
      <c r="K41" s="107">
        <f t="shared" si="3"/>
        <v>50440.832303557407</v>
      </c>
      <c r="L41" s="108"/>
      <c r="M41" s="6">
        <f>IF(J41="","",(K41/J41)/LOOKUP(RIGHT($D$2,3),定数!$A$6:$A$13,定数!$B$6:$B$13))</f>
        <v>3.208704345010013</v>
      </c>
      <c r="N41" s="69">
        <v>2001</v>
      </c>
      <c r="O41" s="8">
        <v>43476</v>
      </c>
      <c r="P41" s="104">
        <v>0.55469999999999997</v>
      </c>
      <c r="Q41" s="104"/>
      <c r="R41" s="105">
        <f>IF(P41="","",T41*M41*LOOKUP(RIGHT($D$2,3),定数!$A$6:$A$13,定数!$B$6:$B$13))</f>
        <v>-50440.832303557399</v>
      </c>
      <c r="S41" s="105"/>
      <c r="T41" s="106">
        <f t="shared" si="4"/>
        <v>-131</v>
      </c>
      <c r="U41" s="106"/>
      <c r="V41" t="str">
        <f t="shared" si="7"/>
        <v/>
      </c>
      <c r="W41">
        <f t="shared" si="2"/>
        <v>1</v>
      </c>
      <c r="X41" s="37">
        <f t="shared" si="5"/>
        <v>1681361.0767852468</v>
      </c>
      <c r="Y41" s="38">
        <f t="shared" si="6"/>
        <v>0</v>
      </c>
    </row>
    <row r="42" spans="2:25">
      <c r="B42" s="69">
        <v>34</v>
      </c>
      <c r="C42" s="103">
        <f t="shared" si="0"/>
        <v>1630920.2444816895</v>
      </c>
      <c r="D42" s="103"/>
      <c r="E42" s="69"/>
      <c r="F42" s="8">
        <v>43518</v>
      </c>
      <c r="G42" s="69" t="s">
        <v>3</v>
      </c>
      <c r="H42" s="104">
        <v>0.52110000000000001</v>
      </c>
      <c r="I42" s="104"/>
      <c r="J42" s="69">
        <v>102</v>
      </c>
      <c r="K42" s="107">
        <f>IF(J42="","",C42*0.03)</f>
        <v>48927.607334450688</v>
      </c>
      <c r="L42" s="108"/>
      <c r="M42" s="6">
        <f>IF(J42="","",(K42/J42)/LOOKUP(RIGHT($D$2,3),定数!$A$6:$A$13,定数!$B$6:$B$13))</f>
        <v>3.9973535403962979</v>
      </c>
      <c r="N42" s="69"/>
      <c r="O42" s="8">
        <v>43538</v>
      </c>
      <c r="P42" s="104">
        <v>0.50119999999999998</v>
      </c>
      <c r="Q42" s="104"/>
      <c r="R42" s="105">
        <f>IF(P42="","",T42*M42*LOOKUP(RIGHT($D$2,3),定数!$A$6:$A$13,定数!$B$6:$B$13))</f>
        <v>95456.802544663733</v>
      </c>
      <c r="S42" s="105"/>
      <c r="T42" s="106">
        <f t="shared" si="4"/>
        <v>199.00000000000028</v>
      </c>
      <c r="U42" s="106"/>
      <c r="V42" t="str">
        <f t="shared" si="7"/>
        <v/>
      </c>
      <c r="W42">
        <f t="shared" si="2"/>
        <v>0</v>
      </c>
      <c r="X42" s="37">
        <f t="shared" si="5"/>
        <v>1681361.0767852468</v>
      </c>
      <c r="Y42" s="38">
        <f t="shared" si="6"/>
        <v>2.9999999999999916E-2</v>
      </c>
    </row>
    <row r="43" spans="2:25">
      <c r="B43" s="69">
        <v>35</v>
      </c>
      <c r="C43" s="103">
        <f t="shared" si="0"/>
        <v>1726377.0470263532</v>
      </c>
      <c r="D43" s="103"/>
      <c r="E43" s="69"/>
      <c r="F43" s="8">
        <v>43546</v>
      </c>
      <c r="G43" s="69" t="s">
        <v>3</v>
      </c>
      <c r="H43" s="104">
        <v>0.49270000000000003</v>
      </c>
      <c r="I43" s="104"/>
      <c r="J43" s="69">
        <v>118</v>
      </c>
      <c r="K43" s="107">
        <f t="shared" si="3"/>
        <v>51791.311410790593</v>
      </c>
      <c r="L43" s="108"/>
      <c r="M43" s="6">
        <f>IF(J43="","",(K43/J43)/LOOKUP(RIGHT($D$2,3),定数!$A$6:$A$13,定数!$B$6:$B$13))</f>
        <v>3.6575784894626127</v>
      </c>
      <c r="N43" s="69"/>
      <c r="O43" s="8">
        <v>43567</v>
      </c>
      <c r="P43" s="104">
        <v>0.50449999999999995</v>
      </c>
      <c r="Q43" s="104"/>
      <c r="R43" s="105">
        <f>IF(P43="","",T43*M43*LOOKUP(RIGHT($D$2,3),定数!$A$6:$A$13,定数!$B$6:$B$13))</f>
        <v>-51791.311410790251</v>
      </c>
      <c r="S43" s="105"/>
      <c r="T43" s="106">
        <f t="shared" si="4"/>
        <v>-117.99999999999922</v>
      </c>
      <c r="U43" s="106"/>
      <c r="V43" t="str">
        <f t="shared" si="7"/>
        <v/>
      </c>
      <c r="W43">
        <f t="shared" si="2"/>
        <v>1</v>
      </c>
      <c r="X43" s="37">
        <f t="shared" si="5"/>
        <v>1726377.0470263532</v>
      </c>
      <c r="Y43" s="38">
        <f t="shared" si="6"/>
        <v>0</v>
      </c>
    </row>
    <row r="44" spans="2:25">
      <c r="B44" s="69">
        <v>36</v>
      </c>
      <c r="C44" s="103">
        <f t="shared" si="0"/>
        <v>1674585.7356155629</v>
      </c>
      <c r="D44" s="103"/>
      <c r="E44" s="69"/>
      <c r="F44" s="8">
        <v>43582</v>
      </c>
      <c r="G44" s="69" t="s">
        <v>4</v>
      </c>
      <c r="H44" s="104">
        <v>0.51119999999999999</v>
      </c>
      <c r="I44" s="104"/>
      <c r="J44" s="69">
        <v>87</v>
      </c>
      <c r="K44" s="107">
        <f t="shared" si="3"/>
        <v>50237.572068466885</v>
      </c>
      <c r="L44" s="108"/>
      <c r="M44" s="6">
        <f>IF(J44="","",(K44/J44)/LOOKUP(RIGHT($D$2,3),定数!$A$6:$A$13,定数!$B$6:$B$13))</f>
        <v>4.8120279759067897</v>
      </c>
      <c r="N44" s="69"/>
      <c r="O44" s="8">
        <v>43602</v>
      </c>
      <c r="P44" s="104">
        <v>0.52810000000000001</v>
      </c>
      <c r="Q44" s="104"/>
      <c r="R44" s="105">
        <f>IF(P44="","",T44*M44*LOOKUP(RIGHT($D$2,3),定数!$A$6:$A$13,定数!$B$6:$B$13))</f>
        <v>97587.927351389837</v>
      </c>
      <c r="S44" s="105"/>
      <c r="T44" s="106">
        <f t="shared" si="4"/>
        <v>169.00000000000026</v>
      </c>
      <c r="U44" s="106"/>
      <c r="V44" t="str">
        <f t="shared" si="7"/>
        <v/>
      </c>
      <c r="W44">
        <f t="shared" si="2"/>
        <v>0</v>
      </c>
      <c r="X44" s="37">
        <f t="shared" si="5"/>
        <v>1726377.0470263532</v>
      </c>
      <c r="Y44" s="38">
        <f t="shared" si="6"/>
        <v>2.9999999999999805E-2</v>
      </c>
    </row>
    <row r="45" spans="2:25">
      <c r="B45" s="69">
        <v>37</v>
      </c>
      <c r="C45" s="103">
        <f t="shared" si="0"/>
        <v>1772173.6629669527</v>
      </c>
      <c r="D45" s="103"/>
      <c r="E45" s="69"/>
      <c r="F45" s="8">
        <v>43652</v>
      </c>
      <c r="G45" s="69" t="s">
        <v>3</v>
      </c>
      <c r="H45" s="104">
        <v>0.51300000000000001</v>
      </c>
      <c r="I45" s="104"/>
      <c r="J45" s="69">
        <v>72</v>
      </c>
      <c r="K45" s="107">
        <f t="shared" si="3"/>
        <v>53165.209889008576</v>
      </c>
      <c r="L45" s="108"/>
      <c r="M45" s="6">
        <f>IF(J45="","",(K45/J45)/LOOKUP(RIGHT($D$2,3),定数!$A$6:$A$13,定数!$B$6:$B$13))</f>
        <v>6.1533807741908078</v>
      </c>
      <c r="N45" s="69"/>
      <c r="O45" s="8">
        <v>43678</v>
      </c>
      <c r="P45" s="104">
        <v>0.51949999999999996</v>
      </c>
      <c r="Q45" s="104"/>
      <c r="R45" s="105">
        <f>IF(P45="","",T45*M45*LOOKUP(RIGHT($D$2,3),定数!$A$6:$A$13,定数!$B$6:$B$13))</f>
        <v>-47996.370038687928</v>
      </c>
      <c r="S45" s="105"/>
      <c r="T45" s="106">
        <f t="shared" si="4"/>
        <v>-64.999999999999503</v>
      </c>
      <c r="U45" s="106"/>
      <c r="V45" t="str">
        <f t="shared" si="7"/>
        <v/>
      </c>
      <c r="W45">
        <f t="shared" si="2"/>
        <v>1</v>
      </c>
      <c r="X45" s="37">
        <f t="shared" si="5"/>
        <v>1772173.6629669527</v>
      </c>
      <c r="Y45" s="38">
        <f t="shared" si="6"/>
        <v>0</v>
      </c>
    </row>
    <row r="46" spans="2:25">
      <c r="B46" s="69">
        <v>38</v>
      </c>
      <c r="C46" s="103">
        <f t="shared" si="0"/>
        <v>1724177.2929282647</v>
      </c>
      <c r="D46" s="103"/>
      <c r="E46" s="69"/>
      <c r="F46" s="8">
        <v>43735</v>
      </c>
      <c r="G46" s="69" t="s">
        <v>3</v>
      </c>
      <c r="H46" s="104">
        <v>0.48859999999999998</v>
      </c>
      <c r="I46" s="104"/>
      <c r="J46" s="69">
        <v>94</v>
      </c>
      <c r="K46" s="107">
        <f t="shared" si="3"/>
        <v>51725.318787847937</v>
      </c>
      <c r="L46" s="108"/>
      <c r="M46" s="6">
        <f>IF(J46="","",(K46/J46)/LOOKUP(RIGHT($D$2,3),定数!$A$6:$A$13,定数!$B$6:$B$13))</f>
        <v>4.585577906724108</v>
      </c>
      <c r="N46" s="69"/>
      <c r="O46" s="8">
        <v>43741</v>
      </c>
      <c r="P46" s="104">
        <v>0.498</v>
      </c>
      <c r="Q46" s="104"/>
      <c r="R46" s="105">
        <f>IF(P46="","",T46*M46*LOOKUP(RIGHT($D$2,3),定数!$A$6:$A$13,定数!$B$6:$B$13))</f>
        <v>-51725.318787848053</v>
      </c>
      <c r="S46" s="105"/>
      <c r="T46" s="106">
        <f t="shared" si="4"/>
        <v>-94.000000000000199</v>
      </c>
      <c r="U46" s="106"/>
      <c r="V46" t="str">
        <f t="shared" si="7"/>
        <v/>
      </c>
      <c r="W46">
        <f t="shared" si="2"/>
        <v>2</v>
      </c>
      <c r="X46" s="37">
        <f t="shared" si="5"/>
        <v>1772173.6629669527</v>
      </c>
      <c r="Y46" s="38">
        <f t="shared" si="6"/>
        <v>2.7083333333333126E-2</v>
      </c>
    </row>
    <row r="47" spans="2:25">
      <c r="B47" s="69">
        <v>39</v>
      </c>
      <c r="C47" s="103">
        <f t="shared" si="0"/>
        <v>1672451.9741404166</v>
      </c>
      <c r="D47" s="103"/>
      <c r="E47" s="69">
        <v>2002</v>
      </c>
      <c r="F47" s="8">
        <v>43494</v>
      </c>
      <c r="G47" s="69" t="s">
        <v>3</v>
      </c>
      <c r="H47" s="104">
        <v>0.51380000000000003</v>
      </c>
      <c r="I47" s="104"/>
      <c r="J47" s="69">
        <v>41</v>
      </c>
      <c r="K47" s="107">
        <f t="shared" si="3"/>
        <v>50173.559224212499</v>
      </c>
      <c r="L47" s="108"/>
      <c r="M47" s="6">
        <f>IF(J47="","",(K47/J47)/LOOKUP(RIGHT($D$2,3),定数!$A$6:$A$13,定数!$B$6:$B$13))</f>
        <v>10.1978778911001</v>
      </c>
      <c r="N47" s="69">
        <v>2002</v>
      </c>
      <c r="O47" s="8">
        <v>43495</v>
      </c>
      <c r="P47" s="104">
        <v>0.50600000000000001</v>
      </c>
      <c r="Q47" s="104"/>
      <c r="R47" s="105">
        <f>IF(P47="","",T47*M47*LOOKUP(RIGHT($D$2,3),定数!$A$6:$A$13,定数!$B$6:$B$13))</f>
        <v>95452.137060697292</v>
      </c>
      <c r="S47" s="105"/>
      <c r="T47" s="106">
        <f t="shared" si="4"/>
        <v>78.000000000000284</v>
      </c>
      <c r="U47" s="106"/>
      <c r="V47" t="str">
        <f t="shared" si="7"/>
        <v/>
      </c>
      <c r="W47">
        <f t="shared" si="2"/>
        <v>0</v>
      </c>
      <c r="X47" s="37">
        <f t="shared" si="5"/>
        <v>1772173.6629669527</v>
      </c>
      <c r="Y47" s="38">
        <f t="shared" si="6"/>
        <v>5.627083333333327E-2</v>
      </c>
    </row>
    <row r="48" spans="2:25">
      <c r="B48" s="69">
        <v>40</v>
      </c>
      <c r="C48" s="103">
        <f t="shared" si="0"/>
        <v>1767904.1112011138</v>
      </c>
      <c r="D48" s="103"/>
      <c r="E48" s="69"/>
      <c r="F48" s="8">
        <v>43539</v>
      </c>
      <c r="G48" s="69" t="s">
        <v>4</v>
      </c>
      <c r="H48" s="104">
        <v>0.52429999999999999</v>
      </c>
      <c r="I48" s="104"/>
      <c r="J48" s="69">
        <v>52</v>
      </c>
      <c r="K48" s="107">
        <f t="shared" si="3"/>
        <v>53037.123336033408</v>
      </c>
      <c r="L48" s="108"/>
      <c r="M48" s="6">
        <f>IF(J48="","",(K48/J48)/LOOKUP(RIGHT($D$2,3),定数!$A$6:$A$13,定数!$B$6:$B$13))</f>
        <v>8.4995389961591989</v>
      </c>
      <c r="N48" s="69"/>
      <c r="O48" s="8">
        <v>43553</v>
      </c>
      <c r="P48" s="104">
        <v>0.53559999999999997</v>
      </c>
      <c r="Q48" s="104"/>
      <c r="R48" s="105">
        <f>IF(P48="","",T48*M48*LOOKUP(RIGHT($D$2,3),定数!$A$6:$A$13,定数!$B$6:$B$13))</f>
        <v>115253.74878791851</v>
      </c>
      <c r="S48" s="105"/>
      <c r="T48" s="106">
        <f t="shared" si="4"/>
        <v>112.99999999999977</v>
      </c>
      <c r="U48" s="106"/>
      <c r="V48" t="str">
        <f t="shared" si="7"/>
        <v/>
      </c>
      <c r="W48">
        <f t="shared" si="2"/>
        <v>0</v>
      </c>
      <c r="X48" s="37">
        <f t="shared" si="5"/>
        <v>1772173.6629669527</v>
      </c>
      <c r="Y48" s="38">
        <f t="shared" si="6"/>
        <v>2.4092174796745969E-3</v>
      </c>
    </row>
    <row r="49" spans="2:25">
      <c r="B49" s="69">
        <v>41</v>
      </c>
      <c r="C49" s="103">
        <f>IF(R48="","",C48+R48)</f>
        <v>1883157.8599890324</v>
      </c>
      <c r="D49" s="103"/>
      <c r="E49" s="69"/>
      <c r="F49" s="8">
        <v>43784</v>
      </c>
      <c r="G49" s="69" t="s">
        <v>4</v>
      </c>
      <c r="H49" s="104">
        <v>0.56420000000000003</v>
      </c>
      <c r="I49" s="104"/>
      <c r="J49" s="69">
        <v>50</v>
      </c>
      <c r="K49" s="107">
        <f t="shared" si="3"/>
        <v>56494.735799670969</v>
      </c>
      <c r="L49" s="108"/>
      <c r="M49" s="6">
        <f>IF(J49="","",(K49/J49)/LOOKUP(RIGHT($D$2,3),定数!$A$6:$A$13,定数!$B$6:$B$13))</f>
        <v>9.4157892999451622</v>
      </c>
      <c r="N49" s="69"/>
      <c r="O49" s="8">
        <v>43788</v>
      </c>
      <c r="P49" s="104">
        <v>0.55920000000000003</v>
      </c>
      <c r="Q49" s="104"/>
      <c r="R49" s="105">
        <f>IF(P49="","",T49*M49*LOOKUP(RIGHT($D$2,3),定数!$A$6:$A$13,定数!$B$6:$B$13))</f>
        <v>-56494.73579967102</v>
      </c>
      <c r="S49" s="105"/>
      <c r="T49" s="106">
        <f t="shared" si="4"/>
        <v>-50.000000000000043</v>
      </c>
      <c r="U49" s="106"/>
      <c r="V49" t="str">
        <f t="shared" si="7"/>
        <v/>
      </c>
      <c r="W49">
        <f t="shared" si="2"/>
        <v>1</v>
      </c>
      <c r="X49" s="37">
        <f t="shared" si="5"/>
        <v>1883157.8599890324</v>
      </c>
      <c r="Y49" s="38">
        <f t="shared" si="6"/>
        <v>0</v>
      </c>
    </row>
    <row r="50" spans="2:25">
      <c r="B50" s="69">
        <v>42</v>
      </c>
      <c r="C50" s="103">
        <f t="shared" si="0"/>
        <v>1826663.1241893615</v>
      </c>
      <c r="D50" s="103"/>
      <c r="E50" s="69">
        <v>2003</v>
      </c>
      <c r="F50" s="8">
        <v>43489</v>
      </c>
      <c r="G50" s="69" t="s">
        <v>4</v>
      </c>
      <c r="H50" s="104">
        <v>0.5927</v>
      </c>
      <c r="I50" s="104"/>
      <c r="J50" s="69">
        <v>80</v>
      </c>
      <c r="K50" s="107">
        <f t="shared" si="3"/>
        <v>54799.893725680842</v>
      </c>
      <c r="L50" s="108"/>
      <c r="M50" s="6">
        <f>IF(J50="","",(K50/J50)/LOOKUP(RIGHT($D$2,3),定数!$A$6:$A$13,定数!$B$6:$B$13))</f>
        <v>5.7083222630917545</v>
      </c>
      <c r="N50" s="69">
        <v>2003</v>
      </c>
      <c r="O50" s="8">
        <v>43499</v>
      </c>
      <c r="P50" s="104">
        <v>0.5847</v>
      </c>
      <c r="Q50" s="104"/>
      <c r="R50" s="105">
        <f>IF(P50="","",T50*M50*LOOKUP(RIGHT($D$2,3),定数!$A$6:$A$13,定数!$B$6:$B$13))</f>
        <v>-54799.893725680893</v>
      </c>
      <c r="S50" s="105"/>
      <c r="T50" s="106">
        <f t="shared" si="4"/>
        <v>-80.000000000000071</v>
      </c>
      <c r="U50" s="106"/>
      <c r="V50" t="str">
        <f t="shared" si="7"/>
        <v/>
      </c>
      <c r="W50">
        <f t="shared" si="2"/>
        <v>2</v>
      </c>
      <c r="X50" s="37">
        <f t="shared" si="5"/>
        <v>1883157.8599890324</v>
      </c>
      <c r="Y50" s="38">
        <f t="shared" si="6"/>
        <v>3.0000000000000027E-2</v>
      </c>
    </row>
    <row r="51" spans="2:25">
      <c r="B51" s="69">
        <v>43</v>
      </c>
      <c r="C51" s="103">
        <f t="shared" si="0"/>
        <v>1771863.2304636806</v>
      </c>
      <c r="D51" s="103"/>
      <c r="E51" s="69"/>
      <c r="F51" s="8">
        <v>43604</v>
      </c>
      <c r="G51" s="69" t="s">
        <v>4</v>
      </c>
      <c r="H51" s="104">
        <v>0.65359999999999996</v>
      </c>
      <c r="I51" s="104"/>
      <c r="J51" s="69">
        <v>138</v>
      </c>
      <c r="K51" s="107">
        <f t="shared" si="3"/>
        <v>53155.896913910416</v>
      </c>
      <c r="L51" s="108"/>
      <c r="M51" s="6">
        <f>IF(J51="","",(K51/J51)/LOOKUP(RIGHT($D$2,3),定数!$A$6:$A$13,定数!$B$6:$B$13))</f>
        <v>3.2098971566371026</v>
      </c>
      <c r="N51" s="69"/>
      <c r="O51" s="8">
        <v>43648</v>
      </c>
      <c r="P51" s="104">
        <v>0.68189999999999995</v>
      </c>
      <c r="Q51" s="104"/>
      <c r="R51" s="105">
        <f>IF(P51="","",T51*M51*LOOKUP(RIGHT($D$2,3),定数!$A$6:$A$13,定数!$B$6:$B$13))</f>
        <v>109008.10743939599</v>
      </c>
      <c r="S51" s="105"/>
      <c r="T51" s="106">
        <f t="shared" si="4"/>
        <v>282.99999999999994</v>
      </c>
      <c r="U51" s="106"/>
      <c r="V51" t="str">
        <f t="shared" si="7"/>
        <v/>
      </c>
      <c r="W51">
        <f t="shared" si="2"/>
        <v>0</v>
      </c>
      <c r="X51" s="37">
        <f t="shared" si="5"/>
        <v>1883157.8599890324</v>
      </c>
      <c r="Y51" s="38">
        <f t="shared" si="6"/>
        <v>5.9100000000000041E-2</v>
      </c>
    </row>
    <row r="52" spans="2:25">
      <c r="B52" s="69">
        <v>44</v>
      </c>
      <c r="C52" s="103">
        <f t="shared" si="0"/>
        <v>1880871.3379030765</v>
      </c>
      <c r="D52" s="103"/>
      <c r="E52" s="69"/>
      <c r="F52" s="8">
        <v>43726</v>
      </c>
      <c r="G52" s="69" t="s">
        <v>4</v>
      </c>
      <c r="H52" s="104">
        <v>0.6663</v>
      </c>
      <c r="I52" s="104"/>
      <c r="J52" s="69">
        <v>77</v>
      </c>
      <c r="K52" s="107">
        <f t="shared" si="3"/>
        <v>56426.140137092298</v>
      </c>
      <c r="L52" s="108"/>
      <c r="M52" s="6">
        <f>IF(J52="","",(K52/J52)/LOOKUP(RIGHT($D$2,3),定数!$A$6:$A$13,定数!$B$6:$B$13))</f>
        <v>6.1067251230619366</v>
      </c>
      <c r="N52" s="69"/>
      <c r="O52" s="8">
        <v>43738</v>
      </c>
      <c r="P52" s="104">
        <v>0.68479999999999996</v>
      </c>
      <c r="Q52" s="104"/>
      <c r="R52" s="105">
        <f>IF(P52="","",T52*M52*LOOKUP(RIGHT($D$2,3),定数!$A$6:$A$13,定数!$B$6:$B$13))</f>
        <v>135569.29773197472</v>
      </c>
      <c r="S52" s="105"/>
      <c r="T52" s="106">
        <f t="shared" si="4"/>
        <v>184.9999999999996</v>
      </c>
      <c r="U52" s="106"/>
      <c r="V52" t="str">
        <f t="shared" si="7"/>
        <v/>
      </c>
      <c r="W52">
        <f t="shared" si="2"/>
        <v>0</v>
      </c>
      <c r="X52" s="37">
        <f t="shared" si="5"/>
        <v>1883157.8599890324</v>
      </c>
      <c r="Y52" s="38">
        <f t="shared" si="6"/>
        <v>1.214195652173955E-3</v>
      </c>
    </row>
    <row r="53" spans="2:25">
      <c r="B53" s="69">
        <v>45</v>
      </c>
      <c r="C53" s="103">
        <f t="shared" si="0"/>
        <v>2016440.6356350512</v>
      </c>
      <c r="D53" s="103"/>
      <c r="E53" s="69"/>
      <c r="F53" s="8">
        <v>43758</v>
      </c>
      <c r="G53" s="69" t="s">
        <v>4</v>
      </c>
      <c r="H53" s="104">
        <v>0.69430000000000003</v>
      </c>
      <c r="I53" s="104"/>
      <c r="J53" s="69">
        <v>74</v>
      </c>
      <c r="K53" s="107">
        <f t="shared" si="3"/>
        <v>60493.219069051534</v>
      </c>
      <c r="L53" s="108"/>
      <c r="M53" s="6">
        <f>IF(J53="","",(K53/J53)/LOOKUP(RIGHT($D$2,3),定数!$A$6:$A$13,定数!$B$6:$B$13))</f>
        <v>6.8122994447130107</v>
      </c>
      <c r="N53" s="69"/>
      <c r="O53" s="8">
        <v>43774</v>
      </c>
      <c r="P53" s="104">
        <v>0.71160000000000001</v>
      </c>
      <c r="Q53" s="104"/>
      <c r="R53" s="105">
        <f>IF(P53="","",T53*M53*LOOKUP(RIGHT($D$2,3),定数!$A$6:$A$13,定数!$B$6:$B$13))</f>
        <v>141423.33647224196</v>
      </c>
      <c r="S53" s="105"/>
      <c r="T53" s="106">
        <f t="shared" si="4"/>
        <v>172.99999999999983</v>
      </c>
      <c r="U53" s="106"/>
      <c r="V53" t="str">
        <f t="shared" si="7"/>
        <v/>
      </c>
      <c r="W53">
        <f t="shared" si="2"/>
        <v>0</v>
      </c>
      <c r="X53" s="37">
        <f t="shared" si="5"/>
        <v>2016440.6356350512</v>
      </c>
      <c r="Y53" s="38">
        <f t="shared" si="6"/>
        <v>0</v>
      </c>
    </row>
    <row r="54" spans="2:25">
      <c r="B54" s="69">
        <v>46</v>
      </c>
      <c r="C54" s="103">
        <f t="shared" si="0"/>
        <v>2157863.9721072931</v>
      </c>
      <c r="D54" s="103"/>
      <c r="E54" s="69"/>
      <c r="F54" s="8">
        <v>43788</v>
      </c>
      <c r="G54" s="69" t="s">
        <v>4</v>
      </c>
      <c r="H54" s="104">
        <v>0.72499999999999998</v>
      </c>
      <c r="I54" s="104"/>
      <c r="J54" s="69">
        <v>157</v>
      </c>
      <c r="K54" s="107">
        <f t="shared" si="3"/>
        <v>64735.919163218787</v>
      </c>
      <c r="L54" s="108"/>
      <c r="M54" s="6">
        <f>IF(J54="","",(K54/J54)/LOOKUP(RIGHT($D$2,3),定数!$A$6:$A$13,定数!$B$6:$B$13))</f>
        <v>3.4360891275593834</v>
      </c>
      <c r="N54" s="69">
        <v>2004</v>
      </c>
      <c r="O54" s="8">
        <v>43467</v>
      </c>
      <c r="P54" s="104">
        <v>0.75580000000000003</v>
      </c>
      <c r="Q54" s="104"/>
      <c r="R54" s="105">
        <f>IF(P54="","",T54*M54*LOOKUP(RIGHT($D$2,3),定数!$A$6:$A$13,定数!$B$6:$B$13))</f>
        <v>126997.85415459501</v>
      </c>
      <c r="S54" s="105"/>
      <c r="T54" s="106">
        <f t="shared" si="4"/>
        <v>308.00000000000051</v>
      </c>
      <c r="U54" s="106"/>
      <c r="V54" t="str">
        <f t="shared" si="7"/>
        <v/>
      </c>
      <c r="W54">
        <f t="shared" si="2"/>
        <v>0</v>
      </c>
      <c r="X54" s="37">
        <f t="shared" si="5"/>
        <v>2157863.9721072931</v>
      </c>
      <c r="Y54" s="38">
        <f t="shared" si="6"/>
        <v>0</v>
      </c>
    </row>
    <row r="55" spans="2:25">
      <c r="B55" s="69">
        <v>47</v>
      </c>
      <c r="C55" s="103">
        <f t="shared" si="0"/>
        <v>2284861.8262618883</v>
      </c>
      <c r="D55" s="103"/>
      <c r="E55" s="69">
        <v>2004</v>
      </c>
      <c r="F55" s="8">
        <v>43534</v>
      </c>
      <c r="G55" s="69" t="s">
        <v>3</v>
      </c>
      <c r="H55" s="104">
        <v>0.75639999999999996</v>
      </c>
      <c r="I55" s="104"/>
      <c r="J55" s="69">
        <v>98</v>
      </c>
      <c r="K55" s="107">
        <f t="shared" si="3"/>
        <v>68545.854787856646</v>
      </c>
      <c r="L55" s="108"/>
      <c r="M55" s="6">
        <f>IF(J55="","",(K55/J55)/LOOKUP(RIGHT($D$2,3),定数!$A$6:$A$13,定数!$B$6:$B$13))</f>
        <v>5.8287291486272652</v>
      </c>
      <c r="N55" s="69"/>
      <c r="O55" s="8">
        <v>43536</v>
      </c>
      <c r="P55" s="104">
        <v>0.73560000000000003</v>
      </c>
      <c r="Q55" s="104"/>
      <c r="R55" s="105">
        <f>IF(P55="","",T55*M55*LOOKUP(RIGHT($D$2,3),定数!$A$6:$A$13,定数!$B$6:$B$13))</f>
        <v>145485.07954973605</v>
      </c>
      <c r="S55" s="105"/>
      <c r="T55" s="106">
        <f t="shared" si="4"/>
        <v>207.99999999999929</v>
      </c>
      <c r="U55" s="106"/>
      <c r="V55" t="str">
        <f t="shared" si="7"/>
        <v/>
      </c>
      <c r="W55">
        <f t="shared" si="2"/>
        <v>0</v>
      </c>
      <c r="X55" s="37">
        <f t="shared" si="5"/>
        <v>2284861.8262618883</v>
      </c>
      <c r="Y55" s="38">
        <f t="shared" si="6"/>
        <v>0</v>
      </c>
    </row>
    <row r="56" spans="2:25">
      <c r="B56" s="69">
        <v>48</v>
      </c>
      <c r="C56" s="103">
        <f t="shared" si="0"/>
        <v>2430346.9058116241</v>
      </c>
      <c r="D56" s="103"/>
      <c r="E56" s="69"/>
      <c r="F56" s="8">
        <v>43562</v>
      </c>
      <c r="G56" s="69" t="s">
        <v>4</v>
      </c>
      <c r="H56" s="104">
        <v>0.76370000000000005</v>
      </c>
      <c r="I56" s="104"/>
      <c r="J56" s="69">
        <v>129</v>
      </c>
      <c r="K56" s="107">
        <f t="shared" si="3"/>
        <v>72910.407174348715</v>
      </c>
      <c r="L56" s="108"/>
      <c r="M56" s="6">
        <f>IF(J56="","",(K56/J56)/LOOKUP(RIGHT($D$2,3),定数!$A$6:$A$13,定数!$B$6:$B$13))</f>
        <v>4.7099746236659383</v>
      </c>
      <c r="N56" s="69"/>
      <c r="O56" s="8">
        <v>43569</v>
      </c>
      <c r="P56" s="104">
        <v>0.75080000000000002</v>
      </c>
      <c r="Q56" s="104"/>
      <c r="R56" s="105">
        <f>IF(P56="","",T56*M56*LOOKUP(RIGHT($D$2,3),定数!$A$6:$A$13,定数!$B$6:$B$13))</f>
        <v>-72910.407174348846</v>
      </c>
      <c r="S56" s="105"/>
      <c r="T56" s="106">
        <f t="shared" si="4"/>
        <v>-129.00000000000023</v>
      </c>
      <c r="U56" s="106"/>
      <c r="V56" t="str">
        <f t="shared" si="7"/>
        <v/>
      </c>
      <c r="W56">
        <f t="shared" si="2"/>
        <v>1</v>
      </c>
      <c r="X56" s="37">
        <f t="shared" si="5"/>
        <v>2430346.9058116241</v>
      </c>
      <c r="Y56" s="38">
        <f t="shared" si="6"/>
        <v>0</v>
      </c>
    </row>
    <row r="57" spans="2:25">
      <c r="B57" s="69">
        <v>49</v>
      </c>
      <c r="C57" s="103">
        <f t="shared" si="0"/>
        <v>2357436.4986372753</v>
      </c>
      <c r="D57" s="103"/>
      <c r="E57" s="69"/>
      <c r="F57" s="8">
        <v>43665</v>
      </c>
      <c r="G57" s="69" t="s">
        <v>4</v>
      </c>
      <c r="H57" s="104">
        <v>0.7329</v>
      </c>
      <c r="I57" s="104"/>
      <c r="J57" s="69">
        <v>135</v>
      </c>
      <c r="K57" s="107">
        <f t="shared" si="3"/>
        <v>70723.094959118258</v>
      </c>
      <c r="L57" s="108"/>
      <c r="M57" s="6">
        <f>IF(J57="","",(K57/J57)/LOOKUP(RIGHT($D$2,3),定数!$A$6:$A$13,定数!$B$6:$B$13))</f>
        <v>4.3656231456245838</v>
      </c>
      <c r="N57" s="69"/>
      <c r="O57" s="8">
        <v>43667</v>
      </c>
      <c r="P57" s="104">
        <v>0.71940000000000004</v>
      </c>
      <c r="Q57" s="104"/>
      <c r="R57" s="105">
        <f>IF(P57="","",T57*M57*LOOKUP(RIGHT($D$2,3),定数!$A$6:$A$13,定数!$B$6:$B$13))</f>
        <v>-70723.09495911804</v>
      </c>
      <c r="S57" s="105"/>
      <c r="T57" s="106">
        <f t="shared" si="4"/>
        <v>-134.99999999999957</v>
      </c>
      <c r="U57" s="106"/>
      <c r="V57" t="str">
        <f t="shared" si="7"/>
        <v/>
      </c>
      <c r="W57">
        <f t="shared" si="2"/>
        <v>2</v>
      </c>
      <c r="X57" s="37">
        <f t="shared" si="5"/>
        <v>2430346.9058116241</v>
      </c>
      <c r="Y57" s="38">
        <f t="shared" si="6"/>
        <v>3.0000000000000027E-2</v>
      </c>
    </row>
    <row r="58" spans="2:25">
      <c r="B58" s="69">
        <v>50</v>
      </c>
      <c r="C58" s="103">
        <f t="shared" si="0"/>
        <v>2286713.4036781574</v>
      </c>
      <c r="D58" s="103"/>
      <c r="E58" s="69"/>
      <c r="F58" s="8">
        <v>43693</v>
      </c>
      <c r="G58" s="69" t="s">
        <v>4</v>
      </c>
      <c r="H58" s="104">
        <v>0.71799999999999997</v>
      </c>
      <c r="I58" s="104"/>
      <c r="J58" s="69">
        <v>125</v>
      </c>
      <c r="K58" s="107">
        <f t="shared" si="3"/>
        <v>68601.402110344716</v>
      </c>
      <c r="L58" s="108"/>
      <c r="M58" s="6">
        <f>IF(J58="","",(K58/J58)/LOOKUP(RIGHT($D$2,3),定数!$A$6:$A$13,定数!$B$6:$B$13))</f>
        <v>4.5734268073563147</v>
      </c>
      <c r="N58" s="69"/>
      <c r="O58" s="8">
        <v>43701</v>
      </c>
      <c r="P58" s="104">
        <v>0.70550000000000002</v>
      </c>
      <c r="Q58" s="104"/>
      <c r="R58" s="105">
        <f>IF(P58="","",T58*M58*LOOKUP(RIGHT($D$2,3),定数!$A$6:$A$13,定数!$B$6:$B$13))</f>
        <v>-68601.402110344483</v>
      </c>
      <c r="S58" s="105"/>
      <c r="T58" s="106">
        <f t="shared" si="4"/>
        <v>-124.99999999999956</v>
      </c>
      <c r="U58" s="106"/>
      <c r="V58" t="str">
        <f t="shared" si="7"/>
        <v/>
      </c>
      <c r="W58">
        <f t="shared" si="2"/>
        <v>3</v>
      </c>
      <c r="X58" s="37">
        <f t="shared" si="5"/>
        <v>2430346.9058116241</v>
      </c>
      <c r="Y58" s="38">
        <f t="shared" si="6"/>
        <v>5.909999999999993E-2</v>
      </c>
    </row>
    <row r="59" spans="2:25">
      <c r="B59" s="69">
        <v>51</v>
      </c>
      <c r="C59" s="103">
        <f t="shared" si="0"/>
        <v>2218112.0015678131</v>
      </c>
      <c r="D59" s="103"/>
      <c r="E59" s="69"/>
      <c r="F59" s="8">
        <v>43745</v>
      </c>
      <c r="G59" s="69" t="s">
        <v>4</v>
      </c>
      <c r="H59" s="104">
        <v>0.72589999999999999</v>
      </c>
      <c r="I59" s="104"/>
      <c r="J59" s="69">
        <v>69</v>
      </c>
      <c r="K59" s="107">
        <f t="shared" si="3"/>
        <v>66543.360047034395</v>
      </c>
      <c r="L59" s="108"/>
      <c r="M59" s="6">
        <f>IF(J59="","",(K59/J59)/LOOKUP(RIGHT($D$2,3),定数!$A$6:$A$13,定数!$B$6:$B$13))</f>
        <v>8.036637686839903</v>
      </c>
      <c r="N59" s="69"/>
      <c r="O59" s="8">
        <v>43759</v>
      </c>
      <c r="P59" s="104">
        <v>0.74019999999999997</v>
      </c>
      <c r="Q59" s="104"/>
      <c r="R59" s="105">
        <f>IF(P59="","",T59*M59*LOOKUP(RIGHT($D$2,3),定数!$A$6:$A$13,定数!$B$6:$B$13))</f>
        <v>137908.70270617254</v>
      </c>
      <c r="S59" s="105"/>
      <c r="T59" s="106">
        <f t="shared" si="4"/>
        <v>142.9999999999998</v>
      </c>
      <c r="U59" s="106"/>
      <c r="V59" t="str">
        <f t="shared" si="7"/>
        <v/>
      </c>
      <c r="W59">
        <f t="shared" si="2"/>
        <v>0</v>
      </c>
      <c r="X59" s="37">
        <f t="shared" si="5"/>
        <v>2430346.9058116241</v>
      </c>
      <c r="Y59" s="38">
        <f t="shared" si="6"/>
        <v>8.732699999999971E-2</v>
      </c>
    </row>
    <row r="60" spans="2:25">
      <c r="B60" s="69">
        <v>52</v>
      </c>
      <c r="C60" s="103">
        <f t="shared" si="0"/>
        <v>2356020.7042739857</v>
      </c>
      <c r="D60" s="103"/>
      <c r="E60" s="69"/>
      <c r="F60" s="8">
        <v>43781</v>
      </c>
      <c r="G60" s="69" t="s">
        <v>4</v>
      </c>
      <c r="H60" s="104">
        <v>0.76639999999999997</v>
      </c>
      <c r="I60" s="104"/>
      <c r="J60" s="69">
        <v>85</v>
      </c>
      <c r="K60" s="107">
        <f t="shared" si="3"/>
        <v>70680.621128219573</v>
      </c>
      <c r="L60" s="108"/>
      <c r="M60" s="6">
        <f>IF(J60="","",(K60/J60)/LOOKUP(RIGHT($D$2,3),定数!$A$6:$A$13,定数!$B$6:$B$13))</f>
        <v>6.9294726596293694</v>
      </c>
      <c r="N60" s="69"/>
      <c r="O60" s="8">
        <v>43792</v>
      </c>
      <c r="P60" s="104">
        <v>0.78710000000000002</v>
      </c>
      <c r="Q60" s="104"/>
      <c r="R60" s="105">
        <f>IF(P60="","",T60*M60*LOOKUP(RIGHT($D$2,3),定数!$A$6:$A$13,定数!$B$6:$B$13))</f>
        <v>172128.10086519396</v>
      </c>
      <c r="S60" s="105"/>
      <c r="T60" s="106">
        <f t="shared" si="4"/>
        <v>207.00000000000051</v>
      </c>
      <c r="U60" s="106"/>
      <c r="V60" t="str">
        <f t="shared" si="7"/>
        <v/>
      </c>
      <c r="W60">
        <f t="shared" si="2"/>
        <v>0</v>
      </c>
      <c r="X60" s="37">
        <f t="shared" si="5"/>
        <v>2430346.9058116241</v>
      </c>
      <c r="Y60" s="38">
        <f t="shared" si="6"/>
        <v>3.0582548260869369E-2</v>
      </c>
    </row>
    <row r="61" spans="2:25">
      <c r="B61" s="69">
        <v>53</v>
      </c>
      <c r="C61" s="103">
        <f t="shared" si="0"/>
        <v>2528148.8051391798</v>
      </c>
      <c r="D61" s="103"/>
      <c r="E61" s="69"/>
      <c r="F61" s="8">
        <v>43793</v>
      </c>
      <c r="G61" s="69" t="s">
        <v>4</v>
      </c>
      <c r="H61" s="104">
        <v>0.78810000000000002</v>
      </c>
      <c r="I61" s="104"/>
      <c r="J61" s="69">
        <v>111</v>
      </c>
      <c r="K61" s="107">
        <f t="shared" si="3"/>
        <v>75844.464154175395</v>
      </c>
      <c r="L61" s="108"/>
      <c r="M61" s="6">
        <f>IF(J61="","",(K61/J61)/LOOKUP(RIGHT($D$2,3),定数!$A$6:$A$13,定数!$B$6:$B$13))</f>
        <v>5.6940288404035586</v>
      </c>
      <c r="N61" s="69"/>
      <c r="O61" s="8">
        <v>43799</v>
      </c>
      <c r="P61" s="104">
        <v>0.77700000000000002</v>
      </c>
      <c r="Q61" s="104"/>
      <c r="R61" s="105">
        <f>IF(P61="","",T61*M61*LOOKUP(RIGHT($D$2,3),定数!$A$6:$A$13,定数!$B$6:$B$13))</f>
        <v>-75844.464154175395</v>
      </c>
      <c r="S61" s="105"/>
      <c r="T61" s="106">
        <f t="shared" si="4"/>
        <v>-110.99999999999999</v>
      </c>
      <c r="U61" s="106"/>
      <c r="V61" t="str">
        <f t="shared" si="7"/>
        <v/>
      </c>
      <c r="W61">
        <f t="shared" si="2"/>
        <v>1</v>
      </c>
      <c r="X61" s="37">
        <f t="shared" si="5"/>
        <v>2528148.8051391798</v>
      </c>
      <c r="Y61" s="38">
        <f t="shared" si="6"/>
        <v>0</v>
      </c>
    </row>
    <row r="62" spans="2:25">
      <c r="B62" s="69">
        <v>54</v>
      </c>
      <c r="C62" s="103">
        <f>IF(R61="","",C61+R61)</f>
        <v>2452304.3409850043</v>
      </c>
      <c r="D62" s="103"/>
      <c r="E62" s="69"/>
      <c r="F62" s="8">
        <v>43808</v>
      </c>
      <c r="G62" s="69" t="s">
        <v>3</v>
      </c>
      <c r="H62" s="104">
        <v>0.75190000000000001</v>
      </c>
      <c r="I62" s="104"/>
      <c r="J62" s="69">
        <v>242</v>
      </c>
      <c r="K62" s="107">
        <f t="shared" si="3"/>
        <v>73569.130229550123</v>
      </c>
      <c r="L62" s="108"/>
      <c r="M62" s="6">
        <f>IF(J62="","",(K62/J62)/LOOKUP(RIGHT($D$2,3),定数!$A$6:$A$13,定数!$B$6:$B$13))</f>
        <v>2.533372253083682</v>
      </c>
      <c r="N62" s="69"/>
      <c r="O62" s="8">
        <v>43826</v>
      </c>
      <c r="P62" s="104">
        <v>0.77610000000000001</v>
      </c>
      <c r="Q62" s="104"/>
      <c r="R62" s="105">
        <f>IF(P62="","",T62*M62*LOOKUP(RIGHT($D$2,3),定数!$A$6:$A$13,定数!$B$6:$B$13))</f>
        <v>-73569.130229550123</v>
      </c>
      <c r="S62" s="105"/>
      <c r="T62" s="106">
        <f t="shared" si="4"/>
        <v>-242</v>
      </c>
      <c r="U62" s="106"/>
      <c r="V62" t="str">
        <f t="shared" si="7"/>
        <v/>
      </c>
      <c r="W62">
        <f t="shared" si="2"/>
        <v>2</v>
      </c>
      <c r="X62" s="37">
        <f t="shared" si="5"/>
        <v>2528148.8051391798</v>
      </c>
      <c r="Y62" s="38">
        <f t="shared" si="6"/>
        <v>3.0000000000000027E-2</v>
      </c>
    </row>
    <row r="63" spans="2:25">
      <c r="B63" s="69">
        <v>55</v>
      </c>
      <c r="C63" s="103">
        <f t="shared" si="0"/>
        <v>2378735.2107554544</v>
      </c>
      <c r="D63" s="103"/>
      <c r="E63" s="69">
        <v>2005</v>
      </c>
      <c r="F63" s="8">
        <v>43514</v>
      </c>
      <c r="G63" s="69" t="s">
        <v>4</v>
      </c>
      <c r="H63" s="104">
        <v>0.78979999999999995</v>
      </c>
      <c r="I63" s="104"/>
      <c r="J63" s="69">
        <v>75</v>
      </c>
      <c r="K63" s="107">
        <f t="shared" si="3"/>
        <v>71362.05632266363</v>
      </c>
      <c r="L63" s="108"/>
      <c r="M63" s="6">
        <f>IF(J63="","",(K63/J63)/LOOKUP(RIGHT($D$2,3),定数!$A$6:$A$13,定数!$B$6:$B$13))</f>
        <v>7.9291173691848478</v>
      </c>
      <c r="N63" s="69">
        <v>2005</v>
      </c>
      <c r="O63" s="8">
        <v>43521</v>
      </c>
      <c r="P63" s="104">
        <v>0.7823</v>
      </c>
      <c r="Q63" s="104"/>
      <c r="R63" s="105">
        <f>IF(P63="","",T63*M63*LOOKUP(RIGHT($D$2,3),定数!$A$6:$A$13,定数!$B$6:$B$13))</f>
        <v>-71362.056322663164</v>
      </c>
      <c r="S63" s="105"/>
      <c r="T63" s="106">
        <f t="shared" si="4"/>
        <v>-74.999999999999517</v>
      </c>
      <c r="U63" s="106"/>
      <c r="V63" t="str">
        <f t="shared" si="7"/>
        <v/>
      </c>
      <c r="W63">
        <f t="shared" si="2"/>
        <v>3</v>
      </c>
      <c r="X63" s="37">
        <f t="shared" si="5"/>
        <v>2528148.8051391798</v>
      </c>
      <c r="Y63" s="38">
        <f t="shared" si="6"/>
        <v>5.909999999999993E-2</v>
      </c>
    </row>
    <row r="64" spans="2:25">
      <c r="B64" s="69">
        <v>56</v>
      </c>
      <c r="C64" s="103">
        <f>IF(R63="","",C63+R63)</f>
        <v>2307373.1544327913</v>
      </c>
      <c r="D64" s="103"/>
      <c r="E64" s="69"/>
      <c r="F64" s="8">
        <v>43584</v>
      </c>
      <c r="G64" s="69" t="s">
        <v>4</v>
      </c>
      <c r="H64" s="104">
        <v>0.7823</v>
      </c>
      <c r="I64" s="104"/>
      <c r="J64" s="69">
        <v>77</v>
      </c>
      <c r="K64" s="107">
        <f t="shared" si="3"/>
        <v>69221.194632983737</v>
      </c>
      <c r="L64" s="108"/>
      <c r="M64" s="6">
        <f>IF(J64="","",(K64/J64)/LOOKUP(RIGHT($D$2,3),定数!$A$6:$A$13,定数!$B$6:$B$13))</f>
        <v>7.4914712806259454</v>
      </c>
      <c r="N64" s="69"/>
      <c r="O64" s="8">
        <v>43588</v>
      </c>
      <c r="P64" s="104">
        <v>0.77459999999999996</v>
      </c>
      <c r="Q64" s="104"/>
      <c r="R64" s="105">
        <f>IF(P64="","",T64*M64*LOOKUP(RIGHT($D$2,3),定数!$A$6:$A$13,定数!$B$6:$B$13))</f>
        <v>-69221.194632984087</v>
      </c>
      <c r="S64" s="105"/>
      <c r="T64" s="106">
        <f t="shared" si="4"/>
        <v>-77.000000000000398</v>
      </c>
      <c r="U64" s="106"/>
      <c r="V64" t="str">
        <f t="shared" si="7"/>
        <v/>
      </c>
      <c r="W64">
        <f t="shared" si="2"/>
        <v>4</v>
      </c>
      <c r="X64" s="37">
        <f t="shared" si="5"/>
        <v>2528148.8051391798</v>
      </c>
      <c r="Y64" s="38">
        <f t="shared" si="6"/>
        <v>8.732699999999971E-2</v>
      </c>
    </row>
    <row r="65" spans="2:25">
      <c r="B65" s="69">
        <v>57</v>
      </c>
      <c r="C65" s="103">
        <f>IF(R64="","",C64+R64)</f>
        <v>2238151.9597998071</v>
      </c>
      <c r="D65" s="103"/>
      <c r="E65" s="69"/>
      <c r="F65" s="8">
        <v>43631</v>
      </c>
      <c r="G65" s="69" t="s">
        <v>4</v>
      </c>
      <c r="H65" s="104">
        <v>0.76839999999999997</v>
      </c>
      <c r="I65" s="104"/>
      <c r="J65" s="69">
        <v>78</v>
      </c>
      <c r="K65" s="107">
        <f t="shared" si="3"/>
        <v>67144.558793994205</v>
      </c>
      <c r="L65" s="108"/>
      <c r="M65" s="6">
        <f>IF(J65="","",(K65/J65)/LOOKUP(RIGHT($D$2,3),定数!$A$6:$A$13,定数!$B$6:$B$13))</f>
        <v>7.1735639737173296</v>
      </c>
      <c r="N65" s="69"/>
      <c r="O65" s="8">
        <v>43645</v>
      </c>
      <c r="P65" s="104">
        <v>0.76060000000000005</v>
      </c>
      <c r="Q65" s="104"/>
      <c r="R65" s="105">
        <f>IF(P65="","",T65*M65*LOOKUP(RIGHT($D$2,3),定数!$A$6:$A$13,定数!$B$6:$B$13))</f>
        <v>-67144.558793993492</v>
      </c>
      <c r="S65" s="105"/>
      <c r="T65" s="106">
        <f t="shared" si="4"/>
        <v>-77.999999999999176</v>
      </c>
      <c r="U65" s="106"/>
      <c r="V65" t="str">
        <f t="shared" si="7"/>
        <v/>
      </c>
      <c r="W65">
        <f t="shared" si="2"/>
        <v>5</v>
      </c>
      <c r="X65" s="37">
        <f t="shared" si="5"/>
        <v>2528148.8051391798</v>
      </c>
      <c r="Y65" s="38">
        <f t="shared" si="6"/>
        <v>0.11470718999999996</v>
      </c>
    </row>
    <row r="66" spans="2:25">
      <c r="B66" s="69">
        <v>58</v>
      </c>
      <c r="C66" s="103">
        <f t="shared" si="0"/>
        <v>2171007.4010058134</v>
      </c>
      <c r="D66" s="103"/>
      <c r="E66" s="69"/>
      <c r="F66" s="8">
        <v>43675</v>
      </c>
      <c r="G66" s="69" t="s">
        <v>4</v>
      </c>
      <c r="H66" s="104">
        <v>0.76129999999999998</v>
      </c>
      <c r="I66" s="104"/>
      <c r="J66" s="69">
        <v>79</v>
      </c>
      <c r="K66" s="107">
        <f t="shared" si="3"/>
        <v>65130.222030174402</v>
      </c>
      <c r="L66" s="108"/>
      <c r="M66" s="6">
        <f>IF(J66="","",(K66/J66)/LOOKUP(RIGHT($D$2,3),定数!$A$6:$A$13,定数!$B$6:$B$13))</f>
        <v>6.8702765854614354</v>
      </c>
      <c r="N66" s="69"/>
      <c r="O66" s="8">
        <v>43695</v>
      </c>
      <c r="P66" s="104">
        <v>0.75339999999999996</v>
      </c>
      <c r="Q66" s="104"/>
      <c r="R66" s="105">
        <f>IF(P66="","",T66*M66*LOOKUP(RIGHT($D$2,3),定数!$A$6:$A$13,定数!$B$6:$B$13))</f>
        <v>-65130.222030174562</v>
      </c>
      <c r="S66" s="105"/>
      <c r="T66" s="106">
        <f t="shared" si="4"/>
        <v>-79.000000000000185</v>
      </c>
      <c r="U66" s="106"/>
      <c r="V66" t="str">
        <f t="shared" si="7"/>
        <v/>
      </c>
      <c r="W66">
        <f t="shared" si="2"/>
        <v>6</v>
      </c>
      <c r="X66" s="37">
        <f t="shared" si="5"/>
        <v>2528148.8051391798</v>
      </c>
      <c r="Y66" s="38">
        <f t="shared" si="6"/>
        <v>0.14126597429999976</v>
      </c>
    </row>
    <row r="67" spans="2:25">
      <c r="B67" s="69">
        <v>59</v>
      </c>
      <c r="C67" s="103">
        <f t="shared" si="0"/>
        <v>2105877.1789756389</v>
      </c>
      <c r="D67" s="103"/>
      <c r="E67" s="69"/>
      <c r="F67" s="8">
        <v>43750</v>
      </c>
      <c r="G67" s="69" t="s">
        <v>3</v>
      </c>
      <c r="H67" s="104">
        <v>0.75070000000000003</v>
      </c>
      <c r="I67" s="104"/>
      <c r="J67" s="69">
        <v>88</v>
      </c>
      <c r="K67" s="107">
        <f t="shared" si="3"/>
        <v>63176.315369269163</v>
      </c>
      <c r="L67" s="108"/>
      <c r="M67" s="6">
        <f>IF(J67="","",(K67/J67)/LOOKUP(RIGHT($D$2,3),定数!$A$6:$A$13,定数!$B$6:$B$13))</f>
        <v>5.9826056220898822</v>
      </c>
      <c r="N67" s="69"/>
      <c r="O67" s="8">
        <v>43765</v>
      </c>
      <c r="P67" s="104">
        <v>0.75949999999999995</v>
      </c>
      <c r="Q67" s="104"/>
      <c r="R67" s="105">
        <f>IF(P67="","",T67*M67*LOOKUP(RIGHT($D$2,3),定数!$A$6:$A$13,定数!$B$6:$B$13))</f>
        <v>-63176.315369268574</v>
      </c>
      <c r="S67" s="105"/>
      <c r="T67" s="106">
        <f t="shared" si="4"/>
        <v>-87.99999999999919</v>
      </c>
      <c r="U67" s="106"/>
      <c r="V67" t="str">
        <f t="shared" si="7"/>
        <v/>
      </c>
      <c r="W67">
        <f t="shared" si="2"/>
        <v>7</v>
      </c>
      <c r="X67" s="37">
        <f t="shared" si="5"/>
        <v>2528148.8051391798</v>
      </c>
      <c r="Y67" s="38">
        <f t="shared" si="6"/>
        <v>0.16702799507099975</v>
      </c>
    </row>
    <row r="68" spans="2:25">
      <c r="B68" s="69">
        <v>60</v>
      </c>
      <c r="C68" s="103">
        <f>IF(R67="","",C67+R67)</f>
        <v>2042700.8636063703</v>
      </c>
      <c r="D68" s="103"/>
      <c r="E68" s="69"/>
      <c r="F68" s="8">
        <v>43783</v>
      </c>
      <c r="G68" s="69" t="s">
        <v>3</v>
      </c>
      <c r="H68" s="104">
        <v>0.72909999999999997</v>
      </c>
      <c r="I68" s="104"/>
      <c r="J68" s="69">
        <v>89</v>
      </c>
      <c r="K68" s="107">
        <f t="shared" si="3"/>
        <v>61281.025908191106</v>
      </c>
      <c r="L68" s="108"/>
      <c r="M68" s="6">
        <f>IF(J68="","",(K68/J68)/LOOKUP(RIGHT($D$2,3),定数!$A$6:$A$13,定数!$B$6:$B$13))</f>
        <v>5.7379237741751972</v>
      </c>
      <c r="N68" s="69"/>
      <c r="O68" s="8">
        <v>43790</v>
      </c>
      <c r="P68" s="104">
        <v>0.73799999999999999</v>
      </c>
      <c r="Q68" s="104"/>
      <c r="R68" s="105">
        <f>IF(P68="","",T68*M68*LOOKUP(RIGHT($D$2,3),定数!$A$6:$A$13,定数!$B$6:$B$13))</f>
        <v>-61281.025908191237</v>
      </c>
      <c r="S68" s="105"/>
      <c r="T68" s="106">
        <f t="shared" si="4"/>
        <v>-89.000000000000185</v>
      </c>
      <c r="U68" s="106"/>
      <c r="V68" t="str">
        <f t="shared" si="7"/>
        <v/>
      </c>
      <c r="W68">
        <f t="shared" si="2"/>
        <v>8</v>
      </c>
      <c r="X68" s="37">
        <f t="shared" si="5"/>
        <v>2528148.8051391798</v>
      </c>
      <c r="Y68" s="38">
        <f t="shared" si="6"/>
        <v>0.19201715521886953</v>
      </c>
    </row>
    <row r="69" spans="2:25">
      <c r="B69" s="69">
        <v>61</v>
      </c>
      <c r="C69" s="103">
        <f>IF(R68="","",C68+R68)</f>
        <v>1981419.8376981791</v>
      </c>
      <c r="D69" s="103"/>
      <c r="E69" s="69">
        <v>2006</v>
      </c>
      <c r="F69" s="8">
        <v>43595</v>
      </c>
      <c r="G69" s="69" t="s">
        <v>4</v>
      </c>
      <c r="H69" s="104">
        <v>0.77470000000000006</v>
      </c>
      <c r="I69" s="104"/>
      <c r="J69" s="69">
        <v>116</v>
      </c>
      <c r="K69" s="107">
        <f t="shared" si="3"/>
        <v>59442.595130945367</v>
      </c>
      <c r="L69" s="108"/>
      <c r="M69" s="6">
        <f>IF(J69="","",(K69/J69)/LOOKUP(RIGHT($D$2,3),定数!$A$6:$A$13,定数!$B$6:$B$13))</f>
        <v>4.2703013743495237</v>
      </c>
      <c r="N69" s="69">
        <v>2006</v>
      </c>
      <c r="O69" s="8">
        <v>43600</v>
      </c>
      <c r="P69" s="104">
        <v>0.7631</v>
      </c>
      <c r="Q69" s="104"/>
      <c r="R69" s="105">
        <f>IF(P69="","",T69*M69*LOOKUP(RIGHT($D$2,3),定数!$A$6:$A$13,定数!$B$6:$B$13))</f>
        <v>-59442.59513094565</v>
      </c>
      <c r="S69" s="105"/>
      <c r="T69" s="106">
        <f t="shared" si="4"/>
        <v>-116.00000000000054</v>
      </c>
      <c r="U69" s="106"/>
      <c r="V69" t="str">
        <f t="shared" si="7"/>
        <v/>
      </c>
      <c r="W69">
        <f t="shared" si="2"/>
        <v>9</v>
      </c>
      <c r="X69" s="37">
        <f t="shared" si="5"/>
        <v>2528148.8051391798</v>
      </c>
      <c r="Y69" s="38">
        <f t="shared" si="6"/>
        <v>0.21625664056230354</v>
      </c>
    </row>
    <row r="70" spans="2:25">
      <c r="B70" s="69">
        <v>62</v>
      </c>
      <c r="C70" s="103">
        <f t="shared" si="0"/>
        <v>1921977.2425672335</v>
      </c>
      <c r="D70" s="103"/>
      <c r="E70" s="69"/>
      <c r="F70" s="8">
        <v>43639</v>
      </c>
      <c r="G70" s="69" t="s">
        <v>3</v>
      </c>
      <c r="H70" s="104">
        <v>0.73199999999999998</v>
      </c>
      <c r="I70" s="104"/>
      <c r="J70" s="69">
        <v>106</v>
      </c>
      <c r="K70" s="107">
        <f t="shared" si="3"/>
        <v>57659.317277017006</v>
      </c>
      <c r="L70" s="108"/>
      <c r="M70" s="6">
        <f>IF(J70="","",(K70/J70)/LOOKUP(RIGHT($D$2,3),定数!$A$6:$A$13,定数!$B$6:$B$13))</f>
        <v>4.5329651947340412</v>
      </c>
      <c r="N70" s="69"/>
      <c r="O70" s="8">
        <v>43646</v>
      </c>
      <c r="P70" s="104">
        <v>0.74260000000000004</v>
      </c>
      <c r="Q70" s="104"/>
      <c r="R70" s="105">
        <f>IF(P70="","",T70*M70*LOOKUP(RIGHT($D$2,3),定数!$A$6:$A$13,定数!$B$6:$B$13))</f>
        <v>-57659.317277017304</v>
      </c>
      <c r="S70" s="105"/>
      <c r="T70" s="106">
        <f t="shared" si="4"/>
        <v>-106.00000000000054</v>
      </c>
      <c r="U70" s="106"/>
      <c r="V70" t="str">
        <f t="shared" si="7"/>
        <v/>
      </c>
      <c r="W70">
        <f t="shared" si="2"/>
        <v>10</v>
      </c>
      <c r="X70" s="37">
        <f t="shared" si="5"/>
        <v>2528148.8051391798</v>
      </c>
      <c r="Y70" s="38">
        <f t="shared" si="6"/>
        <v>0.23976894134543447</v>
      </c>
    </row>
    <row r="71" spans="2:25">
      <c r="B71" s="69">
        <v>63</v>
      </c>
      <c r="C71" s="103">
        <f t="shared" si="0"/>
        <v>1864317.9252902162</v>
      </c>
      <c r="D71" s="103"/>
      <c r="E71" s="69"/>
      <c r="F71" s="8">
        <v>43658</v>
      </c>
      <c r="G71" s="69" t="s">
        <v>4</v>
      </c>
      <c r="H71" s="104">
        <v>0.75370000000000004</v>
      </c>
      <c r="I71" s="104"/>
      <c r="J71" s="69">
        <v>78</v>
      </c>
      <c r="K71" s="107">
        <f t="shared" si="3"/>
        <v>55929.537758706487</v>
      </c>
      <c r="L71" s="108"/>
      <c r="M71" s="6">
        <f>IF(J71="","",(K71/J71)/LOOKUP(RIGHT($D$2,3),定数!$A$6:$A$13,定数!$B$6:$B$13))</f>
        <v>5.9753779656737702</v>
      </c>
      <c r="N71" s="69"/>
      <c r="O71" s="8">
        <v>43664</v>
      </c>
      <c r="P71" s="104">
        <v>0.74590000000000001</v>
      </c>
      <c r="Q71" s="104"/>
      <c r="R71" s="105">
        <f>IF(P71="","",T71*M71*LOOKUP(RIGHT($D$2,3),定数!$A$6:$A$13,定数!$B$6:$B$13))</f>
        <v>-55929.537758706691</v>
      </c>
      <c r="S71" s="105"/>
      <c r="T71" s="106">
        <f t="shared" si="4"/>
        <v>-78.000000000000284</v>
      </c>
      <c r="U71" s="106"/>
      <c r="V71" t="str">
        <f t="shared" si="7"/>
        <v/>
      </c>
      <c r="W71">
        <f t="shared" si="2"/>
        <v>11</v>
      </c>
      <c r="X71" s="37">
        <f t="shared" si="5"/>
        <v>2528148.8051391798</v>
      </c>
      <c r="Y71" s="38">
        <f t="shared" si="6"/>
        <v>0.26257587310507158</v>
      </c>
    </row>
    <row r="72" spans="2:25">
      <c r="B72" s="69">
        <v>64</v>
      </c>
      <c r="C72" s="103">
        <f t="shared" si="0"/>
        <v>1808388.3875315096</v>
      </c>
      <c r="D72" s="103"/>
      <c r="E72" s="69"/>
      <c r="F72" s="8">
        <v>43673</v>
      </c>
      <c r="G72" s="69" t="s">
        <v>4</v>
      </c>
      <c r="H72" s="104">
        <v>0.76239999999999997</v>
      </c>
      <c r="I72" s="104"/>
      <c r="J72" s="69">
        <v>101</v>
      </c>
      <c r="K72" s="107">
        <f t="shared" si="3"/>
        <v>54251.651625945284</v>
      </c>
      <c r="L72" s="108"/>
      <c r="M72" s="6">
        <f>IF(J72="","",(K72/J72)/LOOKUP(RIGHT($D$2,3),定数!$A$6:$A$13,定数!$B$6:$B$13))</f>
        <v>4.4762088800284889</v>
      </c>
      <c r="N72" s="69"/>
      <c r="O72" s="8">
        <v>43719</v>
      </c>
      <c r="P72" s="104">
        <v>0.75229999999999997</v>
      </c>
      <c r="Q72" s="104"/>
      <c r="R72" s="105">
        <f>IF(P72="","",T72*M72*LOOKUP(RIGHT($D$2,3),定数!$A$6:$A$13,定数!$B$6:$B$13))</f>
        <v>-54251.651625945276</v>
      </c>
      <c r="S72" s="105"/>
      <c r="T72" s="106">
        <f t="shared" si="4"/>
        <v>-100.99999999999997</v>
      </c>
      <c r="U72" s="106"/>
      <c r="V72" t="str">
        <f t="shared" si="7"/>
        <v/>
      </c>
      <c r="W72">
        <f t="shared" si="2"/>
        <v>12</v>
      </c>
      <c r="X72" s="37">
        <f t="shared" si="5"/>
        <v>2528148.8051391798</v>
      </c>
      <c r="Y72" s="38">
        <f t="shared" si="6"/>
        <v>0.28469859691191945</v>
      </c>
    </row>
    <row r="73" spans="2:25">
      <c r="B73" s="69">
        <v>65</v>
      </c>
      <c r="C73" s="103">
        <f t="shared" si="0"/>
        <v>1754136.7359055644</v>
      </c>
      <c r="D73" s="103"/>
      <c r="E73" s="69"/>
      <c r="F73" s="8">
        <v>43733</v>
      </c>
      <c r="G73" s="69" t="s">
        <v>3</v>
      </c>
      <c r="H73" s="104">
        <v>0.74919999999999998</v>
      </c>
      <c r="I73" s="104"/>
      <c r="J73" s="69">
        <v>87</v>
      </c>
      <c r="K73" s="107">
        <f t="shared" si="3"/>
        <v>52624.102077166928</v>
      </c>
      <c r="L73" s="108"/>
      <c r="M73" s="6">
        <f>IF(J73="","",(K73/J73)/LOOKUP(RIGHT($D$2,3),定数!$A$6:$A$13,定数!$B$6:$B$13))</f>
        <v>5.0406228043263344</v>
      </c>
      <c r="N73" s="69"/>
      <c r="O73" s="8">
        <v>43757</v>
      </c>
      <c r="P73" s="104">
        <v>0.75790000000000002</v>
      </c>
      <c r="Q73" s="104"/>
      <c r="R73" s="105">
        <f>IF(P73="","",T73*M73*LOOKUP(RIGHT($D$2,3),定数!$A$6:$A$13,定数!$B$6:$B$13))</f>
        <v>-52624.102077167183</v>
      </c>
      <c r="S73" s="105"/>
      <c r="T73" s="106">
        <f t="shared" si="4"/>
        <v>-87.000000000000412</v>
      </c>
      <c r="U73" s="106"/>
      <c r="V73" t="str">
        <f t="shared" si="7"/>
        <v/>
      </c>
      <c r="W73">
        <f t="shared" si="2"/>
        <v>13</v>
      </c>
      <c r="X73" s="37">
        <f t="shared" si="5"/>
        <v>2528148.8051391798</v>
      </c>
      <c r="Y73" s="38">
        <f t="shared" si="6"/>
        <v>0.30615763900456183</v>
      </c>
    </row>
    <row r="74" spans="2:25">
      <c r="B74" s="69">
        <v>66</v>
      </c>
      <c r="C74" s="103">
        <f>IF(R73="","",C73+R73)</f>
        <v>1701512.6338283971</v>
      </c>
      <c r="D74" s="103"/>
      <c r="E74" s="69">
        <v>2007</v>
      </c>
      <c r="F74" s="8">
        <v>43560</v>
      </c>
      <c r="G74" s="69" t="s">
        <v>4</v>
      </c>
      <c r="H74" s="104">
        <v>0.81950000000000001</v>
      </c>
      <c r="I74" s="104"/>
      <c r="J74" s="69">
        <v>134</v>
      </c>
      <c r="K74" s="107">
        <f t="shared" si="3"/>
        <v>51045.379014851911</v>
      </c>
      <c r="L74" s="108"/>
      <c r="M74" s="6">
        <f>IF(J74="","",(K74/J74)/LOOKUP(RIGHT($D$2,3),定数!$A$6:$A$13,定数!$B$6:$B$13))</f>
        <v>3.17446386908283</v>
      </c>
      <c r="N74" s="69">
        <v>2007</v>
      </c>
      <c r="O74" s="8">
        <v>43623</v>
      </c>
      <c r="P74" s="104">
        <v>0.8458</v>
      </c>
      <c r="Q74" s="104"/>
      <c r="R74" s="105">
        <f>IF(P74="","",T74*M74*LOOKUP(RIGHT($D$2,3),定数!$A$6:$A$13,定数!$B$6:$B$13))</f>
        <v>100186.07970825407</v>
      </c>
      <c r="S74" s="105"/>
      <c r="T74" s="106">
        <f t="shared" si="4"/>
        <v>262.99999999999989</v>
      </c>
      <c r="U74" s="106"/>
      <c r="V74" t="str">
        <f t="shared" si="7"/>
        <v/>
      </c>
      <c r="W74">
        <f t="shared" si="7"/>
        <v>0</v>
      </c>
      <c r="X74" s="37">
        <f t="shared" si="5"/>
        <v>2528148.8051391798</v>
      </c>
      <c r="Y74" s="38">
        <f t="shared" si="6"/>
        <v>0.32697290983442517</v>
      </c>
    </row>
    <row r="75" spans="2:25">
      <c r="B75" s="69">
        <v>67</v>
      </c>
      <c r="C75" s="103">
        <f t="shared" ref="C75:C108" si="8">IF(R74="","",C74+R74)</f>
        <v>1801698.7135366511</v>
      </c>
      <c r="D75" s="103"/>
      <c r="E75" s="69"/>
      <c r="F75" s="8">
        <v>43634</v>
      </c>
      <c r="G75" s="69" t="s">
        <v>4</v>
      </c>
      <c r="H75" s="104">
        <v>0.84219999999999995</v>
      </c>
      <c r="I75" s="104"/>
      <c r="J75" s="69">
        <v>73</v>
      </c>
      <c r="K75" s="107">
        <f t="shared" ref="K75:K108" si="9">IF(J75="","",C75*0.03)</f>
        <v>54050.96140609953</v>
      </c>
      <c r="L75" s="108"/>
      <c r="M75" s="6">
        <f>IF(J75="","",(K75/J75)/LOOKUP(RIGHT($D$2,3),定数!$A$6:$A$13,定数!$B$6:$B$13))</f>
        <v>6.1702010737556536</v>
      </c>
      <c r="N75" s="69"/>
      <c r="O75" s="8">
        <v>43648</v>
      </c>
      <c r="P75" s="104">
        <v>0.8599</v>
      </c>
      <c r="Q75" s="104"/>
      <c r="R75" s="105">
        <f>IF(P75="","",T75*M75*LOOKUP(RIGHT($D$2,3),定数!$A$6:$A$13,定数!$B$6:$B$13))</f>
        <v>131055.07080657045</v>
      </c>
      <c r="S75" s="105"/>
      <c r="T75" s="106">
        <f t="shared" si="4"/>
        <v>177.00000000000048</v>
      </c>
      <c r="U75" s="106"/>
      <c r="V75" t="str">
        <f t="shared" ref="V75:W90" si="10">IF(S75&lt;&gt;"",IF(S75&lt;0,1+V74,0),"")</f>
        <v/>
      </c>
      <c r="W75">
        <f t="shared" si="10"/>
        <v>0</v>
      </c>
      <c r="X75" s="37">
        <f t="shared" si="5"/>
        <v>2528148.8051391798</v>
      </c>
      <c r="Y75" s="38">
        <f t="shared" si="6"/>
        <v>0.28734467295825816</v>
      </c>
    </row>
    <row r="76" spans="2:25">
      <c r="B76" s="69">
        <v>68</v>
      </c>
      <c r="C76" s="103">
        <f t="shared" si="8"/>
        <v>1932753.7843432215</v>
      </c>
      <c r="D76" s="103"/>
      <c r="E76" s="69"/>
      <c r="F76" s="8">
        <v>43687</v>
      </c>
      <c r="G76" s="69" t="s">
        <v>3</v>
      </c>
      <c r="H76" s="104">
        <v>0.84830000000000005</v>
      </c>
      <c r="I76" s="104"/>
      <c r="J76" s="69">
        <v>180</v>
      </c>
      <c r="K76" s="107">
        <f t="shared" si="9"/>
        <v>57982.613530296643</v>
      </c>
      <c r="L76" s="108"/>
      <c r="M76" s="6">
        <f>IF(J76="","",(K76/J76)/LOOKUP(RIGHT($D$2,3),定数!$A$6:$A$13,定数!$B$6:$B$13))</f>
        <v>2.6843802560322518</v>
      </c>
      <c r="N76" s="69"/>
      <c r="O76" s="8">
        <v>43693</v>
      </c>
      <c r="P76" s="104">
        <v>0.81279999999999997</v>
      </c>
      <c r="Q76" s="104"/>
      <c r="R76" s="105">
        <f>IF(P76="","",T76*M76*LOOKUP(RIGHT($D$2,3),定数!$A$6:$A$13,定数!$B$6:$B$13))</f>
        <v>114354.59890697419</v>
      </c>
      <c r="S76" s="105"/>
      <c r="T76" s="106">
        <f t="shared" ref="T76:T108" si="11">IF(P76="","",IF(G76="買",(P76-H76),(H76-P76))*IF(RIGHT($D$2,3)="JPY",100,10000))</f>
        <v>355.00000000000085</v>
      </c>
      <c r="U76" s="106"/>
      <c r="V76" t="str">
        <f t="shared" si="10"/>
        <v/>
      </c>
      <c r="W76">
        <f t="shared" si="10"/>
        <v>0</v>
      </c>
      <c r="X76" s="37">
        <f t="shared" ref="X76:X108" si="12">IF(C76&lt;&gt;"",MAX(X75,C76),"")</f>
        <v>2528148.8051391798</v>
      </c>
      <c r="Y76" s="38">
        <f t="shared" ref="Y76:Y108" si="13">IF(X76&lt;&gt;"",1-(C76/X76),"")</f>
        <v>0.23550631971727654</v>
      </c>
    </row>
    <row r="77" spans="2:25">
      <c r="B77" s="69">
        <v>69</v>
      </c>
      <c r="C77" s="103">
        <f t="shared" si="8"/>
        <v>2047108.3832501955</v>
      </c>
      <c r="D77" s="103"/>
      <c r="E77" s="69"/>
      <c r="F77" s="8">
        <v>43715</v>
      </c>
      <c r="G77" s="69" t="s">
        <v>4</v>
      </c>
      <c r="H77" s="104">
        <v>0.82979999999999998</v>
      </c>
      <c r="I77" s="104"/>
      <c r="J77" s="69">
        <v>117</v>
      </c>
      <c r="K77" s="107">
        <f t="shared" si="9"/>
        <v>61413.251497505866</v>
      </c>
      <c r="L77" s="108"/>
      <c r="M77" s="6">
        <f>IF(J77="","",(K77/J77)/LOOKUP(RIGHT($D$2,3),定数!$A$6:$A$13,定数!$B$6:$B$13))</f>
        <v>4.3741632120730678</v>
      </c>
      <c r="N77" s="69"/>
      <c r="O77" s="8">
        <v>43718</v>
      </c>
      <c r="P77" s="104">
        <v>0.81810000000000005</v>
      </c>
      <c r="Q77" s="104"/>
      <c r="R77" s="105">
        <f>IF(P77="","",T77*M77*LOOKUP(RIGHT($D$2,3),定数!$A$6:$A$13,定数!$B$6:$B$13))</f>
        <v>-61413.251497505524</v>
      </c>
      <c r="S77" s="105"/>
      <c r="T77" s="106">
        <f t="shared" si="11"/>
        <v>-116.99999999999933</v>
      </c>
      <c r="U77" s="106"/>
      <c r="V77" t="str">
        <f t="shared" si="10"/>
        <v/>
      </c>
      <c r="W77">
        <f t="shared" si="10"/>
        <v>1</v>
      </c>
      <c r="X77" s="37">
        <f t="shared" si="12"/>
        <v>2528148.8051391798</v>
      </c>
      <c r="Y77" s="38">
        <f t="shared" si="13"/>
        <v>0.19027377696721537</v>
      </c>
    </row>
    <row r="78" spans="2:25">
      <c r="B78" s="69">
        <v>70</v>
      </c>
      <c r="C78" s="103">
        <f>IF(R77="","",C77+R77)</f>
        <v>1985695.1317526901</v>
      </c>
      <c r="D78" s="103"/>
      <c r="E78" s="69"/>
      <c r="F78" s="8">
        <v>43720</v>
      </c>
      <c r="G78" s="69" t="s">
        <v>4</v>
      </c>
      <c r="H78" s="104">
        <v>0.83479999999999999</v>
      </c>
      <c r="I78" s="104"/>
      <c r="J78" s="69">
        <v>126</v>
      </c>
      <c r="K78" s="107">
        <f t="shared" si="9"/>
        <v>59570.853952580699</v>
      </c>
      <c r="L78" s="108"/>
      <c r="M78" s="6">
        <f>IF(J78="","",(K78/J78)/LOOKUP(RIGHT($D$2,3),定数!$A$6:$A$13,定数!$B$6:$B$13))</f>
        <v>3.9398712931600994</v>
      </c>
      <c r="N78" s="69"/>
      <c r="O78" s="8">
        <v>43729</v>
      </c>
      <c r="P78" s="104">
        <v>0.86990000000000001</v>
      </c>
      <c r="Q78" s="104"/>
      <c r="R78" s="105">
        <f>IF(P78="","",T78*M78*LOOKUP(RIGHT($D$2,3),定数!$A$6:$A$13,定数!$B$6:$B$13))</f>
        <v>165947.37886790352</v>
      </c>
      <c r="S78" s="105"/>
      <c r="T78" s="106">
        <f t="shared" si="11"/>
        <v>351.00000000000023</v>
      </c>
      <c r="U78" s="106"/>
      <c r="V78" t="str">
        <f t="shared" si="10"/>
        <v/>
      </c>
      <c r="W78">
        <f t="shared" si="10"/>
        <v>0</v>
      </c>
      <c r="X78" s="37">
        <f t="shared" si="12"/>
        <v>2528148.8051391798</v>
      </c>
      <c r="Y78" s="38">
        <f t="shared" si="13"/>
        <v>0.21456556365819868</v>
      </c>
    </row>
    <row r="79" spans="2:25">
      <c r="B79" s="69">
        <v>71</v>
      </c>
      <c r="C79" s="103">
        <f t="shared" si="8"/>
        <v>2151642.5106205936</v>
      </c>
      <c r="D79" s="103"/>
      <c r="E79" s="69"/>
      <c r="F79" s="8">
        <v>43743</v>
      </c>
      <c r="G79" s="69" t="s">
        <v>4</v>
      </c>
      <c r="H79" s="104">
        <v>0.8901</v>
      </c>
      <c r="I79" s="104"/>
      <c r="J79" s="69">
        <v>107</v>
      </c>
      <c r="K79" s="107">
        <f t="shared" si="9"/>
        <v>64549.275318617802</v>
      </c>
      <c r="L79" s="108"/>
      <c r="M79" s="6">
        <f>IF(J79="","",(K79/J79)/LOOKUP(RIGHT($D$2,3),定数!$A$6:$A$13,定数!$B$6:$B$13))</f>
        <v>5.0272021276182093</v>
      </c>
      <c r="N79" s="69"/>
      <c r="O79" s="8">
        <v>43760</v>
      </c>
      <c r="P79" s="104">
        <v>0.87939999999999996</v>
      </c>
      <c r="Q79" s="104"/>
      <c r="R79" s="105">
        <f>IF(P79="","",T79*M79*LOOKUP(RIGHT($D$2,3),定数!$A$6:$A$13,定数!$B$6:$B$13))</f>
        <v>-64549.275318618063</v>
      </c>
      <c r="S79" s="105"/>
      <c r="T79" s="106">
        <f t="shared" si="11"/>
        <v>-107.00000000000043</v>
      </c>
      <c r="U79" s="106"/>
      <c r="V79" t="str">
        <f t="shared" si="10"/>
        <v/>
      </c>
      <c r="W79">
        <f t="shared" si="10"/>
        <v>1</v>
      </c>
      <c r="X79" s="37">
        <f t="shared" si="12"/>
        <v>2528148.8051391798</v>
      </c>
      <c r="Y79" s="38">
        <f t="shared" si="13"/>
        <v>0.14892568576391962</v>
      </c>
    </row>
    <row r="80" spans="2:25">
      <c r="B80" s="69">
        <v>72</v>
      </c>
      <c r="C80" s="103">
        <f>IF(R79="","",C79+R79)</f>
        <v>2087093.2353019754</v>
      </c>
      <c r="D80" s="103"/>
      <c r="E80" s="69"/>
      <c r="F80" s="8">
        <v>43776</v>
      </c>
      <c r="G80" s="69" t="s">
        <v>4</v>
      </c>
      <c r="H80" s="104">
        <v>0.92769999999999997</v>
      </c>
      <c r="I80" s="104"/>
      <c r="J80" s="69">
        <v>86</v>
      </c>
      <c r="K80" s="107">
        <f t="shared" si="9"/>
        <v>62612.797059059259</v>
      </c>
      <c r="L80" s="108"/>
      <c r="M80" s="6">
        <f>IF(J80="","",(K80/J80)/LOOKUP(RIGHT($D$2,3),定数!$A$6:$A$13,定数!$B$6:$B$13))</f>
        <v>6.067131497970859</v>
      </c>
      <c r="N80" s="69"/>
      <c r="O80" s="8">
        <v>43777</v>
      </c>
      <c r="P80" s="104">
        <v>0.91910000000000003</v>
      </c>
      <c r="Q80" s="104"/>
      <c r="R80" s="105">
        <f>IF(P80="","",T80*M80*LOOKUP(RIGHT($D$2,3),定数!$A$6:$A$13,定数!$B$6:$B$13))</f>
        <v>-62612.797059058837</v>
      </c>
      <c r="S80" s="105"/>
      <c r="T80" s="106">
        <f t="shared" si="11"/>
        <v>-85.999999999999403</v>
      </c>
      <c r="U80" s="106"/>
      <c r="V80" t="str">
        <f t="shared" si="10"/>
        <v/>
      </c>
      <c r="W80">
        <f t="shared" si="10"/>
        <v>2</v>
      </c>
      <c r="X80" s="37">
        <f t="shared" si="12"/>
        <v>2528148.8051391798</v>
      </c>
      <c r="Y80" s="38">
        <f t="shared" si="13"/>
        <v>0.17445791519100218</v>
      </c>
    </row>
    <row r="81" spans="2:25">
      <c r="B81" s="69">
        <v>73</v>
      </c>
      <c r="C81" s="103">
        <f t="shared" si="8"/>
        <v>2024480.4382429165</v>
      </c>
      <c r="D81" s="103"/>
      <c r="E81" s="69"/>
      <c r="F81" s="8">
        <v>43789</v>
      </c>
      <c r="G81" s="69" t="s">
        <v>3</v>
      </c>
      <c r="H81" s="104">
        <v>0.88249999999999995</v>
      </c>
      <c r="I81" s="104"/>
      <c r="J81" s="69">
        <v>171</v>
      </c>
      <c r="K81" s="107">
        <f t="shared" si="9"/>
        <v>60734.413147287494</v>
      </c>
      <c r="L81" s="108"/>
      <c r="M81" s="6">
        <f>IF(J81="","",(K81/J81)/LOOKUP(RIGHT($D$2,3),定数!$A$6:$A$13,定数!$B$6:$B$13))</f>
        <v>2.9597667225773634</v>
      </c>
      <c r="N81" s="69">
        <v>2008</v>
      </c>
      <c r="O81" s="8">
        <v>43479</v>
      </c>
      <c r="P81" s="104">
        <v>0.89959999999999996</v>
      </c>
      <c r="Q81" s="104"/>
      <c r="R81" s="105">
        <f>IF(P81="","",T81*M81*LOOKUP(RIGHT($D$2,3),定数!$A$6:$A$13,定数!$B$6:$B$13))</f>
        <v>-60734.413147287509</v>
      </c>
      <c r="S81" s="105"/>
      <c r="T81" s="106">
        <f t="shared" si="11"/>
        <v>-171.00000000000003</v>
      </c>
      <c r="U81" s="106"/>
      <c r="V81" t="str">
        <f t="shared" si="10"/>
        <v/>
      </c>
      <c r="W81">
        <f t="shared" si="10"/>
        <v>3</v>
      </c>
      <c r="X81" s="37">
        <f t="shared" si="12"/>
        <v>2528148.8051391798</v>
      </c>
      <c r="Y81" s="38">
        <f t="shared" si="13"/>
        <v>0.1992241777352719</v>
      </c>
    </row>
    <row r="82" spans="2:25">
      <c r="B82" s="69">
        <v>74</v>
      </c>
      <c r="C82" s="103">
        <f t="shared" si="8"/>
        <v>1963746.025095629</v>
      </c>
      <c r="D82" s="103"/>
      <c r="E82" s="69">
        <v>2008</v>
      </c>
      <c r="F82" s="8">
        <v>43544</v>
      </c>
      <c r="G82" s="69" t="s">
        <v>3</v>
      </c>
      <c r="H82" s="104">
        <v>0.91149999999999998</v>
      </c>
      <c r="I82" s="104"/>
      <c r="J82" s="69">
        <v>239</v>
      </c>
      <c r="K82" s="107">
        <f t="shared" si="9"/>
        <v>58912.38075286887</v>
      </c>
      <c r="L82" s="108"/>
      <c r="M82" s="6">
        <f>IF(J82="","",(K82/J82)/LOOKUP(RIGHT($D$2,3),定数!$A$6:$A$13,定数!$B$6:$B$13))</f>
        <v>2.0541276413134195</v>
      </c>
      <c r="N82" s="69"/>
      <c r="O82" s="8">
        <v>43571</v>
      </c>
      <c r="P82" s="104">
        <v>0.93540000000000001</v>
      </c>
      <c r="Q82" s="104"/>
      <c r="R82" s="105">
        <f>IF(P82="","",T82*M82*LOOKUP(RIGHT($D$2,3),定数!$A$6:$A$13,定数!$B$6:$B$13))</f>
        <v>-58912.38075286895</v>
      </c>
      <c r="S82" s="105"/>
      <c r="T82" s="106">
        <f t="shared" si="11"/>
        <v>-239.00000000000031</v>
      </c>
      <c r="U82" s="106"/>
      <c r="V82" t="str">
        <f t="shared" si="10"/>
        <v/>
      </c>
      <c r="W82">
        <f t="shared" si="10"/>
        <v>4</v>
      </c>
      <c r="X82" s="37">
        <f t="shared" si="12"/>
        <v>2528148.8051391798</v>
      </c>
      <c r="Y82" s="38">
        <f t="shared" si="13"/>
        <v>0.22324745240321375</v>
      </c>
    </row>
    <row r="83" spans="2:25">
      <c r="B83" s="69">
        <v>75</v>
      </c>
      <c r="C83" s="103">
        <f>IF(R82="","",C82+R82)</f>
        <v>1904833.6443427601</v>
      </c>
      <c r="D83" s="103"/>
      <c r="E83" s="69"/>
      <c r="F83" s="8">
        <v>43577</v>
      </c>
      <c r="G83" s="69" t="s">
        <v>4</v>
      </c>
      <c r="H83" s="104">
        <v>0.94440000000000002</v>
      </c>
      <c r="I83" s="104"/>
      <c r="J83" s="69">
        <v>119</v>
      </c>
      <c r="K83" s="107">
        <f t="shared" si="9"/>
        <v>57145.009330282803</v>
      </c>
      <c r="L83" s="108"/>
      <c r="M83" s="6">
        <f>IF(J83="","",(K83/J83)/LOOKUP(RIGHT($D$2,3),定数!$A$6:$A$13,定数!$B$6:$B$13))</f>
        <v>4.0017513536612608</v>
      </c>
      <c r="N83" s="69"/>
      <c r="O83" s="8">
        <v>43580</v>
      </c>
      <c r="P83" s="104">
        <v>0.9325</v>
      </c>
      <c r="Q83" s="104"/>
      <c r="R83" s="105">
        <f>IF(P83="","",T83*M83*LOOKUP(RIGHT($D$2,3),定数!$A$6:$A$13,定数!$B$6:$B$13))</f>
        <v>-57145.009330282905</v>
      </c>
      <c r="S83" s="105"/>
      <c r="T83" s="106">
        <f t="shared" si="11"/>
        <v>-119.00000000000021</v>
      </c>
      <c r="U83" s="106"/>
      <c r="V83" t="str">
        <f t="shared" si="10"/>
        <v/>
      </c>
      <c r="W83">
        <f t="shared" si="10"/>
        <v>5</v>
      </c>
      <c r="X83" s="37">
        <f t="shared" si="12"/>
        <v>2528148.8051391798</v>
      </c>
      <c r="Y83" s="38">
        <f t="shared" si="13"/>
        <v>0.24655002883111732</v>
      </c>
    </row>
    <row r="84" spans="2:25">
      <c r="B84" s="69">
        <v>76</v>
      </c>
      <c r="C84" s="103">
        <f>IF(R83="","",C83+R83)</f>
        <v>1847688.6350124772</v>
      </c>
      <c r="D84" s="103"/>
      <c r="E84" s="69"/>
      <c r="F84" s="8">
        <v>43614</v>
      </c>
      <c r="G84" s="69" t="s">
        <v>4</v>
      </c>
      <c r="H84" s="104">
        <v>0.96289999999999998</v>
      </c>
      <c r="I84" s="104"/>
      <c r="J84" s="69">
        <v>68</v>
      </c>
      <c r="K84" s="107">
        <f t="shared" si="9"/>
        <v>55430.659050374314</v>
      </c>
      <c r="L84" s="108"/>
      <c r="M84" s="6">
        <f>IF(J84="","",(K84/J84)/LOOKUP(RIGHT($D$2,3),定数!$A$6:$A$13,定数!$B$6:$B$13))</f>
        <v>6.79297292283999</v>
      </c>
      <c r="N84" s="69"/>
      <c r="O84" s="8">
        <v>43614</v>
      </c>
      <c r="P84" s="104">
        <v>0.95609999999999995</v>
      </c>
      <c r="Q84" s="104"/>
      <c r="R84" s="105">
        <f>IF(P84="","",T84*M84*LOOKUP(RIGHT($D$2,3),定数!$A$6:$A$13,定数!$B$6:$B$13))</f>
        <v>-55430.659050374554</v>
      </c>
      <c r="S84" s="105"/>
      <c r="T84" s="106">
        <f t="shared" si="11"/>
        <v>-68.000000000000284</v>
      </c>
      <c r="U84" s="106"/>
      <c r="V84" t="str">
        <f t="shared" si="10"/>
        <v/>
      </c>
      <c r="W84">
        <f t="shared" si="10"/>
        <v>6</v>
      </c>
      <c r="X84" s="37">
        <f t="shared" si="12"/>
        <v>2528148.8051391798</v>
      </c>
      <c r="Y84" s="38">
        <f t="shared" si="13"/>
        <v>0.26915352796618386</v>
      </c>
    </row>
    <row r="85" spans="2:25">
      <c r="B85" s="69">
        <v>77</v>
      </c>
      <c r="C85" s="103">
        <f>IF(R84="","",C84+R84)</f>
        <v>1792257.9759621026</v>
      </c>
      <c r="D85" s="103"/>
      <c r="E85" s="69"/>
      <c r="F85" s="8">
        <v>43622</v>
      </c>
      <c r="G85" s="69" t="s">
        <v>4</v>
      </c>
      <c r="H85" s="104">
        <v>0.96299999999999997</v>
      </c>
      <c r="I85" s="104"/>
      <c r="J85" s="69">
        <v>145</v>
      </c>
      <c r="K85" s="107">
        <f t="shared" si="9"/>
        <v>53767.739278863075</v>
      </c>
      <c r="L85" s="108"/>
      <c r="M85" s="6">
        <f>IF(J85="","",(K85/J85)/LOOKUP(RIGHT($D$2,3),定数!$A$6:$A$13,定数!$B$6:$B$13))</f>
        <v>3.0900999585553492</v>
      </c>
      <c r="N85" s="69"/>
      <c r="O85" s="8">
        <v>43625</v>
      </c>
      <c r="P85" s="104">
        <v>0.94850000000000001</v>
      </c>
      <c r="Q85" s="104"/>
      <c r="R85" s="105">
        <f>IF(P85="","",T85*M85*LOOKUP(RIGHT($D$2,3),定数!$A$6:$A$13,定数!$B$6:$B$13))</f>
        <v>-53767.739278862922</v>
      </c>
      <c r="S85" s="105"/>
      <c r="T85" s="106">
        <f t="shared" si="11"/>
        <v>-144.99999999999957</v>
      </c>
      <c r="U85" s="106"/>
      <c r="V85" t="str">
        <f t="shared" si="10"/>
        <v/>
      </c>
      <c r="W85">
        <f t="shared" si="10"/>
        <v>7</v>
      </c>
      <c r="X85" s="37">
        <f t="shared" si="12"/>
        <v>2528148.8051391798</v>
      </c>
      <c r="Y85" s="38">
        <f t="shared" si="13"/>
        <v>0.29107892212719844</v>
      </c>
    </row>
    <row r="86" spans="2:25">
      <c r="B86" s="69">
        <v>78</v>
      </c>
      <c r="C86" s="103">
        <f t="shared" si="8"/>
        <v>1738490.2366832397</v>
      </c>
      <c r="D86" s="103"/>
      <c r="E86" s="69"/>
      <c r="F86" s="8">
        <v>43702</v>
      </c>
      <c r="G86" s="69" t="s">
        <v>3</v>
      </c>
      <c r="H86" s="104">
        <v>0.86470000000000002</v>
      </c>
      <c r="I86" s="104"/>
      <c r="J86" s="69">
        <v>162</v>
      </c>
      <c r="K86" s="107">
        <f t="shared" si="9"/>
        <v>52154.707100497188</v>
      </c>
      <c r="L86" s="108"/>
      <c r="M86" s="6">
        <f>IF(J86="","",(K86/J86)/LOOKUP(RIGHT($D$2,3),定数!$A$6:$A$13,定数!$B$6:$B$13))</f>
        <v>2.6828553035235179</v>
      </c>
      <c r="N86" s="69"/>
      <c r="O86" s="8">
        <v>43710</v>
      </c>
      <c r="P86" s="104">
        <v>0.83279999999999998</v>
      </c>
      <c r="Q86" s="104"/>
      <c r="R86" s="105">
        <f>IF(P86="","",T86*M86*LOOKUP(RIGHT($D$2,3),定数!$A$6:$A$13,定数!$B$6:$B$13))</f>
        <v>102699.7010188804</v>
      </c>
      <c r="S86" s="105"/>
      <c r="T86" s="106">
        <f t="shared" si="11"/>
        <v>319.0000000000004</v>
      </c>
      <c r="U86" s="106"/>
      <c r="V86" t="str">
        <f t="shared" si="10"/>
        <v/>
      </c>
      <c r="W86">
        <f t="shared" si="10"/>
        <v>0</v>
      </c>
      <c r="X86" s="37">
        <f t="shared" si="12"/>
        <v>2528148.8051391798</v>
      </c>
      <c r="Y86" s="38">
        <f t="shared" si="13"/>
        <v>0.31234655446338244</v>
      </c>
    </row>
    <row r="87" spans="2:25">
      <c r="B87" s="69">
        <v>79</v>
      </c>
      <c r="C87" s="103">
        <f>IF(R86="","",C86+R86)</f>
        <v>1841189.93770212</v>
      </c>
      <c r="D87" s="103"/>
      <c r="E87" s="69"/>
      <c r="F87" s="8">
        <v>43760</v>
      </c>
      <c r="G87" s="69" t="s">
        <v>3</v>
      </c>
      <c r="H87" s="104">
        <v>0.67059999999999997</v>
      </c>
      <c r="I87" s="104"/>
      <c r="J87" s="69">
        <v>359</v>
      </c>
      <c r="K87" s="107">
        <f t="shared" si="9"/>
        <v>55235.698131063597</v>
      </c>
      <c r="L87" s="108"/>
      <c r="M87" s="6">
        <f>IF(J87="","",(K87/J87)/LOOKUP(RIGHT($D$2,3),定数!$A$6:$A$13,定数!$B$6:$B$13))</f>
        <v>1.2821656947786348</v>
      </c>
      <c r="N87" s="69"/>
      <c r="O87" s="8">
        <v>43817</v>
      </c>
      <c r="P87" s="104">
        <v>0.70650000000000002</v>
      </c>
      <c r="Q87" s="104"/>
      <c r="R87" s="105">
        <f>IF(P87="","",T87*M87*LOOKUP(RIGHT($D$2,3),定数!$A$6:$A$13,定数!$B$6:$B$13))</f>
        <v>-55235.698131063662</v>
      </c>
      <c r="S87" s="105"/>
      <c r="T87" s="106">
        <f t="shared" si="11"/>
        <v>-359.00000000000045</v>
      </c>
      <c r="U87" s="106"/>
      <c r="V87" t="str">
        <f t="shared" si="10"/>
        <v/>
      </c>
      <c r="W87">
        <f t="shared" si="10"/>
        <v>1</v>
      </c>
      <c r="X87" s="37">
        <f t="shared" si="12"/>
        <v>2528148.8051391798</v>
      </c>
      <c r="Y87" s="38">
        <f t="shared" si="13"/>
        <v>0.27172406388446002</v>
      </c>
    </row>
    <row r="88" spans="2:25">
      <c r="B88" s="69">
        <v>80</v>
      </c>
      <c r="C88" s="103">
        <f t="shared" si="8"/>
        <v>1785954.2395710563</v>
      </c>
      <c r="D88" s="103"/>
      <c r="E88" s="69">
        <v>2009</v>
      </c>
      <c r="F88" s="8">
        <v>43485</v>
      </c>
      <c r="G88" s="69" t="s">
        <v>3</v>
      </c>
      <c r="H88" s="104">
        <v>0.66779999999999995</v>
      </c>
      <c r="I88" s="104"/>
      <c r="J88" s="69">
        <v>164</v>
      </c>
      <c r="K88" s="107">
        <f t="shared" si="9"/>
        <v>53578.627187131686</v>
      </c>
      <c r="L88" s="108"/>
      <c r="M88" s="6">
        <f>IF(J88="","",(K88/J88)/LOOKUP(RIGHT($D$2,3),定数!$A$6:$A$13,定数!$B$6:$B$13))</f>
        <v>2.7224912188583175</v>
      </c>
      <c r="N88" s="69">
        <v>2009</v>
      </c>
      <c r="O88" s="8">
        <v>43495</v>
      </c>
      <c r="P88" s="104">
        <v>0.63549999999999995</v>
      </c>
      <c r="Q88" s="104"/>
      <c r="R88" s="105">
        <f>IF(P88="","",T88*M88*LOOKUP(RIGHT($D$2,3),定数!$A$6:$A$13,定数!$B$6:$B$13))</f>
        <v>105523.75964294837</v>
      </c>
      <c r="S88" s="105"/>
      <c r="T88" s="106">
        <f t="shared" si="11"/>
        <v>322.99999999999994</v>
      </c>
      <c r="U88" s="106"/>
      <c r="V88" t="str">
        <f t="shared" si="10"/>
        <v/>
      </c>
      <c r="W88">
        <f t="shared" si="10"/>
        <v>0</v>
      </c>
      <c r="X88" s="37">
        <f t="shared" si="12"/>
        <v>2528148.8051391798</v>
      </c>
      <c r="Y88" s="38">
        <f t="shared" si="13"/>
        <v>0.29357234196792625</v>
      </c>
    </row>
    <row r="89" spans="2:25">
      <c r="B89" s="69">
        <v>81</v>
      </c>
      <c r="C89" s="103">
        <f>IF(R88="","",C88+R88)</f>
        <v>1891477.9992140047</v>
      </c>
      <c r="D89" s="103"/>
      <c r="E89" s="69"/>
      <c r="F89" s="8">
        <v>43526</v>
      </c>
      <c r="G89" s="69" t="s">
        <v>3</v>
      </c>
      <c r="H89" s="104">
        <v>0.63380000000000003</v>
      </c>
      <c r="I89" s="104"/>
      <c r="J89" s="69">
        <v>156</v>
      </c>
      <c r="K89" s="107">
        <f t="shared" si="9"/>
        <v>56744.339976420139</v>
      </c>
      <c r="L89" s="108"/>
      <c r="M89" s="6">
        <f>IF(J89="","",(K89/J89)/LOOKUP(RIGHT($D$2,3),定数!$A$6:$A$13,定数!$B$6:$B$13))</f>
        <v>3.0312147423301354</v>
      </c>
      <c r="N89" s="69"/>
      <c r="O89" s="8">
        <v>43528</v>
      </c>
      <c r="P89" s="104">
        <v>0.64939999999999998</v>
      </c>
      <c r="Q89" s="104"/>
      <c r="R89" s="105">
        <f>IF(P89="","",T89*M89*LOOKUP(RIGHT($D$2,3),定数!$A$6:$A$13,定数!$B$6:$B$13))</f>
        <v>-56744.339976419935</v>
      </c>
      <c r="S89" s="105"/>
      <c r="T89" s="106">
        <f t="shared" si="11"/>
        <v>-155.99999999999946</v>
      </c>
      <c r="U89" s="106"/>
      <c r="V89" t="str">
        <f t="shared" si="10"/>
        <v/>
      </c>
      <c r="W89">
        <f t="shared" si="10"/>
        <v>1</v>
      </c>
      <c r="X89" s="37">
        <f t="shared" si="12"/>
        <v>2528148.8051391798</v>
      </c>
      <c r="Y89" s="38">
        <f t="shared" si="13"/>
        <v>0.25183280534395802</v>
      </c>
    </row>
    <row r="90" spans="2:25">
      <c r="B90" s="69">
        <v>82</v>
      </c>
      <c r="C90" s="103">
        <f t="shared" si="8"/>
        <v>1834733.6592375848</v>
      </c>
      <c r="D90" s="103"/>
      <c r="E90" s="69"/>
      <c r="F90" s="8">
        <v>43556</v>
      </c>
      <c r="G90" s="69" t="s">
        <v>4</v>
      </c>
      <c r="H90" s="104">
        <v>0.69689999999999996</v>
      </c>
      <c r="I90" s="104"/>
      <c r="J90" s="69">
        <v>185</v>
      </c>
      <c r="K90" s="107">
        <f t="shared" si="9"/>
        <v>55042.00977712754</v>
      </c>
      <c r="L90" s="108"/>
      <c r="M90" s="6">
        <f>IF(J90="","",(K90/J90)/LOOKUP(RIGHT($D$2,3),定数!$A$6:$A$13,定数!$B$6:$B$13))</f>
        <v>2.4793698097805201</v>
      </c>
      <c r="N90" s="69"/>
      <c r="O90" s="8">
        <v>43585</v>
      </c>
      <c r="P90" s="104">
        <v>0.73660000000000003</v>
      </c>
      <c r="Q90" s="104"/>
      <c r="R90" s="105">
        <f>IF(P90="","",T90*M90*LOOKUP(RIGHT($D$2,3),定数!$A$6:$A$13,定数!$B$6:$B$13))</f>
        <v>118117.17773794418</v>
      </c>
      <c r="S90" s="105"/>
      <c r="T90" s="106">
        <f t="shared" si="11"/>
        <v>397.00000000000068</v>
      </c>
      <c r="U90" s="106"/>
      <c r="V90" t="str">
        <f t="shared" si="10"/>
        <v/>
      </c>
      <c r="W90">
        <f t="shared" si="10"/>
        <v>0</v>
      </c>
      <c r="X90" s="37">
        <f t="shared" si="12"/>
        <v>2528148.8051391798</v>
      </c>
      <c r="Y90" s="38">
        <f t="shared" si="13"/>
        <v>0.27427782118363919</v>
      </c>
    </row>
    <row r="91" spans="2:25">
      <c r="B91" s="69">
        <v>83</v>
      </c>
      <c r="C91" s="103">
        <f t="shared" si="8"/>
        <v>1952850.8369755289</v>
      </c>
      <c r="D91" s="103"/>
      <c r="E91" s="69"/>
      <c r="F91" s="8">
        <v>43626</v>
      </c>
      <c r="G91" s="69" t="s">
        <v>4</v>
      </c>
      <c r="H91" s="104">
        <v>0.80430000000000001</v>
      </c>
      <c r="I91" s="104"/>
      <c r="J91" s="69">
        <v>194</v>
      </c>
      <c r="K91" s="107">
        <f t="shared" si="9"/>
        <v>58585.525109265865</v>
      </c>
      <c r="L91" s="108"/>
      <c r="M91" s="6">
        <f>IF(J91="","",(K91/J91)/LOOKUP(RIGHT($D$2,3),定数!$A$6:$A$13,定数!$B$6:$B$13))</f>
        <v>2.5165603569272279</v>
      </c>
      <c r="N91" s="69"/>
      <c r="O91" s="8">
        <v>43633</v>
      </c>
      <c r="P91" s="104">
        <v>0.78490000000000004</v>
      </c>
      <c r="Q91" s="104"/>
      <c r="R91" s="105">
        <f>IF(P91="","",T91*M91*LOOKUP(RIGHT($D$2,3),定数!$A$6:$A$13,定数!$B$6:$B$13))</f>
        <v>-58585.525109265778</v>
      </c>
      <c r="S91" s="105"/>
      <c r="T91" s="106">
        <f t="shared" si="11"/>
        <v>-193.99999999999972</v>
      </c>
      <c r="U91" s="106"/>
      <c r="V91" t="str">
        <f t="shared" ref="V91:W106" si="14">IF(S91&lt;&gt;"",IF(S91&lt;0,1+V90,0),"")</f>
        <v/>
      </c>
      <c r="W91">
        <f t="shared" si="14"/>
        <v>1</v>
      </c>
      <c r="X91" s="37">
        <f t="shared" si="12"/>
        <v>2528148.8051391798</v>
      </c>
      <c r="Y91" s="38">
        <f t="shared" si="13"/>
        <v>0.22755700415821833</v>
      </c>
    </row>
    <row r="92" spans="2:25">
      <c r="B92" s="69">
        <v>84</v>
      </c>
      <c r="C92" s="103">
        <f t="shared" si="8"/>
        <v>1894265.3118662632</v>
      </c>
      <c r="D92" s="103"/>
      <c r="E92" s="69"/>
      <c r="F92" s="8">
        <v>43731</v>
      </c>
      <c r="G92" s="69" t="s">
        <v>4</v>
      </c>
      <c r="H92" s="104">
        <v>0.87590000000000001</v>
      </c>
      <c r="I92" s="104"/>
      <c r="J92" s="69">
        <v>137</v>
      </c>
      <c r="K92" s="107">
        <f t="shared" si="9"/>
        <v>56827.959355987892</v>
      </c>
      <c r="L92" s="108"/>
      <c r="M92" s="6">
        <f>IF(J92="","",(K92/J92)/LOOKUP(RIGHT($D$2,3),定数!$A$6:$A$13,定数!$B$6:$B$13))</f>
        <v>3.4566885253033997</v>
      </c>
      <c r="N92" s="69"/>
      <c r="O92" s="8">
        <v>43732</v>
      </c>
      <c r="P92" s="104">
        <v>0.86219999999999997</v>
      </c>
      <c r="Q92" s="104"/>
      <c r="R92" s="105">
        <f>IF(P92="","",T92*M92*LOOKUP(RIGHT($D$2,3),定数!$A$6:$A$13,定数!$B$6:$B$13))</f>
        <v>-56827.959355988074</v>
      </c>
      <c r="S92" s="105"/>
      <c r="T92" s="106">
        <f t="shared" si="11"/>
        <v>-137.00000000000045</v>
      </c>
      <c r="U92" s="106"/>
      <c r="V92" t="str">
        <f t="shared" si="14"/>
        <v/>
      </c>
      <c r="W92">
        <f t="shared" si="14"/>
        <v>2</v>
      </c>
      <c r="X92" s="37">
        <f t="shared" si="12"/>
        <v>2528148.8051391798</v>
      </c>
      <c r="Y92" s="38">
        <f t="shared" si="13"/>
        <v>0.25073029403347169</v>
      </c>
    </row>
    <row r="93" spans="2:25">
      <c r="B93" s="69">
        <v>85</v>
      </c>
      <c r="C93" s="103">
        <f>IF(R92="","",C92+R92)</f>
        <v>1837437.3525102751</v>
      </c>
      <c r="D93" s="103"/>
      <c r="E93" s="69"/>
      <c r="F93" s="8">
        <v>43739</v>
      </c>
      <c r="G93" s="69" t="s">
        <v>4</v>
      </c>
      <c r="H93" s="104">
        <v>0.88470000000000004</v>
      </c>
      <c r="I93" s="104"/>
      <c r="J93" s="69">
        <v>148</v>
      </c>
      <c r="K93" s="107">
        <f t="shared" si="9"/>
        <v>55123.120575308254</v>
      </c>
      <c r="L93" s="108"/>
      <c r="M93" s="6">
        <f>IF(J93="","",(K93/J93)/LOOKUP(RIGHT($D$2,3),定数!$A$6:$A$13,定数!$B$6:$B$13))</f>
        <v>3.1037793116727621</v>
      </c>
      <c r="N93" s="69"/>
      <c r="O93" s="8">
        <v>43739</v>
      </c>
      <c r="P93" s="104">
        <v>0.86990000000000001</v>
      </c>
      <c r="Q93" s="104"/>
      <c r="R93" s="105">
        <f>IF(P93="","",T93*M93*LOOKUP(RIGHT($D$2,3),定数!$A$6:$A$13,定数!$B$6:$B$13))</f>
        <v>-55123.120575308385</v>
      </c>
      <c r="S93" s="105"/>
      <c r="T93" s="106">
        <f t="shared" si="11"/>
        <v>-148.00000000000034</v>
      </c>
      <c r="U93" s="106"/>
      <c r="V93" t="str">
        <f t="shared" si="14"/>
        <v/>
      </c>
      <c r="W93">
        <f t="shared" si="14"/>
        <v>3</v>
      </c>
      <c r="X93" s="37">
        <f t="shared" si="12"/>
        <v>2528148.8051391798</v>
      </c>
      <c r="Y93" s="38">
        <f t="shared" si="13"/>
        <v>0.2732083852124676</v>
      </c>
    </row>
    <row r="94" spans="2:25">
      <c r="B94" s="69">
        <v>86</v>
      </c>
      <c r="C94" s="103">
        <f>IF(R93="","",C93+R93)</f>
        <v>1782314.2319349668</v>
      </c>
      <c r="D94" s="103"/>
      <c r="E94" s="69">
        <v>2010</v>
      </c>
      <c r="F94" s="8">
        <v>43541</v>
      </c>
      <c r="G94" s="69" t="s">
        <v>4</v>
      </c>
      <c r="H94" s="104">
        <v>0.91920000000000002</v>
      </c>
      <c r="I94" s="104"/>
      <c r="J94" s="69">
        <v>76</v>
      </c>
      <c r="K94" s="107">
        <f t="shared" si="9"/>
        <v>53469.426958049</v>
      </c>
      <c r="L94" s="108"/>
      <c r="M94" s="6">
        <f>IF(J94="","",(K94/J94)/LOOKUP(RIGHT($D$2,3),定数!$A$6:$A$13,定数!$B$6:$B$13))</f>
        <v>5.8628757629439692</v>
      </c>
      <c r="N94" s="69">
        <v>2010</v>
      </c>
      <c r="O94" s="8">
        <v>43546</v>
      </c>
      <c r="P94" s="104">
        <v>0.91159999999999997</v>
      </c>
      <c r="Q94" s="104"/>
      <c r="R94" s="105">
        <f>IF(P94="","",T94*M94*LOOKUP(RIGHT($D$2,3),定数!$A$6:$A$13,定数!$B$6:$B$13))</f>
        <v>-53469.426958049356</v>
      </c>
      <c r="S94" s="105"/>
      <c r="T94" s="106">
        <f t="shared" si="11"/>
        <v>-76.000000000000512</v>
      </c>
      <c r="U94" s="106"/>
      <c r="V94" t="str">
        <f t="shared" si="14"/>
        <v/>
      </c>
      <c r="W94">
        <f t="shared" si="14"/>
        <v>4</v>
      </c>
      <c r="X94" s="37">
        <f t="shared" si="12"/>
        <v>2528148.8051391798</v>
      </c>
      <c r="Y94" s="38">
        <f t="shared" si="13"/>
        <v>0.29501213365609358</v>
      </c>
    </row>
    <row r="95" spans="2:25">
      <c r="B95" s="69">
        <v>87</v>
      </c>
      <c r="C95" s="103">
        <f t="shared" si="8"/>
        <v>1728844.8049769173</v>
      </c>
      <c r="D95" s="103"/>
      <c r="E95" s="69"/>
      <c r="F95" s="8">
        <v>43590</v>
      </c>
      <c r="G95" s="69" t="s">
        <v>3</v>
      </c>
      <c r="H95" s="104">
        <v>0.90810000000000002</v>
      </c>
      <c r="I95" s="104"/>
      <c r="J95" s="69">
        <v>190</v>
      </c>
      <c r="K95" s="107">
        <f t="shared" si="9"/>
        <v>51865.344149307515</v>
      </c>
      <c r="L95" s="108"/>
      <c r="M95" s="6">
        <f>IF(J95="","",(K95/J95)/LOOKUP(RIGHT($D$2,3),定数!$A$6:$A$13,定数!$B$6:$B$13))</f>
        <v>2.2747957960222593</v>
      </c>
      <c r="N95" s="69"/>
      <c r="O95" s="8">
        <v>43602</v>
      </c>
      <c r="P95" s="104">
        <v>0.86970000000000003</v>
      </c>
      <c r="Q95" s="104"/>
      <c r="R95" s="105">
        <f>IF(P95="","",T95*M95*LOOKUP(RIGHT($D$2,3),定数!$A$6:$A$13,定数!$B$6:$B$13))</f>
        <v>104822.59028070567</v>
      </c>
      <c r="S95" s="105"/>
      <c r="T95" s="106">
        <f t="shared" si="11"/>
        <v>383.99999999999989</v>
      </c>
      <c r="U95" s="106"/>
      <c r="V95" t="str">
        <f t="shared" si="14"/>
        <v/>
      </c>
      <c r="W95">
        <f t="shared" si="14"/>
        <v>0</v>
      </c>
      <c r="X95" s="37">
        <f t="shared" si="12"/>
        <v>2528148.8051391798</v>
      </c>
      <c r="Y95" s="38">
        <f t="shared" si="13"/>
        <v>0.31616176964641096</v>
      </c>
    </row>
    <row r="96" spans="2:25">
      <c r="B96" s="69">
        <v>88</v>
      </c>
      <c r="C96" s="103">
        <f t="shared" si="8"/>
        <v>1833667.3952576229</v>
      </c>
      <c r="D96" s="103"/>
      <c r="E96" s="69"/>
      <c r="F96" s="8">
        <v>43623</v>
      </c>
      <c r="G96" s="69" t="s">
        <v>3</v>
      </c>
      <c r="H96" s="104">
        <v>0.82110000000000005</v>
      </c>
      <c r="I96" s="104"/>
      <c r="J96" s="69">
        <v>268</v>
      </c>
      <c r="K96" s="107">
        <f t="shared" si="9"/>
        <v>55010.021857728687</v>
      </c>
      <c r="L96" s="108"/>
      <c r="M96" s="6">
        <f>IF(J96="","",(K96/J96)/LOOKUP(RIGHT($D$2,3),定数!$A$6:$A$13,定数!$B$6:$B$13))</f>
        <v>1.710510629904499</v>
      </c>
      <c r="N96" s="69"/>
      <c r="O96" s="8">
        <v>43626</v>
      </c>
      <c r="P96" s="104">
        <v>0.84789999999999999</v>
      </c>
      <c r="Q96" s="104"/>
      <c r="R96" s="105">
        <f>IF(P96="","",T96*M96*LOOKUP(RIGHT($D$2,3),定数!$A$6:$A$13,定数!$B$6:$B$13))</f>
        <v>-55010.021857728556</v>
      </c>
      <c r="S96" s="105"/>
      <c r="T96" s="106">
        <f t="shared" si="11"/>
        <v>-267.99999999999937</v>
      </c>
      <c r="U96" s="106"/>
      <c r="V96" t="str">
        <f t="shared" si="14"/>
        <v/>
      </c>
      <c r="W96">
        <f t="shared" si="14"/>
        <v>1</v>
      </c>
      <c r="X96" s="37">
        <f t="shared" si="12"/>
        <v>2528148.8051391798</v>
      </c>
      <c r="Y96" s="38">
        <f t="shared" si="13"/>
        <v>0.27469957799549871</v>
      </c>
    </row>
    <row r="97" spans="2:25">
      <c r="B97" s="69">
        <v>89</v>
      </c>
      <c r="C97" s="103">
        <f t="shared" si="8"/>
        <v>1778657.3733998945</v>
      </c>
      <c r="D97" s="103"/>
      <c r="E97" s="69"/>
      <c r="F97" s="8">
        <v>43644</v>
      </c>
      <c r="G97" s="69" t="s">
        <v>4</v>
      </c>
      <c r="H97" s="104">
        <v>0.87580000000000002</v>
      </c>
      <c r="I97" s="104"/>
      <c r="J97" s="69">
        <v>164</v>
      </c>
      <c r="K97" s="107">
        <f t="shared" si="9"/>
        <v>53359.721201996828</v>
      </c>
      <c r="L97" s="108"/>
      <c r="M97" s="6">
        <f>IF(J97="","",(K97/J97)/LOOKUP(RIGHT($D$2,3),定数!$A$6:$A$13,定数!$B$6:$B$13))</f>
        <v>2.7113679472559364</v>
      </c>
      <c r="N97" s="69"/>
      <c r="O97" s="8">
        <v>43645</v>
      </c>
      <c r="P97" s="104">
        <v>0.85940000000000005</v>
      </c>
      <c r="Q97" s="104"/>
      <c r="R97" s="105">
        <f>IF(P97="","",T97*M97*LOOKUP(RIGHT($D$2,3),定数!$A$6:$A$13,定数!$B$6:$B$13))</f>
        <v>-53359.721201996734</v>
      </c>
      <c r="S97" s="105"/>
      <c r="T97" s="106">
        <f t="shared" si="11"/>
        <v>-163.99999999999972</v>
      </c>
      <c r="U97" s="106"/>
      <c r="V97" t="str">
        <f t="shared" si="14"/>
        <v/>
      </c>
      <c r="W97">
        <f t="shared" si="14"/>
        <v>2</v>
      </c>
      <c r="X97" s="37">
        <f t="shared" si="12"/>
        <v>2528148.8051391798</v>
      </c>
      <c r="Y97" s="38">
        <f t="shared" si="13"/>
        <v>0.29645859065563362</v>
      </c>
    </row>
    <row r="98" spans="2:25">
      <c r="B98" s="69">
        <v>90</v>
      </c>
      <c r="C98" s="103">
        <f t="shared" si="8"/>
        <v>1725297.6521978977</v>
      </c>
      <c r="D98" s="103"/>
      <c r="E98" s="69"/>
      <c r="F98" s="8">
        <v>43669</v>
      </c>
      <c r="G98" s="69" t="s">
        <v>4</v>
      </c>
      <c r="H98" s="104">
        <v>0.89539999999999997</v>
      </c>
      <c r="I98" s="104"/>
      <c r="J98" s="69">
        <v>218</v>
      </c>
      <c r="K98" s="107">
        <f t="shared" si="9"/>
        <v>51758.929565936931</v>
      </c>
      <c r="L98" s="108"/>
      <c r="M98" s="6">
        <f>IF(J98="","",(K98/J98)/LOOKUP(RIGHT($D$2,3),定数!$A$6:$A$13,定数!$B$6:$B$13))</f>
        <v>1.9785523534379561</v>
      </c>
      <c r="N98" s="69"/>
      <c r="O98" s="8">
        <v>43722</v>
      </c>
      <c r="P98" s="104">
        <v>0.93859999999999999</v>
      </c>
      <c r="Q98" s="104"/>
      <c r="R98" s="105">
        <f>IF(P98="","",T98*M98*LOOKUP(RIGHT($D$2,3),定数!$A$6:$A$13,定数!$B$6:$B$13))</f>
        <v>102568.15400222369</v>
      </c>
      <c r="S98" s="105"/>
      <c r="T98" s="106">
        <f t="shared" si="11"/>
        <v>432.00000000000017</v>
      </c>
      <c r="U98" s="106"/>
      <c r="V98" t="str">
        <f t="shared" si="14"/>
        <v/>
      </c>
      <c r="W98">
        <f t="shared" si="14"/>
        <v>0</v>
      </c>
      <c r="X98" s="37">
        <f t="shared" si="12"/>
        <v>2528148.8051391798</v>
      </c>
      <c r="Y98" s="38">
        <f t="shared" si="13"/>
        <v>0.3175648329359646</v>
      </c>
    </row>
    <row r="99" spans="2:25">
      <c r="B99" s="69">
        <v>91</v>
      </c>
      <c r="C99" s="103">
        <f t="shared" si="8"/>
        <v>1827865.8062001213</v>
      </c>
      <c r="D99" s="103"/>
      <c r="E99" s="69">
        <v>2011</v>
      </c>
      <c r="F99" s="8">
        <v>43562</v>
      </c>
      <c r="G99" s="69" t="s">
        <v>4</v>
      </c>
      <c r="H99" s="104">
        <v>1.0450999999999999</v>
      </c>
      <c r="I99" s="104"/>
      <c r="J99" s="69">
        <v>140</v>
      </c>
      <c r="K99" s="107">
        <f t="shared" si="9"/>
        <v>54835.974186003637</v>
      </c>
      <c r="L99" s="108"/>
      <c r="M99" s="6">
        <f>IF(J99="","",(K99/J99)/LOOKUP(RIGHT($D$2,3),定数!$A$6:$A$13,定数!$B$6:$B$13))</f>
        <v>3.2640460825002164</v>
      </c>
      <c r="N99" s="69">
        <v>2011</v>
      </c>
      <c r="O99" s="8">
        <v>43581</v>
      </c>
      <c r="P99" s="104">
        <v>1.0774999999999999</v>
      </c>
      <c r="Q99" s="104"/>
      <c r="R99" s="105">
        <f>IF(P99="","",T99*M99*LOOKUP(RIGHT($D$2,3),定数!$A$6:$A$13,定数!$B$6:$B$13))</f>
        <v>126906.11168760834</v>
      </c>
      <c r="S99" s="105"/>
      <c r="T99" s="106">
        <f t="shared" si="11"/>
        <v>323.99999999999983</v>
      </c>
      <c r="U99" s="106"/>
      <c r="V99" t="str">
        <f t="shared" si="14"/>
        <v/>
      </c>
      <c r="W99">
        <f t="shared" si="14"/>
        <v>0</v>
      </c>
      <c r="X99" s="37">
        <f t="shared" si="12"/>
        <v>2528148.8051391798</v>
      </c>
      <c r="Y99" s="38">
        <f t="shared" si="13"/>
        <v>0.27699437529766235</v>
      </c>
    </row>
    <row r="100" spans="2:25">
      <c r="B100" s="69">
        <v>92</v>
      </c>
      <c r="C100" s="103">
        <f t="shared" si="8"/>
        <v>1954771.9178877296</v>
      </c>
      <c r="D100" s="103"/>
      <c r="E100" s="69"/>
      <c r="F100" s="8">
        <v>43639</v>
      </c>
      <c r="G100" s="69" t="s">
        <v>3</v>
      </c>
      <c r="H100" s="104">
        <v>1.0563</v>
      </c>
      <c r="I100" s="104"/>
      <c r="J100" s="69">
        <v>87</v>
      </c>
      <c r="K100" s="107">
        <f t="shared" si="9"/>
        <v>58643.157536631887</v>
      </c>
      <c r="L100" s="108"/>
      <c r="M100" s="6">
        <f>IF(J100="","",(K100/J100)/LOOKUP(RIGHT($D$2,3),定数!$A$6:$A$13,定数!$B$6:$B$13))</f>
        <v>5.6171606835854293</v>
      </c>
      <c r="N100" s="69"/>
      <c r="O100" s="8">
        <v>43645</v>
      </c>
      <c r="P100" s="104">
        <v>1.0649999999999999</v>
      </c>
      <c r="Q100" s="104"/>
      <c r="R100" s="105">
        <f>IF(P100="","",T100*M100*LOOKUP(RIGHT($D$2,3),定数!$A$6:$A$13,定数!$B$6:$B$13))</f>
        <v>-58643.157536631414</v>
      </c>
      <c r="S100" s="105"/>
      <c r="T100" s="106">
        <f t="shared" si="11"/>
        <v>-86.999999999999304</v>
      </c>
      <c r="U100" s="106"/>
      <c r="V100" t="str">
        <f t="shared" si="14"/>
        <v/>
      </c>
      <c r="W100">
        <f t="shared" si="14"/>
        <v>1</v>
      </c>
      <c r="X100" s="37">
        <f t="shared" si="12"/>
        <v>2528148.8051391798</v>
      </c>
      <c r="Y100" s="38">
        <f t="shared" si="13"/>
        <v>0.22679712763975723</v>
      </c>
    </row>
    <row r="101" spans="2:25">
      <c r="B101" s="69">
        <v>93</v>
      </c>
      <c r="C101" s="103">
        <f t="shared" si="8"/>
        <v>1896128.7603510981</v>
      </c>
      <c r="D101" s="103"/>
      <c r="E101" s="69"/>
      <c r="F101" s="8">
        <v>43696</v>
      </c>
      <c r="G101" s="69" t="s">
        <v>3</v>
      </c>
      <c r="H101" s="104">
        <v>1.0350999999999999</v>
      </c>
      <c r="I101" s="104"/>
      <c r="J101" s="69">
        <v>206</v>
      </c>
      <c r="K101" s="107">
        <f t="shared" si="9"/>
        <v>56883.862810532941</v>
      </c>
      <c r="L101" s="108"/>
      <c r="M101" s="6">
        <f>IF(J101="","",(K101/J101)/LOOKUP(RIGHT($D$2,3),定数!$A$6:$A$13,定数!$B$6:$B$13))</f>
        <v>2.3011271363484198</v>
      </c>
      <c r="N101" s="69"/>
      <c r="O101" s="8">
        <v>43703</v>
      </c>
      <c r="P101" s="104">
        <v>1.0557000000000001</v>
      </c>
      <c r="Q101" s="104"/>
      <c r="R101" s="105">
        <f>IF(P101="","",T101*M101*LOOKUP(RIGHT($D$2,3),定数!$A$6:$A$13,定数!$B$6:$B$13))</f>
        <v>-56883.862810533414</v>
      </c>
      <c r="S101" s="105"/>
      <c r="T101" s="106">
        <f t="shared" si="11"/>
        <v>-206.00000000000173</v>
      </c>
      <c r="U101" s="106"/>
      <c r="V101" t="str">
        <f t="shared" si="14"/>
        <v/>
      </c>
      <c r="W101">
        <f t="shared" si="14"/>
        <v>2</v>
      </c>
      <c r="X101" s="37">
        <f t="shared" si="12"/>
        <v>2528148.8051391798</v>
      </c>
      <c r="Y101" s="38">
        <f t="shared" si="13"/>
        <v>0.24999321381056427</v>
      </c>
    </row>
    <row r="102" spans="2:25">
      <c r="B102" s="69">
        <v>94</v>
      </c>
      <c r="C102" s="103">
        <f t="shared" si="8"/>
        <v>1839244.8975405646</v>
      </c>
      <c r="D102" s="103"/>
      <c r="E102" s="69"/>
      <c r="F102" s="8">
        <v>43730</v>
      </c>
      <c r="G102" s="69" t="s">
        <v>3</v>
      </c>
      <c r="H102" s="104">
        <v>1.0032000000000001</v>
      </c>
      <c r="I102" s="104"/>
      <c r="J102" s="69">
        <v>266</v>
      </c>
      <c r="K102" s="107">
        <f t="shared" si="9"/>
        <v>55177.346926216938</v>
      </c>
      <c r="L102" s="108"/>
      <c r="M102" s="6">
        <f>IF(J102="","",(K102/J102)/LOOKUP(RIGHT($D$2,3),定数!$A$6:$A$13,定数!$B$6:$B$13))</f>
        <v>1.7286136255080495</v>
      </c>
      <c r="N102" s="69"/>
      <c r="O102" s="8">
        <v>43742</v>
      </c>
      <c r="P102" s="104">
        <v>0.94779999999999998</v>
      </c>
      <c r="Q102" s="104"/>
      <c r="R102" s="105">
        <f>IF(P102="","",T102*M102*LOOKUP(RIGHT($D$2,3),定数!$A$6:$A$13,定数!$B$6:$B$13))</f>
        <v>114918.23382377536</v>
      </c>
      <c r="S102" s="105"/>
      <c r="T102" s="106">
        <f t="shared" si="11"/>
        <v>554.00000000000114</v>
      </c>
      <c r="U102" s="106"/>
      <c r="V102" t="str">
        <f t="shared" si="14"/>
        <v/>
      </c>
      <c r="W102">
        <f t="shared" si="14"/>
        <v>0</v>
      </c>
      <c r="X102" s="37">
        <f t="shared" si="12"/>
        <v>2528148.8051391798</v>
      </c>
      <c r="Y102" s="38">
        <f t="shared" si="13"/>
        <v>0.27249341739624755</v>
      </c>
    </row>
    <row r="103" spans="2:25">
      <c r="B103" s="69">
        <v>95</v>
      </c>
      <c r="C103" s="103">
        <f>IF(R102="","",C102+R102)</f>
        <v>1954163.13136434</v>
      </c>
      <c r="D103" s="103"/>
      <c r="E103" s="69">
        <v>2012</v>
      </c>
      <c r="F103" s="8">
        <v>43491</v>
      </c>
      <c r="G103" s="69" t="s">
        <v>4</v>
      </c>
      <c r="H103" s="104">
        <v>1.0619000000000001</v>
      </c>
      <c r="I103" s="104"/>
      <c r="J103" s="69">
        <v>177</v>
      </c>
      <c r="K103" s="107">
        <f t="shared" si="9"/>
        <v>58624.893940930197</v>
      </c>
      <c r="L103" s="108"/>
      <c r="M103" s="6">
        <f>IF(J103="","",(K103/J103)/LOOKUP(RIGHT($D$2,3),定数!$A$6:$A$13,定数!$B$6:$B$13))</f>
        <v>2.760117417181271</v>
      </c>
      <c r="N103" s="69">
        <v>2012</v>
      </c>
      <c r="O103" s="8">
        <v>43538</v>
      </c>
      <c r="P103" s="104">
        <v>1.0442</v>
      </c>
      <c r="Q103" s="104"/>
      <c r="R103" s="105">
        <f>IF(P103="","",T103*M103*LOOKUP(RIGHT($D$2,3),定数!$A$6:$A$13,定数!$B$6:$B$13))</f>
        <v>-58624.893940930357</v>
      </c>
      <c r="S103" s="105"/>
      <c r="T103" s="106">
        <f t="shared" si="11"/>
        <v>-177.00000000000048</v>
      </c>
      <c r="U103" s="106"/>
      <c r="V103" t="str">
        <f t="shared" si="14"/>
        <v/>
      </c>
      <c r="W103">
        <f t="shared" si="14"/>
        <v>1</v>
      </c>
      <c r="X103" s="37">
        <f t="shared" si="12"/>
        <v>2528148.8051391798</v>
      </c>
      <c r="Y103" s="38">
        <f t="shared" si="13"/>
        <v>0.22703793091927627</v>
      </c>
    </row>
    <row r="104" spans="2:25">
      <c r="B104" s="69">
        <v>96</v>
      </c>
      <c r="C104" s="103">
        <f t="shared" si="8"/>
        <v>1895538.2374234097</v>
      </c>
      <c r="D104" s="103"/>
      <c r="E104" s="69"/>
      <c r="F104" s="8">
        <v>43545</v>
      </c>
      <c r="G104" s="69" t="s">
        <v>3</v>
      </c>
      <c r="H104" s="104">
        <v>1.0456000000000001</v>
      </c>
      <c r="I104" s="104"/>
      <c r="J104" s="69">
        <v>168</v>
      </c>
      <c r="K104" s="107">
        <f t="shared" si="9"/>
        <v>56866.147122702292</v>
      </c>
      <c r="L104" s="108"/>
      <c r="M104" s="6">
        <f>IF(J104="","",(K104/J104)/LOOKUP(RIGHT($D$2,3),定数!$A$6:$A$13,定数!$B$6:$B$13))</f>
        <v>2.8207414247372169</v>
      </c>
      <c r="N104" s="69"/>
      <c r="O104" s="8">
        <v>43593</v>
      </c>
      <c r="P104" s="104">
        <v>1.0097</v>
      </c>
      <c r="Q104" s="104"/>
      <c r="R104" s="105">
        <f>IF(P104="","",T104*M104*LOOKUP(RIGHT($D$2,3),定数!$A$6:$A$13,定数!$B$6:$B$13))</f>
        <v>121517.54057767945</v>
      </c>
      <c r="S104" s="105"/>
      <c r="T104" s="106">
        <f t="shared" si="11"/>
        <v>359.00000000000045</v>
      </c>
      <c r="U104" s="106"/>
      <c r="V104" t="str">
        <f t="shared" si="14"/>
        <v/>
      </c>
      <c r="W104">
        <f t="shared" si="14"/>
        <v>0</v>
      </c>
      <c r="X104" s="37">
        <f t="shared" si="12"/>
        <v>2528148.8051391798</v>
      </c>
      <c r="Y104" s="38">
        <f t="shared" si="13"/>
        <v>0.25022679299169792</v>
      </c>
    </row>
    <row r="105" spans="2:25">
      <c r="B105" s="69">
        <v>97</v>
      </c>
      <c r="C105" s="103">
        <f t="shared" si="8"/>
        <v>2017055.7780010891</v>
      </c>
      <c r="D105" s="103"/>
      <c r="E105" s="69"/>
      <c r="F105" s="8">
        <v>43608</v>
      </c>
      <c r="G105" s="69" t="s">
        <v>3</v>
      </c>
      <c r="H105" s="104">
        <v>0.97850000000000004</v>
      </c>
      <c r="I105" s="104"/>
      <c r="J105" s="69">
        <v>150</v>
      </c>
      <c r="K105" s="107">
        <f t="shared" si="9"/>
        <v>60511.67334003267</v>
      </c>
      <c r="L105" s="108"/>
      <c r="M105" s="6">
        <f>IF(J105="","",(K105/J105)/LOOKUP(RIGHT($D$2,3),定数!$A$6:$A$13,定数!$B$6:$B$13))</f>
        <v>3.3617596300018149</v>
      </c>
      <c r="N105" s="69"/>
      <c r="O105" s="8">
        <v>43623</v>
      </c>
      <c r="P105" s="104">
        <v>0.99350000000000005</v>
      </c>
      <c r="Q105" s="104"/>
      <c r="R105" s="105">
        <f>IF(P105="","",T105*M105*LOOKUP(RIGHT($D$2,3),定数!$A$6:$A$13,定数!$B$6:$B$13))</f>
        <v>-60511.673340032728</v>
      </c>
      <c r="S105" s="105"/>
      <c r="T105" s="106">
        <f t="shared" si="11"/>
        <v>-150.00000000000014</v>
      </c>
      <c r="U105" s="106"/>
      <c r="V105" t="str">
        <f t="shared" si="14"/>
        <v/>
      </c>
      <c r="W105">
        <f t="shared" si="14"/>
        <v>1</v>
      </c>
      <c r="X105" s="37">
        <f t="shared" si="12"/>
        <v>2528148.8051391798</v>
      </c>
      <c r="Y105" s="38">
        <f t="shared" si="13"/>
        <v>0.20216097489955853</v>
      </c>
    </row>
    <row r="106" spans="2:25">
      <c r="B106" s="69">
        <v>98</v>
      </c>
      <c r="C106" s="103">
        <f t="shared" si="8"/>
        <v>1956544.1046610563</v>
      </c>
      <c r="D106" s="103"/>
      <c r="E106" s="69"/>
      <c r="F106" s="8">
        <v>43648</v>
      </c>
      <c r="G106" s="69" t="s">
        <v>4</v>
      </c>
      <c r="H106" s="104">
        <v>1.0258</v>
      </c>
      <c r="I106" s="104"/>
      <c r="J106" s="69">
        <v>241</v>
      </c>
      <c r="K106" s="107">
        <f t="shared" si="9"/>
        <v>58696.323139831686</v>
      </c>
      <c r="L106" s="108"/>
      <c r="M106" s="6">
        <f>IF(J106="","",(K106/J106)/LOOKUP(RIGHT($D$2,3),定数!$A$6:$A$13,定数!$B$6:$B$13))</f>
        <v>2.0296100670757844</v>
      </c>
      <c r="N106" s="69">
        <v>2013</v>
      </c>
      <c r="O106" s="8">
        <v>43595</v>
      </c>
      <c r="P106" s="104">
        <v>1.0017</v>
      </c>
      <c r="Q106" s="104"/>
      <c r="R106" s="105">
        <f>IF(P106="","",T106*M106*LOOKUP(RIGHT($D$2,3),定数!$A$6:$A$13,定数!$B$6:$B$13))</f>
        <v>-58696.323139831715</v>
      </c>
      <c r="S106" s="105"/>
      <c r="T106" s="106">
        <f t="shared" si="11"/>
        <v>-241.00000000000011</v>
      </c>
      <c r="U106" s="106"/>
      <c r="V106" t="str">
        <f t="shared" si="14"/>
        <v/>
      </c>
      <c r="W106">
        <f t="shared" si="14"/>
        <v>2</v>
      </c>
      <c r="X106" s="37">
        <f t="shared" si="12"/>
        <v>2528148.8051391798</v>
      </c>
      <c r="Y106" s="38">
        <f t="shared" si="13"/>
        <v>0.22609614565257186</v>
      </c>
    </row>
    <row r="107" spans="2:25">
      <c r="B107" s="69">
        <v>99</v>
      </c>
      <c r="C107" s="103">
        <f t="shared" si="8"/>
        <v>1897847.7815212246</v>
      </c>
      <c r="D107" s="103"/>
      <c r="E107" s="69">
        <v>2013</v>
      </c>
      <c r="F107" s="8">
        <v>43626</v>
      </c>
      <c r="G107" s="69" t="s">
        <v>3</v>
      </c>
      <c r="H107" s="104">
        <v>0.94269999999999998</v>
      </c>
      <c r="I107" s="104"/>
      <c r="J107" s="69">
        <v>195</v>
      </c>
      <c r="K107" s="107">
        <f t="shared" si="9"/>
        <v>56935.433445636736</v>
      </c>
      <c r="L107" s="108"/>
      <c r="M107" s="6">
        <f>IF(J107="","",(K107/J107)/LOOKUP(RIGHT($D$2,3),定数!$A$6:$A$13,定数!$B$6:$B$13))</f>
        <v>2.4331381814374677</v>
      </c>
      <c r="N107" s="69"/>
      <c r="O107" s="8">
        <v>43629</v>
      </c>
      <c r="P107" s="104">
        <v>0.96220000000000006</v>
      </c>
      <c r="Q107" s="104"/>
      <c r="R107" s="105">
        <f>IF(P107="","",T107*M107*LOOKUP(RIGHT($D$2,3),定数!$A$6:$A$13,定数!$B$6:$B$13))</f>
        <v>-56935.433445636962</v>
      </c>
      <c r="S107" s="105"/>
      <c r="T107" s="106">
        <f t="shared" si="11"/>
        <v>-195.00000000000074</v>
      </c>
      <c r="U107" s="106"/>
      <c r="V107" t="str">
        <f>IF(S107&lt;&gt;"",IF(S107&lt;0,1+V106,0),"")</f>
        <v/>
      </c>
      <c r="W107">
        <f>IF(T107&lt;&gt;"",IF(T107&lt;0,1+W106,0),"")</f>
        <v>3</v>
      </c>
      <c r="X107" s="37">
        <f t="shared" si="12"/>
        <v>2528148.8051391798</v>
      </c>
      <c r="Y107" s="38">
        <f t="shared" si="13"/>
        <v>0.24931326128299469</v>
      </c>
    </row>
    <row r="108" spans="2:25">
      <c r="B108" s="69">
        <v>100</v>
      </c>
      <c r="C108" s="103">
        <f t="shared" si="8"/>
        <v>1840912.3480755878</v>
      </c>
      <c r="D108" s="103"/>
      <c r="E108" s="69"/>
      <c r="F108" s="8">
        <v>43777</v>
      </c>
      <c r="G108" s="69" t="s">
        <v>3</v>
      </c>
      <c r="H108" s="104">
        <v>0.94379999999999997</v>
      </c>
      <c r="I108" s="104"/>
      <c r="J108" s="69">
        <v>97</v>
      </c>
      <c r="K108" s="107">
        <f t="shared" si="9"/>
        <v>55227.370442267631</v>
      </c>
      <c r="L108" s="108"/>
      <c r="M108" s="6">
        <f>IF(J108="","",(K108/J108)/LOOKUP(RIGHT($D$2,3),定数!$A$6:$A$13,定数!$B$6:$B$13))</f>
        <v>4.7446194538030619</v>
      </c>
      <c r="N108" s="69"/>
      <c r="O108" s="8">
        <v>43790</v>
      </c>
      <c r="P108" s="104">
        <v>0.92320000000000002</v>
      </c>
      <c r="Q108" s="104"/>
      <c r="R108" s="105">
        <f>IF(P108="","",T108*M108*LOOKUP(RIGHT($D$2,3),定数!$A$6:$A$13,定数!$B$6:$B$13))</f>
        <v>117286.99289801142</v>
      </c>
      <c r="S108" s="105"/>
      <c r="T108" s="106">
        <f t="shared" si="11"/>
        <v>205.99999999999952</v>
      </c>
      <c r="U108" s="106"/>
      <c r="V108" t="str">
        <f>IF(S108&lt;&gt;"",IF(S108&lt;0,1+V107,0),"")</f>
        <v/>
      </c>
      <c r="W108">
        <f>IF(T108&lt;&gt;"",IF(T108&lt;0,1+W107,0),"")</f>
        <v>0</v>
      </c>
      <c r="X108" s="37">
        <f t="shared" si="12"/>
        <v>2528148.8051391798</v>
      </c>
      <c r="Y108" s="38">
        <f t="shared" si="13"/>
        <v>0.27183386344450489</v>
      </c>
    </row>
    <row r="109" spans="2:25"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</row>
  </sheetData>
  <mergeCells count="637">
    <mergeCell ref="C108:D108"/>
    <mergeCell ref="H108:I108"/>
    <mergeCell ref="K108:L108"/>
    <mergeCell ref="P108:Q108"/>
    <mergeCell ref="R108:S108"/>
    <mergeCell ref="T108:U108"/>
    <mergeCell ref="C107:D107"/>
    <mergeCell ref="H107:I107"/>
    <mergeCell ref="K107:L107"/>
    <mergeCell ref="P107:Q107"/>
    <mergeCell ref="R107:S107"/>
    <mergeCell ref="T107:U107"/>
    <mergeCell ref="C106:D106"/>
    <mergeCell ref="H106:I106"/>
    <mergeCell ref="K106:L106"/>
    <mergeCell ref="P106:Q106"/>
    <mergeCell ref="R106:S106"/>
    <mergeCell ref="T106:U106"/>
    <mergeCell ref="C105:D105"/>
    <mergeCell ref="H105:I105"/>
    <mergeCell ref="K105:L105"/>
    <mergeCell ref="P105:Q105"/>
    <mergeCell ref="R105:S105"/>
    <mergeCell ref="T105:U105"/>
    <mergeCell ref="C104:D104"/>
    <mergeCell ref="H104:I104"/>
    <mergeCell ref="K104:L104"/>
    <mergeCell ref="P104:Q104"/>
    <mergeCell ref="R104:S104"/>
    <mergeCell ref="T104:U104"/>
    <mergeCell ref="C103:D103"/>
    <mergeCell ref="H103:I103"/>
    <mergeCell ref="K103:L103"/>
    <mergeCell ref="P103:Q103"/>
    <mergeCell ref="R103:S103"/>
    <mergeCell ref="T103:U103"/>
    <mergeCell ref="C102:D102"/>
    <mergeCell ref="H102:I102"/>
    <mergeCell ref="K102:L102"/>
    <mergeCell ref="P102:Q102"/>
    <mergeCell ref="R102:S102"/>
    <mergeCell ref="T102:U102"/>
    <mergeCell ref="C101:D101"/>
    <mergeCell ref="H101:I101"/>
    <mergeCell ref="K101:L101"/>
    <mergeCell ref="P101:Q101"/>
    <mergeCell ref="R101:S101"/>
    <mergeCell ref="T101:U101"/>
    <mergeCell ref="C100:D100"/>
    <mergeCell ref="H100:I100"/>
    <mergeCell ref="K100:L100"/>
    <mergeCell ref="P100:Q100"/>
    <mergeCell ref="R100:S100"/>
    <mergeCell ref="T100:U100"/>
    <mergeCell ref="C99:D99"/>
    <mergeCell ref="H99:I99"/>
    <mergeCell ref="K99:L99"/>
    <mergeCell ref="P99:Q99"/>
    <mergeCell ref="R99:S99"/>
    <mergeCell ref="T99:U99"/>
    <mergeCell ref="C98:D98"/>
    <mergeCell ref="H98:I98"/>
    <mergeCell ref="K98:L98"/>
    <mergeCell ref="P98:Q98"/>
    <mergeCell ref="R98:S98"/>
    <mergeCell ref="T98:U98"/>
    <mergeCell ref="C97:D97"/>
    <mergeCell ref="H97:I97"/>
    <mergeCell ref="K97:L97"/>
    <mergeCell ref="P97:Q97"/>
    <mergeCell ref="R97:S97"/>
    <mergeCell ref="T97:U97"/>
    <mergeCell ref="C96:D96"/>
    <mergeCell ref="H96:I96"/>
    <mergeCell ref="K96:L96"/>
    <mergeCell ref="P96:Q96"/>
    <mergeCell ref="R96:S96"/>
    <mergeCell ref="T96:U96"/>
    <mergeCell ref="C95:D95"/>
    <mergeCell ref="H95:I95"/>
    <mergeCell ref="K95:L95"/>
    <mergeCell ref="P95:Q95"/>
    <mergeCell ref="R95:S95"/>
    <mergeCell ref="T95:U95"/>
    <mergeCell ref="C94:D94"/>
    <mergeCell ref="H94:I94"/>
    <mergeCell ref="K94:L94"/>
    <mergeCell ref="P94:Q94"/>
    <mergeCell ref="R94:S94"/>
    <mergeCell ref="T94:U94"/>
    <mergeCell ref="C93:D93"/>
    <mergeCell ref="H93:I93"/>
    <mergeCell ref="K93:L93"/>
    <mergeCell ref="P93:Q93"/>
    <mergeCell ref="R93:S93"/>
    <mergeCell ref="T93:U93"/>
    <mergeCell ref="C92:D92"/>
    <mergeCell ref="H92:I92"/>
    <mergeCell ref="K92:L92"/>
    <mergeCell ref="P92:Q92"/>
    <mergeCell ref="R92:S92"/>
    <mergeCell ref="T92:U92"/>
    <mergeCell ref="C91:D91"/>
    <mergeCell ref="H91:I91"/>
    <mergeCell ref="K91:L91"/>
    <mergeCell ref="P91:Q91"/>
    <mergeCell ref="R91:S91"/>
    <mergeCell ref="T91:U91"/>
    <mergeCell ref="C90:D90"/>
    <mergeCell ref="H90:I90"/>
    <mergeCell ref="K90:L90"/>
    <mergeCell ref="P90:Q90"/>
    <mergeCell ref="R90:S90"/>
    <mergeCell ref="T90:U90"/>
    <mergeCell ref="C89:D89"/>
    <mergeCell ref="H89:I89"/>
    <mergeCell ref="K89:L89"/>
    <mergeCell ref="P89:Q89"/>
    <mergeCell ref="R89:S89"/>
    <mergeCell ref="T89:U89"/>
    <mergeCell ref="C88:D88"/>
    <mergeCell ref="H88:I88"/>
    <mergeCell ref="K88:L88"/>
    <mergeCell ref="P88:Q88"/>
    <mergeCell ref="R88:S88"/>
    <mergeCell ref="T88:U88"/>
    <mergeCell ref="C87:D87"/>
    <mergeCell ref="H87:I87"/>
    <mergeCell ref="K87:L87"/>
    <mergeCell ref="P87:Q87"/>
    <mergeCell ref="R87:S87"/>
    <mergeCell ref="T87:U87"/>
    <mergeCell ref="C86:D86"/>
    <mergeCell ref="H86:I86"/>
    <mergeCell ref="K86:L86"/>
    <mergeCell ref="P86:Q86"/>
    <mergeCell ref="R86:S86"/>
    <mergeCell ref="T86:U86"/>
    <mergeCell ref="C85:D85"/>
    <mergeCell ref="H85:I85"/>
    <mergeCell ref="K85:L85"/>
    <mergeCell ref="P85:Q85"/>
    <mergeCell ref="R85:S85"/>
    <mergeCell ref="T85:U85"/>
    <mergeCell ref="C84:D84"/>
    <mergeCell ref="H84:I84"/>
    <mergeCell ref="K84:L84"/>
    <mergeCell ref="P84:Q84"/>
    <mergeCell ref="R84:S84"/>
    <mergeCell ref="T84:U84"/>
    <mergeCell ref="C83:D83"/>
    <mergeCell ref="H83:I83"/>
    <mergeCell ref="K83:L83"/>
    <mergeCell ref="P83:Q83"/>
    <mergeCell ref="R83:S83"/>
    <mergeCell ref="T83:U83"/>
    <mergeCell ref="C82:D82"/>
    <mergeCell ref="H82:I82"/>
    <mergeCell ref="K82:L82"/>
    <mergeCell ref="P82:Q82"/>
    <mergeCell ref="R82:S82"/>
    <mergeCell ref="T82:U82"/>
    <mergeCell ref="C81:D81"/>
    <mergeCell ref="H81:I81"/>
    <mergeCell ref="K81:L81"/>
    <mergeCell ref="P81:Q81"/>
    <mergeCell ref="R81:S81"/>
    <mergeCell ref="T81:U81"/>
    <mergeCell ref="C80:D80"/>
    <mergeCell ref="H80:I80"/>
    <mergeCell ref="K80:L80"/>
    <mergeCell ref="P80:Q80"/>
    <mergeCell ref="R80:S80"/>
    <mergeCell ref="T80:U80"/>
    <mergeCell ref="C79:D79"/>
    <mergeCell ref="H79:I79"/>
    <mergeCell ref="K79:L79"/>
    <mergeCell ref="P79:Q79"/>
    <mergeCell ref="R79:S79"/>
    <mergeCell ref="T79:U79"/>
    <mergeCell ref="C78:D78"/>
    <mergeCell ref="H78:I78"/>
    <mergeCell ref="K78:L78"/>
    <mergeCell ref="P78:Q78"/>
    <mergeCell ref="R78:S78"/>
    <mergeCell ref="T78:U78"/>
    <mergeCell ref="C77:D77"/>
    <mergeCell ref="H77:I77"/>
    <mergeCell ref="K77:L77"/>
    <mergeCell ref="P77:Q77"/>
    <mergeCell ref="R77:S77"/>
    <mergeCell ref="T77:U77"/>
    <mergeCell ref="C76:D76"/>
    <mergeCell ref="H76:I76"/>
    <mergeCell ref="K76:L76"/>
    <mergeCell ref="P76:Q76"/>
    <mergeCell ref="R76:S76"/>
    <mergeCell ref="T76:U76"/>
    <mergeCell ref="C75:D75"/>
    <mergeCell ref="H75:I75"/>
    <mergeCell ref="K75:L75"/>
    <mergeCell ref="P75:Q75"/>
    <mergeCell ref="R75:S75"/>
    <mergeCell ref="T75:U75"/>
    <mergeCell ref="C74:D74"/>
    <mergeCell ref="H74:I74"/>
    <mergeCell ref="K74:L74"/>
    <mergeCell ref="P74:Q74"/>
    <mergeCell ref="R74:S74"/>
    <mergeCell ref="T74:U74"/>
    <mergeCell ref="C73:D73"/>
    <mergeCell ref="H73:I73"/>
    <mergeCell ref="K73:L73"/>
    <mergeCell ref="P73:Q73"/>
    <mergeCell ref="R73:S73"/>
    <mergeCell ref="T73:U73"/>
    <mergeCell ref="C72:D72"/>
    <mergeCell ref="H72:I72"/>
    <mergeCell ref="K72:L72"/>
    <mergeCell ref="P72:Q72"/>
    <mergeCell ref="R72:S72"/>
    <mergeCell ref="T72:U72"/>
    <mergeCell ref="C71:D71"/>
    <mergeCell ref="H71:I71"/>
    <mergeCell ref="K71:L71"/>
    <mergeCell ref="P71:Q71"/>
    <mergeCell ref="R71:S71"/>
    <mergeCell ref="T71:U71"/>
    <mergeCell ref="C70:D70"/>
    <mergeCell ref="H70:I70"/>
    <mergeCell ref="K70:L70"/>
    <mergeCell ref="P70:Q70"/>
    <mergeCell ref="R70:S70"/>
    <mergeCell ref="T70:U70"/>
    <mergeCell ref="C69:D69"/>
    <mergeCell ref="H69:I69"/>
    <mergeCell ref="K69:L69"/>
    <mergeCell ref="P69:Q69"/>
    <mergeCell ref="R69:S69"/>
    <mergeCell ref="T69:U69"/>
    <mergeCell ref="C68:D68"/>
    <mergeCell ref="H68:I68"/>
    <mergeCell ref="K68:L68"/>
    <mergeCell ref="P68:Q68"/>
    <mergeCell ref="R68:S68"/>
    <mergeCell ref="T68:U68"/>
    <mergeCell ref="C67:D67"/>
    <mergeCell ref="H67:I67"/>
    <mergeCell ref="K67:L67"/>
    <mergeCell ref="P67:Q67"/>
    <mergeCell ref="R67:S67"/>
    <mergeCell ref="T67:U67"/>
    <mergeCell ref="C66:D66"/>
    <mergeCell ref="H66:I66"/>
    <mergeCell ref="K66:L66"/>
    <mergeCell ref="P66:Q66"/>
    <mergeCell ref="R66:S66"/>
    <mergeCell ref="T66:U66"/>
    <mergeCell ref="C65:D65"/>
    <mergeCell ref="H65:I65"/>
    <mergeCell ref="K65:L65"/>
    <mergeCell ref="P65:Q65"/>
    <mergeCell ref="R65:S65"/>
    <mergeCell ref="T65:U65"/>
    <mergeCell ref="C64:D64"/>
    <mergeCell ref="H64:I64"/>
    <mergeCell ref="K64:L64"/>
    <mergeCell ref="P64:Q64"/>
    <mergeCell ref="R64:S64"/>
    <mergeCell ref="T64:U64"/>
    <mergeCell ref="C63:D63"/>
    <mergeCell ref="H63:I63"/>
    <mergeCell ref="K63:L63"/>
    <mergeCell ref="P63:Q63"/>
    <mergeCell ref="R63:S63"/>
    <mergeCell ref="T63:U63"/>
    <mergeCell ref="C62:D62"/>
    <mergeCell ref="H62:I62"/>
    <mergeCell ref="K62:L62"/>
    <mergeCell ref="P62:Q62"/>
    <mergeCell ref="R62:S62"/>
    <mergeCell ref="T62:U62"/>
    <mergeCell ref="C61:D61"/>
    <mergeCell ref="H61:I61"/>
    <mergeCell ref="K61:L61"/>
    <mergeCell ref="P61:Q61"/>
    <mergeCell ref="R61:S61"/>
    <mergeCell ref="T61:U61"/>
    <mergeCell ref="C60:D60"/>
    <mergeCell ref="H60:I60"/>
    <mergeCell ref="K60:L60"/>
    <mergeCell ref="P60:Q60"/>
    <mergeCell ref="R60:S60"/>
    <mergeCell ref="T60:U60"/>
    <mergeCell ref="C59:D59"/>
    <mergeCell ref="H59:I59"/>
    <mergeCell ref="K59:L59"/>
    <mergeCell ref="P59:Q59"/>
    <mergeCell ref="R59:S59"/>
    <mergeCell ref="T59:U59"/>
    <mergeCell ref="C58:D58"/>
    <mergeCell ref="H58:I58"/>
    <mergeCell ref="K58:L58"/>
    <mergeCell ref="P58:Q58"/>
    <mergeCell ref="R58:S58"/>
    <mergeCell ref="T58:U58"/>
    <mergeCell ref="C57:D57"/>
    <mergeCell ref="H57:I57"/>
    <mergeCell ref="K57:L57"/>
    <mergeCell ref="P57:Q57"/>
    <mergeCell ref="R57:S57"/>
    <mergeCell ref="T57:U57"/>
    <mergeCell ref="C56:D56"/>
    <mergeCell ref="H56:I56"/>
    <mergeCell ref="K56:L56"/>
    <mergeCell ref="P56:Q56"/>
    <mergeCell ref="R56:S56"/>
    <mergeCell ref="T56:U56"/>
    <mergeCell ref="C55:D55"/>
    <mergeCell ref="H55:I55"/>
    <mergeCell ref="K55:L55"/>
    <mergeCell ref="P55:Q55"/>
    <mergeCell ref="R55:S55"/>
    <mergeCell ref="T55:U55"/>
    <mergeCell ref="C54:D54"/>
    <mergeCell ref="H54:I54"/>
    <mergeCell ref="K54:L54"/>
    <mergeCell ref="P54:Q54"/>
    <mergeCell ref="R54:S54"/>
    <mergeCell ref="T54:U54"/>
    <mergeCell ref="C53:D53"/>
    <mergeCell ref="H53:I53"/>
    <mergeCell ref="K53:L53"/>
    <mergeCell ref="P53:Q53"/>
    <mergeCell ref="R53:S53"/>
    <mergeCell ref="T53:U53"/>
    <mergeCell ref="C52:D52"/>
    <mergeCell ref="H52:I52"/>
    <mergeCell ref="K52:L52"/>
    <mergeCell ref="P52:Q52"/>
    <mergeCell ref="R52:S52"/>
    <mergeCell ref="T52:U52"/>
    <mergeCell ref="C51:D51"/>
    <mergeCell ref="H51:I51"/>
    <mergeCell ref="K51:L51"/>
    <mergeCell ref="P51:Q51"/>
    <mergeCell ref="R51:S51"/>
    <mergeCell ref="T51:U51"/>
    <mergeCell ref="C50:D50"/>
    <mergeCell ref="H50:I50"/>
    <mergeCell ref="K50:L50"/>
    <mergeCell ref="P50:Q50"/>
    <mergeCell ref="R50:S50"/>
    <mergeCell ref="T50:U50"/>
    <mergeCell ref="C49:D49"/>
    <mergeCell ref="H49:I49"/>
    <mergeCell ref="K49:L49"/>
    <mergeCell ref="P49:Q49"/>
    <mergeCell ref="R49:S49"/>
    <mergeCell ref="T49:U49"/>
    <mergeCell ref="C48:D48"/>
    <mergeCell ref="H48:I48"/>
    <mergeCell ref="K48:L48"/>
    <mergeCell ref="P48:Q48"/>
    <mergeCell ref="R48:S48"/>
    <mergeCell ref="T48:U48"/>
    <mergeCell ref="C47:D47"/>
    <mergeCell ref="H47:I47"/>
    <mergeCell ref="K47:L47"/>
    <mergeCell ref="P47:Q47"/>
    <mergeCell ref="R47:S47"/>
    <mergeCell ref="T47:U47"/>
    <mergeCell ref="C46:D46"/>
    <mergeCell ref="H46:I46"/>
    <mergeCell ref="K46:L46"/>
    <mergeCell ref="P46:Q46"/>
    <mergeCell ref="R46:S46"/>
    <mergeCell ref="T46:U46"/>
    <mergeCell ref="C45:D45"/>
    <mergeCell ref="H45:I45"/>
    <mergeCell ref="K45:L45"/>
    <mergeCell ref="P45:Q45"/>
    <mergeCell ref="R45:S45"/>
    <mergeCell ref="T45:U45"/>
    <mergeCell ref="C44:D44"/>
    <mergeCell ref="H44:I44"/>
    <mergeCell ref="K44:L44"/>
    <mergeCell ref="P44:Q44"/>
    <mergeCell ref="R44:S44"/>
    <mergeCell ref="T44:U44"/>
    <mergeCell ref="C43:D43"/>
    <mergeCell ref="H43:I43"/>
    <mergeCell ref="K43:L43"/>
    <mergeCell ref="P43:Q43"/>
    <mergeCell ref="R43:S43"/>
    <mergeCell ref="T43:U43"/>
    <mergeCell ref="C42:D42"/>
    <mergeCell ref="H42:I42"/>
    <mergeCell ref="K42:L42"/>
    <mergeCell ref="P42:Q42"/>
    <mergeCell ref="R42:S42"/>
    <mergeCell ref="T42:U42"/>
    <mergeCell ref="C41:D41"/>
    <mergeCell ref="H41:I41"/>
    <mergeCell ref="K41:L41"/>
    <mergeCell ref="P41:Q41"/>
    <mergeCell ref="R41:S41"/>
    <mergeCell ref="T41:U41"/>
    <mergeCell ref="C40:D40"/>
    <mergeCell ref="H40:I40"/>
    <mergeCell ref="K40:L40"/>
    <mergeCell ref="P40:Q40"/>
    <mergeCell ref="R40:S40"/>
    <mergeCell ref="T40:U40"/>
    <mergeCell ref="C39:D39"/>
    <mergeCell ref="H39:I39"/>
    <mergeCell ref="K39:L39"/>
    <mergeCell ref="P39:Q39"/>
    <mergeCell ref="R39:S39"/>
    <mergeCell ref="T39:U39"/>
    <mergeCell ref="C38:D38"/>
    <mergeCell ref="H38:I38"/>
    <mergeCell ref="K38:L38"/>
    <mergeCell ref="P38:Q38"/>
    <mergeCell ref="R38:S38"/>
    <mergeCell ref="T38:U38"/>
    <mergeCell ref="C37:D37"/>
    <mergeCell ref="H37:I37"/>
    <mergeCell ref="K37:L37"/>
    <mergeCell ref="P37:Q37"/>
    <mergeCell ref="R37:S37"/>
    <mergeCell ref="T37:U37"/>
    <mergeCell ref="C36:D36"/>
    <mergeCell ref="H36:I36"/>
    <mergeCell ref="K36:L36"/>
    <mergeCell ref="P36:Q36"/>
    <mergeCell ref="R36:S36"/>
    <mergeCell ref="T36:U36"/>
    <mergeCell ref="C35:D35"/>
    <mergeCell ref="H35:I35"/>
    <mergeCell ref="K35:L35"/>
    <mergeCell ref="P35:Q35"/>
    <mergeCell ref="R35:S35"/>
    <mergeCell ref="T35:U35"/>
    <mergeCell ref="C34:D34"/>
    <mergeCell ref="H34:I34"/>
    <mergeCell ref="K34:L34"/>
    <mergeCell ref="P34:Q34"/>
    <mergeCell ref="R34:S34"/>
    <mergeCell ref="T34:U34"/>
    <mergeCell ref="C33:D33"/>
    <mergeCell ref="H33:I33"/>
    <mergeCell ref="K33:L33"/>
    <mergeCell ref="P33:Q33"/>
    <mergeCell ref="R33:S33"/>
    <mergeCell ref="T33:U33"/>
    <mergeCell ref="C32:D32"/>
    <mergeCell ref="H32:I32"/>
    <mergeCell ref="K32:L32"/>
    <mergeCell ref="P32:Q32"/>
    <mergeCell ref="R32:S32"/>
    <mergeCell ref="T32:U32"/>
    <mergeCell ref="C31:D31"/>
    <mergeCell ref="H31:I31"/>
    <mergeCell ref="K31:L31"/>
    <mergeCell ref="P31:Q31"/>
    <mergeCell ref="R31:S31"/>
    <mergeCell ref="T31:U31"/>
    <mergeCell ref="C30:D30"/>
    <mergeCell ref="H30:I30"/>
    <mergeCell ref="K30:L30"/>
    <mergeCell ref="P30:Q30"/>
    <mergeCell ref="R30:S30"/>
    <mergeCell ref="T30:U30"/>
    <mergeCell ref="C29:D29"/>
    <mergeCell ref="H29:I29"/>
    <mergeCell ref="K29:L29"/>
    <mergeCell ref="P29:Q29"/>
    <mergeCell ref="R29:S29"/>
    <mergeCell ref="T29:U29"/>
    <mergeCell ref="C28:D28"/>
    <mergeCell ref="H28:I28"/>
    <mergeCell ref="K28:L28"/>
    <mergeCell ref="P28:Q28"/>
    <mergeCell ref="R28:S28"/>
    <mergeCell ref="T28:U28"/>
    <mergeCell ref="C27:D27"/>
    <mergeCell ref="H27:I27"/>
    <mergeCell ref="K27:L27"/>
    <mergeCell ref="P27:Q27"/>
    <mergeCell ref="R27:S27"/>
    <mergeCell ref="T27:U27"/>
    <mergeCell ref="C26:D26"/>
    <mergeCell ref="H26:I26"/>
    <mergeCell ref="K26:L26"/>
    <mergeCell ref="P26:Q26"/>
    <mergeCell ref="R26:S26"/>
    <mergeCell ref="T26:U26"/>
    <mergeCell ref="C25:D25"/>
    <mergeCell ref="H25:I25"/>
    <mergeCell ref="K25:L25"/>
    <mergeCell ref="P25:Q25"/>
    <mergeCell ref="R25:S25"/>
    <mergeCell ref="T25:U25"/>
    <mergeCell ref="C24:D24"/>
    <mergeCell ref="H24:I24"/>
    <mergeCell ref="K24:L24"/>
    <mergeCell ref="P24:Q24"/>
    <mergeCell ref="R24:S24"/>
    <mergeCell ref="T24:U24"/>
    <mergeCell ref="C23:D23"/>
    <mergeCell ref="H23:I23"/>
    <mergeCell ref="K23:L23"/>
    <mergeCell ref="P23:Q23"/>
    <mergeCell ref="R23:S23"/>
    <mergeCell ref="T23:U23"/>
    <mergeCell ref="C22:D22"/>
    <mergeCell ref="H22:I22"/>
    <mergeCell ref="K22:L22"/>
    <mergeCell ref="P22:Q22"/>
    <mergeCell ref="R22:S22"/>
    <mergeCell ref="T22:U22"/>
    <mergeCell ref="C21:D21"/>
    <mergeCell ref="H21:I21"/>
    <mergeCell ref="K21:L21"/>
    <mergeCell ref="P21:Q21"/>
    <mergeCell ref="R21:S21"/>
    <mergeCell ref="T21:U21"/>
    <mergeCell ref="C20:D20"/>
    <mergeCell ref="H20:I20"/>
    <mergeCell ref="K20:L20"/>
    <mergeCell ref="P20:Q20"/>
    <mergeCell ref="R20:S20"/>
    <mergeCell ref="T20:U20"/>
    <mergeCell ref="C19:D19"/>
    <mergeCell ref="H19:I19"/>
    <mergeCell ref="K19:L19"/>
    <mergeCell ref="P19:Q19"/>
    <mergeCell ref="R19:S19"/>
    <mergeCell ref="T19:U19"/>
    <mergeCell ref="C18:D18"/>
    <mergeCell ref="H18:I18"/>
    <mergeCell ref="K18:L18"/>
    <mergeCell ref="P18:Q18"/>
    <mergeCell ref="R18:S18"/>
    <mergeCell ref="T18:U18"/>
    <mergeCell ref="C17:D17"/>
    <mergeCell ref="H17:I17"/>
    <mergeCell ref="K17:L17"/>
    <mergeCell ref="P17:Q17"/>
    <mergeCell ref="R17:S17"/>
    <mergeCell ref="T17:U17"/>
    <mergeCell ref="C16:D16"/>
    <mergeCell ref="H16:I16"/>
    <mergeCell ref="K16:L16"/>
    <mergeCell ref="P16:Q16"/>
    <mergeCell ref="R16:S16"/>
    <mergeCell ref="T16:U16"/>
    <mergeCell ref="C15:D15"/>
    <mergeCell ref="H15:I15"/>
    <mergeCell ref="K15:L15"/>
    <mergeCell ref="P15:Q15"/>
    <mergeCell ref="R15:S15"/>
    <mergeCell ref="T15:U15"/>
    <mergeCell ref="C14:D14"/>
    <mergeCell ref="H14:I14"/>
    <mergeCell ref="K14:L14"/>
    <mergeCell ref="P14:Q14"/>
    <mergeCell ref="R14:S14"/>
    <mergeCell ref="T14:U14"/>
    <mergeCell ref="C13:D13"/>
    <mergeCell ref="H13:I13"/>
    <mergeCell ref="K13:L13"/>
    <mergeCell ref="P13:Q13"/>
    <mergeCell ref="R13:S13"/>
    <mergeCell ref="T13:U13"/>
    <mergeCell ref="C12:D12"/>
    <mergeCell ref="H12:I12"/>
    <mergeCell ref="K12:L12"/>
    <mergeCell ref="P12:Q12"/>
    <mergeCell ref="R12:S12"/>
    <mergeCell ref="T12:U12"/>
    <mergeCell ref="C11:D11"/>
    <mergeCell ref="H11:I11"/>
    <mergeCell ref="K11:L11"/>
    <mergeCell ref="P11:Q11"/>
    <mergeCell ref="R11:S11"/>
    <mergeCell ref="T11:U11"/>
    <mergeCell ref="C10:D10"/>
    <mergeCell ref="H10:I10"/>
    <mergeCell ref="K10:L10"/>
    <mergeCell ref="P10:Q10"/>
    <mergeCell ref="R10:S10"/>
    <mergeCell ref="T10:U10"/>
    <mergeCell ref="C9:D9"/>
    <mergeCell ref="H9:I9"/>
    <mergeCell ref="K9:L9"/>
    <mergeCell ref="P9:Q9"/>
    <mergeCell ref="R9:S9"/>
    <mergeCell ref="T9:U9"/>
    <mergeCell ref="R7:U7"/>
    <mergeCell ref="H8:I8"/>
    <mergeCell ref="K8:L8"/>
    <mergeCell ref="P8:Q8"/>
    <mergeCell ref="R8:S8"/>
    <mergeCell ref="T8:U8"/>
    <mergeCell ref="B7:B8"/>
    <mergeCell ref="C7:D8"/>
    <mergeCell ref="E7:I7"/>
    <mergeCell ref="J7:L7"/>
    <mergeCell ref="M7:M8"/>
    <mergeCell ref="N7:Q7"/>
    <mergeCell ref="N4:Q4"/>
    <mergeCell ref="R4:S4"/>
    <mergeCell ref="T4:U4"/>
    <mergeCell ref="J5:K5"/>
    <mergeCell ref="L5:M5"/>
    <mergeCell ref="T5:U5"/>
    <mergeCell ref="B4:C4"/>
    <mergeCell ref="D4:E4"/>
    <mergeCell ref="F4:G4"/>
    <mergeCell ref="H4:I4"/>
    <mergeCell ref="J4:K4"/>
    <mergeCell ref="L4:M4"/>
    <mergeCell ref="N2:Q2"/>
    <mergeCell ref="R2:S2"/>
    <mergeCell ref="T2:U2"/>
    <mergeCell ref="B3:C3"/>
    <mergeCell ref="D3:Q3"/>
    <mergeCell ref="R3:S3"/>
    <mergeCell ref="T3:U3"/>
    <mergeCell ref="B2:C2"/>
    <mergeCell ref="D2:E2"/>
    <mergeCell ref="F2:G2"/>
    <mergeCell ref="H2:I2"/>
    <mergeCell ref="J2:K2"/>
    <mergeCell ref="L2:M2"/>
  </mergeCells>
  <phoneticPr fontId="2"/>
  <conditionalFormatting sqref="G9:G108">
    <cfRule type="cellIs" dxfId="1" priority="1" stopIfTrue="1" operator="equal">
      <formula>"買"</formula>
    </cfRule>
    <cfRule type="cellIs" dxfId="0" priority="2" stopIfTrue="1" operator="equal">
      <formula>"売"</formula>
    </cfRule>
  </conditionalFormatting>
  <dataValidations count="1">
    <dataValidation type="list" allowBlank="1" showInputMessage="1" showErrorMessage="1" sqref="G9:G108">
      <formula1>"買,売"</formula1>
    </dataValidation>
  </dataValidation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>
  <dimension ref="A1:A761"/>
  <sheetViews>
    <sheetView workbookViewId="0">
      <selection activeCell="A762" sqref="A762"/>
    </sheetView>
  </sheetViews>
  <sheetFormatPr defaultRowHeight="13.2"/>
  <cols>
    <col min="1" max="1" width="8.88671875" style="59"/>
  </cols>
  <sheetData>
    <row r="1" spans="1:1">
      <c r="A1" s="59">
        <v>1</v>
      </c>
    </row>
    <row r="39" spans="1:1">
      <c r="A39" s="59">
        <v>5</v>
      </c>
    </row>
    <row r="77" spans="1:1">
      <c r="A77" s="59">
        <v>10</v>
      </c>
    </row>
    <row r="115" spans="1:1">
      <c r="A115" s="59">
        <v>15</v>
      </c>
    </row>
    <row r="153" spans="1:1">
      <c r="A153" s="59">
        <v>20</v>
      </c>
    </row>
    <row r="191" spans="1:1">
      <c r="A191" s="59">
        <v>25</v>
      </c>
    </row>
    <row r="229" spans="1:1">
      <c r="A229" s="59">
        <v>30</v>
      </c>
    </row>
    <row r="267" spans="1:1">
      <c r="A267" s="59">
        <v>35</v>
      </c>
    </row>
    <row r="305" spans="1:1">
      <c r="A305" s="59">
        <v>40</v>
      </c>
    </row>
    <row r="343" spans="1:1">
      <c r="A343" s="59">
        <v>45</v>
      </c>
    </row>
    <row r="381" spans="1:1">
      <c r="A381" s="59">
        <v>50</v>
      </c>
    </row>
    <row r="419" spans="1:1">
      <c r="A419" s="59">
        <v>55</v>
      </c>
    </row>
    <row r="457" spans="1:1">
      <c r="A457" s="59">
        <v>60</v>
      </c>
    </row>
    <row r="495" spans="1:1">
      <c r="A495" s="59">
        <v>65</v>
      </c>
    </row>
    <row r="533" spans="1:1">
      <c r="A533" s="59">
        <v>70</v>
      </c>
    </row>
    <row r="571" spans="1:1">
      <c r="A571" s="59">
        <v>75</v>
      </c>
    </row>
    <row r="609" spans="1:1">
      <c r="A609" s="59">
        <v>80</v>
      </c>
    </row>
    <row r="647" spans="1:1">
      <c r="A647" s="59">
        <v>85</v>
      </c>
    </row>
    <row r="685" spans="1:1">
      <c r="A685" s="59">
        <v>90</v>
      </c>
    </row>
    <row r="723" spans="1:1">
      <c r="A723" s="59">
        <v>95</v>
      </c>
    </row>
    <row r="761" spans="1:1">
      <c r="A761" s="59">
        <v>100</v>
      </c>
    </row>
  </sheetData>
  <phoneticPr fontId="2"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A1:M32"/>
  <sheetViews>
    <sheetView tabSelected="1" topLeftCell="A4" zoomScale="145" zoomScaleNormal="145" zoomScaleSheetLayoutView="100" workbookViewId="0">
      <selection activeCell="A4" sqref="A4"/>
    </sheetView>
  </sheetViews>
  <sheetFormatPr defaultColWidth="9" defaultRowHeight="13.2"/>
  <cols>
    <col min="2" max="2" width="10.33203125" bestFit="1" customWidth="1"/>
    <col min="12" max="12" width="9.88671875" bestFit="1" customWidth="1"/>
  </cols>
  <sheetData>
    <row r="1" spans="1:10">
      <c r="A1" t="s">
        <v>0</v>
      </c>
    </row>
    <row r="2" spans="1:10" ht="13.2" customHeight="1">
      <c r="A2" s="118" t="s">
        <v>117</v>
      </c>
      <c r="B2" s="118"/>
      <c r="C2" s="118"/>
      <c r="D2" s="118"/>
      <c r="E2" s="118"/>
      <c r="F2" s="118"/>
      <c r="G2" s="118"/>
      <c r="H2" s="118"/>
      <c r="I2" s="118"/>
      <c r="J2" s="118"/>
    </row>
    <row r="3" spans="1:10">
      <c r="A3" s="118"/>
      <c r="B3" s="118"/>
      <c r="C3" s="118"/>
      <c r="D3" s="118"/>
      <c r="E3" s="118"/>
      <c r="F3" s="118"/>
      <c r="G3" s="118"/>
      <c r="H3" s="118"/>
      <c r="I3" s="118"/>
      <c r="J3" s="118"/>
    </row>
    <row r="5" spans="1:10">
      <c r="A5" t="s">
        <v>1</v>
      </c>
    </row>
    <row r="6" spans="1:10" ht="13.2" customHeight="1">
      <c r="A6" s="118" t="s">
        <v>116</v>
      </c>
      <c r="B6" s="118"/>
      <c r="C6" s="118"/>
      <c r="D6" s="118"/>
      <c r="E6" s="118"/>
      <c r="F6" s="118"/>
      <c r="G6" s="118"/>
      <c r="H6" s="118"/>
      <c r="I6" s="118"/>
      <c r="J6" s="118"/>
    </row>
    <row r="7" spans="1:10">
      <c r="A7" s="118"/>
      <c r="B7" s="118"/>
      <c r="C7" s="118"/>
      <c r="D7" s="118"/>
      <c r="E7" s="118"/>
      <c r="F7" s="118"/>
      <c r="G7" s="118"/>
      <c r="H7" s="118"/>
      <c r="I7" s="118"/>
      <c r="J7" s="118"/>
    </row>
    <row r="8" spans="1:10" ht="13.2" hidden="1" customHeight="1">
      <c r="A8" s="118"/>
      <c r="B8" s="118"/>
      <c r="C8" s="118"/>
      <c r="D8" s="118"/>
      <c r="E8" s="118"/>
      <c r="F8" s="118"/>
      <c r="G8" s="118"/>
      <c r="H8" s="118"/>
      <c r="I8" s="118"/>
      <c r="J8" s="118"/>
    </row>
    <row r="9" spans="1:10" ht="13.2" hidden="1" customHeight="1">
      <c r="A9" s="118"/>
      <c r="B9" s="118"/>
      <c r="C9" s="118"/>
      <c r="D9" s="118"/>
      <c r="E9" s="118"/>
      <c r="F9" s="118"/>
      <c r="G9" s="118"/>
      <c r="H9" s="118"/>
      <c r="I9" s="118"/>
      <c r="J9" s="118"/>
    </row>
    <row r="10" spans="1:10" ht="13.2" hidden="1" customHeight="1">
      <c r="A10" s="118"/>
      <c r="B10" s="118"/>
      <c r="C10" s="118"/>
      <c r="D10" s="118"/>
      <c r="E10" s="118"/>
      <c r="F10" s="118"/>
      <c r="G10" s="118"/>
      <c r="H10" s="118"/>
      <c r="I10" s="118"/>
      <c r="J10" s="118"/>
    </row>
    <row r="11" spans="1:10" ht="13.2" hidden="1" customHeight="1">
      <c r="A11" s="118"/>
      <c r="B11" s="118"/>
      <c r="C11" s="118"/>
      <c r="D11" s="118"/>
      <c r="E11" s="118"/>
      <c r="F11" s="118"/>
      <c r="G11" s="118"/>
      <c r="H11" s="118"/>
      <c r="I11" s="118"/>
      <c r="J11" s="118"/>
    </row>
    <row r="12" spans="1:10" ht="13.2" hidden="1" customHeight="1">
      <c r="A12" s="118"/>
      <c r="B12" s="118"/>
      <c r="C12" s="118"/>
      <c r="D12" s="118"/>
      <c r="E12" s="118"/>
      <c r="F12" s="118"/>
      <c r="G12" s="118"/>
      <c r="H12" s="118"/>
      <c r="I12" s="118"/>
      <c r="J12" s="118"/>
    </row>
    <row r="13" spans="1:10" ht="13.2" hidden="1" customHeight="1">
      <c r="A13" s="118"/>
      <c r="B13" s="118"/>
      <c r="C13" s="118"/>
      <c r="D13" s="118"/>
      <c r="E13" s="118"/>
      <c r="F13" s="118"/>
      <c r="G13" s="118"/>
      <c r="H13" s="118"/>
      <c r="I13" s="118"/>
      <c r="J13" s="118"/>
    </row>
    <row r="14" spans="1:10">
      <c r="A14" s="118"/>
      <c r="B14" s="118"/>
      <c r="C14" s="118"/>
      <c r="D14" s="118"/>
      <c r="E14" s="118"/>
      <c r="F14" s="118"/>
      <c r="G14" s="118"/>
      <c r="H14" s="118"/>
      <c r="I14" s="118"/>
      <c r="J14" s="118"/>
    </row>
    <row r="16" spans="1:10">
      <c r="A16" t="s">
        <v>2</v>
      </c>
    </row>
    <row r="17" spans="1:13" ht="13.2" customHeight="1">
      <c r="A17" s="118" t="s">
        <v>118</v>
      </c>
      <c r="B17" s="118"/>
      <c r="C17" s="118"/>
      <c r="D17" s="118"/>
      <c r="E17" s="118"/>
      <c r="F17" s="118"/>
      <c r="G17" s="118"/>
      <c r="H17" s="118"/>
      <c r="I17" s="118"/>
      <c r="J17" s="118"/>
    </row>
    <row r="19" spans="1:13">
      <c r="A19" s="74" t="s">
        <v>62</v>
      </c>
      <c r="B19" s="74" t="s">
        <v>63</v>
      </c>
      <c r="C19" s="74" t="s">
        <v>70</v>
      </c>
      <c r="D19" s="74" t="s">
        <v>71</v>
      </c>
      <c r="E19" s="125" t="s">
        <v>75</v>
      </c>
      <c r="F19" s="74" t="s">
        <v>60</v>
      </c>
      <c r="G19" s="74"/>
      <c r="H19" s="74"/>
      <c r="I19" s="74" t="s">
        <v>61</v>
      </c>
      <c r="J19" s="74"/>
      <c r="K19" s="74"/>
      <c r="L19" s="122" t="s">
        <v>79</v>
      </c>
      <c r="M19" s="122" t="s">
        <v>82</v>
      </c>
    </row>
    <row r="20" spans="1:13" ht="13.8" thickBot="1">
      <c r="A20" s="124"/>
      <c r="B20" s="124"/>
      <c r="C20" s="124"/>
      <c r="D20" s="124"/>
      <c r="E20" s="126"/>
      <c r="F20" s="47" t="s">
        <v>64</v>
      </c>
      <c r="G20" s="47" t="s">
        <v>65</v>
      </c>
      <c r="H20" s="47" t="s">
        <v>66</v>
      </c>
      <c r="I20" s="47" t="s">
        <v>64</v>
      </c>
      <c r="J20" s="47" t="s">
        <v>65</v>
      </c>
      <c r="K20" s="47" t="s">
        <v>66</v>
      </c>
      <c r="L20" s="123"/>
      <c r="M20" s="123"/>
    </row>
    <row r="21" spans="1:13" ht="13.8" thickTop="1">
      <c r="A21" s="119" t="s">
        <v>67</v>
      </c>
      <c r="B21" s="43" t="s">
        <v>68</v>
      </c>
      <c r="C21" s="43" t="s">
        <v>72</v>
      </c>
      <c r="D21" s="43">
        <v>22</v>
      </c>
      <c r="E21" s="48"/>
      <c r="F21" s="44">
        <v>0.47399999999999998</v>
      </c>
      <c r="G21" s="44">
        <v>0.51400000000000001</v>
      </c>
      <c r="H21" s="45">
        <v>0.56799999999999995</v>
      </c>
      <c r="I21" s="46">
        <v>0.73</v>
      </c>
      <c r="J21" s="46">
        <v>0.68</v>
      </c>
      <c r="K21" s="46">
        <v>0.59</v>
      </c>
      <c r="L21" s="51"/>
      <c r="M21" s="48"/>
    </row>
    <row r="22" spans="1:13">
      <c r="A22" s="120"/>
      <c r="B22" s="39"/>
      <c r="C22" s="39" t="s">
        <v>73</v>
      </c>
      <c r="D22" s="39">
        <v>100</v>
      </c>
      <c r="E22" s="49" t="s">
        <v>80</v>
      </c>
      <c r="F22" s="41">
        <v>1.0880000000000001</v>
      </c>
      <c r="G22" s="40">
        <v>0.86899999999999999</v>
      </c>
      <c r="H22" s="40">
        <v>0.307</v>
      </c>
      <c r="I22" s="42">
        <v>0.6</v>
      </c>
      <c r="J22" s="42">
        <v>0.54</v>
      </c>
      <c r="K22" s="42">
        <v>0.41</v>
      </c>
      <c r="L22" s="52" t="s">
        <v>77</v>
      </c>
      <c r="M22" s="49" t="s">
        <v>81</v>
      </c>
    </row>
    <row r="23" spans="1:13">
      <c r="A23" s="120"/>
      <c r="B23" s="39" t="s">
        <v>69</v>
      </c>
      <c r="C23" s="39" t="s">
        <v>74</v>
      </c>
      <c r="D23" s="39">
        <v>100</v>
      </c>
      <c r="E23" s="49" t="s">
        <v>76</v>
      </c>
      <c r="F23" s="40">
        <v>0.72399999999999998</v>
      </c>
      <c r="G23" s="40">
        <v>0.44800000000000001</v>
      </c>
      <c r="H23" s="41">
        <v>0.78800000000000003</v>
      </c>
      <c r="I23" s="42">
        <v>0.54</v>
      </c>
      <c r="J23" s="42">
        <v>0.47</v>
      </c>
      <c r="K23" s="42">
        <v>0.42</v>
      </c>
      <c r="L23" s="52" t="s">
        <v>78</v>
      </c>
      <c r="M23" s="49" t="s">
        <v>81</v>
      </c>
    </row>
    <row r="24" spans="1:13">
      <c r="A24" s="120"/>
      <c r="B24" s="50"/>
      <c r="C24" s="50" t="s">
        <v>84</v>
      </c>
      <c r="D24" s="50">
        <v>100</v>
      </c>
      <c r="E24" s="49" t="s">
        <v>80</v>
      </c>
      <c r="F24" s="40">
        <v>0.14499999999999999</v>
      </c>
      <c r="G24" s="40">
        <v>0.01</v>
      </c>
      <c r="H24" s="41">
        <v>0.21099999999999999</v>
      </c>
      <c r="I24" s="42">
        <v>0.5</v>
      </c>
      <c r="J24" s="42">
        <v>0.44</v>
      </c>
      <c r="K24" s="42">
        <v>0.39</v>
      </c>
      <c r="L24" s="52" t="s">
        <v>85</v>
      </c>
      <c r="M24" s="49" t="s">
        <v>86</v>
      </c>
    </row>
    <row r="25" spans="1:13">
      <c r="A25" s="120"/>
      <c r="B25" s="53" t="s">
        <v>87</v>
      </c>
      <c r="C25" s="53" t="s">
        <v>74</v>
      </c>
      <c r="D25" s="53">
        <v>100</v>
      </c>
      <c r="E25" s="49" t="s">
        <v>88</v>
      </c>
      <c r="F25" s="40">
        <v>0.78400000000000003</v>
      </c>
      <c r="G25" s="40">
        <v>1.347</v>
      </c>
      <c r="H25" s="41">
        <v>4.149</v>
      </c>
      <c r="I25" s="42">
        <v>0.55000000000000004</v>
      </c>
      <c r="J25" s="42">
        <v>0.54</v>
      </c>
      <c r="K25" s="42">
        <v>0.52</v>
      </c>
      <c r="L25" s="52" t="s">
        <v>89</v>
      </c>
      <c r="M25" s="49" t="s">
        <v>90</v>
      </c>
    </row>
    <row r="26" spans="1:13">
      <c r="A26" s="121"/>
      <c r="B26" s="53"/>
      <c r="C26" s="55" t="s">
        <v>92</v>
      </c>
      <c r="D26" s="53">
        <v>100</v>
      </c>
      <c r="E26" s="49" t="s">
        <v>93</v>
      </c>
      <c r="F26" s="40">
        <v>0.18099999999999999</v>
      </c>
      <c r="G26" s="41">
        <v>0.30599999999999999</v>
      </c>
      <c r="H26" s="54">
        <v>6.6000000000000003E-2</v>
      </c>
      <c r="I26" s="42">
        <v>0.5</v>
      </c>
      <c r="J26" s="42">
        <v>0.47</v>
      </c>
      <c r="K26" s="42">
        <v>0.37</v>
      </c>
      <c r="L26" s="52" t="s">
        <v>94</v>
      </c>
      <c r="M26" s="49" t="s">
        <v>95</v>
      </c>
    </row>
    <row r="27" spans="1:13">
      <c r="A27" s="74" t="s">
        <v>98</v>
      </c>
      <c r="B27" s="56" t="s">
        <v>68</v>
      </c>
      <c r="C27" s="56" t="s">
        <v>97</v>
      </c>
      <c r="D27" s="56">
        <v>100</v>
      </c>
      <c r="E27" s="49" t="s">
        <v>99</v>
      </c>
      <c r="F27" s="40">
        <v>2.9119999999999999</v>
      </c>
      <c r="G27" s="54">
        <v>2.6829999999999998</v>
      </c>
      <c r="H27" s="41">
        <v>3.37</v>
      </c>
      <c r="I27" s="42">
        <v>0.56999999999999995</v>
      </c>
      <c r="J27" s="42">
        <v>0.51</v>
      </c>
      <c r="K27" s="42">
        <v>0.45</v>
      </c>
      <c r="L27" s="52" t="s">
        <v>100</v>
      </c>
      <c r="M27" s="49" t="s">
        <v>86</v>
      </c>
    </row>
    <row r="28" spans="1:13">
      <c r="A28" s="74"/>
      <c r="B28" s="57"/>
      <c r="C28" s="57" t="s">
        <v>101</v>
      </c>
      <c r="D28" s="57">
        <v>100</v>
      </c>
      <c r="E28" s="49" t="s">
        <v>80</v>
      </c>
      <c r="F28" s="40">
        <v>-0.13300000000000001</v>
      </c>
      <c r="G28" s="54">
        <v>0.13800000000000001</v>
      </c>
      <c r="H28" s="41">
        <v>0.21299999999999999</v>
      </c>
      <c r="I28" s="42">
        <v>0.43</v>
      </c>
      <c r="J28" s="42">
        <v>0.41</v>
      </c>
      <c r="K28" s="42">
        <v>0.35</v>
      </c>
      <c r="L28" s="52" t="s">
        <v>102</v>
      </c>
      <c r="M28" s="49" t="s">
        <v>90</v>
      </c>
    </row>
    <row r="29" spans="1:13">
      <c r="A29" s="74"/>
      <c r="B29" s="58" t="s">
        <v>69</v>
      </c>
      <c r="C29" s="58" t="s">
        <v>74</v>
      </c>
      <c r="D29" s="58">
        <v>100</v>
      </c>
      <c r="E29" s="49" t="s">
        <v>104</v>
      </c>
      <c r="F29" s="40">
        <v>0.40200000000000002</v>
      </c>
      <c r="G29" s="41">
        <v>0.56999999999999995</v>
      </c>
      <c r="H29" s="54">
        <v>0.50600000000000001</v>
      </c>
      <c r="I29" s="42">
        <v>0.48</v>
      </c>
      <c r="J29" s="42">
        <v>0.45</v>
      </c>
      <c r="K29" s="42">
        <v>0.37</v>
      </c>
      <c r="L29" s="52" t="s">
        <v>107</v>
      </c>
      <c r="M29" s="49" t="s">
        <v>105</v>
      </c>
    </row>
    <row r="30" spans="1:13">
      <c r="A30" s="74"/>
      <c r="B30" s="58"/>
      <c r="C30" s="58" t="s">
        <v>84</v>
      </c>
      <c r="D30" s="58">
        <v>100</v>
      </c>
      <c r="E30" s="49" t="s">
        <v>106</v>
      </c>
      <c r="F30" s="40">
        <v>3.1E-2</v>
      </c>
      <c r="G30" s="40">
        <v>0</v>
      </c>
      <c r="H30" s="41">
        <v>0.123</v>
      </c>
      <c r="I30" s="42">
        <v>0.43</v>
      </c>
      <c r="J30" s="42">
        <v>0.39</v>
      </c>
      <c r="K30" s="42">
        <v>0.34</v>
      </c>
      <c r="L30" s="52" t="s">
        <v>108</v>
      </c>
      <c r="M30" s="49" t="s">
        <v>109</v>
      </c>
    </row>
    <row r="31" spans="1:13">
      <c r="A31" s="74"/>
      <c r="B31" s="60" t="s">
        <v>87</v>
      </c>
      <c r="C31" s="60" t="s">
        <v>74</v>
      </c>
      <c r="D31" s="60">
        <v>100</v>
      </c>
      <c r="E31" s="49" t="s">
        <v>115</v>
      </c>
      <c r="F31" s="41">
        <v>0.98399999999999999</v>
      </c>
      <c r="G31" s="54">
        <v>0.81799999999999995</v>
      </c>
      <c r="H31" s="54">
        <v>0.95799999999999996</v>
      </c>
      <c r="I31" s="42">
        <v>0.52</v>
      </c>
      <c r="J31" s="42">
        <v>0.46</v>
      </c>
      <c r="K31" s="42">
        <v>0.39</v>
      </c>
      <c r="L31" s="52" t="s">
        <v>114</v>
      </c>
      <c r="M31" s="49" t="s">
        <v>95</v>
      </c>
    </row>
    <row r="32" spans="1:13">
      <c r="A32" s="74"/>
      <c r="B32" s="60"/>
      <c r="C32" s="60" t="s">
        <v>84</v>
      </c>
      <c r="D32" s="60">
        <v>100</v>
      </c>
      <c r="E32" s="49"/>
      <c r="F32" s="40"/>
      <c r="G32" s="40"/>
      <c r="H32" s="54"/>
      <c r="I32" s="42"/>
      <c r="J32" s="42"/>
      <c r="K32" s="42"/>
      <c r="L32" s="52"/>
      <c r="M32" s="49"/>
    </row>
  </sheetData>
  <mergeCells count="14">
    <mergeCell ref="M19:M20"/>
    <mergeCell ref="E19:E20"/>
    <mergeCell ref="A27:A32"/>
    <mergeCell ref="A17:J17"/>
    <mergeCell ref="A6:J14"/>
    <mergeCell ref="A2:J3"/>
    <mergeCell ref="A21:A26"/>
    <mergeCell ref="L19:L20"/>
    <mergeCell ref="F19:H19"/>
    <mergeCell ref="I19:K19"/>
    <mergeCell ref="A19:A20"/>
    <mergeCell ref="B19:B20"/>
    <mergeCell ref="C19:C20"/>
    <mergeCell ref="D19:D20"/>
  </mergeCells>
  <phoneticPr fontId="2"/>
  <pageMargins left="0.75" right="0.75" top="1" bottom="1" header="0.51111111111111107" footer="0.51111111111111107"/>
  <pageSetup paperSize="9" firstPageNumber="4294963191" orientation="portrait" r:id="rId1"/>
  <headerFooter alignWithMargins="0"/>
  <ignoredErrors>
    <ignoredError sqref="L27" twoDigitTextYear="1"/>
  </ignoredErrors>
</worksheet>
</file>

<file path=xl/worksheets/sheet7.xml><?xml version="1.0" encoding="utf-8"?>
<worksheet xmlns="http://schemas.openxmlformats.org/spreadsheetml/2006/main" xmlns:r="http://schemas.openxmlformats.org/officeDocument/2006/relationships">
  <dimension ref="B2:I12"/>
  <sheetViews>
    <sheetView zoomScaleSheetLayoutView="100" workbookViewId="0">
      <selection activeCell="F10" sqref="F10"/>
    </sheetView>
  </sheetViews>
  <sheetFormatPr defaultColWidth="8.88671875" defaultRowHeight="16.2"/>
  <cols>
    <col min="1" max="1" width="3.109375" style="26" customWidth="1"/>
    <col min="2" max="2" width="13.21875" style="23" customWidth="1"/>
    <col min="3" max="3" width="15.77734375" style="25" customWidth="1"/>
    <col min="4" max="4" width="13" style="25" customWidth="1"/>
    <col min="5" max="5" width="15.88671875" style="31" customWidth="1"/>
    <col min="6" max="6" width="15.88671875" style="25" customWidth="1"/>
    <col min="7" max="7" width="15.88671875" style="31" customWidth="1"/>
    <col min="8" max="8" width="15.88671875" style="25" customWidth="1"/>
    <col min="9" max="9" width="15.88671875" style="31" customWidth="1"/>
    <col min="10" max="16384" width="8.88671875" style="26"/>
  </cols>
  <sheetData>
    <row r="2" spans="2:9">
      <c r="B2" s="24" t="s">
        <v>39</v>
      </c>
      <c r="C2" s="26"/>
    </row>
    <row r="4" spans="2:9">
      <c r="B4" s="29" t="s">
        <v>42</v>
      </c>
      <c r="C4" s="29" t="s">
        <v>40</v>
      </c>
      <c r="D4" s="29" t="s">
        <v>44</v>
      </c>
      <c r="E4" s="30" t="s">
        <v>41</v>
      </c>
      <c r="F4" s="29" t="s">
        <v>45</v>
      </c>
      <c r="G4" s="30" t="s">
        <v>41</v>
      </c>
      <c r="H4" s="29" t="s">
        <v>46</v>
      </c>
      <c r="I4" s="30" t="s">
        <v>41</v>
      </c>
    </row>
    <row r="5" spans="2:9">
      <c r="B5" s="27" t="s">
        <v>43</v>
      </c>
      <c r="C5" s="28" t="s">
        <v>68</v>
      </c>
      <c r="D5" s="28">
        <v>22</v>
      </c>
      <c r="E5" s="32">
        <v>43606</v>
      </c>
      <c r="F5" s="28">
        <v>100</v>
      </c>
      <c r="G5" s="32">
        <v>43611</v>
      </c>
      <c r="H5" s="28"/>
      <c r="I5" s="32"/>
    </row>
    <row r="6" spans="2:9">
      <c r="B6" s="27" t="s">
        <v>43</v>
      </c>
      <c r="C6" s="28" t="s">
        <v>83</v>
      </c>
      <c r="D6" s="28">
        <v>100</v>
      </c>
      <c r="E6" s="32">
        <v>43617</v>
      </c>
      <c r="F6" s="28">
        <v>100</v>
      </c>
      <c r="G6" s="32">
        <v>43619</v>
      </c>
      <c r="H6" s="28"/>
      <c r="I6" s="33"/>
    </row>
    <row r="7" spans="2:9">
      <c r="B7" s="27" t="s">
        <v>43</v>
      </c>
      <c r="C7" s="28" t="s">
        <v>91</v>
      </c>
      <c r="D7" s="28">
        <v>100</v>
      </c>
      <c r="E7" s="32">
        <v>43621</v>
      </c>
      <c r="F7" s="28">
        <v>100</v>
      </c>
      <c r="G7" s="32">
        <v>43621</v>
      </c>
      <c r="H7" s="28"/>
      <c r="I7" s="33"/>
    </row>
    <row r="8" spans="2:9">
      <c r="B8" s="27" t="s">
        <v>96</v>
      </c>
      <c r="C8" s="28" t="s">
        <v>68</v>
      </c>
      <c r="D8" s="28">
        <v>100</v>
      </c>
      <c r="E8" s="32">
        <v>43624</v>
      </c>
      <c r="F8" s="28">
        <v>100</v>
      </c>
      <c r="G8" s="32">
        <v>43625</v>
      </c>
      <c r="H8" s="28"/>
      <c r="I8" s="33"/>
    </row>
    <row r="9" spans="2:9">
      <c r="B9" s="27" t="s">
        <v>96</v>
      </c>
      <c r="C9" s="28" t="s">
        <v>69</v>
      </c>
      <c r="D9" s="28">
        <v>100</v>
      </c>
      <c r="E9" s="32">
        <v>43627</v>
      </c>
      <c r="F9" s="28">
        <v>100</v>
      </c>
      <c r="G9" s="32">
        <v>43630</v>
      </c>
      <c r="H9" s="28"/>
      <c r="I9" s="33"/>
    </row>
    <row r="10" spans="2:9">
      <c r="B10" s="27" t="s">
        <v>96</v>
      </c>
      <c r="C10" s="28" t="s">
        <v>87</v>
      </c>
      <c r="D10" s="28">
        <v>100</v>
      </c>
      <c r="E10" s="32">
        <v>43631</v>
      </c>
      <c r="F10" s="28"/>
      <c r="G10" s="32"/>
      <c r="H10" s="28"/>
      <c r="I10" s="33"/>
    </row>
    <row r="11" spans="2:9">
      <c r="B11" s="27"/>
      <c r="C11" s="28"/>
      <c r="D11" s="28"/>
      <c r="E11" s="32"/>
      <c r="F11" s="28"/>
      <c r="G11" s="32"/>
      <c r="H11" s="28"/>
      <c r="I11" s="33"/>
    </row>
    <row r="12" spans="2:9">
      <c r="B12" s="27"/>
      <c r="C12" s="28"/>
      <c r="D12" s="28"/>
      <c r="E12" s="32"/>
      <c r="F12" s="28"/>
      <c r="G12" s="32"/>
      <c r="H12" s="28"/>
      <c r="I12" s="33"/>
    </row>
  </sheetData>
  <phoneticPr fontId="2"/>
  <pageMargins left="0.75" right="0.75" top="1" bottom="1" header="0.51111111111111107" footer="0.51111111111111107"/>
  <pageSetup paperSize="9" firstPageNumber="4294963191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dimension ref="B2:V109"/>
  <sheetViews>
    <sheetView zoomScale="115" zoomScaleNormal="115" workbookViewId="0">
      <pane ySplit="8" topLeftCell="A9" activePane="bottomLeft" state="frozen"/>
      <selection pane="bottomLeft" activeCell="C7" sqref="C7:D8"/>
    </sheetView>
  </sheetViews>
  <sheetFormatPr defaultRowHeight="13.2"/>
  <cols>
    <col min="1" max="1" width="2.88671875" customWidth="1"/>
    <col min="2" max="18" width="6.6640625" customWidth="1"/>
    <col min="22" max="22" width="10.88671875" style="22" bestFit="1" customWidth="1"/>
  </cols>
  <sheetData>
    <row r="2" spans="2:21">
      <c r="B2" s="70" t="s">
        <v>5</v>
      </c>
      <c r="C2" s="70"/>
      <c r="D2" s="74"/>
      <c r="E2" s="74"/>
      <c r="F2" s="70" t="s">
        <v>6</v>
      </c>
      <c r="G2" s="70"/>
      <c r="H2" s="74" t="s">
        <v>36</v>
      </c>
      <c r="I2" s="74"/>
      <c r="J2" s="70" t="s">
        <v>7</v>
      </c>
      <c r="K2" s="70"/>
      <c r="L2" s="73">
        <f>C9</f>
        <v>1000000</v>
      </c>
      <c r="M2" s="74"/>
      <c r="N2" s="70" t="s">
        <v>8</v>
      </c>
      <c r="O2" s="70"/>
      <c r="P2" s="73" t="e">
        <f>C108+R108</f>
        <v>#VALUE!</v>
      </c>
      <c r="Q2" s="74"/>
      <c r="R2" s="1"/>
      <c r="S2" s="1"/>
      <c r="T2" s="1"/>
    </row>
    <row r="3" spans="2:21" ht="57" customHeight="1">
      <c r="B3" s="70" t="s">
        <v>9</v>
      </c>
      <c r="C3" s="70"/>
      <c r="D3" s="128" t="s">
        <v>38</v>
      </c>
      <c r="E3" s="128"/>
      <c r="F3" s="128"/>
      <c r="G3" s="128"/>
      <c r="H3" s="128"/>
      <c r="I3" s="128"/>
      <c r="J3" s="70" t="s">
        <v>10</v>
      </c>
      <c r="K3" s="70"/>
      <c r="L3" s="128" t="s">
        <v>35</v>
      </c>
      <c r="M3" s="129"/>
      <c r="N3" s="129"/>
      <c r="O3" s="129"/>
      <c r="P3" s="129"/>
      <c r="Q3" s="129"/>
      <c r="R3" s="1"/>
      <c r="S3" s="1"/>
    </row>
    <row r="4" spans="2:21">
      <c r="B4" s="70" t="s">
        <v>11</v>
      </c>
      <c r="C4" s="70"/>
      <c r="D4" s="76">
        <f>SUM($R$9:$S$993)</f>
        <v>153684.21052631587</v>
      </c>
      <c r="E4" s="76"/>
      <c r="F4" s="70" t="s">
        <v>12</v>
      </c>
      <c r="G4" s="70"/>
      <c r="H4" s="77">
        <f>SUM($T$9:$U$108)</f>
        <v>292.00000000000017</v>
      </c>
      <c r="I4" s="74"/>
      <c r="J4" s="78" t="s">
        <v>13</v>
      </c>
      <c r="K4" s="78"/>
      <c r="L4" s="73">
        <f>MAX($C$9:$D$990)-C9</f>
        <v>153684.21052631596</v>
      </c>
      <c r="M4" s="73"/>
      <c r="N4" s="78" t="s">
        <v>14</v>
      </c>
      <c r="O4" s="78"/>
      <c r="P4" s="76">
        <f>MIN($C$9:$D$990)-C9</f>
        <v>0</v>
      </c>
      <c r="Q4" s="76"/>
      <c r="R4" s="1"/>
      <c r="S4" s="1"/>
      <c r="T4" s="1"/>
    </row>
    <row r="5" spans="2:21">
      <c r="B5" s="21" t="s">
        <v>15</v>
      </c>
      <c r="C5" s="2">
        <f>COUNTIF($R$9:$R$990,"&gt;0")</f>
        <v>1</v>
      </c>
      <c r="D5" s="20" t="s">
        <v>16</v>
      </c>
      <c r="E5" s="15">
        <f>COUNTIF($R$9:$R$990,"&lt;0")</f>
        <v>0</v>
      </c>
      <c r="F5" s="20" t="s">
        <v>17</v>
      </c>
      <c r="G5" s="2">
        <f>COUNTIF($R$9:$R$990,"=0")</f>
        <v>0</v>
      </c>
      <c r="H5" s="20" t="s">
        <v>18</v>
      </c>
      <c r="I5" s="3">
        <f>C5/SUM(C5,E5,G5)</f>
        <v>1</v>
      </c>
      <c r="J5" s="80" t="s">
        <v>19</v>
      </c>
      <c r="K5" s="70"/>
      <c r="L5" s="81"/>
      <c r="M5" s="82"/>
      <c r="N5" s="17" t="s">
        <v>20</v>
      </c>
      <c r="O5" s="9"/>
      <c r="P5" s="81"/>
      <c r="Q5" s="82"/>
      <c r="R5" s="1"/>
      <c r="S5" s="1"/>
      <c r="T5" s="1"/>
    </row>
    <row r="6" spans="2:21">
      <c r="B6" s="11"/>
      <c r="C6" s="13"/>
      <c r="D6" s="14"/>
      <c r="E6" s="10"/>
      <c r="F6" s="11"/>
      <c r="G6" s="10"/>
      <c r="H6" s="11"/>
      <c r="I6" s="16"/>
      <c r="J6" s="11"/>
      <c r="K6" s="11"/>
      <c r="L6" s="10"/>
      <c r="M6" s="10"/>
      <c r="N6" s="12"/>
      <c r="O6" s="12"/>
      <c r="P6" s="10"/>
      <c r="Q6" s="7"/>
      <c r="R6" s="1"/>
      <c r="S6" s="1"/>
      <c r="T6" s="1"/>
    </row>
    <row r="7" spans="2:21">
      <c r="B7" s="83" t="s">
        <v>21</v>
      </c>
      <c r="C7" s="85" t="s">
        <v>22</v>
      </c>
      <c r="D7" s="86"/>
      <c r="E7" s="89" t="s">
        <v>23</v>
      </c>
      <c r="F7" s="90"/>
      <c r="G7" s="90"/>
      <c r="H7" s="90"/>
      <c r="I7" s="91"/>
      <c r="J7" s="92" t="s">
        <v>24</v>
      </c>
      <c r="K7" s="93"/>
      <c r="L7" s="94"/>
      <c r="M7" s="95" t="s">
        <v>25</v>
      </c>
      <c r="N7" s="96" t="s">
        <v>26</v>
      </c>
      <c r="O7" s="97"/>
      <c r="P7" s="97"/>
      <c r="Q7" s="98"/>
      <c r="R7" s="99" t="s">
        <v>27</v>
      </c>
      <c r="S7" s="99"/>
      <c r="T7" s="99"/>
      <c r="U7" s="99"/>
    </row>
    <row r="8" spans="2:21">
      <c r="B8" s="84"/>
      <c r="C8" s="87"/>
      <c r="D8" s="88"/>
      <c r="E8" s="18" t="s">
        <v>28</v>
      </c>
      <c r="F8" s="18" t="s">
        <v>29</v>
      </c>
      <c r="G8" s="18" t="s">
        <v>30</v>
      </c>
      <c r="H8" s="100" t="s">
        <v>31</v>
      </c>
      <c r="I8" s="91"/>
      <c r="J8" s="4" t="s">
        <v>32</v>
      </c>
      <c r="K8" s="101" t="s">
        <v>33</v>
      </c>
      <c r="L8" s="94"/>
      <c r="M8" s="95"/>
      <c r="N8" s="5" t="s">
        <v>28</v>
      </c>
      <c r="O8" s="5" t="s">
        <v>29</v>
      </c>
      <c r="P8" s="102" t="s">
        <v>31</v>
      </c>
      <c r="Q8" s="98"/>
      <c r="R8" s="99" t="s">
        <v>34</v>
      </c>
      <c r="S8" s="99"/>
      <c r="T8" s="99" t="s">
        <v>32</v>
      </c>
      <c r="U8" s="99"/>
    </row>
    <row r="9" spans="2:21">
      <c r="B9" s="19">
        <v>1</v>
      </c>
      <c r="C9" s="103">
        <v>1000000</v>
      </c>
      <c r="D9" s="103"/>
      <c r="E9" s="19">
        <v>2001</v>
      </c>
      <c r="F9" s="8">
        <v>42111</v>
      </c>
      <c r="G9" s="19" t="s">
        <v>4</v>
      </c>
      <c r="H9" s="127">
        <v>105.33</v>
      </c>
      <c r="I9" s="127"/>
      <c r="J9" s="19">
        <v>57</v>
      </c>
      <c r="K9" s="103">
        <f t="shared" ref="K9:K72" si="0">IF(F9="","",C9*0.03)</f>
        <v>30000</v>
      </c>
      <c r="L9" s="103"/>
      <c r="M9" s="6">
        <f>IF(J9="","",(K9/J9)/1000)</f>
        <v>0.52631578947368418</v>
      </c>
      <c r="N9" s="19">
        <v>2001</v>
      </c>
      <c r="O9" s="8">
        <v>42111</v>
      </c>
      <c r="P9" s="127">
        <v>108.25</v>
      </c>
      <c r="Q9" s="127"/>
      <c r="R9" s="105">
        <f>IF(O9="","",(IF(G9="売",H9-P9,P9-H9))*M9*100000)</f>
        <v>153684.21052631587</v>
      </c>
      <c r="S9" s="105"/>
      <c r="T9" s="106">
        <f>IF(O9="","",IF(R9&lt;0,J9*(-1),IF(G9="買",(P9-H9)*100,(H9-P9)*100)))</f>
        <v>292.00000000000017</v>
      </c>
      <c r="U9" s="106"/>
    </row>
    <row r="10" spans="2:21">
      <c r="B10" s="19">
        <v>2</v>
      </c>
      <c r="C10" s="103">
        <f t="shared" ref="C10:C73" si="1">IF(R9="","",C9+R9)</f>
        <v>1153684.210526316</v>
      </c>
      <c r="D10" s="103"/>
      <c r="E10" s="19"/>
      <c r="F10" s="8"/>
      <c r="G10" s="19" t="s">
        <v>4</v>
      </c>
      <c r="H10" s="127"/>
      <c r="I10" s="127"/>
      <c r="J10" s="19"/>
      <c r="K10" s="103" t="str">
        <f t="shared" si="0"/>
        <v/>
      </c>
      <c r="L10" s="103"/>
      <c r="M10" s="6" t="str">
        <f t="shared" ref="M10:M73" si="2">IF(J10="","",(K10/J10)/1000)</f>
        <v/>
      </c>
      <c r="N10" s="19"/>
      <c r="O10" s="8"/>
      <c r="P10" s="127"/>
      <c r="Q10" s="127"/>
      <c r="R10" s="105" t="str">
        <f t="shared" ref="R10:R73" si="3">IF(O10="","",(IF(G10="売",H10-P10,P10-H10))*M10*100000)</f>
        <v/>
      </c>
      <c r="S10" s="105"/>
      <c r="T10" s="106" t="str">
        <f t="shared" ref="T10:T73" si="4">IF(O10="","",IF(R10&lt;0,J10*(-1),IF(G10="買",(P10-H10)*100,(H10-P10)*100)))</f>
        <v/>
      </c>
      <c r="U10" s="106"/>
    </row>
    <row r="11" spans="2:21">
      <c r="B11" s="19">
        <v>3</v>
      </c>
      <c r="C11" s="103" t="str">
        <f t="shared" si="1"/>
        <v/>
      </c>
      <c r="D11" s="103"/>
      <c r="E11" s="19"/>
      <c r="F11" s="8"/>
      <c r="G11" s="19" t="s">
        <v>4</v>
      </c>
      <c r="H11" s="127"/>
      <c r="I11" s="127"/>
      <c r="J11" s="19"/>
      <c r="K11" s="103" t="str">
        <f t="shared" si="0"/>
        <v/>
      </c>
      <c r="L11" s="103"/>
      <c r="M11" s="6" t="str">
        <f t="shared" si="2"/>
        <v/>
      </c>
      <c r="N11" s="19"/>
      <c r="O11" s="8"/>
      <c r="P11" s="127"/>
      <c r="Q11" s="127"/>
      <c r="R11" s="105" t="str">
        <f t="shared" si="3"/>
        <v/>
      </c>
      <c r="S11" s="105"/>
      <c r="T11" s="106" t="str">
        <f t="shared" si="4"/>
        <v/>
      </c>
      <c r="U11" s="106"/>
    </row>
    <row r="12" spans="2:21">
      <c r="B12" s="19">
        <v>4</v>
      </c>
      <c r="C12" s="103" t="str">
        <f t="shared" si="1"/>
        <v/>
      </c>
      <c r="D12" s="103"/>
      <c r="E12" s="19"/>
      <c r="F12" s="8"/>
      <c r="G12" s="19" t="s">
        <v>3</v>
      </c>
      <c r="H12" s="127"/>
      <c r="I12" s="127"/>
      <c r="J12" s="19"/>
      <c r="K12" s="103" t="str">
        <f t="shared" si="0"/>
        <v/>
      </c>
      <c r="L12" s="103"/>
      <c r="M12" s="6" t="str">
        <f t="shared" si="2"/>
        <v/>
      </c>
      <c r="N12" s="19"/>
      <c r="O12" s="8"/>
      <c r="P12" s="127"/>
      <c r="Q12" s="127"/>
      <c r="R12" s="105" t="str">
        <f t="shared" si="3"/>
        <v/>
      </c>
      <c r="S12" s="105"/>
      <c r="T12" s="106" t="str">
        <f t="shared" si="4"/>
        <v/>
      </c>
      <c r="U12" s="106"/>
    </row>
    <row r="13" spans="2:21">
      <c r="B13" s="19">
        <v>5</v>
      </c>
      <c r="C13" s="103" t="str">
        <f t="shared" si="1"/>
        <v/>
      </c>
      <c r="D13" s="103"/>
      <c r="E13" s="19"/>
      <c r="F13" s="8"/>
      <c r="G13" s="19" t="s">
        <v>3</v>
      </c>
      <c r="H13" s="127"/>
      <c r="I13" s="127"/>
      <c r="J13" s="19"/>
      <c r="K13" s="103" t="str">
        <f t="shared" si="0"/>
        <v/>
      </c>
      <c r="L13" s="103"/>
      <c r="M13" s="6" t="str">
        <f t="shared" si="2"/>
        <v/>
      </c>
      <c r="N13" s="19"/>
      <c r="O13" s="8"/>
      <c r="P13" s="127"/>
      <c r="Q13" s="127"/>
      <c r="R13" s="105" t="str">
        <f t="shared" si="3"/>
        <v/>
      </c>
      <c r="S13" s="105"/>
      <c r="T13" s="106" t="str">
        <f t="shared" si="4"/>
        <v/>
      </c>
      <c r="U13" s="106"/>
    </row>
    <row r="14" spans="2:21">
      <c r="B14" s="19">
        <v>6</v>
      </c>
      <c r="C14" s="103" t="str">
        <f t="shared" si="1"/>
        <v/>
      </c>
      <c r="D14" s="103"/>
      <c r="E14" s="19"/>
      <c r="F14" s="8"/>
      <c r="G14" s="19" t="s">
        <v>4</v>
      </c>
      <c r="H14" s="127"/>
      <c r="I14" s="127"/>
      <c r="J14" s="19"/>
      <c r="K14" s="103" t="str">
        <f t="shared" si="0"/>
        <v/>
      </c>
      <c r="L14" s="103"/>
      <c r="M14" s="6" t="str">
        <f t="shared" si="2"/>
        <v/>
      </c>
      <c r="N14" s="19"/>
      <c r="O14" s="8"/>
      <c r="P14" s="127"/>
      <c r="Q14" s="127"/>
      <c r="R14" s="105" t="str">
        <f t="shared" si="3"/>
        <v/>
      </c>
      <c r="S14" s="105"/>
      <c r="T14" s="106" t="str">
        <f t="shared" si="4"/>
        <v/>
      </c>
      <c r="U14" s="106"/>
    </row>
    <row r="15" spans="2:21">
      <c r="B15" s="19">
        <v>7</v>
      </c>
      <c r="C15" s="103" t="str">
        <f t="shared" si="1"/>
        <v/>
      </c>
      <c r="D15" s="103"/>
      <c r="E15" s="19"/>
      <c r="F15" s="8"/>
      <c r="G15" s="19" t="s">
        <v>4</v>
      </c>
      <c r="H15" s="127"/>
      <c r="I15" s="127"/>
      <c r="J15" s="19"/>
      <c r="K15" s="103" t="str">
        <f t="shared" si="0"/>
        <v/>
      </c>
      <c r="L15" s="103"/>
      <c r="M15" s="6" t="str">
        <f t="shared" si="2"/>
        <v/>
      </c>
      <c r="N15" s="19"/>
      <c r="O15" s="8"/>
      <c r="P15" s="127"/>
      <c r="Q15" s="127"/>
      <c r="R15" s="105" t="str">
        <f t="shared" si="3"/>
        <v/>
      </c>
      <c r="S15" s="105"/>
      <c r="T15" s="106" t="str">
        <f t="shared" si="4"/>
        <v/>
      </c>
      <c r="U15" s="106"/>
    </row>
    <row r="16" spans="2:21">
      <c r="B16" s="19">
        <v>8</v>
      </c>
      <c r="C16" s="103" t="str">
        <f t="shared" si="1"/>
        <v/>
      </c>
      <c r="D16" s="103"/>
      <c r="E16" s="19"/>
      <c r="F16" s="8"/>
      <c r="G16" s="19" t="s">
        <v>4</v>
      </c>
      <c r="H16" s="127"/>
      <c r="I16" s="127"/>
      <c r="J16" s="19"/>
      <c r="K16" s="103" t="str">
        <f t="shared" si="0"/>
        <v/>
      </c>
      <c r="L16" s="103"/>
      <c r="M16" s="6" t="str">
        <f t="shared" si="2"/>
        <v/>
      </c>
      <c r="N16" s="19"/>
      <c r="O16" s="8"/>
      <c r="P16" s="127"/>
      <c r="Q16" s="127"/>
      <c r="R16" s="105" t="str">
        <f t="shared" si="3"/>
        <v/>
      </c>
      <c r="S16" s="105"/>
      <c r="T16" s="106" t="str">
        <f t="shared" si="4"/>
        <v/>
      </c>
      <c r="U16" s="106"/>
    </row>
    <row r="17" spans="2:21">
      <c r="B17" s="19">
        <v>9</v>
      </c>
      <c r="C17" s="103" t="str">
        <f t="shared" si="1"/>
        <v/>
      </c>
      <c r="D17" s="103"/>
      <c r="E17" s="19"/>
      <c r="F17" s="8"/>
      <c r="G17" s="19" t="s">
        <v>4</v>
      </c>
      <c r="H17" s="127"/>
      <c r="I17" s="127"/>
      <c r="J17" s="19"/>
      <c r="K17" s="103" t="str">
        <f t="shared" si="0"/>
        <v/>
      </c>
      <c r="L17" s="103"/>
      <c r="M17" s="6" t="str">
        <f t="shared" si="2"/>
        <v/>
      </c>
      <c r="N17" s="19"/>
      <c r="O17" s="8"/>
      <c r="P17" s="127"/>
      <c r="Q17" s="127"/>
      <c r="R17" s="105" t="str">
        <f t="shared" si="3"/>
        <v/>
      </c>
      <c r="S17" s="105"/>
      <c r="T17" s="106" t="str">
        <f t="shared" si="4"/>
        <v/>
      </c>
      <c r="U17" s="106"/>
    </row>
    <row r="18" spans="2:21">
      <c r="B18" s="19">
        <v>10</v>
      </c>
      <c r="C18" s="103" t="str">
        <f t="shared" si="1"/>
        <v/>
      </c>
      <c r="D18" s="103"/>
      <c r="E18" s="19"/>
      <c r="F18" s="8"/>
      <c r="G18" s="19" t="s">
        <v>4</v>
      </c>
      <c r="H18" s="127"/>
      <c r="I18" s="127"/>
      <c r="J18" s="19"/>
      <c r="K18" s="103" t="str">
        <f t="shared" si="0"/>
        <v/>
      </c>
      <c r="L18" s="103"/>
      <c r="M18" s="6" t="str">
        <f t="shared" si="2"/>
        <v/>
      </c>
      <c r="N18" s="19"/>
      <c r="O18" s="8"/>
      <c r="P18" s="127"/>
      <c r="Q18" s="127"/>
      <c r="R18" s="105" t="str">
        <f t="shared" si="3"/>
        <v/>
      </c>
      <c r="S18" s="105"/>
      <c r="T18" s="106" t="str">
        <f t="shared" si="4"/>
        <v/>
      </c>
      <c r="U18" s="106"/>
    </row>
    <row r="19" spans="2:21">
      <c r="B19" s="19">
        <v>11</v>
      </c>
      <c r="C19" s="103" t="str">
        <f t="shared" si="1"/>
        <v/>
      </c>
      <c r="D19" s="103"/>
      <c r="E19" s="19"/>
      <c r="F19" s="8"/>
      <c r="G19" s="19" t="s">
        <v>4</v>
      </c>
      <c r="H19" s="127"/>
      <c r="I19" s="127"/>
      <c r="J19" s="19"/>
      <c r="K19" s="103" t="str">
        <f t="shared" si="0"/>
        <v/>
      </c>
      <c r="L19" s="103"/>
      <c r="M19" s="6" t="str">
        <f t="shared" si="2"/>
        <v/>
      </c>
      <c r="N19" s="19"/>
      <c r="O19" s="8"/>
      <c r="P19" s="127"/>
      <c r="Q19" s="127"/>
      <c r="R19" s="105" t="str">
        <f t="shared" si="3"/>
        <v/>
      </c>
      <c r="S19" s="105"/>
      <c r="T19" s="106" t="str">
        <f t="shared" si="4"/>
        <v/>
      </c>
      <c r="U19" s="106"/>
    </row>
    <row r="20" spans="2:21">
      <c r="B20" s="19">
        <v>12</v>
      </c>
      <c r="C20" s="103" t="str">
        <f t="shared" si="1"/>
        <v/>
      </c>
      <c r="D20" s="103"/>
      <c r="E20" s="19"/>
      <c r="F20" s="8"/>
      <c r="G20" s="19" t="s">
        <v>4</v>
      </c>
      <c r="H20" s="127"/>
      <c r="I20" s="127"/>
      <c r="J20" s="19"/>
      <c r="K20" s="103" t="str">
        <f t="shared" si="0"/>
        <v/>
      </c>
      <c r="L20" s="103"/>
      <c r="M20" s="6" t="str">
        <f t="shared" si="2"/>
        <v/>
      </c>
      <c r="N20" s="19"/>
      <c r="O20" s="8"/>
      <c r="P20" s="127"/>
      <c r="Q20" s="127"/>
      <c r="R20" s="105" t="str">
        <f t="shared" si="3"/>
        <v/>
      </c>
      <c r="S20" s="105"/>
      <c r="T20" s="106" t="str">
        <f t="shared" si="4"/>
        <v/>
      </c>
      <c r="U20" s="106"/>
    </row>
    <row r="21" spans="2:21">
      <c r="B21" s="19">
        <v>13</v>
      </c>
      <c r="C21" s="103" t="str">
        <f t="shared" si="1"/>
        <v/>
      </c>
      <c r="D21" s="103"/>
      <c r="E21" s="19"/>
      <c r="F21" s="8"/>
      <c r="G21" s="19" t="s">
        <v>4</v>
      </c>
      <c r="H21" s="127"/>
      <c r="I21" s="127"/>
      <c r="J21" s="19"/>
      <c r="K21" s="103" t="str">
        <f t="shared" si="0"/>
        <v/>
      </c>
      <c r="L21" s="103"/>
      <c r="M21" s="6" t="str">
        <f t="shared" si="2"/>
        <v/>
      </c>
      <c r="N21" s="19"/>
      <c r="O21" s="8"/>
      <c r="P21" s="127"/>
      <c r="Q21" s="127"/>
      <c r="R21" s="105" t="str">
        <f t="shared" si="3"/>
        <v/>
      </c>
      <c r="S21" s="105"/>
      <c r="T21" s="106" t="str">
        <f t="shared" si="4"/>
        <v/>
      </c>
      <c r="U21" s="106"/>
    </row>
    <row r="22" spans="2:21">
      <c r="B22" s="19">
        <v>14</v>
      </c>
      <c r="C22" s="103" t="str">
        <f t="shared" si="1"/>
        <v/>
      </c>
      <c r="D22" s="103"/>
      <c r="E22" s="19"/>
      <c r="F22" s="8"/>
      <c r="G22" s="19" t="s">
        <v>3</v>
      </c>
      <c r="H22" s="127"/>
      <c r="I22" s="127"/>
      <c r="J22" s="19"/>
      <c r="K22" s="103" t="str">
        <f t="shared" si="0"/>
        <v/>
      </c>
      <c r="L22" s="103"/>
      <c r="M22" s="6" t="str">
        <f t="shared" si="2"/>
        <v/>
      </c>
      <c r="N22" s="19"/>
      <c r="O22" s="8"/>
      <c r="P22" s="127"/>
      <c r="Q22" s="127"/>
      <c r="R22" s="105" t="str">
        <f t="shared" si="3"/>
        <v/>
      </c>
      <c r="S22" s="105"/>
      <c r="T22" s="106" t="str">
        <f t="shared" si="4"/>
        <v/>
      </c>
      <c r="U22" s="106"/>
    </row>
    <row r="23" spans="2:21">
      <c r="B23" s="19">
        <v>15</v>
      </c>
      <c r="C23" s="103" t="str">
        <f t="shared" si="1"/>
        <v/>
      </c>
      <c r="D23" s="103"/>
      <c r="E23" s="19"/>
      <c r="F23" s="8"/>
      <c r="G23" s="19" t="s">
        <v>4</v>
      </c>
      <c r="H23" s="127"/>
      <c r="I23" s="127"/>
      <c r="J23" s="19"/>
      <c r="K23" s="103" t="str">
        <f t="shared" si="0"/>
        <v/>
      </c>
      <c r="L23" s="103"/>
      <c r="M23" s="6" t="str">
        <f t="shared" si="2"/>
        <v/>
      </c>
      <c r="N23" s="19"/>
      <c r="O23" s="8"/>
      <c r="P23" s="127"/>
      <c r="Q23" s="127"/>
      <c r="R23" s="105" t="str">
        <f t="shared" si="3"/>
        <v/>
      </c>
      <c r="S23" s="105"/>
      <c r="T23" s="106" t="str">
        <f t="shared" si="4"/>
        <v/>
      </c>
      <c r="U23" s="106"/>
    </row>
    <row r="24" spans="2:21">
      <c r="B24" s="19">
        <v>16</v>
      </c>
      <c r="C24" s="103" t="str">
        <f t="shared" si="1"/>
        <v/>
      </c>
      <c r="D24" s="103"/>
      <c r="E24" s="19"/>
      <c r="F24" s="8"/>
      <c r="G24" s="19" t="s">
        <v>4</v>
      </c>
      <c r="H24" s="127"/>
      <c r="I24" s="127"/>
      <c r="J24" s="19"/>
      <c r="K24" s="103" t="str">
        <f t="shared" si="0"/>
        <v/>
      </c>
      <c r="L24" s="103"/>
      <c r="M24" s="6" t="str">
        <f t="shared" si="2"/>
        <v/>
      </c>
      <c r="N24" s="19"/>
      <c r="O24" s="8"/>
      <c r="P24" s="127"/>
      <c r="Q24" s="127"/>
      <c r="R24" s="105" t="str">
        <f t="shared" si="3"/>
        <v/>
      </c>
      <c r="S24" s="105"/>
      <c r="T24" s="106" t="str">
        <f t="shared" si="4"/>
        <v/>
      </c>
      <c r="U24" s="106"/>
    </row>
    <row r="25" spans="2:21">
      <c r="B25" s="19">
        <v>17</v>
      </c>
      <c r="C25" s="103" t="str">
        <f t="shared" si="1"/>
        <v/>
      </c>
      <c r="D25" s="103"/>
      <c r="E25" s="19"/>
      <c r="F25" s="8"/>
      <c r="G25" s="19" t="s">
        <v>4</v>
      </c>
      <c r="H25" s="127"/>
      <c r="I25" s="127"/>
      <c r="J25" s="19"/>
      <c r="K25" s="103" t="str">
        <f t="shared" si="0"/>
        <v/>
      </c>
      <c r="L25" s="103"/>
      <c r="M25" s="6" t="str">
        <f t="shared" si="2"/>
        <v/>
      </c>
      <c r="N25" s="19"/>
      <c r="O25" s="8"/>
      <c r="P25" s="127"/>
      <c r="Q25" s="127"/>
      <c r="R25" s="105" t="str">
        <f t="shared" si="3"/>
        <v/>
      </c>
      <c r="S25" s="105"/>
      <c r="T25" s="106" t="str">
        <f t="shared" si="4"/>
        <v/>
      </c>
      <c r="U25" s="106"/>
    </row>
    <row r="26" spans="2:21">
      <c r="B26" s="19">
        <v>18</v>
      </c>
      <c r="C26" s="103" t="str">
        <f t="shared" si="1"/>
        <v/>
      </c>
      <c r="D26" s="103"/>
      <c r="E26" s="19"/>
      <c r="F26" s="8"/>
      <c r="G26" s="19" t="s">
        <v>4</v>
      </c>
      <c r="H26" s="127"/>
      <c r="I26" s="127"/>
      <c r="J26" s="19"/>
      <c r="K26" s="103" t="str">
        <f t="shared" si="0"/>
        <v/>
      </c>
      <c r="L26" s="103"/>
      <c r="M26" s="6" t="str">
        <f t="shared" si="2"/>
        <v/>
      </c>
      <c r="N26" s="19"/>
      <c r="O26" s="8"/>
      <c r="P26" s="127"/>
      <c r="Q26" s="127"/>
      <c r="R26" s="105" t="str">
        <f t="shared" si="3"/>
        <v/>
      </c>
      <c r="S26" s="105"/>
      <c r="T26" s="106" t="str">
        <f t="shared" si="4"/>
        <v/>
      </c>
      <c r="U26" s="106"/>
    </row>
    <row r="27" spans="2:21">
      <c r="B27" s="19">
        <v>19</v>
      </c>
      <c r="C27" s="103" t="str">
        <f t="shared" si="1"/>
        <v/>
      </c>
      <c r="D27" s="103"/>
      <c r="E27" s="19"/>
      <c r="F27" s="8"/>
      <c r="G27" s="19" t="s">
        <v>3</v>
      </c>
      <c r="H27" s="127"/>
      <c r="I27" s="127"/>
      <c r="J27" s="19"/>
      <c r="K27" s="103" t="str">
        <f t="shared" si="0"/>
        <v/>
      </c>
      <c r="L27" s="103"/>
      <c r="M27" s="6" t="str">
        <f t="shared" si="2"/>
        <v/>
      </c>
      <c r="N27" s="19"/>
      <c r="O27" s="8"/>
      <c r="P27" s="127"/>
      <c r="Q27" s="127"/>
      <c r="R27" s="105" t="str">
        <f t="shared" si="3"/>
        <v/>
      </c>
      <c r="S27" s="105"/>
      <c r="T27" s="106" t="str">
        <f t="shared" si="4"/>
        <v/>
      </c>
      <c r="U27" s="106"/>
    </row>
    <row r="28" spans="2:21">
      <c r="B28" s="19">
        <v>20</v>
      </c>
      <c r="C28" s="103" t="str">
        <f t="shared" si="1"/>
        <v/>
      </c>
      <c r="D28" s="103"/>
      <c r="E28" s="19"/>
      <c r="F28" s="8"/>
      <c r="G28" s="19" t="s">
        <v>4</v>
      </c>
      <c r="H28" s="127"/>
      <c r="I28" s="127"/>
      <c r="J28" s="19"/>
      <c r="K28" s="103" t="str">
        <f t="shared" si="0"/>
        <v/>
      </c>
      <c r="L28" s="103"/>
      <c r="M28" s="6" t="str">
        <f t="shared" si="2"/>
        <v/>
      </c>
      <c r="N28" s="19"/>
      <c r="O28" s="8"/>
      <c r="P28" s="127"/>
      <c r="Q28" s="127"/>
      <c r="R28" s="105" t="str">
        <f t="shared" si="3"/>
        <v/>
      </c>
      <c r="S28" s="105"/>
      <c r="T28" s="106" t="str">
        <f t="shared" si="4"/>
        <v/>
      </c>
      <c r="U28" s="106"/>
    </row>
    <row r="29" spans="2:21">
      <c r="B29" s="19">
        <v>21</v>
      </c>
      <c r="C29" s="103" t="str">
        <f t="shared" si="1"/>
        <v/>
      </c>
      <c r="D29" s="103"/>
      <c r="E29" s="19"/>
      <c r="F29" s="8"/>
      <c r="G29" s="19" t="s">
        <v>3</v>
      </c>
      <c r="H29" s="127"/>
      <c r="I29" s="127"/>
      <c r="J29" s="19"/>
      <c r="K29" s="103" t="str">
        <f t="shared" si="0"/>
        <v/>
      </c>
      <c r="L29" s="103"/>
      <c r="M29" s="6" t="str">
        <f t="shared" si="2"/>
        <v/>
      </c>
      <c r="N29" s="19"/>
      <c r="O29" s="8"/>
      <c r="P29" s="127"/>
      <c r="Q29" s="127"/>
      <c r="R29" s="105" t="str">
        <f t="shared" si="3"/>
        <v/>
      </c>
      <c r="S29" s="105"/>
      <c r="T29" s="106" t="str">
        <f t="shared" si="4"/>
        <v/>
      </c>
      <c r="U29" s="106"/>
    </row>
    <row r="30" spans="2:21">
      <c r="B30" s="19">
        <v>22</v>
      </c>
      <c r="C30" s="103" t="str">
        <f t="shared" si="1"/>
        <v/>
      </c>
      <c r="D30" s="103"/>
      <c r="E30" s="19"/>
      <c r="F30" s="8"/>
      <c r="G30" s="19" t="s">
        <v>3</v>
      </c>
      <c r="H30" s="127"/>
      <c r="I30" s="127"/>
      <c r="J30" s="19"/>
      <c r="K30" s="103" t="str">
        <f t="shared" si="0"/>
        <v/>
      </c>
      <c r="L30" s="103"/>
      <c r="M30" s="6" t="str">
        <f t="shared" si="2"/>
        <v/>
      </c>
      <c r="N30" s="19"/>
      <c r="O30" s="8"/>
      <c r="P30" s="127"/>
      <c r="Q30" s="127"/>
      <c r="R30" s="105" t="str">
        <f t="shared" si="3"/>
        <v/>
      </c>
      <c r="S30" s="105"/>
      <c r="T30" s="106" t="str">
        <f t="shared" si="4"/>
        <v/>
      </c>
      <c r="U30" s="106"/>
    </row>
    <row r="31" spans="2:21">
      <c r="B31" s="19">
        <v>23</v>
      </c>
      <c r="C31" s="103" t="str">
        <f t="shared" si="1"/>
        <v/>
      </c>
      <c r="D31" s="103"/>
      <c r="E31" s="19"/>
      <c r="F31" s="8"/>
      <c r="G31" s="19" t="s">
        <v>3</v>
      </c>
      <c r="H31" s="127"/>
      <c r="I31" s="127"/>
      <c r="J31" s="19"/>
      <c r="K31" s="103" t="str">
        <f t="shared" si="0"/>
        <v/>
      </c>
      <c r="L31" s="103"/>
      <c r="M31" s="6" t="str">
        <f t="shared" si="2"/>
        <v/>
      </c>
      <c r="N31" s="19"/>
      <c r="O31" s="8"/>
      <c r="P31" s="127"/>
      <c r="Q31" s="127"/>
      <c r="R31" s="105" t="str">
        <f t="shared" si="3"/>
        <v/>
      </c>
      <c r="S31" s="105"/>
      <c r="T31" s="106" t="str">
        <f t="shared" si="4"/>
        <v/>
      </c>
      <c r="U31" s="106"/>
    </row>
    <row r="32" spans="2:21">
      <c r="B32" s="19">
        <v>24</v>
      </c>
      <c r="C32" s="103" t="str">
        <f t="shared" si="1"/>
        <v/>
      </c>
      <c r="D32" s="103"/>
      <c r="E32" s="19"/>
      <c r="F32" s="8"/>
      <c r="G32" s="19" t="s">
        <v>3</v>
      </c>
      <c r="H32" s="127"/>
      <c r="I32" s="127"/>
      <c r="J32" s="19"/>
      <c r="K32" s="103" t="str">
        <f t="shared" si="0"/>
        <v/>
      </c>
      <c r="L32" s="103"/>
      <c r="M32" s="6" t="str">
        <f t="shared" si="2"/>
        <v/>
      </c>
      <c r="N32" s="19"/>
      <c r="O32" s="8"/>
      <c r="P32" s="127"/>
      <c r="Q32" s="127"/>
      <c r="R32" s="105" t="str">
        <f t="shared" si="3"/>
        <v/>
      </c>
      <c r="S32" s="105"/>
      <c r="T32" s="106" t="str">
        <f t="shared" si="4"/>
        <v/>
      </c>
      <c r="U32" s="106"/>
    </row>
    <row r="33" spans="2:21">
      <c r="B33" s="19">
        <v>25</v>
      </c>
      <c r="C33" s="103" t="str">
        <f t="shared" si="1"/>
        <v/>
      </c>
      <c r="D33" s="103"/>
      <c r="E33" s="19"/>
      <c r="F33" s="8"/>
      <c r="G33" s="19" t="s">
        <v>4</v>
      </c>
      <c r="H33" s="127"/>
      <c r="I33" s="127"/>
      <c r="J33" s="19"/>
      <c r="K33" s="103" t="str">
        <f t="shared" si="0"/>
        <v/>
      </c>
      <c r="L33" s="103"/>
      <c r="M33" s="6" t="str">
        <f t="shared" si="2"/>
        <v/>
      </c>
      <c r="N33" s="19"/>
      <c r="O33" s="8"/>
      <c r="P33" s="127"/>
      <c r="Q33" s="127"/>
      <c r="R33" s="105" t="str">
        <f t="shared" si="3"/>
        <v/>
      </c>
      <c r="S33" s="105"/>
      <c r="T33" s="106" t="str">
        <f t="shared" si="4"/>
        <v/>
      </c>
      <c r="U33" s="106"/>
    </row>
    <row r="34" spans="2:21">
      <c r="B34" s="19">
        <v>26</v>
      </c>
      <c r="C34" s="103" t="str">
        <f t="shared" si="1"/>
        <v/>
      </c>
      <c r="D34" s="103"/>
      <c r="E34" s="19"/>
      <c r="F34" s="8"/>
      <c r="G34" s="19" t="s">
        <v>3</v>
      </c>
      <c r="H34" s="127"/>
      <c r="I34" s="127"/>
      <c r="J34" s="19"/>
      <c r="K34" s="103" t="str">
        <f t="shared" si="0"/>
        <v/>
      </c>
      <c r="L34" s="103"/>
      <c r="M34" s="6" t="str">
        <f t="shared" si="2"/>
        <v/>
      </c>
      <c r="N34" s="19"/>
      <c r="O34" s="8"/>
      <c r="P34" s="127"/>
      <c r="Q34" s="127"/>
      <c r="R34" s="105" t="str">
        <f t="shared" si="3"/>
        <v/>
      </c>
      <c r="S34" s="105"/>
      <c r="T34" s="106" t="str">
        <f t="shared" si="4"/>
        <v/>
      </c>
      <c r="U34" s="106"/>
    </row>
    <row r="35" spans="2:21">
      <c r="B35" s="19">
        <v>27</v>
      </c>
      <c r="C35" s="103" t="str">
        <f t="shared" si="1"/>
        <v/>
      </c>
      <c r="D35" s="103"/>
      <c r="E35" s="19"/>
      <c r="F35" s="8"/>
      <c r="G35" s="19" t="s">
        <v>3</v>
      </c>
      <c r="H35" s="127"/>
      <c r="I35" s="127"/>
      <c r="J35" s="19"/>
      <c r="K35" s="103" t="str">
        <f t="shared" si="0"/>
        <v/>
      </c>
      <c r="L35" s="103"/>
      <c r="M35" s="6" t="str">
        <f t="shared" si="2"/>
        <v/>
      </c>
      <c r="N35" s="19"/>
      <c r="O35" s="8"/>
      <c r="P35" s="127"/>
      <c r="Q35" s="127"/>
      <c r="R35" s="105" t="str">
        <f t="shared" si="3"/>
        <v/>
      </c>
      <c r="S35" s="105"/>
      <c r="T35" s="106" t="str">
        <f t="shared" si="4"/>
        <v/>
      </c>
      <c r="U35" s="106"/>
    </row>
    <row r="36" spans="2:21">
      <c r="B36" s="19">
        <v>28</v>
      </c>
      <c r="C36" s="103" t="str">
        <f t="shared" si="1"/>
        <v/>
      </c>
      <c r="D36" s="103"/>
      <c r="E36" s="19"/>
      <c r="F36" s="8"/>
      <c r="G36" s="19" t="s">
        <v>3</v>
      </c>
      <c r="H36" s="127"/>
      <c r="I36" s="127"/>
      <c r="J36" s="19"/>
      <c r="K36" s="103" t="str">
        <f t="shared" si="0"/>
        <v/>
      </c>
      <c r="L36" s="103"/>
      <c r="M36" s="6" t="str">
        <f t="shared" si="2"/>
        <v/>
      </c>
      <c r="N36" s="19"/>
      <c r="O36" s="8"/>
      <c r="P36" s="127"/>
      <c r="Q36" s="127"/>
      <c r="R36" s="105" t="str">
        <f t="shared" si="3"/>
        <v/>
      </c>
      <c r="S36" s="105"/>
      <c r="T36" s="106" t="str">
        <f t="shared" si="4"/>
        <v/>
      </c>
      <c r="U36" s="106"/>
    </row>
    <row r="37" spans="2:21">
      <c r="B37" s="19">
        <v>29</v>
      </c>
      <c r="C37" s="103" t="str">
        <f t="shared" si="1"/>
        <v/>
      </c>
      <c r="D37" s="103"/>
      <c r="E37" s="19"/>
      <c r="F37" s="8"/>
      <c r="G37" s="19" t="s">
        <v>3</v>
      </c>
      <c r="H37" s="127"/>
      <c r="I37" s="127"/>
      <c r="J37" s="19"/>
      <c r="K37" s="103" t="str">
        <f t="shared" si="0"/>
        <v/>
      </c>
      <c r="L37" s="103"/>
      <c r="M37" s="6" t="str">
        <f t="shared" si="2"/>
        <v/>
      </c>
      <c r="N37" s="19"/>
      <c r="O37" s="8"/>
      <c r="P37" s="127"/>
      <c r="Q37" s="127"/>
      <c r="R37" s="105" t="str">
        <f t="shared" si="3"/>
        <v/>
      </c>
      <c r="S37" s="105"/>
      <c r="T37" s="106" t="str">
        <f t="shared" si="4"/>
        <v/>
      </c>
      <c r="U37" s="106"/>
    </row>
    <row r="38" spans="2:21">
      <c r="B38" s="19">
        <v>30</v>
      </c>
      <c r="C38" s="103" t="str">
        <f t="shared" si="1"/>
        <v/>
      </c>
      <c r="D38" s="103"/>
      <c r="E38" s="19"/>
      <c r="F38" s="8"/>
      <c r="G38" s="19" t="s">
        <v>4</v>
      </c>
      <c r="H38" s="127"/>
      <c r="I38" s="127"/>
      <c r="J38" s="19"/>
      <c r="K38" s="103" t="str">
        <f t="shared" si="0"/>
        <v/>
      </c>
      <c r="L38" s="103"/>
      <c r="M38" s="6" t="str">
        <f t="shared" si="2"/>
        <v/>
      </c>
      <c r="N38" s="19"/>
      <c r="O38" s="8"/>
      <c r="P38" s="127"/>
      <c r="Q38" s="127"/>
      <c r="R38" s="105" t="str">
        <f t="shared" si="3"/>
        <v/>
      </c>
      <c r="S38" s="105"/>
      <c r="T38" s="106" t="str">
        <f t="shared" si="4"/>
        <v/>
      </c>
      <c r="U38" s="106"/>
    </row>
    <row r="39" spans="2:21">
      <c r="B39" s="19">
        <v>31</v>
      </c>
      <c r="C39" s="103" t="str">
        <f t="shared" si="1"/>
        <v/>
      </c>
      <c r="D39" s="103"/>
      <c r="E39" s="19"/>
      <c r="F39" s="8"/>
      <c r="G39" s="19" t="s">
        <v>4</v>
      </c>
      <c r="H39" s="127"/>
      <c r="I39" s="127"/>
      <c r="J39" s="19"/>
      <c r="K39" s="103" t="str">
        <f t="shared" si="0"/>
        <v/>
      </c>
      <c r="L39" s="103"/>
      <c r="M39" s="6" t="str">
        <f t="shared" si="2"/>
        <v/>
      </c>
      <c r="N39" s="19"/>
      <c r="O39" s="8"/>
      <c r="P39" s="127"/>
      <c r="Q39" s="127"/>
      <c r="R39" s="105" t="str">
        <f t="shared" si="3"/>
        <v/>
      </c>
      <c r="S39" s="105"/>
      <c r="T39" s="106" t="str">
        <f t="shared" si="4"/>
        <v/>
      </c>
      <c r="U39" s="106"/>
    </row>
    <row r="40" spans="2:21">
      <c r="B40" s="19">
        <v>32</v>
      </c>
      <c r="C40" s="103" t="str">
        <f t="shared" si="1"/>
        <v/>
      </c>
      <c r="D40" s="103"/>
      <c r="E40" s="19"/>
      <c r="F40" s="8"/>
      <c r="G40" s="19" t="s">
        <v>4</v>
      </c>
      <c r="H40" s="127"/>
      <c r="I40" s="127"/>
      <c r="J40" s="19"/>
      <c r="K40" s="103" t="str">
        <f t="shared" si="0"/>
        <v/>
      </c>
      <c r="L40" s="103"/>
      <c r="M40" s="6" t="str">
        <f t="shared" si="2"/>
        <v/>
      </c>
      <c r="N40" s="19"/>
      <c r="O40" s="8"/>
      <c r="P40" s="127"/>
      <c r="Q40" s="127"/>
      <c r="R40" s="105" t="str">
        <f t="shared" si="3"/>
        <v/>
      </c>
      <c r="S40" s="105"/>
      <c r="T40" s="106" t="str">
        <f t="shared" si="4"/>
        <v/>
      </c>
      <c r="U40" s="106"/>
    </row>
    <row r="41" spans="2:21">
      <c r="B41" s="19">
        <v>33</v>
      </c>
      <c r="C41" s="103" t="str">
        <f t="shared" si="1"/>
        <v/>
      </c>
      <c r="D41" s="103"/>
      <c r="E41" s="19"/>
      <c r="F41" s="8"/>
      <c r="G41" s="19" t="s">
        <v>3</v>
      </c>
      <c r="H41" s="127"/>
      <c r="I41" s="127"/>
      <c r="J41" s="19"/>
      <c r="K41" s="103" t="str">
        <f t="shared" si="0"/>
        <v/>
      </c>
      <c r="L41" s="103"/>
      <c r="M41" s="6" t="str">
        <f t="shared" si="2"/>
        <v/>
      </c>
      <c r="N41" s="19"/>
      <c r="O41" s="8"/>
      <c r="P41" s="127"/>
      <c r="Q41" s="127"/>
      <c r="R41" s="105" t="str">
        <f t="shared" si="3"/>
        <v/>
      </c>
      <c r="S41" s="105"/>
      <c r="T41" s="106" t="str">
        <f t="shared" si="4"/>
        <v/>
      </c>
      <c r="U41" s="106"/>
    </row>
    <row r="42" spans="2:21">
      <c r="B42" s="19">
        <v>34</v>
      </c>
      <c r="C42" s="103" t="str">
        <f t="shared" si="1"/>
        <v/>
      </c>
      <c r="D42" s="103"/>
      <c r="E42" s="19"/>
      <c r="F42" s="8"/>
      <c r="G42" s="19" t="s">
        <v>4</v>
      </c>
      <c r="H42" s="127"/>
      <c r="I42" s="127"/>
      <c r="J42" s="19"/>
      <c r="K42" s="103" t="str">
        <f t="shared" si="0"/>
        <v/>
      </c>
      <c r="L42" s="103"/>
      <c r="M42" s="6" t="str">
        <f t="shared" si="2"/>
        <v/>
      </c>
      <c r="N42" s="19"/>
      <c r="O42" s="8"/>
      <c r="P42" s="127"/>
      <c r="Q42" s="127"/>
      <c r="R42" s="105" t="str">
        <f t="shared" si="3"/>
        <v/>
      </c>
      <c r="S42" s="105"/>
      <c r="T42" s="106" t="str">
        <f t="shared" si="4"/>
        <v/>
      </c>
      <c r="U42" s="106"/>
    </row>
    <row r="43" spans="2:21">
      <c r="B43" s="19">
        <v>35</v>
      </c>
      <c r="C43" s="103" t="str">
        <f t="shared" si="1"/>
        <v/>
      </c>
      <c r="D43" s="103"/>
      <c r="E43" s="19"/>
      <c r="F43" s="8"/>
      <c r="G43" s="19" t="s">
        <v>3</v>
      </c>
      <c r="H43" s="127"/>
      <c r="I43" s="127"/>
      <c r="J43" s="19"/>
      <c r="K43" s="103" t="str">
        <f t="shared" si="0"/>
        <v/>
      </c>
      <c r="L43" s="103"/>
      <c r="M43" s="6" t="str">
        <f t="shared" si="2"/>
        <v/>
      </c>
      <c r="N43" s="19"/>
      <c r="O43" s="8"/>
      <c r="P43" s="127"/>
      <c r="Q43" s="127"/>
      <c r="R43" s="105" t="str">
        <f t="shared" si="3"/>
        <v/>
      </c>
      <c r="S43" s="105"/>
      <c r="T43" s="106" t="str">
        <f t="shared" si="4"/>
        <v/>
      </c>
      <c r="U43" s="106"/>
    </row>
    <row r="44" spans="2:21">
      <c r="B44" s="19">
        <v>36</v>
      </c>
      <c r="C44" s="103" t="str">
        <f t="shared" si="1"/>
        <v/>
      </c>
      <c r="D44" s="103"/>
      <c r="E44" s="19"/>
      <c r="F44" s="8"/>
      <c r="G44" s="19" t="s">
        <v>4</v>
      </c>
      <c r="H44" s="127"/>
      <c r="I44" s="127"/>
      <c r="J44" s="19"/>
      <c r="K44" s="103" t="str">
        <f t="shared" si="0"/>
        <v/>
      </c>
      <c r="L44" s="103"/>
      <c r="M44" s="6" t="str">
        <f t="shared" si="2"/>
        <v/>
      </c>
      <c r="N44" s="19"/>
      <c r="O44" s="8"/>
      <c r="P44" s="127"/>
      <c r="Q44" s="127"/>
      <c r="R44" s="105" t="str">
        <f t="shared" si="3"/>
        <v/>
      </c>
      <c r="S44" s="105"/>
      <c r="T44" s="106" t="str">
        <f t="shared" si="4"/>
        <v/>
      </c>
      <c r="U44" s="106"/>
    </row>
    <row r="45" spans="2:21">
      <c r="B45" s="19">
        <v>37</v>
      </c>
      <c r="C45" s="103" t="str">
        <f t="shared" si="1"/>
        <v/>
      </c>
      <c r="D45" s="103"/>
      <c r="E45" s="19"/>
      <c r="F45" s="8"/>
      <c r="G45" s="19" t="s">
        <v>3</v>
      </c>
      <c r="H45" s="127"/>
      <c r="I45" s="127"/>
      <c r="J45" s="19"/>
      <c r="K45" s="103" t="str">
        <f t="shared" si="0"/>
        <v/>
      </c>
      <c r="L45" s="103"/>
      <c r="M45" s="6" t="str">
        <f t="shared" si="2"/>
        <v/>
      </c>
      <c r="N45" s="19"/>
      <c r="O45" s="8"/>
      <c r="P45" s="127"/>
      <c r="Q45" s="127"/>
      <c r="R45" s="105" t="str">
        <f t="shared" si="3"/>
        <v/>
      </c>
      <c r="S45" s="105"/>
      <c r="T45" s="106" t="str">
        <f t="shared" si="4"/>
        <v/>
      </c>
      <c r="U45" s="106"/>
    </row>
    <row r="46" spans="2:21">
      <c r="B46" s="19">
        <v>38</v>
      </c>
      <c r="C46" s="103" t="str">
        <f t="shared" si="1"/>
        <v/>
      </c>
      <c r="D46" s="103"/>
      <c r="E46" s="19"/>
      <c r="F46" s="8"/>
      <c r="G46" s="19" t="s">
        <v>4</v>
      </c>
      <c r="H46" s="127"/>
      <c r="I46" s="127"/>
      <c r="J46" s="19"/>
      <c r="K46" s="103" t="str">
        <f t="shared" si="0"/>
        <v/>
      </c>
      <c r="L46" s="103"/>
      <c r="M46" s="6" t="str">
        <f t="shared" si="2"/>
        <v/>
      </c>
      <c r="N46" s="19"/>
      <c r="O46" s="8"/>
      <c r="P46" s="127"/>
      <c r="Q46" s="127"/>
      <c r="R46" s="105" t="str">
        <f t="shared" si="3"/>
        <v/>
      </c>
      <c r="S46" s="105"/>
      <c r="T46" s="106" t="str">
        <f t="shared" si="4"/>
        <v/>
      </c>
      <c r="U46" s="106"/>
    </row>
    <row r="47" spans="2:21">
      <c r="B47" s="19">
        <v>39</v>
      </c>
      <c r="C47" s="103" t="str">
        <f t="shared" si="1"/>
        <v/>
      </c>
      <c r="D47" s="103"/>
      <c r="E47" s="19"/>
      <c r="F47" s="8"/>
      <c r="G47" s="19" t="s">
        <v>4</v>
      </c>
      <c r="H47" s="127"/>
      <c r="I47" s="127"/>
      <c r="J47" s="19"/>
      <c r="K47" s="103" t="str">
        <f t="shared" si="0"/>
        <v/>
      </c>
      <c r="L47" s="103"/>
      <c r="M47" s="6" t="str">
        <f t="shared" si="2"/>
        <v/>
      </c>
      <c r="N47" s="19"/>
      <c r="O47" s="8"/>
      <c r="P47" s="127"/>
      <c r="Q47" s="127"/>
      <c r="R47" s="105" t="str">
        <f t="shared" si="3"/>
        <v/>
      </c>
      <c r="S47" s="105"/>
      <c r="T47" s="106" t="str">
        <f t="shared" si="4"/>
        <v/>
      </c>
      <c r="U47" s="106"/>
    </row>
    <row r="48" spans="2:21">
      <c r="B48" s="19">
        <v>40</v>
      </c>
      <c r="C48" s="103" t="str">
        <f t="shared" si="1"/>
        <v/>
      </c>
      <c r="D48" s="103"/>
      <c r="E48" s="19"/>
      <c r="F48" s="8"/>
      <c r="G48" s="19" t="s">
        <v>37</v>
      </c>
      <c r="H48" s="127"/>
      <c r="I48" s="127"/>
      <c r="J48" s="19"/>
      <c r="K48" s="103" t="str">
        <f t="shared" si="0"/>
        <v/>
      </c>
      <c r="L48" s="103"/>
      <c r="M48" s="6" t="str">
        <f t="shared" si="2"/>
        <v/>
      </c>
      <c r="N48" s="19"/>
      <c r="O48" s="8"/>
      <c r="P48" s="127"/>
      <c r="Q48" s="127"/>
      <c r="R48" s="105" t="str">
        <f t="shared" si="3"/>
        <v/>
      </c>
      <c r="S48" s="105"/>
      <c r="T48" s="106" t="str">
        <f t="shared" si="4"/>
        <v/>
      </c>
      <c r="U48" s="106"/>
    </row>
    <row r="49" spans="2:21">
      <c r="B49" s="19">
        <v>41</v>
      </c>
      <c r="C49" s="103" t="str">
        <f t="shared" si="1"/>
        <v/>
      </c>
      <c r="D49" s="103"/>
      <c r="E49" s="19"/>
      <c r="F49" s="8"/>
      <c r="G49" s="19" t="s">
        <v>4</v>
      </c>
      <c r="H49" s="127"/>
      <c r="I49" s="127"/>
      <c r="J49" s="19"/>
      <c r="K49" s="103" t="str">
        <f t="shared" si="0"/>
        <v/>
      </c>
      <c r="L49" s="103"/>
      <c r="M49" s="6" t="str">
        <f t="shared" si="2"/>
        <v/>
      </c>
      <c r="N49" s="19"/>
      <c r="O49" s="8"/>
      <c r="P49" s="127"/>
      <c r="Q49" s="127"/>
      <c r="R49" s="105" t="str">
        <f t="shared" si="3"/>
        <v/>
      </c>
      <c r="S49" s="105"/>
      <c r="T49" s="106" t="str">
        <f t="shared" si="4"/>
        <v/>
      </c>
      <c r="U49" s="106"/>
    </row>
    <row r="50" spans="2:21">
      <c r="B50" s="19">
        <v>42</v>
      </c>
      <c r="C50" s="103" t="str">
        <f t="shared" si="1"/>
        <v/>
      </c>
      <c r="D50" s="103"/>
      <c r="E50" s="19"/>
      <c r="F50" s="8"/>
      <c r="G50" s="19" t="s">
        <v>4</v>
      </c>
      <c r="H50" s="127"/>
      <c r="I50" s="127"/>
      <c r="J50" s="19"/>
      <c r="K50" s="103" t="str">
        <f t="shared" si="0"/>
        <v/>
      </c>
      <c r="L50" s="103"/>
      <c r="M50" s="6" t="str">
        <f t="shared" si="2"/>
        <v/>
      </c>
      <c r="N50" s="19"/>
      <c r="O50" s="8"/>
      <c r="P50" s="127"/>
      <c r="Q50" s="127"/>
      <c r="R50" s="105" t="str">
        <f t="shared" si="3"/>
        <v/>
      </c>
      <c r="S50" s="105"/>
      <c r="T50" s="106" t="str">
        <f t="shared" si="4"/>
        <v/>
      </c>
      <c r="U50" s="106"/>
    </row>
    <row r="51" spans="2:21">
      <c r="B51" s="19">
        <v>43</v>
      </c>
      <c r="C51" s="103" t="str">
        <f t="shared" si="1"/>
        <v/>
      </c>
      <c r="D51" s="103"/>
      <c r="E51" s="19"/>
      <c r="F51" s="8"/>
      <c r="G51" s="19" t="s">
        <v>3</v>
      </c>
      <c r="H51" s="127"/>
      <c r="I51" s="127"/>
      <c r="J51" s="19"/>
      <c r="K51" s="103" t="str">
        <f t="shared" si="0"/>
        <v/>
      </c>
      <c r="L51" s="103"/>
      <c r="M51" s="6" t="str">
        <f t="shared" si="2"/>
        <v/>
      </c>
      <c r="N51" s="19"/>
      <c r="O51" s="8"/>
      <c r="P51" s="127"/>
      <c r="Q51" s="127"/>
      <c r="R51" s="105" t="str">
        <f t="shared" si="3"/>
        <v/>
      </c>
      <c r="S51" s="105"/>
      <c r="T51" s="106" t="str">
        <f t="shared" si="4"/>
        <v/>
      </c>
      <c r="U51" s="106"/>
    </row>
    <row r="52" spans="2:21">
      <c r="B52" s="19">
        <v>44</v>
      </c>
      <c r="C52" s="103" t="str">
        <f t="shared" si="1"/>
        <v/>
      </c>
      <c r="D52" s="103"/>
      <c r="E52" s="19"/>
      <c r="F52" s="8"/>
      <c r="G52" s="19" t="s">
        <v>3</v>
      </c>
      <c r="H52" s="127"/>
      <c r="I52" s="127"/>
      <c r="J52" s="19"/>
      <c r="K52" s="103" t="str">
        <f t="shared" si="0"/>
        <v/>
      </c>
      <c r="L52" s="103"/>
      <c r="M52" s="6" t="str">
        <f t="shared" si="2"/>
        <v/>
      </c>
      <c r="N52" s="19"/>
      <c r="O52" s="8"/>
      <c r="P52" s="127"/>
      <c r="Q52" s="127"/>
      <c r="R52" s="105" t="str">
        <f t="shared" si="3"/>
        <v/>
      </c>
      <c r="S52" s="105"/>
      <c r="T52" s="106" t="str">
        <f t="shared" si="4"/>
        <v/>
      </c>
      <c r="U52" s="106"/>
    </row>
    <row r="53" spans="2:21">
      <c r="B53" s="19">
        <v>45</v>
      </c>
      <c r="C53" s="103" t="str">
        <f t="shared" si="1"/>
        <v/>
      </c>
      <c r="D53" s="103"/>
      <c r="E53" s="19"/>
      <c r="F53" s="8"/>
      <c r="G53" s="19" t="s">
        <v>4</v>
      </c>
      <c r="H53" s="127"/>
      <c r="I53" s="127"/>
      <c r="J53" s="19"/>
      <c r="K53" s="103" t="str">
        <f t="shared" si="0"/>
        <v/>
      </c>
      <c r="L53" s="103"/>
      <c r="M53" s="6" t="str">
        <f t="shared" si="2"/>
        <v/>
      </c>
      <c r="N53" s="19"/>
      <c r="O53" s="8"/>
      <c r="P53" s="127"/>
      <c r="Q53" s="127"/>
      <c r="R53" s="105" t="str">
        <f t="shared" si="3"/>
        <v/>
      </c>
      <c r="S53" s="105"/>
      <c r="T53" s="106" t="str">
        <f t="shared" si="4"/>
        <v/>
      </c>
      <c r="U53" s="106"/>
    </row>
    <row r="54" spans="2:21">
      <c r="B54" s="19">
        <v>46</v>
      </c>
      <c r="C54" s="103" t="str">
        <f t="shared" si="1"/>
        <v/>
      </c>
      <c r="D54" s="103"/>
      <c r="E54" s="19"/>
      <c r="F54" s="8"/>
      <c r="G54" s="19" t="s">
        <v>4</v>
      </c>
      <c r="H54" s="127"/>
      <c r="I54" s="127"/>
      <c r="J54" s="19"/>
      <c r="K54" s="103" t="str">
        <f t="shared" si="0"/>
        <v/>
      </c>
      <c r="L54" s="103"/>
      <c r="M54" s="6" t="str">
        <f t="shared" si="2"/>
        <v/>
      </c>
      <c r="N54" s="19"/>
      <c r="O54" s="8"/>
      <c r="P54" s="127"/>
      <c r="Q54" s="127"/>
      <c r="R54" s="105" t="str">
        <f t="shared" si="3"/>
        <v/>
      </c>
      <c r="S54" s="105"/>
      <c r="T54" s="106" t="str">
        <f t="shared" si="4"/>
        <v/>
      </c>
      <c r="U54" s="106"/>
    </row>
    <row r="55" spans="2:21">
      <c r="B55" s="19">
        <v>47</v>
      </c>
      <c r="C55" s="103" t="str">
        <f t="shared" si="1"/>
        <v/>
      </c>
      <c r="D55" s="103"/>
      <c r="E55" s="19"/>
      <c r="F55" s="8"/>
      <c r="G55" s="19" t="s">
        <v>3</v>
      </c>
      <c r="H55" s="127"/>
      <c r="I55" s="127"/>
      <c r="J55" s="19"/>
      <c r="K55" s="103" t="str">
        <f t="shared" si="0"/>
        <v/>
      </c>
      <c r="L55" s="103"/>
      <c r="M55" s="6" t="str">
        <f t="shared" si="2"/>
        <v/>
      </c>
      <c r="N55" s="19"/>
      <c r="O55" s="8"/>
      <c r="P55" s="127"/>
      <c r="Q55" s="127"/>
      <c r="R55" s="105" t="str">
        <f t="shared" si="3"/>
        <v/>
      </c>
      <c r="S55" s="105"/>
      <c r="T55" s="106" t="str">
        <f t="shared" si="4"/>
        <v/>
      </c>
      <c r="U55" s="106"/>
    </row>
    <row r="56" spans="2:21">
      <c r="B56" s="19">
        <v>48</v>
      </c>
      <c r="C56" s="103" t="str">
        <f t="shared" si="1"/>
        <v/>
      </c>
      <c r="D56" s="103"/>
      <c r="E56" s="19"/>
      <c r="F56" s="8"/>
      <c r="G56" s="19" t="s">
        <v>3</v>
      </c>
      <c r="H56" s="127"/>
      <c r="I56" s="127"/>
      <c r="J56" s="19"/>
      <c r="K56" s="103" t="str">
        <f t="shared" si="0"/>
        <v/>
      </c>
      <c r="L56" s="103"/>
      <c r="M56" s="6" t="str">
        <f t="shared" si="2"/>
        <v/>
      </c>
      <c r="N56" s="19"/>
      <c r="O56" s="8"/>
      <c r="P56" s="127"/>
      <c r="Q56" s="127"/>
      <c r="R56" s="105" t="str">
        <f t="shared" si="3"/>
        <v/>
      </c>
      <c r="S56" s="105"/>
      <c r="T56" s="106" t="str">
        <f t="shared" si="4"/>
        <v/>
      </c>
      <c r="U56" s="106"/>
    </row>
    <row r="57" spans="2:21">
      <c r="B57" s="19">
        <v>49</v>
      </c>
      <c r="C57" s="103" t="str">
        <f t="shared" si="1"/>
        <v/>
      </c>
      <c r="D57" s="103"/>
      <c r="E57" s="19"/>
      <c r="F57" s="8"/>
      <c r="G57" s="19" t="s">
        <v>3</v>
      </c>
      <c r="H57" s="127"/>
      <c r="I57" s="127"/>
      <c r="J57" s="19"/>
      <c r="K57" s="103" t="str">
        <f t="shared" si="0"/>
        <v/>
      </c>
      <c r="L57" s="103"/>
      <c r="M57" s="6" t="str">
        <f t="shared" si="2"/>
        <v/>
      </c>
      <c r="N57" s="19"/>
      <c r="O57" s="8"/>
      <c r="P57" s="127"/>
      <c r="Q57" s="127"/>
      <c r="R57" s="105" t="str">
        <f t="shared" si="3"/>
        <v/>
      </c>
      <c r="S57" s="105"/>
      <c r="T57" s="106" t="str">
        <f t="shared" si="4"/>
        <v/>
      </c>
      <c r="U57" s="106"/>
    </row>
    <row r="58" spans="2:21">
      <c r="B58" s="19">
        <v>50</v>
      </c>
      <c r="C58" s="103" t="str">
        <f t="shared" si="1"/>
        <v/>
      </c>
      <c r="D58" s="103"/>
      <c r="E58" s="19"/>
      <c r="F58" s="8"/>
      <c r="G58" s="19" t="s">
        <v>3</v>
      </c>
      <c r="H58" s="127"/>
      <c r="I58" s="127"/>
      <c r="J58" s="19"/>
      <c r="K58" s="103" t="str">
        <f t="shared" si="0"/>
        <v/>
      </c>
      <c r="L58" s="103"/>
      <c r="M58" s="6" t="str">
        <f t="shared" si="2"/>
        <v/>
      </c>
      <c r="N58" s="19"/>
      <c r="O58" s="8"/>
      <c r="P58" s="127"/>
      <c r="Q58" s="127"/>
      <c r="R58" s="105" t="str">
        <f t="shared" si="3"/>
        <v/>
      </c>
      <c r="S58" s="105"/>
      <c r="T58" s="106" t="str">
        <f t="shared" si="4"/>
        <v/>
      </c>
      <c r="U58" s="106"/>
    </row>
    <row r="59" spans="2:21">
      <c r="B59" s="19">
        <v>51</v>
      </c>
      <c r="C59" s="103" t="str">
        <f t="shared" si="1"/>
        <v/>
      </c>
      <c r="D59" s="103"/>
      <c r="E59" s="19"/>
      <c r="F59" s="8"/>
      <c r="G59" s="19" t="s">
        <v>3</v>
      </c>
      <c r="H59" s="127"/>
      <c r="I59" s="127"/>
      <c r="J59" s="19"/>
      <c r="K59" s="103" t="str">
        <f t="shared" si="0"/>
        <v/>
      </c>
      <c r="L59" s="103"/>
      <c r="M59" s="6" t="str">
        <f t="shared" si="2"/>
        <v/>
      </c>
      <c r="N59" s="19"/>
      <c r="O59" s="8"/>
      <c r="P59" s="127"/>
      <c r="Q59" s="127"/>
      <c r="R59" s="105" t="str">
        <f t="shared" si="3"/>
        <v/>
      </c>
      <c r="S59" s="105"/>
      <c r="T59" s="106" t="str">
        <f t="shared" si="4"/>
        <v/>
      </c>
      <c r="U59" s="106"/>
    </row>
    <row r="60" spans="2:21">
      <c r="B60" s="19">
        <v>52</v>
      </c>
      <c r="C60" s="103" t="str">
        <f t="shared" si="1"/>
        <v/>
      </c>
      <c r="D60" s="103"/>
      <c r="E60" s="19"/>
      <c r="F60" s="8"/>
      <c r="G60" s="19" t="s">
        <v>3</v>
      </c>
      <c r="H60" s="127"/>
      <c r="I60" s="127"/>
      <c r="J60" s="19"/>
      <c r="K60" s="103" t="str">
        <f t="shared" si="0"/>
        <v/>
      </c>
      <c r="L60" s="103"/>
      <c r="M60" s="6" t="str">
        <f t="shared" si="2"/>
        <v/>
      </c>
      <c r="N60" s="19"/>
      <c r="O60" s="8"/>
      <c r="P60" s="127"/>
      <c r="Q60" s="127"/>
      <c r="R60" s="105" t="str">
        <f t="shared" si="3"/>
        <v/>
      </c>
      <c r="S60" s="105"/>
      <c r="T60" s="106" t="str">
        <f t="shared" si="4"/>
        <v/>
      </c>
      <c r="U60" s="106"/>
    </row>
    <row r="61" spans="2:21">
      <c r="B61" s="19">
        <v>53</v>
      </c>
      <c r="C61" s="103" t="str">
        <f t="shared" si="1"/>
        <v/>
      </c>
      <c r="D61" s="103"/>
      <c r="E61" s="19"/>
      <c r="F61" s="8"/>
      <c r="G61" s="19" t="s">
        <v>3</v>
      </c>
      <c r="H61" s="127"/>
      <c r="I61" s="127"/>
      <c r="J61" s="19"/>
      <c r="K61" s="103" t="str">
        <f t="shared" si="0"/>
        <v/>
      </c>
      <c r="L61" s="103"/>
      <c r="M61" s="6" t="str">
        <f t="shared" si="2"/>
        <v/>
      </c>
      <c r="N61" s="19"/>
      <c r="O61" s="8"/>
      <c r="P61" s="127"/>
      <c r="Q61" s="127"/>
      <c r="R61" s="105" t="str">
        <f t="shared" si="3"/>
        <v/>
      </c>
      <c r="S61" s="105"/>
      <c r="T61" s="106" t="str">
        <f t="shared" si="4"/>
        <v/>
      </c>
      <c r="U61" s="106"/>
    </row>
    <row r="62" spans="2:21">
      <c r="B62" s="19">
        <v>54</v>
      </c>
      <c r="C62" s="103" t="str">
        <f t="shared" si="1"/>
        <v/>
      </c>
      <c r="D62" s="103"/>
      <c r="E62" s="19"/>
      <c r="F62" s="8"/>
      <c r="G62" s="19" t="s">
        <v>3</v>
      </c>
      <c r="H62" s="127"/>
      <c r="I62" s="127"/>
      <c r="J62" s="19"/>
      <c r="K62" s="103" t="str">
        <f t="shared" si="0"/>
        <v/>
      </c>
      <c r="L62" s="103"/>
      <c r="M62" s="6" t="str">
        <f t="shared" si="2"/>
        <v/>
      </c>
      <c r="N62" s="19"/>
      <c r="O62" s="8"/>
      <c r="P62" s="127"/>
      <c r="Q62" s="127"/>
      <c r="R62" s="105" t="str">
        <f t="shared" si="3"/>
        <v/>
      </c>
      <c r="S62" s="105"/>
      <c r="T62" s="106" t="str">
        <f t="shared" si="4"/>
        <v/>
      </c>
      <c r="U62" s="106"/>
    </row>
    <row r="63" spans="2:21">
      <c r="B63" s="19">
        <v>55</v>
      </c>
      <c r="C63" s="103" t="str">
        <f t="shared" si="1"/>
        <v/>
      </c>
      <c r="D63" s="103"/>
      <c r="E63" s="19"/>
      <c r="F63" s="8"/>
      <c r="G63" s="19" t="s">
        <v>4</v>
      </c>
      <c r="H63" s="127"/>
      <c r="I63" s="127"/>
      <c r="J63" s="19"/>
      <c r="K63" s="103" t="str">
        <f t="shared" si="0"/>
        <v/>
      </c>
      <c r="L63" s="103"/>
      <c r="M63" s="6" t="str">
        <f t="shared" si="2"/>
        <v/>
      </c>
      <c r="N63" s="19"/>
      <c r="O63" s="8"/>
      <c r="P63" s="127"/>
      <c r="Q63" s="127"/>
      <c r="R63" s="105" t="str">
        <f t="shared" si="3"/>
        <v/>
      </c>
      <c r="S63" s="105"/>
      <c r="T63" s="106" t="str">
        <f t="shared" si="4"/>
        <v/>
      </c>
      <c r="U63" s="106"/>
    </row>
    <row r="64" spans="2:21">
      <c r="B64" s="19">
        <v>56</v>
      </c>
      <c r="C64" s="103" t="str">
        <f t="shared" si="1"/>
        <v/>
      </c>
      <c r="D64" s="103"/>
      <c r="E64" s="19"/>
      <c r="F64" s="8"/>
      <c r="G64" s="19" t="s">
        <v>3</v>
      </c>
      <c r="H64" s="127"/>
      <c r="I64" s="127"/>
      <c r="J64" s="19"/>
      <c r="K64" s="103" t="str">
        <f t="shared" si="0"/>
        <v/>
      </c>
      <c r="L64" s="103"/>
      <c r="M64" s="6" t="str">
        <f t="shared" si="2"/>
        <v/>
      </c>
      <c r="N64" s="19"/>
      <c r="O64" s="8"/>
      <c r="P64" s="127"/>
      <c r="Q64" s="127"/>
      <c r="R64" s="105" t="str">
        <f t="shared" si="3"/>
        <v/>
      </c>
      <c r="S64" s="105"/>
      <c r="T64" s="106" t="str">
        <f t="shared" si="4"/>
        <v/>
      </c>
      <c r="U64" s="106"/>
    </row>
    <row r="65" spans="2:21">
      <c r="B65" s="19">
        <v>57</v>
      </c>
      <c r="C65" s="103" t="str">
        <f t="shared" si="1"/>
        <v/>
      </c>
      <c r="D65" s="103"/>
      <c r="E65" s="19"/>
      <c r="F65" s="8"/>
      <c r="G65" s="19" t="s">
        <v>3</v>
      </c>
      <c r="H65" s="127"/>
      <c r="I65" s="127"/>
      <c r="J65" s="19"/>
      <c r="K65" s="103" t="str">
        <f t="shared" si="0"/>
        <v/>
      </c>
      <c r="L65" s="103"/>
      <c r="M65" s="6" t="str">
        <f t="shared" si="2"/>
        <v/>
      </c>
      <c r="N65" s="19"/>
      <c r="O65" s="8"/>
      <c r="P65" s="127"/>
      <c r="Q65" s="127"/>
      <c r="R65" s="105" t="str">
        <f t="shared" si="3"/>
        <v/>
      </c>
      <c r="S65" s="105"/>
      <c r="T65" s="106" t="str">
        <f t="shared" si="4"/>
        <v/>
      </c>
      <c r="U65" s="106"/>
    </row>
    <row r="66" spans="2:21">
      <c r="B66" s="19">
        <v>58</v>
      </c>
      <c r="C66" s="103" t="str">
        <f t="shared" si="1"/>
        <v/>
      </c>
      <c r="D66" s="103"/>
      <c r="E66" s="19"/>
      <c r="F66" s="8"/>
      <c r="G66" s="19" t="s">
        <v>3</v>
      </c>
      <c r="H66" s="127"/>
      <c r="I66" s="127"/>
      <c r="J66" s="19"/>
      <c r="K66" s="103" t="str">
        <f t="shared" si="0"/>
        <v/>
      </c>
      <c r="L66" s="103"/>
      <c r="M66" s="6" t="str">
        <f t="shared" si="2"/>
        <v/>
      </c>
      <c r="N66" s="19"/>
      <c r="O66" s="8"/>
      <c r="P66" s="127"/>
      <c r="Q66" s="127"/>
      <c r="R66" s="105" t="str">
        <f t="shared" si="3"/>
        <v/>
      </c>
      <c r="S66" s="105"/>
      <c r="T66" s="106" t="str">
        <f t="shared" si="4"/>
        <v/>
      </c>
      <c r="U66" s="106"/>
    </row>
    <row r="67" spans="2:21">
      <c r="B67" s="19">
        <v>59</v>
      </c>
      <c r="C67" s="103" t="str">
        <f t="shared" si="1"/>
        <v/>
      </c>
      <c r="D67" s="103"/>
      <c r="E67" s="19"/>
      <c r="F67" s="8"/>
      <c r="G67" s="19" t="s">
        <v>3</v>
      </c>
      <c r="H67" s="127"/>
      <c r="I67" s="127"/>
      <c r="J67" s="19"/>
      <c r="K67" s="103" t="str">
        <f t="shared" si="0"/>
        <v/>
      </c>
      <c r="L67" s="103"/>
      <c r="M67" s="6" t="str">
        <f t="shared" si="2"/>
        <v/>
      </c>
      <c r="N67" s="19"/>
      <c r="O67" s="8"/>
      <c r="P67" s="127"/>
      <c r="Q67" s="127"/>
      <c r="R67" s="105" t="str">
        <f t="shared" si="3"/>
        <v/>
      </c>
      <c r="S67" s="105"/>
      <c r="T67" s="106" t="str">
        <f t="shared" si="4"/>
        <v/>
      </c>
      <c r="U67" s="106"/>
    </row>
    <row r="68" spans="2:21">
      <c r="B68" s="19">
        <v>60</v>
      </c>
      <c r="C68" s="103" t="str">
        <f t="shared" si="1"/>
        <v/>
      </c>
      <c r="D68" s="103"/>
      <c r="E68" s="19"/>
      <c r="F68" s="8"/>
      <c r="G68" s="19" t="s">
        <v>4</v>
      </c>
      <c r="H68" s="127"/>
      <c r="I68" s="127"/>
      <c r="J68" s="19"/>
      <c r="K68" s="103" t="str">
        <f t="shared" si="0"/>
        <v/>
      </c>
      <c r="L68" s="103"/>
      <c r="M68" s="6" t="str">
        <f t="shared" si="2"/>
        <v/>
      </c>
      <c r="N68" s="19"/>
      <c r="O68" s="8"/>
      <c r="P68" s="127"/>
      <c r="Q68" s="127"/>
      <c r="R68" s="105" t="str">
        <f t="shared" si="3"/>
        <v/>
      </c>
      <c r="S68" s="105"/>
      <c r="T68" s="106" t="str">
        <f t="shared" si="4"/>
        <v/>
      </c>
      <c r="U68" s="106"/>
    </row>
    <row r="69" spans="2:21">
      <c r="B69" s="19">
        <v>61</v>
      </c>
      <c r="C69" s="103" t="str">
        <f t="shared" si="1"/>
        <v/>
      </c>
      <c r="D69" s="103"/>
      <c r="E69" s="19"/>
      <c r="F69" s="8"/>
      <c r="G69" s="19" t="s">
        <v>4</v>
      </c>
      <c r="H69" s="127"/>
      <c r="I69" s="127"/>
      <c r="J69" s="19"/>
      <c r="K69" s="103" t="str">
        <f t="shared" si="0"/>
        <v/>
      </c>
      <c r="L69" s="103"/>
      <c r="M69" s="6" t="str">
        <f t="shared" si="2"/>
        <v/>
      </c>
      <c r="N69" s="19"/>
      <c r="O69" s="8"/>
      <c r="P69" s="127"/>
      <c r="Q69" s="127"/>
      <c r="R69" s="105" t="str">
        <f t="shared" si="3"/>
        <v/>
      </c>
      <c r="S69" s="105"/>
      <c r="T69" s="106" t="str">
        <f t="shared" si="4"/>
        <v/>
      </c>
      <c r="U69" s="106"/>
    </row>
    <row r="70" spans="2:21">
      <c r="B70" s="19">
        <v>62</v>
      </c>
      <c r="C70" s="103" t="str">
        <f t="shared" si="1"/>
        <v/>
      </c>
      <c r="D70" s="103"/>
      <c r="E70" s="19"/>
      <c r="F70" s="8"/>
      <c r="G70" s="19" t="s">
        <v>3</v>
      </c>
      <c r="H70" s="127"/>
      <c r="I70" s="127"/>
      <c r="J70" s="19"/>
      <c r="K70" s="103" t="str">
        <f t="shared" si="0"/>
        <v/>
      </c>
      <c r="L70" s="103"/>
      <c r="M70" s="6" t="str">
        <f t="shared" si="2"/>
        <v/>
      </c>
      <c r="N70" s="19"/>
      <c r="O70" s="8"/>
      <c r="P70" s="127"/>
      <c r="Q70" s="127"/>
      <c r="R70" s="105" t="str">
        <f t="shared" si="3"/>
        <v/>
      </c>
      <c r="S70" s="105"/>
      <c r="T70" s="106" t="str">
        <f t="shared" si="4"/>
        <v/>
      </c>
      <c r="U70" s="106"/>
    </row>
    <row r="71" spans="2:21">
      <c r="B71" s="19">
        <v>63</v>
      </c>
      <c r="C71" s="103" t="str">
        <f t="shared" si="1"/>
        <v/>
      </c>
      <c r="D71" s="103"/>
      <c r="E71" s="19"/>
      <c r="F71" s="8"/>
      <c r="G71" s="19" t="s">
        <v>4</v>
      </c>
      <c r="H71" s="127"/>
      <c r="I71" s="127"/>
      <c r="J71" s="19"/>
      <c r="K71" s="103" t="str">
        <f t="shared" si="0"/>
        <v/>
      </c>
      <c r="L71" s="103"/>
      <c r="M71" s="6" t="str">
        <f t="shared" si="2"/>
        <v/>
      </c>
      <c r="N71" s="19"/>
      <c r="O71" s="8"/>
      <c r="P71" s="127"/>
      <c r="Q71" s="127"/>
      <c r="R71" s="105" t="str">
        <f t="shared" si="3"/>
        <v/>
      </c>
      <c r="S71" s="105"/>
      <c r="T71" s="106" t="str">
        <f t="shared" si="4"/>
        <v/>
      </c>
      <c r="U71" s="106"/>
    </row>
    <row r="72" spans="2:21">
      <c r="B72" s="19">
        <v>64</v>
      </c>
      <c r="C72" s="103" t="str">
        <f t="shared" si="1"/>
        <v/>
      </c>
      <c r="D72" s="103"/>
      <c r="E72" s="19"/>
      <c r="F72" s="8"/>
      <c r="G72" s="19" t="s">
        <v>3</v>
      </c>
      <c r="H72" s="127"/>
      <c r="I72" s="127"/>
      <c r="J72" s="19"/>
      <c r="K72" s="103" t="str">
        <f t="shared" si="0"/>
        <v/>
      </c>
      <c r="L72" s="103"/>
      <c r="M72" s="6" t="str">
        <f t="shared" si="2"/>
        <v/>
      </c>
      <c r="N72" s="19"/>
      <c r="O72" s="8"/>
      <c r="P72" s="127"/>
      <c r="Q72" s="127"/>
      <c r="R72" s="105" t="str">
        <f t="shared" si="3"/>
        <v/>
      </c>
      <c r="S72" s="105"/>
      <c r="T72" s="106" t="str">
        <f t="shared" si="4"/>
        <v/>
      </c>
      <c r="U72" s="106"/>
    </row>
    <row r="73" spans="2:21">
      <c r="B73" s="19">
        <v>65</v>
      </c>
      <c r="C73" s="103" t="str">
        <f t="shared" si="1"/>
        <v/>
      </c>
      <c r="D73" s="103"/>
      <c r="E73" s="19"/>
      <c r="F73" s="8"/>
      <c r="G73" s="19" t="s">
        <v>4</v>
      </c>
      <c r="H73" s="127"/>
      <c r="I73" s="127"/>
      <c r="J73" s="19"/>
      <c r="K73" s="103" t="str">
        <f t="shared" ref="K73:K108" si="5">IF(F73="","",C73*0.03)</f>
        <v/>
      </c>
      <c r="L73" s="103"/>
      <c r="M73" s="6" t="str">
        <f t="shared" si="2"/>
        <v/>
      </c>
      <c r="N73" s="19"/>
      <c r="O73" s="8"/>
      <c r="P73" s="127"/>
      <c r="Q73" s="127"/>
      <c r="R73" s="105" t="str">
        <f t="shared" si="3"/>
        <v/>
      </c>
      <c r="S73" s="105"/>
      <c r="T73" s="106" t="str">
        <f t="shared" si="4"/>
        <v/>
      </c>
      <c r="U73" s="106"/>
    </row>
    <row r="74" spans="2:21">
      <c r="B74" s="19">
        <v>66</v>
      </c>
      <c r="C74" s="103" t="str">
        <f t="shared" ref="C74:C108" si="6">IF(R73="","",C73+R73)</f>
        <v/>
      </c>
      <c r="D74" s="103"/>
      <c r="E74" s="19"/>
      <c r="F74" s="8"/>
      <c r="G74" s="19" t="s">
        <v>4</v>
      </c>
      <c r="H74" s="127"/>
      <c r="I74" s="127"/>
      <c r="J74" s="19"/>
      <c r="K74" s="103" t="str">
        <f t="shared" si="5"/>
        <v/>
      </c>
      <c r="L74" s="103"/>
      <c r="M74" s="6" t="str">
        <f t="shared" ref="M74:M108" si="7">IF(J74="","",(K74/J74)/1000)</f>
        <v/>
      </c>
      <c r="N74" s="19"/>
      <c r="O74" s="8"/>
      <c r="P74" s="127"/>
      <c r="Q74" s="127"/>
      <c r="R74" s="105" t="str">
        <f t="shared" ref="R74:R108" si="8">IF(O74="","",(IF(G74="売",H74-P74,P74-H74))*M74*100000)</f>
        <v/>
      </c>
      <c r="S74" s="105"/>
      <c r="T74" s="106" t="str">
        <f t="shared" ref="T74:T108" si="9">IF(O74="","",IF(R74&lt;0,J74*(-1),IF(G74="買",(P74-H74)*100,(H74-P74)*100)))</f>
        <v/>
      </c>
      <c r="U74" s="106"/>
    </row>
    <row r="75" spans="2:21">
      <c r="B75" s="19">
        <v>67</v>
      </c>
      <c r="C75" s="103" t="str">
        <f t="shared" si="6"/>
        <v/>
      </c>
      <c r="D75" s="103"/>
      <c r="E75" s="19"/>
      <c r="F75" s="8"/>
      <c r="G75" s="19" t="s">
        <v>3</v>
      </c>
      <c r="H75" s="127"/>
      <c r="I75" s="127"/>
      <c r="J75" s="19"/>
      <c r="K75" s="103" t="str">
        <f t="shared" si="5"/>
        <v/>
      </c>
      <c r="L75" s="103"/>
      <c r="M75" s="6" t="str">
        <f t="shared" si="7"/>
        <v/>
      </c>
      <c r="N75" s="19"/>
      <c r="O75" s="8"/>
      <c r="P75" s="127"/>
      <c r="Q75" s="127"/>
      <c r="R75" s="105" t="str">
        <f t="shared" si="8"/>
        <v/>
      </c>
      <c r="S75" s="105"/>
      <c r="T75" s="106" t="str">
        <f t="shared" si="9"/>
        <v/>
      </c>
      <c r="U75" s="106"/>
    </row>
    <row r="76" spans="2:21">
      <c r="B76" s="19">
        <v>68</v>
      </c>
      <c r="C76" s="103" t="str">
        <f t="shared" si="6"/>
        <v/>
      </c>
      <c r="D76" s="103"/>
      <c r="E76" s="19"/>
      <c r="F76" s="8"/>
      <c r="G76" s="19" t="s">
        <v>3</v>
      </c>
      <c r="H76" s="127"/>
      <c r="I76" s="127"/>
      <c r="J76" s="19"/>
      <c r="K76" s="103" t="str">
        <f t="shared" si="5"/>
        <v/>
      </c>
      <c r="L76" s="103"/>
      <c r="M76" s="6" t="str">
        <f t="shared" si="7"/>
        <v/>
      </c>
      <c r="N76" s="19"/>
      <c r="O76" s="8"/>
      <c r="P76" s="127"/>
      <c r="Q76" s="127"/>
      <c r="R76" s="105" t="str">
        <f t="shared" si="8"/>
        <v/>
      </c>
      <c r="S76" s="105"/>
      <c r="T76" s="106" t="str">
        <f t="shared" si="9"/>
        <v/>
      </c>
      <c r="U76" s="106"/>
    </row>
    <row r="77" spans="2:21">
      <c r="B77" s="19">
        <v>69</v>
      </c>
      <c r="C77" s="103" t="str">
        <f t="shared" si="6"/>
        <v/>
      </c>
      <c r="D77" s="103"/>
      <c r="E77" s="19"/>
      <c r="F77" s="8"/>
      <c r="G77" s="19" t="s">
        <v>3</v>
      </c>
      <c r="H77" s="127"/>
      <c r="I77" s="127"/>
      <c r="J77" s="19"/>
      <c r="K77" s="103" t="str">
        <f t="shared" si="5"/>
        <v/>
      </c>
      <c r="L77" s="103"/>
      <c r="M77" s="6" t="str">
        <f t="shared" si="7"/>
        <v/>
      </c>
      <c r="N77" s="19"/>
      <c r="O77" s="8"/>
      <c r="P77" s="127"/>
      <c r="Q77" s="127"/>
      <c r="R77" s="105" t="str">
        <f t="shared" si="8"/>
        <v/>
      </c>
      <c r="S77" s="105"/>
      <c r="T77" s="106" t="str">
        <f t="shared" si="9"/>
        <v/>
      </c>
      <c r="U77" s="106"/>
    </row>
    <row r="78" spans="2:21">
      <c r="B78" s="19">
        <v>70</v>
      </c>
      <c r="C78" s="103" t="str">
        <f t="shared" si="6"/>
        <v/>
      </c>
      <c r="D78" s="103"/>
      <c r="E78" s="19"/>
      <c r="F78" s="8"/>
      <c r="G78" s="19" t="s">
        <v>4</v>
      </c>
      <c r="H78" s="127"/>
      <c r="I78" s="127"/>
      <c r="J78" s="19"/>
      <c r="K78" s="103" t="str">
        <f t="shared" si="5"/>
        <v/>
      </c>
      <c r="L78" s="103"/>
      <c r="M78" s="6" t="str">
        <f t="shared" si="7"/>
        <v/>
      </c>
      <c r="N78" s="19"/>
      <c r="O78" s="8"/>
      <c r="P78" s="127"/>
      <c r="Q78" s="127"/>
      <c r="R78" s="105" t="str">
        <f t="shared" si="8"/>
        <v/>
      </c>
      <c r="S78" s="105"/>
      <c r="T78" s="106" t="str">
        <f t="shared" si="9"/>
        <v/>
      </c>
      <c r="U78" s="106"/>
    </row>
    <row r="79" spans="2:21">
      <c r="B79" s="19">
        <v>71</v>
      </c>
      <c r="C79" s="103" t="str">
        <f t="shared" si="6"/>
        <v/>
      </c>
      <c r="D79" s="103"/>
      <c r="E79" s="19"/>
      <c r="F79" s="8"/>
      <c r="G79" s="19" t="s">
        <v>3</v>
      </c>
      <c r="H79" s="127"/>
      <c r="I79" s="127"/>
      <c r="J79" s="19"/>
      <c r="K79" s="103" t="str">
        <f t="shared" si="5"/>
        <v/>
      </c>
      <c r="L79" s="103"/>
      <c r="M79" s="6" t="str">
        <f t="shared" si="7"/>
        <v/>
      </c>
      <c r="N79" s="19"/>
      <c r="O79" s="8"/>
      <c r="P79" s="127"/>
      <c r="Q79" s="127"/>
      <c r="R79" s="105" t="str">
        <f t="shared" si="8"/>
        <v/>
      </c>
      <c r="S79" s="105"/>
      <c r="T79" s="106" t="str">
        <f t="shared" si="9"/>
        <v/>
      </c>
      <c r="U79" s="106"/>
    </row>
    <row r="80" spans="2:21">
      <c r="B80" s="19">
        <v>72</v>
      </c>
      <c r="C80" s="103" t="str">
        <f t="shared" si="6"/>
        <v/>
      </c>
      <c r="D80" s="103"/>
      <c r="E80" s="19"/>
      <c r="F80" s="8"/>
      <c r="G80" s="19" t="s">
        <v>4</v>
      </c>
      <c r="H80" s="127"/>
      <c r="I80" s="127"/>
      <c r="J80" s="19"/>
      <c r="K80" s="103" t="str">
        <f t="shared" si="5"/>
        <v/>
      </c>
      <c r="L80" s="103"/>
      <c r="M80" s="6" t="str">
        <f t="shared" si="7"/>
        <v/>
      </c>
      <c r="N80" s="19"/>
      <c r="O80" s="8"/>
      <c r="P80" s="127"/>
      <c r="Q80" s="127"/>
      <c r="R80" s="105" t="str">
        <f t="shared" si="8"/>
        <v/>
      </c>
      <c r="S80" s="105"/>
      <c r="T80" s="106" t="str">
        <f t="shared" si="9"/>
        <v/>
      </c>
      <c r="U80" s="106"/>
    </row>
    <row r="81" spans="2:21">
      <c r="B81" s="19">
        <v>73</v>
      </c>
      <c r="C81" s="103" t="str">
        <f t="shared" si="6"/>
        <v/>
      </c>
      <c r="D81" s="103"/>
      <c r="E81" s="19"/>
      <c r="F81" s="8"/>
      <c r="G81" s="19" t="s">
        <v>3</v>
      </c>
      <c r="H81" s="127"/>
      <c r="I81" s="127"/>
      <c r="J81" s="19"/>
      <c r="K81" s="103" t="str">
        <f t="shared" si="5"/>
        <v/>
      </c>
      <c r="L81" s="103"/>
      <c r="M81" s="6" t="str">
        <f t="shared" si="7"/>
        <v/>
      </c>
      <c r="N81" s="19"/>
      <c r="O81" s="8"/>
      <c r="P81" s="127"/>
      <c r="Q81" s="127"/>
      <c r="R81" s="105" t="str">
        <f t="shared" si="8"/>
        <v/>
      </c>
      <c r="S81" s="105"/>
      <c r="T81" s="106" t="str">
        <f t="shared" si="9"/>
        <v/>
      </c>
      <c r="U81" s="106"/>
    </row>
    <row r="82" spans="2:21">
      <c r="B82" s="19">
        <v>74</v>
      </c>
      <c r="C82" s="103" t="str">
        <f t="shared" si="6"/>
        <v/>
      </c>
      <c r="D82" s="103"/>
      <c r="E82" s="19"/>
      <c r="F82" s="8"/>
      <c r="G82" s="19" t="s">
        <v>3</v>
      </c>
      <c r="H82" s="127"/>
      <c r="I82" s="127"/>
      <c r="J82" s="19"/>
      <c r="K82" s="103" t="str">
        <f t="shared" si="5"/>
        <v/>
      </c>
      <c r="L82" s="103"/>
      <c r="M82" s="6" t="str">
        <f t="shared" si="7"/>
        <v/>
      </c>
      <c r="N82" s="19"/>
      <c r="O82" s="8"/>
      <c r="P82" s="127"/>
      <c r="Q82" s="127"/>
      <c r="R82" s="105" t="str">
        <f t="shared" si="8"/>
        <v/>
      </c>
      <c r="S82" s="105"/>
      <c r="T82" s="106" t="str">
        <f t="shared" si="9"/>
        <v/>
      </c>
      <c r="U82" s="106"/>
    </row>
    <row r="83" spans="2:21">
      <c r="B83" s="19">
        <v>75</v>
      </c>
      <c r="C83" s="103" t="str">
        <f t="shared" si="6"/>
        <v/>
      </c>
      <c r="D83" s="103"/>
      <c r="E83" s="19"/>
      <c r="F83" s="8"/>
      <c r="G83" s="19" t="s">
        <v>3</v>
      </c>
      <c r="H83" s="127"/>
      <c r="I83" s="127"/>
      <c r="J83" s="19"/>
      <c r="K83" s="103" t="str">
        <f t="shared" si="5"/>
        <v/>
      </c>
      <c r="L83" s="103"/>
      <c r="M83" s="6" t="str">
        <f t="shared" si="7"/>
        <v/>
      </c>
      <c r="N83" s="19"/>
      <c r="O83" s="8"/>
      <c r="P83" s="127"/>
      <c r="Q83" s="127"/>
      <c r="R83" s="105" t="str">
        <f t="shared" si="8"/>
        <v/>
      </c>
      <c r="S83" s="105"/>
      <c r="T83" s="106" t="str">
        <f t="shared" si="9"/>
        <v/>
      </c>
      <c r="U83" s="106"/>
    </row>
    <row r="84" spans="2:21">
      <c r="B84" s="19">
        <v>76</v>
      </c>
      <c r="C84" s="103" t="str">
        <f t="shared" si="6"/>
        <v/>
      </c>
      <c r="D84" s="103"/>
      <c r="E84" s="19"/>
      <c r="F84" s="8"/>
      <c r="G84" s="19" t="s">
        <v>3</v>
      </c>
      <c r="H84" s="127"/>
      <c r="I84" s="127"/>
      <c r="J84" s="19"/>
      <c r="K84" s="103" t="str">
        <f t="shared" si="5"/>
        <v/>
      </c>
      <c r="L84" s="103"/>
      <c r="M84" s="6" t="str">
        <f t="shared" si="7"/>
        <v/>
      </c>
      <c r="N84" s="19"/>
      <c r="O84" s="8"/>
      <c r="P84" s="127"/>
      <c r="Q84" s="127"/>
      <c r="R84" s="105" t="str">
        <f t="shared" si="8"/>
        <v/>
      </c>
      <c r="S84" s="105"/>
      <c r="T84" s="106" t="str">
        <f t="shared" si="9"/>
        <v/>
      </c>
      <c r="U84" s="106"/>
    </row>
    <row r="85" spans="2:21">
      <c r="B85" s="19">
        <v>77</v>
      </c>
      <c r="C85" s="103" t="str">
        <f t="shared" si="6"/>
        <v/>
      </c>
      <c r="D85" s="103"/>
      <c r="E85" s="19"/>
      <c r="F85" s="8"/>
      <c r="G85" s="19" t="s">
        <v>4</v>
      </c>
      <c r="H85" s="127"/>
      <c r="I85" s="127"/>
      <c r="J85" s="19"/>
      <c r="K85" s="103" t="str">
        <f t="shared" si="5"/>
        <v/>
      </c>
      <c r="L85" s="103"/>
      <c r="M85" s="6" t="str">
        <f t="shared" si="7"/>
        <v/>
      </c>
      <c r="N85" s="19"/>
      <c r="O85" s="8"/>
      <c r="P85" s="127"/>
      <c r="Q85" s="127"/>
      <c r="R85" s="105" t="str">
        <f t="shared" si="8"/>
        <v/>
      </c>
      <c r="S85" s="105"/>
      <c r="T85" s="106" t="str">
        <f t="shared" si="9"/>
        <v/>
      </c>
      <c r="U85" s="106"/>
    </row>
    <row r="86" spans="2:21">
      <c r="B86" s="19">
        <v>78</v>
      </c>
      <c r="C86" s="103" t="str">
        <f t="shared" si="6"/>
        <v/>
      </c>
      <c r="D86" s="103"/>
      <c r="E86" s="19"/>
      <c r="F86" s="8"/>
      <c r="G86" s="19" t="s">
        <v>3</v>
      </c>
      <c r="H86" s="127"/>
      <c r="I86" s="127"/>
      <c r="J86" s="19"/>
      <c r="K86" s="103" t="str">
        <f t="shared" si="5"/>
        <v/>
      </c>
      <c r="L86" s="103"/>
      <c r="M86" s="6" t="str">
        <f t="shared" si="7"/>
        <v/>
      </c>
      <c r="N86" s="19"/>
      <c r="O86" s="8"/>
      <c r="P86" s="127"/>
      <c r="Q86" s="127"/>
      <c r="R86" s="105" t="str">
        <f t="shared" si="8"/>
        <v/>
      </c>
      <c r="S86" s="105"/>
      <c r="T86" s="106" t="str">
        <f t="shared" si="9"/>
        <v/>
      </c>
      <c r="U86" s="106"/>
    </row>
    <row r="87" spans="2:21">
      <c r="B87" s="19">
        <v>79</v>
      </c>
      <c r="C87" s="103" t="str">
        <f t="shared" si="6"/>
        <v/>
      </c>
      <c r="D87" s="103"/>
      <c r="E87" s="19"/>
      <c r="F87" s="8"/>
      <c r="G87" s="19" t="s">
        <v>4</v>
      </c>
      <c r="H87" s="127"/>
      <c r="I87" s="127"/>
      <c r="J87" s="19"/>
      <c r="K87" s="103" t="str">
        <f t="shared" si="5"/>
        <v/>
      </c>
      <c r="L87" s="103"/>
      <c r="M87" s="6" t="str">
        <f t="shared" si="7"/>
        <v/>
      </c>
      <c r="N87" s="19"/>
      <c r="O87" s="8"/>
      <c r="P87" s="127"/>
      <c r="Q87" s="127"/>
      <c r="R87" s="105" t="str">
        <f t="shared" si="8"/>
        <v/>
      </c>
      <c r="S87" s="105"/>
      <c r="T87" s="106" t="str">
        <f t="shared" si="9"/>
        <v/>
      </c>
      <c r="U87" s="106"/>
    </row>
    <row r="88" spans="2:21">
      <c r="B88" s="19">
        <v>80</v>
      </c>
      <c r="C88" s="103" t="str">
        <f t="shared" si="6"/>
        <v/>
      </c>
      <c r="D88" s="103"/>
      <c r="E88" s="19"/>
      <c r="F88" s="8"/>
      <c r="G88" s="19" t="s">
        <v>4</v>
      </c>
      <c r="H88" s="127"/>
      <c r="I88" s="127"/>
      <c r="J88" s="19"/>
      <c r="K88" s="103" t="str">
        <f t="shared" si="5"/>
        <v/>
      </c>
      <c r="L88" s="103"/>
      <c r="M88" s="6" t="str">
        <f t="shared" si="7"/>
        <v/>
      </c>
      <c r="N88" s="19"/>
      <c r="O88" s="8"/>
      <c r="P88" s="127"/>
      <c r="Q88" s="127"/>
      <c r="R88" s="105" t="str">
        <f t="shared" si="8"/>
        <v/>
      </c>
      <c r="S88" s="105"/>
      <c r="T88" s="106" t="str">
        <f t="shared" si="9"/>
        <v/>
      </c>
      <c r="U88" s="106"/>
    </row>
    <row r="89" spans="2:21">
      <c r="B89" s="19">
        <v>81</v>
      </c>
      <c r="C89" s="103" t="str">
        <f t="shared" si="6"/>
        <v/>
      </c>
      <c r="D89" s="103"/>
      <c r="E89" s="19"/>
      <c r="F89" s="8"/>
      <c r="G89" s="19" t="s">
        <v>4</v>
      </c>
      <c r="H89" s="127"/>
      <c r="I89" s="127"/>
      <c r="J89" s="19"/>
      <c r="K89" s="103" t="str">
        <f t="shared" si="5"/>
        <v/>
      </c>
      <c r="L89" s="103"/>
      <c r="M89" s="6" t="str">
        <f t="shared" si="7"/>
        <v/>
      </c>
      <c r="N89" s="19"/>
      <c r="O89" s="8"/>
      <c r="P89" s="127"/>
      <c r="Q89" s="127"/>
      <c r="R89" s="105" t="str">
        <f t="shared" si="8"/>
        <v/>
      </c>
      <c r="S89" s="105"/>
      <c r="T89" s="106" t="str">
        <f t="shared" si="9"/>
        <v/>
      </c>
      <c r="U89" s="106"/>
    </row>
    <row r="90" spans="2:21">
      <c r="B90" s="19">
        <v>82</v>
      </c>
      <c r="C90" s="103" t="str">
        <f t="shared" si="6"/>
        <v/>
      </c>
      <c r="D90" s="103"/>
      <c r="E90" s="19"/>
      <c r="F90" s="8"/>
      <c r="G90" s="19" t="s">
        <v>4</v>
      </c>
      <c r="H90" s="127"/>
      <c r="I90" s="127"/>
      <c r="J90" s="19"/>
      <c r="K90" s="103" t="str">
        <f t="shared" si="5"/>
        <v/>
      </c>
      <c r="L90" s="103"/>
      <c r="M90" s="6" t="str">
        <f t="shared" si="7"/>
        <v/>
      </c>
      <c r="N90" s="19"/>
      <c r="O90" s="8"/>
      <c r="P90" s="127"/>
      <c r="Q90" s="127"/>
      <c r="R90" s="105" t="str">
        <f t="shared" si="8"/>
        <v/>
      </c>
      <c r="S90" s="105"/>
      <c r="T90" s="106" t="str">
        <f t="shared" si="9"/>
        <v/>
      </c>
      <c r="U90" s="106"/>
    </row>
    <row r="91" spans="2:21">
      <c r="B91" s="19">
        <v>83</v>
      </c>
      <c r="C91" s="103" t="str">
        <f t="shared" si="6"/>
        <v/>
      </c>
      <c r="D91" s="103"/>
      <c r="E91" s="19"/>
      <c r="F91" s="8"/>
      <c r="G91" s="19" t="s">
        <v>4</v>
      </c>
      <c r="H91" s="127"/>
      <c r="I91" s="127"/>
      <c r="J91" s="19"/>
      <c r="K91" s="103" t="str">
        <f t="shared" si="5"/>
        <v/>
      </c>
      <c r="L91" s="103"/>
      <c r="M91" s="6" t="str">
        <f t="shared" si="7"/>
        <v/>
      </c>
      <c r="N91" s="19"/>
      <c r="O91" s="8"/>
      <c r="P91" s="127"/>
      <c r="Q91" s="127"/>
      <c r="R91" s="105" t="str">
        <f t="shared" si="8"/>
        <v/>
      </c>
      <c r="S91" s="105"/>
      <c r="T91" s="106" t="str">
        <f t="shared" si="9"/>
        <v/>
      </c>
      <c r="U91" s="106"/>
    </row>
    <row r="92" spans="2:21">
      <c r="B92" s="19">
        <v>84</v>
      </c>
      <c r="C92" s="103" t="str">
        <f t="shared" si="6"/>
        <v/>
      </c>
      <c r="D92" s="103"/>
      <c r="E92" s="19"/>
      <c r="F92" s="8"/>
      <c r="G92" s="19" t="s">
        <v>3</v>
      </c>
      <c r="H92" s="127"/>
      <c r="I92" s="127"/>
      <c r="J92" s="19"/>
      <c r="K92" s="103" t="str">
        <f t="shared" si="5"/>
        <v/>
      </c>
      <c r="L92" s="103"/>
      <c r="M92" s="6" t="str">
        <f t="shared" si="7"/>
        <v/>
      </c>
      <c r="N92" s="19"/>
      <c r="O92" s="8"/>
      <c r="P92" s="127"/>
      <c r="Q92" s="127"/>
      <c r="R92" s="105" t="str">
        <f t="shared" si="8"/>
        <v/>
      </c>
      <c r="S92" s="105"/>
      <c r="T92" s="106" t="str">
        <f t="shared" si="9"/>
        <v/>
      </c>
      <c r="U92" s="106"/>
    </row>
    <row r="93" spans="2:21">
      <c r="B93" s="19">
        <v>85</v>
      </c>
      <c r="C93" s="103" t="str">
        <f t="shared" si="6"/>
        <v/>
      </c>
      <c r="D93" s="103"/>
      <c r="E93" s="19"/>
      <c r="F93" s="8"/>
      <c r="G93" s="19" t="s">
        <v>4</v>
      </c>
      <c r="H93" s="127"/>
      <c r="I93" s="127"/>
      <c r="J93" s="19"/>
      <c r="K93" s="103" t="str">
        <f t="shared" si="5"/>
        <v/>
      </c>
      <c r="L93" s="103"/>
      <c r="M93" s="6" t="str">
        <f t="shared" si="7"/>
        <v/>
      </c>
      <c r="N93" s="19"/>
      <c r="O93" s="8"/>
      <c r="P93" s="127"/>
      <c r="Q93" s="127"/>
      <c r="R93" s="105" t="str">
        <f t="shared" si="8"/>
        <v/>
      </c>
      <c r="S93" s="105"/>
      <c r="T93" s="106" t="str">
        <f t="shared" si="9"/>
        <v/>
      </c>
      <c r="U93" s="106"/>
    </row>
    <row r="94" spans="2:21">
      <c r="B94" s="19">
        <v>86</v>
      </c>
      <c r="C94" s="103" t="str">
        <f t="shared" si="6"/>
        <v/>
      </c>
      <c r="D94" s="103"/>
      <c r="E94" s="19"/>
      <c r="F94" s="8"/>
      <c r="G94" s="19" t="s">
        <v>3</v>
      </c>
      <c r="H94" s="127"/>
      <c r="I94" s="127"/>
      <c r="J94" s="19"/>
      <c r="K94" s="103" t="str">
        <f t="shared" si="5"/>
        <v/>
      </c>
      <c r="L94" s="103"/>
      <c r="M94" s="6" t="str">
        <f t="shared" si="7"/>
        <v/>
      </c>
      <c r="N94" s="19"/>
      <c r="O94" s="8"/>
      <c r="P94" s="127"/>
      <c r="Q94" s="127"/>
      <c r="R94" s="105" t="str">
        <f t="shared" si="8"/>
        <v/>
      </c>
      <c r="S94" s="105"/>
      <c r="T94" s="106" t="str">
        <f t="shared" si="9"/>
        <v/>
      </c>
      <c r="U94" s="106"/>
    </row>
    <row r="95" spans="2:21">
      <c r="B95" s="19">
        <v>87</v>
      </c>
      <c r="C95" s="103" t="str">
        <f t="shared" si="6"/>
        <v/>
      </c>
      <c r="D95" s="103"/>
      <c r="E95" s="19"/>
      <c r="F95" s="8"/>
      <c r="G95" s="19" t="s">
        <v>4</v>
      </c>
      <c r="H95" s="127"/>
      <c r="I95" s="127"/>
      <c r="J95" s="19"/>
      <c r="K95" s="103" t="str">
        <f t="shared" si="5"/>
        <v/>
      </c>
      <c r="L95" s="103"/>
      <c r="M95" s="6" t="str">
        <f t="shared" si="7"/>
        <v/>
      </c>
      <c r="N95" s="19"/>
      <c r="O95" s="8"/>
      <c r="P95" s="127"/>
      <c r="Q95" s="127"/>
      <c r="R95" s="105" t="str">
        <f t="shared" si="8"/>
        <v/>
      </c>
      <c r="S95" s="105"/>
      <c r="T95" s="106" t="str">
        <f t="shared" si="9"/>
        <v/>
      </c>
      <c r="U95" s="106"/>
    </row>
    <row r="96" spans="2:21">
      <c r="B96" s="19">
        <v>88</v>
      </c>
      <c r="C96" s="103" t="str">
        <f t="shared" si="6"/>
        <v/>
      </c>
      <c r="D96" s="103"/>
      <c r="E96" s="19"/>
      <c r="F96" s="8"/>
      <c r="G96" s="19" t="s">
        <v>3</v>
      </c>
      <c r="H96" s="127"/>
      <c r="I96" s="127"/>
      <c r="J96" s="19"/>
      <c r="K96" s="103" t="str">
        <f t="shared" si="5"/>
        <v/>
      </c>
      <c r="L96" s="103"/>
      <c r="M96" s="6" t="str">
        <f t="shared" si="7"/>
        <v/>
      </c>
      <c r="N96" s="19"/>
      <c r="O96" s="8"/>
      <c r="P96" s="127"/>
      <c r="Q96" s="127"/>
      <c r="R96" s="105" t="str">
        <f t="shared" si="8"/>
        <v/>
      </c>
      <c r="S96" s="105"/>
      <c r="T96" s="106" t="str">
        <f t="shared" si="9"/>
        <v/>
      </c>
      <c r="U96" s="106"/>
    </row>
    <row r="97" spans="2:21">
      <c r="B97" s="19">
        <v>89</v>
      </c>
      <c r="C97" s="103" t="str">
        <f t="shared" si="6"/>
        <v/>
      </c>
      <c r="D97" s="103"/>
      <c r="E97" s="19"/>
      <c r="F97" s="8"/>
      <c r="G97" s="19" t="s">
        <v>4</v>
      </c>
      <c r="H97" s="127"/>
      <c r="I97" s="127"/>
      <c r="J97" s="19"/>
      <c r="K97" s="103" t="str">
        <f t="shared" si="5"/>
        <v/>
      </c>
      <c r="L97" s="103"/>
      <c r="M97" s="6" t="str">
        <f t="shared" si="7"/>
        <v/>
      </c>
      <c r="N97" s="19"/>
      <c r="O97" s="8"/>
      <c r="P97" s="127"/>
      <c r="Q97" s="127"/>
      <c r="R97" s="105" t="str">
        <f t="shared" si="8"/>
        <v/>
      </c>
      <c r="S97" s="105"/>
      <c r="T97" s="106" t="str">
        <f t="shared" si="9"/>
        <v/>
      </c>
      <c r="U97" s="106"/>
    </row>
    <row r="98" spans="2:21">
      <c r="B98" s="19">
        <v>90</v>
      </c>
      <c r="C98" s="103" t="str">
        <f t="shared" si="6"/>
        <v/>
      </c>
      <c r="D98" s="103"/>
      <c r="E98" s="19"/>
      <c r="F98" s="8"/>
      <c r="G98" s="19" t="s">
        <v>3</v>
      </c>
      <c r="H98" s="127"/>
      <c r="I98" s="127"/>
      <c r="J98" s="19"/>
      <c r="K98" s="103" t="str">
        <f t="shared" si="5"/>
        <v/>
      </c>
      <c r="L98" s="103"/>
      <c r="M98" s="6" t="str">
        <f t="shared" si="7"/>
        <v/>
      </c>
      <c r="N98" s="19"/>
      <c r="O98" s="8"/>
      <c r="P98" s="127"/>
      <c r="Q98" s="127"/>
      <c r="R98" s="105" t="str">
        <f t="shared" si="8"/>
        <v/>
      </c>
      <c r="S98" s="105"/>
      <c r="T98" s="106" t="str">
        <f t="shared" si="9"/>
        <v/>
      </c>
      <c r="U98" s="106"/>
    </row>
    <row r="99" spans="2:21">
      <c r="B99" s="19">
        <v>91</v>
      </c>
      <c r="C99" s="103" t="str">
        <f t="shared" si="6"/>
        <v/>
      </c>
      <c r="D99" s="103"/>
      <c r="E99" s="19"/>
      <c r="F99" s="8"/>
      <c r="G99" s="19" t="s">
        <v>4</v>
      </c>
      <c r="H99" s="127"/>
      <c r="I99" s="127"/>
      <c r="J99" s="19"/>
      <c r="K99" s="103" t="str">
        <f t="shared" si="5"/>
        <v/>
      </c>
      <c r="L99" s="103"/>
      <c r="M99" s="6" t="str">
        <f t="shared" si="7"/>
        <v/>
      </c>
      <c r="N99" s="19"/>
      <c r="O99" s="8"/>
      <c r="P99" s="127"/>
      <c r="Q99" s="127"/>
      <c r="R99" s="105" t="str">
        <f t="shared" si="8"/>
        <v/>
      </c>
      <c r="S99" s="105"/>
      <c r="T99" s="106" t="str">
        <f t="shared" si="9"/>
        <v/>
      </c>
      <c r="U99" s="106"/>
    </row>
    <row r="100" spans="2:21">
      <c r="B100" s="19">
        <v>92</v>
      </c>
      <c r="C100" s="103" t="str">
        <f t="shared" si="6"/>
        <v/>
      </c>
      <c r="D100" s="103"/>
      <c r="E100" s="19"/>
      <c r="F100" s="8"/>
      <c r="G100" s="19" t="s">
        <v>4</v>
      </c>
      <c r="H100" s="127"/>
      <c r="I100" s="127"/>
      <c r="J100" s="19"/>
      <c r="K100" s="103" t="str">
        <f t="shared" si="5"/>
        <v/>
      </c>
      <c r="L100" s="103"/>
      <c r="M100" s="6" t="str">
        <f t="shared" si="7"/>
        <v/>
      </c>
      <c r="N100" s="19"/>
      <c r="O100" s="8"/>
      <c r="P100" s="127"/>
      <c r="Q100" s="127"/>
      <c r="R100" s="105" t="str">
        <f t="shared" si="8"/>
        <v/>
      </c>
      <c r="S100" s="105"/>
      <c r="T100" s="106" t="str">
        <f t="shared" si="9"/>
        <v/>
      </c>
      <c r="U100" s="106"/>
    </row>
    <row r="101" spans="2:21">
      <c r="B101" s="19">
        <v>93</v>
      </c>
      <c r="C101" s="103" t="str">
        <f t="shared" si="6"/>
        <v/>
      </c>
      <c r="D101" s="103"/>
      <c r="E101" s="19"/>
      <c r="F101" s="8"/>
      <c r="G101" s="19" t="s">
        <v>3</v>
      </c>
      <c r="H101" s="127"/>
      <c r="I101" s="127"/>
      <c r="J101" s="19"/>
      <c r="K101" s="103" t="str">
        <f t="shared" si="5"/>
        <v/>
      </c>
      <c r="L101" s="103"/>
      <c r="M101" s="6" t="str">
        <f t="shared" si="7"/>
        <v/>
      </c>
      <c r="N101" s="19"/>
      <c r="O101" s="8"/>
      <c r="P101" s="127"/>
      <c r="Q101" s="127"/>
      <c r="R101" s="105" t="str">
        <f t="shared" si="8"/>
        <v/>
      </c>
      <c r="S101" s="105"/>
      <c r="T101" s="106" t="str">
        <f t="shared" si="9"/>
        <v/>
      </c>
      <c r="U101" s="106"/>
    </row>
    <row r="102" spans="2:21">
      <c r="B102" s="19">
        <v>94</v>
      </c>
      <c r="C102" s="103" t="str">
        <f t="shared" si="6"/>
        <v/>
      </c>
      <c r="D102" s="103"/>
      <c r="E102" s="19"/>
      <c r="F102" s="8"/>
      <c r="G102" s="19" t="s">
        <v>3</v>
      </c>
      <c r="H102" s="127"/>
      <c r="I102" s="127"/>
      <c r="J102" s="19"/>
      <c r="K102" s="103" t="str">
        <f t="shared" si="5"/>
        <v/>
      </c>
      <c r="L102" s="103"/>
      <c r="M102" s="6" t="str">
        <f t="shared" si="7"/>
        <v/>
      </c>
      <c r="N102" s="19"/>
      <c r="O102" s="8"/>
      <c r="P102" s="127"/>
      <c r="Q102" s="127"/>
      <c r="R102" s="105" t="str">
        <f t="shared" si="8"/>
        <v/>
      </c>
      <c r="S102" s="105"/>
      <c r="T102" s="106" t="str">
        <f t="shared" si="9"/>
        <v/>
      </c>
      <c r="U102" s="106"/>
    </row>
    <row r="103" spans="2:21">
      <c r="B103" s="19">
        <v>95</v>
      </c>
      <c r="C103" s="103" t="str">
        <f t="shared" si="6"/>
        <v/>
      </c>
      <c r="D103" s="103"/>
      <c r="E103" s="19"/>
      <c r="F103" s="8"/>
      <c r="G103" s="19" t="s">
        <v>3</v>
      </c>
      <c r="H103" s="127"/>
      <c r="I103" s="127"/>
      <c r="J103" s="19"/>
      <c r="K103" s="103" t="str">
        <f t="shared" si="5"/>
        <v/>
      </c>
      <c r="L103" s="103"/>
      <c r="M103" s="6" t="str">
        <f t="shared" si="7"/>
        <v/>
      </c>
      <c r="N103" s="19"/>
      <c r="O103" s="8"/>
      <c r="P103" s="127"/>
      <c r="Q103" s="127"/>
      <c r="R103" s="105" t="str">
        <f t="shared" si="8"/>
        <v/>
      </c>
      <c r="S103" s="105"/>
      <c r="T103" s="106" t="str">
        <f t="shared" si="9"/>
        <v/>
      </c>
      <c r="U103" s="106"/>
    </row>
    <row r="104" spans="2:21">
      <c r="B104" s="19">
        <v>96</v>
      </c>
      <c r="C104" s="103" t="str">
        <f t="shared" si="6"/>
        <v/>
      </c>
      <c r="D104" s="103"/>
      <c r="E104" s="19"/>
      <c r="F104" s="8"/>
      <c r="G104" s="19" t="s">
        <v>4</v>
      </c>
      <c r="H104" s="127"/>
      <c r="I104" s="127"/>
      <c r="J104" s="19"/>
      <c r="K104" s="103" t="str">
        <f t="shared" si="5"/>
        <v/>
      </c>
      <c r="L104" s="103"/>
      <c r="M104" s="6" t="str">
        <f t="shared" si="7"/>
        <v/>
      </c>
      <c r="N104" s="19"/>
      <c r="O104" s="8"/>
      <c r="P104" s="127"/>
      <c r="Q104" s="127"/>
      <c r="R104" s="105" t="str">
        <f t="shared" si="8"/>
        <v/>
      </c>
      <c r="S104" s="105"/>
      <c r="T104" s="106" t="str">
        <f t="shared" si="9"/>
        <v/>
      </c>
      <c r="U104" s="106"/>
    </row>
    <row r="105" spans="2:21">
      <c r="B105" s="19">
        <v>97</v>
      </c>
      <c r="C105" s="103" t="str">
        <f t="shared" si="6"/>
        <v/>
      </c>
      <c r="D105" s="103"/>
      <c r="E105" s="19"/>
      <c r="F105" s="8"/>
      <c r="G105" s="19" t="s">
        <v>3</v>
      </c>
      <c r="H105" s="127"/>
      <c r="I105" s="127"/>
      <c r="J105" s="19"/>
      <c r="K105" s="103" t="str">
        <f t="shared" si="5"/>
        <v/>
      </c>
      <c r="L105" s="103"/>
      <c r="M105" s="6" t="str">
        <f t="shared" si="7"/>
        <v/>
      </c>
      <c r="N105" s="19"/>
      <c r="O105" s="8"/>
      <c r="P105" s="127"/>
      <c r="Q105" s="127"/>
      <c r="R105" s="105" t="str">
        <f t="shared" si="8"/>
        <v/>
      </c>
      <c r="S105" s="105"/>
      <c r="T105" s="106" t="str">
        <f t="shared" si="9"/>
        <v/>
      </c>
      <c r="U105" s="106"/>
    </row>
    <row r="106" spans="2:21">
      <c r="B106" s="19">
        <v>98</v>
      </c>
      <c r="C106" s="103" t="str">
        <f t="shared" si="6"/>
        <v/>
      </c>
      <c r="D106" s="103"/>
      <c r="E106" s="19"/>
      <c r="F106" s="8"/>
      <c r="G106" s="19" t="s">
        <v>4</v>
      </c>
      <c r="H106" s="127"/>
      <c r="I106" s="127"/>
      <c r="J106" s="19"/>
      <c r="K106" s="103" t="str">
        <f t="shared" si="5"/>
        <v/>
      </c>
      <c r="L106" s="103"/>
      <c r="M106" s="6" t="str">
        <f t="shared" si="7"/>
        <v/>
      </c>
      <c r="N106" s="19"/>
      <c r="O106" s="8"/>
      <c r="P106" s="127"/>
      <c r="Q106" s="127"/>
      <c r="R106" s="105" t="str">
        <f t="shared" si="8"/>
        <v/>
      </c>
      <c r="S106" s="105"/>
      <c r="T106" s="106" t="str">
        <f t="shared" si="9"/>
        <v/>
      </c>
      <c r="U106" s="106"/>
    </row>
    <row r="107" spans="2:21">
      <c r="B107" s="19">
        <v>99</v>
      </c>
      <c r="C107" s="103" t="str">
        <f t="shared" si="6"/>
        <v/>
      </c>
      <c r="D107" s="103"/>
      <c r="E107" s="19"/>
      <c r="F107" s="8"/>
      <c r="G107" s="19" t="s">
        <v>4</v>
      </c>
      <c r="H107" s="127"/>
      <c r="I107" s="127"/>
      <c r="J107" s="19"/>
      <c r="K107" s="103" t="str">
        <f t="shared" si="5"/>
        <v/>
      </c>
      <c r="L107" s="103"/>
      <c r="M107" s="6" t="str">
        <f t="shared" si="7"/>
        <v/>
      </c>
      <c r="N107" s="19"/>
      <c r="O107" s="8"/>
      <c r="P107" s="127"/>
      <c r="Q107" s="127"/>
      <c r="R107" s="105" t="str">
        <f t="shared" si="8"/>
        <v/>
      </c>
      <c r="S107" s="105"/>
      <c r="T107" s="106" t="str">
        <f t="shared" si="9"/>
        <v/>
      </c>
      <c r="U107" s="106"/>
    </row>
    <row r="108" spans="2:21">
      <c r="B108" s="19">
        <v>100</v>
      </c>
      <c r="C108" s="103" t="str">
        <f t="shared" si="6"/>
        <v/>
      </c>
      <c r="D108" s="103"/>
      <c r="E108" s="19"/>
      <c r="F108" s="8"/>
      <c r="G108" s="19" t="s">
        <v>3</v>
      </c>
      <c r="H108" s="127"/>
      <c r="I108" s="127"/>
      <c r="J108" s="19"/>
      <c r="K108" s="103" t="str">
        <f t="shared" si="5"/>
        <v/>
      </c>
      <c r="L108" s="103"/>
      <c r="M108" s="6" t="str">
        <f t="shared" si="7"/>
        <v/>
      </c>
      <c r="N108" s="19"/>
      <c r="O108" s="8"/>
      <c r="P108" s="127"/>
      <c r="Q108" s="127"/>
      <c r="R108" s="105" t="str">
        <f t="shared" si="8"/>
        <v/>
      </c>
      <c r="S108" s="105"/>
      <c r="T108" s="106" t="str">
        <f t="shared" si="9"/>
        <v/>
      </c>
      <c r="U108" s="106"/>
    </row>
    <row r="109" spans="2:21"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</row>
  </sheetData>
  <mergeCells count="635">
    <mergeCell ref="B4:C4"/>
    <mergeCell ref="D4:E4"/>
    <mergeCell ref="F4:G4"/>
    <mergeCell ref="H4:I4"/>
    <mergeCell ref="J2:K2"/>
    <mergeCell ref="L2:M2"/>
    <mergeCell ref="N2:O2"/>
    <mergeCell ref="P2:Q2"/>
    <mergeCell ref="B3:C3"/>
    <mergeCell ref="D3:I3"/>
    <mergeCell ref="J3:K3"/>
    <mergeCell ref="L3:Q3"/>
    <mergeCell ref="B2:C2"/>
    <mergeCell ref="D2:E2"/>
    <mergeCell ref="J4:K4"/>
    <mergeCell ref="L4:M4"/>
    <mergeCell ref="N4:O4"/>
    <mergeCell ref="P4:Q4"/>
    <mergeCell ref="J5:K5"/>
    <mergeCell ref="L5:M5"/>
    <mergeCell ref="P5:Q5"/>
    <mergeCell ref="F2:G2"/>
    <mergeCell ref="H2:I2"/>
    <mergeCell ref="R7:U7"/>
    <mergeCell ref="H8:I8"/>
    <mergeCell ref="K8:L8"/>
    <mergeCell ref="P8:Q8"/>
    <mergeCell ref="R8:S8"/>
    <mergeCell ref="T8:U8"/>
    <mergeCell ref="B7:B8"/>
    <mergeCell ref="C7:D8"/>
    <mergeCell ref="E7:I7"/>
    <mergeCell ref="J7:L7"/>
    <mergeCell ref="M7:M8"/>
    <mergeCell ref="N7:Q7"/>
    <mergeCell ref="C10:D10"/>
    <mergeCell ref="H10:I10"/>
    <mergeCell ref="K10:L10"/>
    <mergeCell ref="P10:Q10"/>
    <mergeCell ref="R10:S10"/>
    <mergeCell ref="T10:U10"/>
    <mergeCell ref="C9:D9"/>
    <mergeCell ref="H9:I9"/>
    <mergeCell ref="K9:L9"/>
    <mergeCell ref="P9:Q9"/>
    <mergeCell ref="R9:S9"/>
    <mergeCell ref="T9:U9"/>
    <mergeCell ref="C12:D12"/>
    <mergeCell ref="H12:I12"/>
    <mergeCell ref="K12:L12"/>
    <mergeCell ref="P12:Q12"/>
    <mergeCell ref="R12:S12"/>
    <mergeCell ref="T12:U12"/>
    <mergeCell ref="C11:D11"/>
    <mergeCell ref="H11:I11"/>
    <mergeCell ref="K11:L11"/>
    <mergeCell ref="P11:Q11"/>
    <mergeCell ref="R11:S11"/>
    <mergeCell ref="T11:U11"/>
    <mergeCell ref="C14:D14"/>
    <mergeCell ref="H14:I14"/>
    <mergeCell ref="K14:L14"/>
    <mergeCell ref="P14:Q14"/>
    <mergeCell ref="R14:S14"/>
    <mergeCell ref="T14:U14"/>
    <mergeCell ref="C13:D13"/>
    <mergeCell ref="H13:I13"/>
    <mergeCell ref="K13:L13"/>
    <mergeCell ref="P13:Q13"/>
    <mergeCell ref="R13:S13"/>
    <mergeCell ref="T13:U13"/>
    <mergeCell ref="C16:D16"/>
    <mergeCell ref="H16:I16"/>
    <mergeCell ref="K16:L16"/>
    <mergeCell ref="P16:Q16"/>
    <mergeCell ref="R16:S16"/>
    <mergeCell ref="T16:U16"/>
    <mergeCell ref="C15:D15"/>
    <mergeCell ref="H15:I15"/>
    <mergeCell ref="K15:L15"/>
    <mergeCell ref="P15:Q15"/>
    <mergeCell ref="R15:S15"/>
    <mergeCell ref="T15:U15"/>
    <mergeCell ref="C18:D18"/>
    <mergeCell ref="H18:I18"/>
    <mergeCell ref="K18:L18"/>
    <mergeCell ref="P18:Q18"/>
    <mergeCell ref="R18:S18"/>
    <mergeCell ref="T18:U18"/>
    <mergeCell ref="C17:D17"/>
    <mergeCell ref="H17:I17"/>
    <mergeCell ref="K17:L17"/>
    <mergeCell ref="P17:Q17"/>
    <mergeCell ref="R17:S17"/>
    <mergeCell ref="T17:U17"/>
    <mergeCell ref="C20:D20"/>
    <mergeCell ref="H20:I20"/>
    <mergeCell ref="K20:L20"/>
    <mergeCell ref="P20:Q20"/>
    <mergeCell ref="R20:S20"/>
    <mergeCell ref="T20:U20"/>
    <mergeCell ref="C19:D19"/>
    <mergeCell ref="H19:I19"/>
    <mergeCell ref="K19:L19"/>
    <mergeCell ref="P19:Q19"/>
    <mergeCell ref="R19:S19"/>
    <mergeCell ref="T19:U19"/>
    <mergeCell ref="C22:D22"/>
    <mergeCell ref="H22:I22"/>
    <mergeCell ref="K22:L22"/>
    <mergeCell ref="P22:Q22"/>
    <mergeCell ref="R22:S22"/>
    <mergeCell ref="T22:U22"/>
    <mergeCell ref="C21:D21"/>
    <mergeCell ref="H21:I21"/>
    <mergeCell ref="K21:L21"/>
    <mergeCell ref="P21:Q21"/>
    <mergeCell ref="R21:S21"/>
    <mergeCell ref="T21:U21"/>
    <mergeCell ref="C24:D24"/>
    <mergeCell ref="H24:I24"/>
    <mergeCell ref="K24:L24"/>
    <mergeCell ref="P24:Q24"/>
    <mergeCell ref="R24:S24"/>
    <mergeCell ref="T24:U24"/>
    <mergeCell ref="C23:D23"/>
    <mergeCell ref="H23:I23"/>
    <mergeCell ref="K23:L23"/>
    <mergeCell ref="P23:Q23"/>
    <mergeCell ref="R23:S23"/>
    <mergeCell ref="T23:U23"/>
    <mergeCell ref="C26:D26"/>
    <mergeCell ref="H26:I26"/>
    <mergeCell ref="K26:L26"/>
    <mergeCell ref="P26:Q26"/>
    <mergeCell ref="R26:S26"/>
    <mergeCell ref="T26:U26"/>
    <mergeCell ref="C25:D25"/>
    <mergeCell ref="H25:I25"/>
    <mergeCell ref="K25:L25"/>
    <mergeCell ref="P25:Q25"/>
    <mergeCell ref="R25:S25"/>
    <mergeCell ref="T25:U25"/>
    <mergeCell ref="C28:D28"/>
    <mergeCell ref="H28:I28"/>
    <mergeCell ref="K28:L28"/>
    <mergeCell ref="P28:Q28"/>
    <mergeCell ref="R28:S28"/>
    <mergeCell ref="T28:U28"/>
    <mergeCell ref="C27:D27"/>
    <mergeCell ref="H27:I27"/>
    <mergeCell ref="K27:L27"/>
    <mergeCell ref="P27:Q27"/>
    <mergeCell ref="R27:S27"/>
    <mergeCell ref="T27:U27"/>
    <mergeCell ref="C30:D30"/>
    <mergeCell ref="H30:I30"/>
    <mergeCell ref="K30:L30"/>
    <mergeCell ref="P30:Q30"/>
    <mergeCell ref="R30:S30"/>
    <mergeCell ref="T30:U30"/>
    <mergeCell ref="C29:D29"/>
    <mergeCell ref="H29:I29"/>
    <mergeCell ref="K29:L29"/>
    <mergeCell ref="P29:Q29"/>
    <mergeCell ref="R29:S29"/>
    <mergeCell ref="T29:U29"/>
    <mergeCell ref="C32:D32"/>
    <mergeCell ref="H32:I32"/>
    <mergeCell ref="K32:L32"/>
    <mergeCell ref="P32:Q32"/>
    <mergeCell ref="R32:S32"/>
    <mergeCell ref="T32:U32"/>
    <mergeCell ref="C31:D31"/>
    <mergeCell ref="H31:I31"/>
    <mergeCell ref="K31:L31"/>
    <mergeCell ref="P31:Q31"/>
    <mergeCell ref="R31:S31"/>
    <mergeCell ref="T31:U31"/>
    <mergeCell ref="C34:D34"/>
    <mergeCell ref="H34:I34"/>
    <mergeCell ref="K34:L34"/>
    <mergeCell ref="P34:Q34"/>
    <mergeCell ref="R34:S34"/>
    <mergeCell ref="T34:U34"/>
    <mergeCell ref="C33:D33"/>
    <mergeCell ref="H33:I33"/>
    <mergeCell ref="K33:L33"/>
    <mergeCell ref="P33:Q33"/>
    <mergeCell ref="R33:S33"/>
    <mergeCell ref="T33:U33"/>
    <mergeCell ref="C36:D36"/>
    <mergeCell ref="H36:I36"/>
    <mergeCell ref="K36:L36"/>
    <mergeCell ref="P36:Q36"/>
    <mergeCell ref="R36:S36"/>
    <mergeCell ref="T36:U36"/>
    <mergeCell ref="C35:D35"/>
    <mergeCell ref="H35:I35"/>
    <mergeCell ref="K35:L35"/>
    <mergeCell ref="P35:Q35"/>
    <mergeCell ref="R35:S35"/>
    <mergeCell ref="T35:U35"/>
    <mergeCell ref="C38:D38"/>
    <mergeCell ref="H38:I38"/>
    <mergeCell ref="K38:L38"/>
    <mergeCell ref="P38:Q38"/>
    <mergeCell ref="R38:S38"/>
    <mergeCell ref="T38:U38"/>
    <mergeCell ref="C37:D37"/>
    <mergeCell ref="H37:I37"/>
    <mergeCell ref="K37:L37"/>
    <mergeCell ref="P37:Q37"/>
    <mergeCell ref="R37:S37"/>
    <mergeCell ref="T37:U37"/>
    <mergeCell ref="C40:D40"/>
    <mergeCell ref="H40:I40"/>
    <mergeCell ref="K40:L40"/>
    <mergeCell ref="P40:Q40"/>
    <mergeCell ref="R40:S40"/>
    <mergeCell ref="T40:U40"/>
    <mergeCell ref="C39:D39"/>
    <mergeCell ref="H39:I39"/>
    <mergeCell ref="K39:L39"/>
    <mergeCell ref="P39:Q39"/>
    <mergeCell ref="R39:S39"/>
    <mergeCell ref="T39:U39"/>
    <mergeCell ref="C42:D42"/>
    <mergeCell ref="H42:I42"/>
    <mergeCell ref="K42:L42"/>
    <mergeCell ref="P42:Q42"/>
    <mergeCell ref="R42:S42"/>
    <mergeCell ref="T42:U42"/>
    <mergeCell ref="C41:D41"/>
    <mergeCell ref="H41:I41"/>
    <mergeCell ref="K41:L41"/>
    <mergeCell ref="P41:Q41"/>
    <mergeCell ref="R41:S41"/>
    <mergeCell ref="T41:U41"/>
    <mergeCell ref="C44:D44"/>
    <mergeCell ref="H44:I44"/>
    <mergeCell ref="K44:L44"/>
    <mergeCell ref="P44:Q44"/>
    <mergeCell ref="R44:S44"/>
    <mergeCell ref="T44:U44"/>
    <mergeCell ref="C43:D43"/>
    <mergeCell ref="H43:I43"/>
    <mergeCell ref="K43:L43"/>
    <mergeCell ref="P43:Q43"/>
    <mergeCell ref="R43:S43"/>
    <mergeCell ref="T43:U43"/>
    <mergeCell ref="C46:D46"/>
    <mergeCell ref="H46:I46"/>
    <mergeCell ref="K46:L46"/>
    <mergeCell ref="P46:Q46"/>
    <mergeCell ref="R46:S46"/>
    <mergeCell ref="T46:U46"/>
    <mergeCell ref="C45:D45"/>
    <mergeCell ref="H45:I45"/>
    <mergeCell ref="K45:L45"/>
    <mergeCell ref="P45:Q45"/>
    <mergeCell ref="R45:S45"/>
    <mergeCell ref="T45:U45"/>
    <mergeCell ref="C48:D48"/>
    <mergeCell ref="H48:I48"/>
    <mergeCell ref="K48:L48"/>
    <mergeCell ref="P48:Q48"/>
    <mergeCell ref="R48:S48"/>
    <mergeCell ref="T48:U48"/>
    <mergeCell ref="C47:D47"/>
    <mergeCell ref="H47:I47"/>
    <mergeCell ref="K47:L47"/>
    <mergeCell ref="P47:Q47"/>
    <mergeCell ref="R47:S47"/>
    <mergeCell ref="T47:U47"/>
    <mergeCell ref="C50:D50"/>
    <mergeCell ref="H50:I50"/>
    <mergeCell ref="K50:L50"/>
    <mergeCell ref="P50:Q50"/>
    <mergeCell ref="R50:S50"/>
    <mergeCell ref="T50:U50"/>
    <mergeCell ref="C49:D49"/>
    <mergeCell ref="H49:I49"/>
    <mergeCell ref="K49:L49"/>
    <mergeCell ref="P49:Q49"/>
    <mergeCell ref="R49:S49"/>
    <mergeCell ref="T49:U49"/>
    <mergeCell ref="C52:D52"/>
    <mergeCell ref="H52:I52"/>
    <mergeCell ref="K52:L52"/>
    <mergeCell ref="P52:Q52"/>
    <mergeCell ref="R52:S52"/>
    <mergeCell ref="T52:U52"/>
    <mergeCell ref="C51:D51"/>
    <mergeCell ref="H51:I51"/>
    <mergeCell ref="K51:L51"/>
    <mergeCell ref="P51:Q51"/>
    <mergeCell ref="R51:S51"/>
    <mergeCell ref="T51:U51"/>
    <mergeCell ref="C54:D54"/>
    <mergeCell ref="H54:I54"/>
    <mergeCell ref="K54:L54"/>
    <mergeCell ref="P54:Q54"/>
    <mergeCell ref="R54:S54"/>
    <mergeCell ref="T54:U54"/>
    <mergeCell ref="C53:D53"/>
    <mergeCell ref="H53:I53"/>
    <mergeCell ref="K53:L53"/>
    <mergeCell ref="P53:Q53"/>
    <mergeCell ref="R53:S53"/>
    <mergeCell ref="T53:U53"/>
    <mergeCell ref="C56:D56"/>
    <mergeCell ref="H56:I56"/>
    <mergeCell ref="K56:L56"/>
    <mergeCell ref="P56:Q56"/>
    <mergeCell ref="R56:S56"/>
    <mergeCell ref="T56:U56"/>
    <mergeCell ref="C55:D55"/>
    <mergeCell ref="H55:I55"/>
    <mergeCell ref="K55:L55"/>
    <mergeCell ref="P55:Q55"/>
    <mergeCell ref="R55:S55"/>
    <mergeCell ref="T55:U55"/>
    <mergeCell ref="C58:D58"/>
    <mergeCell ref="H58:I58"/>
    <mergeCell ref="K58:L58"/>
    <mergeCell ref="P58:Q58"/>
    <mergeCell ref="R58:S58"/>
    <mergeCell ref="T58:U58"/>
    <mergeCell ref="C57:D57"/>
    <mergeCell ref="H57:I57"/>
    <mergeCell ref="K57:L57"/>
    <mergeCell ref="P57:Q57"/>
    <mergeCell ref="R57:S57"/>
    <mergeCell ref="T57:U57"/>
    <mergeCell ref="C60:D60"/>
    <mergeCell ref="H60:I60"/>
    <mergeCell ref="K60:L60"/>
    <mergeCell ref="P60:Q60"/>
    <mergeCell ref="R60:S60"/>
    <mergeCell ref="T60:U60"/>
    <mergeCell ref="C59:D59"/>
    <mergeCell ref="H59:I59"/>
    <mergeCell ref="K59:L59"/>
    <mergeCell ref="P59:Q59"/>
    <mergeCell ref="R59:S59"/>
    <mergeCell ref="T59:U59"/>
    <mergeCell ref="C62:D62"/>
    <mergeCell ref="H62:I62"/>
    <mergeCell ref="K62:L62"/>
    <mergeCell ref="P62:Q62"/>
    <mergeCell ref="R62:S62"/>
    <mergeCell ref="T62:U62"/>
    <mergeCell ref="C61:D61"/>
    <mergeCell ref="H61:I61"/>
    <mergeCell ref="K61:L61"/>
    <mergeCell ref="P61:Q61"/>
    <mergeCell ref="R61:S61"/>
    <mergeCell ref="T61:U61"/>
    <mergeCell ref="C64:D64"/>
    <mergeCell ref="H64:I64"/>
    <mergeCell ref="K64:L64"/>
    <mergeCell ref="P64:Q64"/>
    <mergeCell ref="R64:S64"/>
    <mergeCell ref="T64:U64"/>
    <mergeCell ref="C63:D63"/>
    <mergeCell ref="H63:I63"/>
    <mergeCell ref="K63:L63"/>
    <mergeCell ref="P63:Q63"/>
    <mergeCell ref="R63:S63"/>
    <mergeCell ref="T63:U63"/>
    <mergeCell ref="C66:D66"/>
    <mergeCell ref="H66:I66"/>
    <mergeCell ref="K66:L66"/>
    <mergeCell ref="P66:Q66"/>
    <mergeCell ref="R66:S66"/>
    <mergeCell ref="T66:U66"/>
    <mergeCell ref="C65:D65"/>
    <mergeCell ref="H65:I65"/>
    <mergeCell ref="K65:L65"/>
    <mergeCell ref="P65:Q65"/>
    <mergeCell ref="R65:S65"/>
    <mergeCell ref="T65:U65"/>
    <mergeCell ref="C68:D68"/>
    <mergeCell ref="H68:I68"/>
    <mergeCell ref="K68:L68"/>
    <mergeCell ref="P68:Q68"/>
    <mergeCell ref="R68:S68"/>
    <mergeCell ref="T68:U68"/>
    <mergeCell ref="C67:D67"/>
    <mergeCell ref="H67:I67"/>
    <mergeCell ref="K67:L67"/>
    <mergeCell ref="P67:Q67"/>
    <mergeCell ref="R67:S67"/>
    <mergeCell ref="T67:U67"/>
    <mergeCell ref="C70:D70"/>
    <mergeCell ref="H70:I70"/>
    <mergeCell ref="K70:L70"/>
    <mergeCell ref="P70:Q70"/>
    <mergeCell ref="R70:S70"/>
    <mergeCell ref="T70:U70"/>
    <mergeCell ref="C69:D69"/>
    <mergeCell ref="H69:I69"/>
    <mergeCell ref="K69:L69"/>
    <mergeCell ref="P69:Q69"/>
    <mergeCell ref="R69:S69"/>
    <mergeCell ref="T69:U69"/>
    <mergeCell ref="C72:D72"/>
    <mergeCell ref="H72:I72"/>
    <mergeCell ref="K72:L72"/>
    <mergeCell ref="P72:Q72"/>
    <mergeCell ref="R72:S72"/>
    <mergeCell ref="T72:U72"/>
    <mergeCell ref="C71:D71"/>
    <mergeCell ref="H71:I71"/>
    <mergeCell ref="K71:L71"/>
    <mergeCell ref="P71:Q71"/>
    <mergeCell ref="R71:S71"/>
    <mergeCell ref="T71:U71"/>
    <mergeCell ref="C74:D74"/>
    <mergeCell ref="H74:I74"/>
    <mergeCell ref="K74:L74"/>
    <mergeCell ref="P74:Q74"/>
    <mergeCell ref="R74:S74"/>
    <mergeCell ref="T74:U74"/>
    <mergeCell ref="C73:D73"/>
    <mergeCell ref="H73:I73"/>
    <mergeCell ref="K73:L73"/>
    <mergeCell ref="P73:Q73"/>
    <mergeCell ref="R73:S73"/>
    <mergeCell ref="T73:U73"/>
    <mergeCell ref="C76:D76"/>
    <mergeCell ref="H76:I76"/>
    <mergeCell ref="K76:L76"/>
    <mergeCell ref="P76:Q76"/>
    <mergeCell ref="R76:S76"/>
    <mergeCell ref="T76:U76"/>
    <mergeCell ref="C75:D75"/>
    <mergeCell ref="H75:I75"/>
    <mergeCell ref="K75:L75"/>
    <mergeCell ref="P75:Q75"/>
    <mergeCell ref="R75:S75"/>
    <mergeCell ref="T75:U75"/>
    <mergeCell ref="C78:D78"/>
    <mergeCell ref="H78:I78"/>
    <mergeCell ref="K78:L78"/>
    <mergeCell ref="P78:Q78"/>
    <mergeCell ref="R78:S78"/>
    <mergeCell ref="T78:U78"/>
    <mergeCell ref="C77:D77"/>
    <mergeCell ref="H77:I77"/>
    <mergeCell ref="K77:L77"/>
    <mergeCell ref="P77:Q77"/>
    <mergeCell ref="R77:S77"/>
    <mergeCell ref="T77:U77"/>
    <mergeCell ref="C80:D80"/>
    <mergeCell ref="H80:I80"/>
    <mergeCell ref="K80:L80"/>
    <mergeCell ref="P80:Q80"/>
    <mergeCell ref="R80:S80"/>
    <mergeCell ref="T80:U80"/>
    <mergeCell ref="C79:D79"/>
    <mergeCell ref="H79:I79"/>
    <mergeCell ref="K79:L79"/>
    <mergeCell ref="P79:Q79"/>
    <mergeCell ref="R79:S79"/>
    <mergeCell ref="T79:U79"/>
    <mergeCell ref="C82:D82"/>
    <mergeCell ref="H82:I82"/>
    <mergeCell ref="K82:L82"/>
    <mergeCell ref="P82:Q82"/>
    <mergeCell ref="R82:S82"/>
    <mergeCell ref="T82:U82"/>
    <mergeCell ref="C81:D81"/>
    <mergeCell ref="H81:I81"/>
    <mergeCell ref="K81:L81"/>
    <mergeCell ref="P81:Q81"/>
    <mergeCell ref="R81:S81"/>
    <mergeCell ref="T81:U81"/>
    <mergeCell ref="C84:D84"/>
    <mergeCell ref="H84:I84"/>
    <mergeCell ref="K84:L84"/>
    <mergeCell ref="P84:Q84"/>
    <mergeCell ref="R84:S84"/>
    <mergeCell ref="T84:U84"/>
    <mergeCell ref="C83:D83"/>
    <mergeCell ref="H83:I83"/>
    <mergeCell ref="K83:L83"/>
    <mergeCell ref="P83:Q83"/>
    <mergeCell ref="R83:S83"/>
    <mergeCell ref="T83:U83"/>
    <mergeCell ref="C86:D86"/>
    <mergeCell ref="H86:I86"/>
    <mergeCell ref="K86:L86"/>
    <mergeCell ref="P86:Q86"/>
    <mergeCell ref="R86:S86"/>
    <mergeCell ref="T86:U86"/>
    <mergeCell ref="C85:D85"/>
    <mergeCell ref="H85:I85"/>
    <mergeCell ref="K85:L85"/>
    <mergeCell ref="P85:Q85"/>
    <mergeCell ref="R85:S85"/>
    <mergeCell ref="T85:U85"/>
    <mergeCell ref="C88:D88"/>
    <mergeCell ref="H88:I88"/>
    <mergeCell ref="K88:L88"/>
    <mergeCell ref="P88:Q88"/>
    <mergeCell ref="R88:S88"/>
    <mergeCell ref="T88:U88"/>
    <mergeCell ref="C87:D87"/>
    <mergeCell ref="H87:I87"/>
    <mergeCell ref="K87:L87"/>
    <mergeCell ref="P87:Q87"/>
    <mergeCell ref="R87:S87"/>
    <mergeCell ref="T87:U87"/>
    <mergeCell ref="C90:D90"/>
    <mergeCell ref="H90:I90"/>
    <mergeCell ref="K90:L90"/>
    <mergeCell ref="P90:Q90"/>
    <mergeCell ref="R90:S90"/>
    <mergeCell ref="T90:U90"/>
    <mergeCell ref="C89:D89"/>
    <mergeCell ref="H89:I89"/>
    <mergeCell ref="K89:L89"/>
    <mergeCell ref="P89:Q89"/>
    <mergeCell ref="R89:S89"/>
    <mergeCell ref="T89:U89"/>
    <mergeCell ref="C92:D92"/>
    <mergeCell ref="H92:I92"/>
    <mergeCell ref="K92:L92"/>
    <mergeCell ref="P92:Q92"/>
    <mergeCell ref="R92:S92"/>
    <mergeCell ref="T92:U92"/>
    <mergeCell ref="C91:D91"/>
    <mergeCell ref="H91:I91"/>
    <mergeCell ref="K91:L91"/>
    <mergeCell ref="P91:Q91"/>
    <mergeCell ref="R91:S91"/>
    <mergeCell ref="T91:U91"/>
    <mergeCell ref="C94:D94"/>
    <mergeCell ref="H94:I94"/>
    <mergeCell ref="K94:L94"/>
    <mergeCell ref="P94:Q94"/>
    <mergeCell ref="R94:S94"/>
    <mergeCell ref="T94:U94"/>
    <mergeCell ref="C93:D93"/>
    <mergeCell ref="H93:I93"/>
    <mergeCell ref="K93:L93"/>
    <mergeCell ref="P93:Q93"/>
    <mergeCell ref="R93:S93"/>
    <mergeCell ref="T93:U93"/>
    <mergeCell ref="C96:D96"/>
    <mergeCell ref="H96:I96"/>
    <mergeCell ref="K96:L96"/>
    <mergeCell ref="P96:Q96"/>
    <mergeCell ref="R96:S96"/>
    <mergeCell ref="T96:U96"/>
    <mergeCell ref="C95:D95"/>
    <mergeCell ref="H95:I95"/>
    <mergeCell ref="K95:L95"/>
    <mergeCell ref="P95:Q95"/>
    <mergeCell ref="R95:S95"/>
    <mergeCell ref="T95:U95"/>
    <mergeCell ref="C98:D98"/>
    <mergeCell ref="H98:I98"/>
    <mergeCell ref="K98:L98"/>
    <mergeCell ref="P98:Q98"/>
    <mergeCell ref="R98:S98"/>
    <mergeCell ref="T98:U98"/>
    <mergeCell ref="C97:D97"/>
    <mergeCell ref="H97:I97"/>
    <mergeCell ref="K97:L97"/>
    <mergeCell ref="P97:Q97"/>
    <mergeCell ref="R97:S97"/>
    <mergeCell ref="T97:U97"/>
    <mergeCell ref="C100:D100"/>
    <mergeCell ref="H100:I100"/>
    <mergeCell ref="K100:L100"/>
    <mergeCell ref="P100:Q100"/>
    <mergeCell ref="R100:S100"/>
    <mergeCell ref="T100:U100"/>
    <mergeCell ref="C99:D99"/>
    <mergeCell ref="H99:I99"/>
    <mergeCell ref="K99:L99"/>
    <mergeCell ref="P99:Q99"/>
    <mergeCell ref="R99:S99"/>
    <mergeCell ref="T99:U99"/>
    <mergeCell ref="C102:D102"/>
    <mergeCell ref="H102:I102"/>
    <mergeCell ref="K102:L102"/>
    <mergeCell ref="P102:Q102"/>
    <mergeCell ref="R102:S102"/>
    <mergeCell ref="T102:U102"/>
    <mergeCell ref="C101:D101"/>
    <mergeCell ref="H101:I101"/>
    <mergeCell ref="K101:L101"/>
    <mergeCell ref="P101:Q101"/>
    <mergeCell ref="R101:S101"/>
    <mergeCell ref="T101:U101"/>
    <mergeCell ref="C104:D104"/>
    <mergeCell ref="H104:I104"/>
    <mergeCell ref="K104:L104"/>
    <mergeCell ref="P104:Q104"/>
    <mergeCell ref="R104:S104"/>
    <mergeCell ref="T104:U104"/>
    <mergeCell ref="C103:D103"/>
    <mergeCell ref="H103:I103"/>
    <mergeCell ref="K103:L103"/>
    <mergeCell ref="P103:Q103"/>
    <mergeCell ref="R103:S103"/>
    <mergeCell ref="T103:U103"/>
    <mergeCell ref="C106:D106"/>
    <mergeCell ref="H106:I106"/>
    <mergeCell ref="K106:L106"/>
    <mergeCell ref="P106:Q106"/>
    <mergeCell ref="R106:S106"/>
    <mergeCell ref="T106:U106"/>
    <mergeCell ref="C105:D105"/>
    <mergeCell ref="H105:I105"/>
    <mergeCell ref="K105:L105"/>
    <mergeCell ref="P105:Q105"/>
    <mergeCell ref="R105:S105"/>
    <mergeCell ref="T105:U105"/>
    <mergeCell ref="C108:D108"/>
    <mergeCell ref="H108:I108"/>
    <mergeCell ref="K108:L108"/>
    <mergeCell ref="P108:Q108"/>
    <mergeCell ref="R108:S108"/>
    <mergeCell ref="T108:U108"/>
    <mergeCell ref="C107:D107"/>
    <mergeCell ref="H107:I107"/>
    <mergeCell ref="K107:L107"/>
    <mergeCell ref="P107:Q107"/>
    <mergeCell ref="R107:S107"/>
    <mergeCell ref="T107:U107"/>
  </mergeCells>
  <phoneticPr fontId="2"/>
  <conditionalFormatting sqref="G46">
    <cfRule type="cellIs" dxfId="11" priority="1" stopIfTrue="1" operator="equal">
      <formula>"買"</formula>
    </cfRule>
    <cfRule type="cellIs" dxfId="10" priority="2" stopIfTrue="1" operator="equal">
      <formula>"売"</formula>
    </cfRule>
  </conditionalFormatting>
  <conditionalFormatting sqref="G9:G11 G14:G45 G47:G108">
    <cfRule type="cellIs" dxfId="9" priority="7" stopIfTrue="1" operator="equal">
      <formula>"買"</formula>
    </cfRule>
    <cfRule type="cellIs" dxfId="8" priority="8" stopIfTrue="1" operator="equal">
      <formula>"売"</formula>
    </cfRule>
  </conditionalFormatting>
  <conditionalFormatting sqref="G12">
    <cfRule type="cellIs" dxfId="7" priority="5" stopIfTrue="1" operator="equal">
      <formula>"買"</formula>
    </cfRule>
    <cfRule type="cellIs" dxfId="6" priority="6" stopIfTrue="1" operator="equal">
      <formula>"売"</formula>
    </cfRule>
  </conditionalFormatting>
  <conditionalFormatting sqref="G13">
    <cfRule type="cellIs" dxfId="5" priority="3" stopIfTrue="1" operator="equal">
      <formula>"買"</formula>
    </cfRule>
    <cfRule type="cellIs" dxfId="4" priority="4" stopIfTrue="1" operator="equal">
      <formula>"売"</formula>
    </cfRule>
  </conditionalFormatting>
  <dataValidations count="1">
    <dataValidation type="list" allowBlank="1" showInputMessage="1" showErrorMessage="1" sqref="G9:G108">
      <formula1>"買,売"</formula1>
    </dataValidation>
  </dataValidation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157255200</TotalTime>
  <Pages>0</Pages>
  <Words>0</Words>
  <Characters>0</Characters>
  <Application>Microsoft Excel</Application>
  <DocSecurity>0</DocSecurity>
  <PresentationFormat/>
  <Lines>0</Lines>
  <Paragraphs>0</Paragraphs>
  <Slides>0</Slides>
  <Notes>0</Notes>
  <HiddenSlides>0</HiddenSlides>
  <MMClips>0</MMClips>
  <ScaleCrop>false</ScaleCrop>
  <HeadingPairs>
    <vt:vector size="2" baseType="variant">
      <vt:variant>
        <vt:lpstr>ワークシート</vt:lpstr>
      </vt:variant>
      <vt:variant>
        <vt:i4>8</vt:i4>
      </vt:variant>
    </vt:vector>
  </HeadingPairs>
  <TitlesOfParts>
    <vt:vector size="8" baseType="lpstr">
      <vt:lpstr>定数</vt:lpstr>
      <vt:lpstr>fib1.27</vt:lpstr>
      <vt:lpstr>fib1.50</vt:lpstr>
      <vt:lpstr>fib2.00</vt:lpstr>
      <vt:lpstr>画像</vt:lpstr>
      <vt:lpstr>気づき</vt:lpstr>
      <vt:lpstr>検証終了通貨</vt:lpstr>
      <vt:lpstr>テンプレ</vt:lpstr>
    </vt:vector>
  </TitlesOfParts>
  <LinksUpToDate>false</LinksUpToDate>
  <CharactersWithSpaces>0</CharactersWithSpaces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YUUYA YAMAMURA</dc:creator>
  <cp:lastModifiedBy>wagatsuma</cp:lastModifiedBy>
  <cp:revision/>
  <cp:lastPrinted>2015-07-15T10:17:15Z</cp:lastPrinted>
  <dcterms:created xsi:type="dcterms:W3CDTF">2013-10-09T23:04:08Z</dcterms:created>
  <dcterms:modified xsi:type="dcterms:W3CDTF">2019-06-15T12:31:51Z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1041-6.6.0.2724</vt:lpwstr>
  </property>
</Properties>
</file>